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slicers/slicer4.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slicers/slicer5.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slicers/slicer6.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slicers/slicer7.xml" ContentType="application/vnd.ms-excel.slicer+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slicers/slicer8.xml" ContentType="application/vnd.ms-excel.slicer+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9.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slicers/slicer9.xml" ContentType="application/vnd.ms-excel.slicer+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tables/table19.xml" ContentType="application/vnd.openxmlformats-officedocument.spreadsheetml.table+xml"/>
  <Override PartName="/xl/tables/table20.xml" ContentType="application/vnd.openxmlformats-officedocument.spreadsheetml.table+xml"/>
  <Override PartName="/xl/slicers/slicer10.xml" ContentType="application/vnd.ms-excel.slicer+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11.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slicers/slicer11.xml" ContentType="application/vnd.ms-excel.slicer+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slicers/slicer12.xml" ContentType="application/vnd.ms-excel.slicer+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13.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slicers/slicer13.xml" ContentType="application/vnd.ms-excel.slicer+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mokuj\OneDrive\Desktop\portfolio\"/>
    </mc:Choice>
  </mc:AlternateContent>
  <xr:revisionPtr revIDLastSave="0" documentId="13_ncr:1_{1A87A7D2-5C0D-4E04-9618-093A3B0630E5}" xr6:coauthVersionLast="47" xr6:coauthVersionMax="47" xr10:uidLastSave="{00000000-0000-0000-0000-000000000000}"/>
  <bookViews>
    <workbookView xWindow="-110" yWindow="-110" windowWidth="19420" windowHeight="12300" tabRatio="745" activeTab="2" xr2:uid="{3687FF9C-6C1D-4211-8604-A33177C7B47A}"/>
  </bookViews>
  <sheets>
    <sheet name="CG GLC" sheetId="1" r:id="rId1"/>
    <sheet name="CG AMPLAZ" sheetId="2" r:id="rId2"/>
    <sheet name="CG MKG" sheetId="3" r:id="rId3"/>
    <sheet name="CG JGC" sheetId="4" r:id="rId4"/>
    <sheet name="CG ATB" sheetId="5" r:id="rId5"/>
    <sheet name="CG BXC" sheetId="6" r:id="rId6"/>
    <sheet name="CG ADM" sheetId="7" state="hidden" r:id="rId7"/>
    <sheet name="CG SMS - SUMARECON MALL SERPONG" sheetId="8" r:id="rId8"/>
    <sheet name="CG PMB - PAKUWON MALL BEKASI" sheetId="15" r:id="rId9"/>
    <sheet name="HG ADM" sheetId="9" state="hidden" r:id="rId10"/>
    <sheet name="HG GLC" sheetId="10" r:id="rId11"/>
    <sheet name="HG BXC" sheetId="11" r:id="rId12"/>
    <sheet name="HG TBZ" sheetId="16" r:id="rId13"/>
    <sheet name="HOTTEOK KOKAS" sheetId="12" r:id="rId14"/>
    <sheet name="HOTTEOK BLOK M" sheetId="13" r:id="rId15"/>
    <sheet name="HC ADM" sheetId="14" r:id="rId16"/>
  </sheets>
  <definedNames>
    <definedName name="_xlnm._FilterDatabase" localSheetId="0" hidden="1">'CG GLC'!$A$28:$AA$84</definedName>
    <definedName name="Slicer_BREAKDOWN_ITEM_MENU_PROMO">#N/A</definedName>
    <definedName name="Slicer_BREAKDOWN_ITEM_PROMO">#N/A</definedName>
    <definedName name="Slicer_BREAKDOWN_ITEM_PROMO1">#N/A</definedName>
    <definedName name="Slicer_BREAKDOWN_ITEM_PROMO2">#N/A</definedName>
    <definedName name="Slicer_BREAKDOWN_ITEM_PROMO3">#N/A</definedName>
    <definedName name="Slicer_BREAKDOWN_ITEM_PROMO4">#N/A</definedName>
    <definedName name="Slicer_BREAKDOWN_ITEM_PROMO5">#N/A</definedName>
    <definedName name="Slicer_BREAKDOWN_ITEM_PROMO6">#N/A</definedName>
    <definedName name="Slicer_BREAKDOWN_ITEM_PROMO7">#N/A</definedName>
    <definedName name="Slicer_BREAKDOWN_ITEM_PROMO8">#N/A</definedName>
    <definedName name="Slicer_BREAKDOWN_PER_ITEM_PROMO">#N/A</definedName>
    <definedName name="Slicer_menu_name11">#N/A</definedName>
    <definedName name="Slicer_menu_name12">#N/A</definedName>
    <definedName name="Slicer_TOTAL_AKUMULASI_PROMO">#N/A</definedName>
    <definedName name="Slicer_TOTAL_AKUMULASI_PROMO1">#N/A</definedName>
    <definedName name="Slicer_TOTAL_AKUMULASI_PROMO10">#N/A</definedName>
    <definedName name="Slicer_TOTAL_AKUMULASI_PROMO11">#N/A</definedName>
    <definedName name="Slicer_TOTAL_AKUMULASI_PROMO12">#N/A</definedName>
    <definedName name="Slicer_TOTAL_AKUMULASI_PROMO2">#N/A</definedName>
    <definedName name="Slicer_TOTAL_AKUMULASI_PROMO3">#N/A</definedName>
    <definedName name="Slicer_TOTAL_AKUMULASI_PROMO4">#N/A</definedName>
    <definedName name="Slicer_TOTAL_AKUMULASI_PROMO5">#N/A</definedName>
    <definedName name="Slicer_TOTAL_AKUMULASI_PROMO6">#N/A</definedName>
    <definedName name="Slicer_TOTAL_AKUMULASI_PROMO7">#N/A</definedName>
    <definedName name="Slicer_TOTAL_AKUMULASI_PROMO8">#N/A</definedName>
    <definedName name="Slicer_TOTAL_AKUMULASI_PROMO9">#N/A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A128" i="1" l="1"/>
  <c r="BA129" i="1"/>
  <c r="BA130" i="1"/>
  <c r="BA131" i="1"/>
  <c r="BA132" i="1"/>
  <c r="BA133" i="1"/>
  <c r="BA135" i="1"/>
  <c r="BA127" i="1"/>
  <c r="AX127" i="1"/>
  <c r="AZ128" i="1"/>
  <c r="AZ129" i="1"/>
  <c r="AZ130" i="1"/>
  <c r="AZ131" i="1"/>
  <c r="AZ132" i="1"/>
  <c r="AZ133" i="1"/>
  <c r="AZ134" i="1"/>
  <c r="AZ135" i="1"/>
  <c r="AZ127" i="1"/>
  <c r="AW127" i="1"/>
  <c r="AQ121" i="1"/>
  <c r="BA134" i="1" s="1"/>
  <c r="AP121" i="1"/>
  <c r="X102" i="14"/>
  <c r="BA118" i="14" s="1"/>
  <c r="W102" i="14"/>
  <c r="BA107" i="14"/>
  <c r="BA109" i="14"/>
  <c r="BA110" i="14"/>
  <c r="BA111" i="14"/>
  <c r="BA112" i="14"/>
  <c r="BA113" i="14"/>
  <c r="BA114" i="14"/>
  <c r="BA115" i="14"/>
  <c r="BA116" i="14"/>
  <c r="BA117" i="14"/>
  <c r="BA119" i="14"/>
  <c r="BA106" i="14"/>
  <c r="AX106" i="14"/>
  <c r="AZ107" i="14"/>
  <c r="AZ108" i="14"/>
  <c r="AZ109" i="14"/>
  <c r="AZ110" i="14"/>
  <c r="AZ111" i="14"/>
  <c r="AZ112" i="14"/>
  <c r="AZ113" i="14"/>
  <c r="AZ114" i="14"/>
  <c r="AZ115" i="14"/>
  <c r="AZ116" i="14"/>
  <c r="AZ117" i="14"/>
  <c r="AZ118" i="14"/>
  <c r="AZ119" i="14"/>
  <c r="AZ106" i="14"/>
  <c r="AW106" i="14"/>
  <c r="X100" i="14"/>
  <c r="BA108" i="14" s="1"/>
  <c r="W100" i="14"/>
  <c r="X99" i="14"/>
  <c r="W99" i="14"/>
  <c r="BA143" i="8"/>
  <c r="BA144" i="8"/>
  <c r="BA145" i="8"/>
  <c r="BA146" i="8"/>
  <c r="BA147" i="8"/>
  <c r="BA148" i="8"/>
  <c r="BA150" i="8"/>
  <c r="BA151" i="8"/>
  <c r="BA152" i="8"/>
  <c r="BA142" i="8"/>
  <c r="AX142" i="8"/>
  <c r="AZ143" i="8"/>
  <c r="AZ144" i="8"/>
  <c r="AZ145" i="8"/>
  <c r="AZ146" i="8"/>
  <c r="AZ147" i="8"/>
  <c r="AZ148" i="8"/>
  <c r="AZ149" i="8"/>
  <c r="AZ150" i="8"/>
  <c r="AZ151" i="8"/>
  <c r="AZ152" i="8"/>
  <c r="AZ142" i="8"/>
  <c r="AW142" i="8"/>
  <c r="AJ137" i="8"/>
  <c r="BA149" i="8" s="1"/>
  <c r="AI137" i="8"/>
  <c r="BA141" i="6"/>
  <c r="BA142" i="6"/>
  <c r="BA143" i="6"/>
  <c r="BA144" i="6"/>
  <c r="BA145" i="6"/>
  <c r="BA146" i="6"/>
  <c r="BA148" i="6"/>
  <c r="BA140" i="6"/>
  <c r="AX140" i="6"/>
  <c r="AZ141" i="6"/>
  <c r="AZ142" i="6"/>
  <c r="AZ143" i="6"/>
  <c r="AZ144" i="6"/>
  <c r="AZ145" i="6"/>
  <c r="AZ146" i="6"/>
  <c r="AZ147" i="6"/>
  <c r="AZ148" i="6"/>
  <c r="AZ140" i="6"/>
  <c r="AW140" i="6"/>
  <c r="AK136" i="6"/>
  <c r="BA147" i="6" s="1"/>
  <c r="AJ136" i="6"/>
  <c r="BA142" i="5"/>
  <c r="BA143" i="5"/>
  <c r="BA144" i="5"/>
  <c r="BA145" i="5"/>
  <c r="BA146" i="5"/>
  <c r="BA147" i="5"/>
  <c r="BA149" i="5"/>
  <c r="BA141" i="5"/>
  <c r="AX141" i="5"/>
  <c r="AZ142" i="5"/>
  <c r="AZ143" i="5"/>
  <c r="AZ144" i="5"/>
  <c r="AZ145" i="5"/>
  <c r="AZ146" i="5"/>
  <c r="AZ147" i="5"/>
  <c r="AZ148" i="5"/>
  <c r="AZ149" i="5"/>
  <c r="AZ141" i="5"/>
  <c r="AW141" i="5"/>
  <c r="AL137" i="5"/>
  <c r="BA148" i="5" s="1"/>
  <c r="AK137" i="5"/>
  <c r="BA147" i="4"/>
  <c r="BA140" i="4"/>
  <c r="BA141" i="4"/>
  <c r="BA142" i="4"/>
  <c r="BA143" i="4"/>
  <c r="BA144" i="4"/>
  <c r="BA145" i="4"/>
  <c r="BA146" i="4"/>
  <c r="BA148" i="4"/>
  <c r="BA139" i="4"/>
  <c r="AX139" i="4"/>
  <c r="AZ140" i="4"/>
  <c r="AZ141" i="4"/>
  <c r="AZ142" i="4"/>
  <c r="AZ143" i="4"/>
  <c r="AZ144" i="4"/>
  <c r="AZ145" i="4"/>
  <c r="AZ146" i="4"/>
  <c r="AZ147" i="4"/>
  <c r="AZ148" i="4"/>
  <c r="AZ139" i="4"/>
  <c r="AW139" i="4"/>
  <c r="AM134" i="4"/>
  <c r="AL134" i="4"/>
  <c r="AU141" i="3"/>
  <c r="BA153" i="3" s="1"/>
  <c r="AT141" i="3"/>
  <c r="BA147" i="3"/>
  <c r="BA148" i="3"/>
  <c r="BA149" i="3"/>
  <c r="BA150" i="3"/>
  <c r="BA151" i="3"/>
  <c r="BA152" i="3"/>
  <c r="BA154" i="3"/>
  <c r="BA146" i="3"/>
  <c r="AX146" i="3"/>
  <c r="AZ146" i="3"/>
  <c r="AZ147" i="3"/>
  <c r="AZ148" i="3"/>
  <c r="AZ149" i="3"/>
  <c r="AZ150" i="3"/>
  <c r="AZ151" i="3"/>
  <c r="AZ152" i="3"/>
  <c r="AZ153" i="3"/>
  <c r="AZ154" i="3"/>
  <c r="AW146" i="3"/>
  <c r="AN134" i="2"/>
  <c r="AN133" i="2"/>
  <c r="BA146" i="2" s="1"/>
  <c r="AM133" i="2"/>
  <c r="BA140" i="2"/>
  <c r="BA141" i="2"/>
  <c r="BA142" i="2"/>
  <c r="BA143" i="2"/>
  <c r="BA144" i="2"/>
  <c r="BA145" i="2"/>
  <c r="BA147" i="2"/>
  <c r="BA139" i="2"/>
  <c r="AX139" i="2"/>
  <c r="AZ140" i="2"/>
  <c r="AZ141" i="2"/>
  <c r="AZ142" i="2"/>
  <c r="AZ143" i="2"/>
  <c r="AZ144" i="2"/>
  <c r="AZ145" i="2"/>
  <c r="AZ146" i="2"/>
  <c r="AZ147" i="2"/>
  <c r="AZ139" i="2"/>
  <c r="AW139" i="2"/>
  <c r="AA62" i="10" l="1"/>
  <c r="AL70" i="10" s="1"/>
  <c r="Z62" i="10"/>
  <c r="AI70" i="10" s="1"/>
  <c r="AL69" i="10"/>
  <c r="AL71" i="10"/>
  <c r="AL72" i="10"/>
  <c r="AL73" i="10"/>
  <c r="AL74" i="10"/>
  <c r="AL68" i="10"/>
  <c r="AI68" i="10"/>
  <c r="AK69" i="10"/>
  <c r="AK70" i="10"/>
  <c r="AK71" i="10"/>
  <c r="AK72" i="10"/>
  <c r="AK73" i="10"/>
  <c r="AK74" i="10"/>
  <c r="AK68" i="10"/>
  <c r="AH68" i="10"/>
  <c r="AX107" i="14"/>
  <c r="AX109" i="14"/>
  <c r="AX110" i="14"/>
  <c r="AX111" i="14"/>
  <c r="AX112" i="14"/>
  <c r="AX113" i="14"/>
  <c r="AX114" i="14"/>
  <c r="AX115" i="14"/>
  <c r="AX116" i="14"/>
  <c r="AX117" i="14"/>
  <c r="AX119" i="14"/>
  <c r="AU106" i="14"/>
  <c r="AW107" i="14"/>
  <c r="AW108" i="14"/>
  <c r="AW109" i="14"/>
  <c r="AW110" i="14"/>
  <c r="AW111" i="14"/>
  <c r="AW112" i="14"/>
  <c r="AW113" i="14"/>
  <c r="AW114" i="14"/>
  <c r="AW115" i="14"/>
  <c r="AW116" i="14"/>
  <c r="AW117" i="14"/>
  <c r="AW118" i="14"/>
  <c r="AW119" i="14"/>
  <c r="AT106" i="14"/>
  <c r="AX118" i="14"/>
  <c r="V102" i="14"/>
  <c r="AU118" i="14" s="1"/>
  <c r="AX108" i="14"/>
  <c r="V100" i="14"/>
  <c r="V99" i="14"/>
  <c r="AX143" i="8"/>
  <c r="AX144" i="8"/>
  <c r="AX145" i="8"/>
  <c r="AX146" i="8"/>
  <c r="AX147" i="8"/>
  <c r="AX148" i="8"/>
  <c r="AX150" i="8"/>
  <c r="AX151" i="8"/>
  <c r="AX152" i="8"/>
  <c r="AU142" i="8"/>
  <c r="AW143" i="8"/>
  <c r="AW144" i="8"/>
  <c r="AW145" i="8"/>
  <c r="AW146" i="8"/>
  <c r="AW147" i="8"/>
  <c r="AW148" i="8"/>
  <c r="AW149" i="8"/>
  <c r="AW150" i="8"/>
  <c r="AW151" i="8"/>
  <c r="AW152" i="8"/>
  <c r="AT142" i="8"/>
  <c r="AX149" i="8"/>
  <c r="AH137" i="8"/>
  <c r="AU149" i="8" s="1"/>
  <c r="AX147" i="6"/>
  <c r="AI136" i="6"/>
  <c r="AU147" i="6" s="1"/>
  <c r="AX141" i="6"/>
  <c r="AX142" i="6"/>
  <c r="AX143" i="6"/>
  <c r="AX144" i="6"/>
  <c r="AX145" i="6"/>
  <c r="AX146" i="6"/>
  <c r="AX148" i="6"/>
  <c r="AU140" i="6"/>
  <c r="AW141" i="6"/>
  <c r="AW142" i="6"/>
  <c r="AW143" i="6"/>
  <c r="AW144" i="6"/>
  <c r="AW145" i="6"/>
  <c r="AW146" i="6"/>
  <c r="AW147" i="6"/>
  <c r="AW148" i="6"/>
  <c r="AT140" i="6"/>
  <c r="AX142" i="5"/>
  <c r="AX143" i="5"/>
  <c r="AX144" i="5"/>
  <c r="AX145" i="5"/>
  <c r="AX146" i="5"/>
  <c r="AX147" i="5"/>
  <c r="AX149" i="5"/>
  <c r="AU141" i="5"/>
  <c r="AW142" i="5"/>
  <c r="AW143" i="5"/>
  <c r="AW144" i="5"/>
  <c r="AW145" i="5"/>
  <c r="AW146" i="5"/>
  <c r="AW147" i="5"/>
  <c r="AW148" i="5"/>
  <c r="AW149" i="5"/>
  <c r="AT141" i="5"/>
  <c r="AX148" i="5"/>
  <c r="AJ137" i="5"/>
  <c r="AU148" i="5" s="1"/>
  <c r="AX140" i="4"/>
  <c r="AX141" i="4"/>
  <c r="AX142" i="4"/>
  <c r="AX143" i="4"/>
  <c r="AX144" i="4"/>
  <c r="AX145" i="4"/>
  <c r="AX146" i="4"/>
  <c r="AX148" i="4"/>
  <c r="AU139" i="4"/>
  <c r="AW140" i="4"/>
  <c r="AW141" i="4"/>
  <c r="AW142" i="4"/>
  <c r="AW143" i="4"/>
  <c r="AW144" i="4"/>
  <c r="AW145" i="4"/>
  <c r="AW146" i="4"/>
  <c r="AW147" i="4"/>
  <c r="AW148" i="4"/>
  <c r="AT139" i="4"/>
  <c r="AX147" i="4"/>
  <c r="AK134" i="4"/>
  <c r="AU147" i="4" s="1"/>
  <c r="AX147" i="3"/>
  <c r="AX148" i="3"/>
  <c r="AX149" i="3"/>
  <c r="AX150" i="3"/>
  <c r="AX151" i="3"/>
  <c r="AX152" i="3"/>
  <c r="AX154" i="3"/>
  <c r="AU146" i="3"/>
  <c r="AW147" i="3"/>
  <c r="AW148" i="3"/>
  <c r="AW149" i="3"/>
  <c r="AW150" i="3"/>
  <c r="AW151" i="3"/>
  <c r="AW152" i="3"/>
  <c r="AW153" i="3"/>
  <c r="AW154" i="3"/>
  <c r="AT146" i="3"/>
  <c r="AX153" i="3"/>
  <c r="AS141" i="3"/>
  <c r="AU153" i="3" s="1"/>
  <c r="AX140" i="2"/>
  <c r="AX141" i="2"/>
  <c r="AX142" i="2"/>
  <c r="AX143" i="2"/>
  <c r="AX144" i="2"/>
  <c r="AX145" i="2"/>
  <c r="AX147" i="2"/>
  <c r="AU139" i="2"/>
  <c r="AW140" i="2"/>
  <c r="AW141" i="2"/>
  <c r="AW142" i="2"/>
  <c r="AW143" i="2"/>
  <c r="AW144" i="2"/>
  <c r="AW145" i="2"/>
  <c r="AW146" i="2"/>
  <c r="AW147" i="2"/>
  <c r="AT139" i="2"/>
  <c r="AX146" i="2"/>
  <c r="AL133" i="2"/>
  <c r="AU146" i="2" s="1"/>
  <c r="AP122" i="1"/>
  <c r="AX134" i="1"/>
  <c r="AO121" i="1"/>
  <c r="AU134" i="1" s="1"/>
  <c r="AX128" i="1"/>
  <c r="AX129" i="1"/>
  <c r="AX130" i="1"/>
  <c r="AX131" i="1"/>
  <c r="AX132" i="1"/>
  <c r="AX133" i="1"/>
  <c r="AX135" i="1"/>
  <c r="AU127" i="1"/>
  <c r="AW128" i="1"/>
  <c r="AW129" i="1"/>
  <c r="AW130" i="1"/>
  <c r="AW131" i="1"/>
  <c r="AW132" i="1"/>
  <c r="AW133" i="1"/>
  <c r="AW134" i="1"/>
  <c r="AW135" i="1"/>
  <c r="AT127" i="1"/>
  <c r="AS158" i="6"/>
  <c r="AS159" i="6"/>
  <c r="AS160" i="6" s="1"/>
  <c r="AU70" i="16"/>
  <c r="AU71" i="16"/>
  <c r="AU73" i="16"/>
  <c r="AU74" i="16"/>
  <c r="AU75" i="16"/>
  <c r="AU76" i="16"/>
  <c r="AU69" i="16"/>
  <c r="AR69" i="16"/>
  <c r="AT70" i="16"/>
  <c r="AT71" i="16"/>
  <c r="AT72" i="16"/>
  <c r="AT73" i="16"/>
  <c r="AT74" i="16"/>
  <c r="AT75" i="16"/>
  <c r="AT76" i="16"/>
  <c r="AT69" i="16"/>
  <c r="AQ69" i="16"/>
  <c r="M65" i="16"/>
  <c r="U63" i="11"/>
  <c r="AU67" i="11" s="1"/>
  <c r="U62" i="11"/>
  <c r="AU68" i="11" s="1"/>
  <c r="M64" i="16"/>
  <c r="AU72" i="16" s="1"/>
  <c r="L64" i="16"/>
  <c r="AU69" i="11"/>
  <c r="AU70" i="11"/>
  <c r="AU71" i="11"/>
  <c r="AU72" i="11"/>
  <c r="AU66" i="11"/>
  <c r="AR66" i="11"/>
  <c r="AT67" i="11"/>
  <c r="AT68" i="11"/>
  <c r="AT69" i="11"/>
  <c r="AT70" i="11"/>
  <c r="AT71" i="11"/>
  <c r="AT72" i="11"/>
  <c r="AT66" i="11"/>
  <c r="AQ66" i="11"/>
  <c r="T63" i="11"/>
  <c r="AR67" i="11" s="1"/>
  <c r="T62" i="11"/>
  <c r="AR68" i="11" s="1"/>
  <c r="Y62" i="10"/>
  <c r="AF70" i="10" s="1"/>
  <c r="AI69" i="10"/>
  <c r="AI71" i="10"/>
  <c r="AI72" i="10"/>
  <c r="AI73" i="10"/>
  <c r="AI74" i="10"/>
  <c r="AF68" i="10"/>
  <c r="AH69" i="10"/>
  <c r="AH70" i="10"/>
  <c r="AH71" i="10"/>
  <c r="AH72" i="10"/>
  <c r="AH73" i="10"/>
  <c r="AH74" i="10"/>
  <c r="AE68" i="10"/>
  <c r="S21" i="14"/>
  <c r="S20" i="14"/>
  <c r="AR150" i="8"/>
  <c r="AR151" i="8"/>
  <c r="AQ150" i="8"/>
  <c r="AQ151" i="8"/>
  <c r="AO150" i="8"/>
  <c r="AO151" i="8"/>
  <c r="AN150" i="8"/>
  <c r="AN151" i="8"/>
  <c r="AL150" i="8"/>
  <c r="AL151" i="8"/>
  <c r="AK150" i="8"/>
  <c r="AK151" i="8"/>
  <c r="AI150" i="8"/>
  <c r="AI151" i="8"/>
  <c r="AH150" i="8"/>
  <c r="AH151" i="8"/>
  <c r="U102" i="14"/>
  <c r="AR118" i="14" s="1"/>
  <c r="U100" i="14"/>
  <c r="AR108" i="14" s="1"/>
  <c r="U99" i="14"/>
  <c r="AU107" i="14"/>
  <c r="AU108" i="14"/>
  <c r="AU109" i="14"/>
  <c r="AU110" i="14"/>
  <c r="AU111" i="14"/>
  <c r="AU112" i="14"/>
  <c r="AU113" i="14"/>
  <c r="AU114" i="14"/>
  <c r="AU115" i="14"/>
  <c r="AU116" i="14"/>
  <c r="AU117" i="14"/>
  <c r="AR106" i="14"/>
  <c r="AT111" i="14"/>
  <c r="AT112" i="14"/>
  <c r="AT113" i="14"/>
  <c r="AT114" i="14"/>
  <c r="AT115" i="14"/>
  <c r="AT116" i="14"/>
  <c r="AT117" i="14"/>
  <c r="AT118" i="14"/>
  <c r="AT107" i="14"/>
  <c r="AT108" i="14"/>
  <c r="AT109" i="14"/>
  <c r="AT110" i="14"/>
  <c r="AQ106" i="14"/>
  <c r="AG137" i="8"/>
  <c r="AU143" i="8"/>
  <c r="AU144" i="8"/>
  <c r="AU145" i="8"/>
  <c r="AU146" i="8"/>
  <c r="AU147" i="8"/>
  <c r="AU148" i="8"/>
  <c r="AU150" i="8"/>
  <c r="AU151" i="8"/>
  <c r="AR142" i="8"/>
  <c r="AT150" i="8"/>
  <c r="AT151" i="8"/>
  <c r="AT143" i="8"/>
  <c r="AT144" i="8"/>
  <c r="AT145" i="8"/>
  <c r="AT146" i="8"/>
  <c r="AT147" i="8"/>
  <c r="AT148" i="8"/>
  <c r="AT149" i="8"/>
  <c r="AQ142" i="8"/>
  <c r="AH136" i="6"/>
  <c r="AU141" i="6"/>
  <c r="AU142" i="6"/>
  <c r="AU143" i="6"/>
  <c r="AU144" i="6"/>
  <c r="AU145" i="6"/>
  <c r="AU146" i="6"/>
  <c r="AR140" i="6"/>
  <c r="AT141" i="6"/>
  <c r="AT142" i="6"/>
  <c r="AT143" i="6"/>
  <c r="AT144" i="6"/>
  <c r="AT145" i="6"/>
  <c r="AT146" i="6"/>
  <c r="AT147" i="6"/>
  <c r="AQ140" i="6"/>
  <c r="AT142" i="5"/>
  <c r="AT143" i="5"/>
  <c r="AT144" i="5"/>
  <c r="AT145" i="5"/>
  <c r="AT146" i="5"/>
  <c r="AT147" i="5"/>
  <c r="AT148" i="5"/>
  <c r="AQ141" i="5"/>
  <c r="AU142" i="5"/>
  <c r="AU143" i="5"/>
  <c r="AU144" i="5"/>
  <c r="AU145" i="5"/>
  <c r="AU146" i="5"/>
  <c r="AU147" i="5"/>
  <c r="AR141" i="5"/>
  <c r="AI137" i="5"/>
  <c r="AJ134" i="4"/>
  <c r="AU140" i="4"/>
  <c r="AU141" i="4"/>
  <c r="AU142" i="4"/>
  <c r="AU143" i="4"/>
  <c r="AU144" i="4"/>
  <c r="AU145" i="4"/>
  <c r="AU146" i="4"/>
  <c r="AR139" i="4"/>
  <c r="AT140" i="4"/>
  <c r="AT141" i="4"/>
  <c r="AT142" i="4"/>
  <c r="AT143" i="4"/>
  <c r="AT144" i="4"/>
  <c r="AT145" i="4"/>
  <c r="AT146" i="4"/>
  <c r="AT147" i="4"/>
  <c r="AQ139" i="4"/>
  <c r="AP141" i="3"/>
  <c r="AR153" i="3" s="1"/>
  <c r="AT149" i="3"/>
  <c r="AT150" i="3"/>
  <c r="AT151" i="3"/>
  <c r="AT152" i="3"/>
  <c r="AT153" i="3"/>
  <c r="AU147" i="3"/>
  <c r="AU148" i="3"/>
  <c r="AU149" i="3"/>
  <c r="AU150" i="3"/>
  <c r="AU151" i="3"/>
  <c r="AU152" i="3"/>
  <c r="AR146" i="3"/>
  <c r="AT147" i="3"/>
  <c r="AT148" i="3"/>
  <c r="AQ146" i="3"/>
  <c r="AU140" i="2"/>
  <c r="AU141" i="2"/>
  <c r="AU142" i="2"/>
  <c r="AU143" i="2"/>
  <c r="AU144" i="2"/>
  <c r="AU145" i="2"/>
  <c r="AT140" i="2"/>
  <c r="AT141" i="2"/>
  <c r="AT142" i="2"/>
  <c r="AT143" i="2"/>
  <c r="AT144" i="2"/>
  <c r="AT145" i="2"/>
  <c r="AT146" i="2"/>
  <c r="AR139" i="2"/>
  <c r="AQ139" i="2"/>
  <c r="AK133" i="2"/>
  <c r="AN121" i="1"/>
  <c r="AU128" i="1"/>
  <c r="AU129" i="1"/>
  <c r="AU130" i="1"/>
  <c r="AU131" i="1"/>
  <c r="AU132" i="1"/>
  <c r="AU133" i="1"/>
  <c r="AT128" i="1"/>
  <c r="AT129" i="1"/>
  <c r="AT130" i="1"/>
  <c r="AT131" i="1"/>
  <c r="AT132" i="1"/>
  <c r="AT133" i="1"/>
  <c r="AT134" i="1"/>
  <c r="AR127" i="1"/>
  <c r="AQ127" i="1"/>
  <c r="S17" i="14"/>
  <c r="S16" i="14"/>
  <c r="S15" i="14"/>
  <c r="S13" i="14"/>
  <c r="S12" i="14"/>
  <c r="S11" i="14"/>
  <c r="S9" i="14"/>
  <c r="S8" i="14"/>
  <c r="S7" i="14"/>
  <c r="S5" i="14"/>
  <c r="S4" i="14"/>
  <c r="S3" i="14"/>
  <c r="AR72" i="13"/>
  <c r="AR73" i="13"/>
  <c r="AR71" i="13"/>
  <c r="AO71" i="13"/>
  <c r="AQ72" i="13"/>
  <c r="AQ73" i="13"/>
  <c r="AQ71" i="13"/>
  <c r="AN71" i="13"/>
  <c r="AO72" i="13"/>
  <c r="AO73" i="13"/>
  <c r="AL71" i="13"/>
  <c r="AN72" i="13"/>
  <c r="AN73" i="13"/>
  <c r="AK71" i="13"/>
  <c r="AL72" i="13"/>
  <c r="AL73" i="13"/>
  <c r="AI71" i="13"/>
  <c r="AK72" i="13"/>
  <c r="AK73" i="13"/>
  <c r="AH71" i="13"/>
  <c r="AI72" i="13"/>
  <c r="AI73" i="13"/>
  <c r="AH72" i="13"/>
  <c r="AH73" i="13"/>
  <c r="AI71" i="12"/>
  <c r="AH71" i="12"/>
  <c r="S63" i="11"/>
  <c r="AO67" i="11" s="1"/>
  <c r="R63" i="11"/>
  <c r="AL67" i="11" s="1"/>
  <c r="Q63" i="11"/>
  <c r="AI67" i="11" s="1"/>
  <c r="Q62" i="11"/>
  <c r="AI72" i="12"/>
  <c r="AI73" i="12"/>
  <c r="AL71" i="12"/>
  <c r="AH72" i="12"/>
  <c r="AH73" i="12"/>
  <c r="AK71" i="12"/>
  <c r="AL72" i="12"/>
  <c r="AL73" i="12"/>
  <c r="AO71" i="12"/>
  <c r="AK72" i="12"/>
  <c r="AK73" i="12"/>
  <c r="AN71" i="12"/>
  <c r="AO72" i="12"/>
  <c r="AI69" i="16"/>
  <c r="AN72" i="12"/>
  <c r="AQ71" i="12"/>
  <c r="AH69" i="16"/>
  <c r="AO118" i="14"/>
  <c r="AQ118" i="14"/>
  <c r="U101" i="14"/>
  <c r="T100" i="14"/>
  <c r="AO108" i="14" s="1"/>
  <c r="S100" i="14"/>
  <c r="AL108" i="14" s="1"/>
  <c r="T101" i="14"/>
  <c r="AO115" i="14" s="1"/>
  <c r="S101" i="14"/>
  <c r="T99" i="14"/>
  <c r="S99" i="14"/>
  <c r="AN118" i="14"/>
  <c r="W63" i="10"/>
  <c r="Z69" i="10" s="1"/>
  <c r="W62" i="10"/>
  <c r="AK118" i="14"/>
  <c r="R99" i="14"/>
  <c r="AI107" i="14" s="1"/>
  <c r="J64" i="16"/>
  <c r="AL72" i="16" s="1"/>
  <c r="AH107" i="14"/>
  <c r="AH106" i="14"/>
  <c r="AH118" i="14"/>
  <c r="R61" i="14"/>
  <c r="R60" i="14"/>
  <c r="R59" i="14"/>
  <c r="R58" i="14"/>
  <c r="R57" i="14"/>
  <c r="R56" i="14"/>
  <c r="R55" i="14"/>
  <c r="R54" i="14"/>
  <c r="R53" i="14"/>
  <c r="I64" i="16"/>
  <c r="K64" i="16"/>
  <c r="AO72" i="16" s="1"/>
  <c r="AR72" i="16"/>
  <c r="S62" i="11"/>
  <c r="AO68" i="11" s="1"/>
  <c r="R62" i="11"/>
  <c r="AL68" i="11" s="1"/>
  <c r="AI68" i="11"/>
  <c r="AI69" i="11"/>
  <c r="AI70" i="11"/>
  <c r="AI71" i="11"/>
  <c r="AI72" i="11"/>
  <c r="AR107" i="14"/>
  <c r="AR109" i="14"/>
  <c r="AR110" i="14"/>
  <c r="AR111" i="14"/>
  <c r="AR112" i="14"/>
  <c r="AR113" i="14"/>
  <c r="AR114" i="14"/>
  <c r="AR115" i="14"/>
  <c r="AR116" i="14"/>
  <c r="AR117" i="14"/>
  <c r="AQ107" i="14"/>
  <c r="AQ108" i="14"/>
  <c r="AQ109" i="14"/>
  <c r="AQ110" i="14"/>
  <c r="AQ111" i="14"/>
  <c r="AQ112" i="14"/>
  <c r="AQ113" i="14"/>
  <c r="AQ114" i="14"/>
  <c r="AQ115" i="14"/>
  <c r="AQ116" i="14"/>
  <c r="AQ117" i="14"/>
  <c r="AO107" i="14"/>
  <c r="AO109" i="14"/>
  <c r="AO110" i="14"/>
  <c r="AO111" i="14"/>
  <c r="AO112" i="14"/>
  <c r="AO113" i="14"/>
  <c r="AO114" i="14"/>
  <c r="AO116" i="14"/>
  <c r="AO117" i="14"/>
  <c r="AN107" i="14"/>
  <c r="AN108" i="14"/>
  <c r="AN109" i="14"/>
  <c r="AN110" i="14"/>
  <c r="AN111" i="14"/>
  <c r="AN112" i="14"/>
  <c r="AN113" i="14"/>
  <c r="AN114" i="14"/>
  <c r="AN115" i="14"/>
  <c r="AN116" i="14"/>
  <c r="AN117" i="14"/>
  <c r="AL107" i="14"/>
  <c r="AL109" i="14"/>
  <c r="AL110" i="14"/>
  <c r="AL111" i="14"/>
  <c r="AL112" i="14"/>
  <c r="AL113" i="14"/>
  <c r="AL114" i="14"/>
  <c r="AL115" i="14"/>
  <c r="AL116" i="14"/>
  <c r="AL117" i="14"/>
  <c r="AL118" i="14"/>
  <c r="AL106" i="14"/>
  <c r="AK107" i="14"/>
  <c r="AK108" i="14"/>
  <c r="AK109" i="14"/>
  <c r="AK110" i="14"/>
  <c r="AK111" i="14"/>
  <c r="AK112" i="14"/>
  <c r="AK113" i="14"/>
  <c r="AK114" i="14"/>
  <c r="AK115" i="14"/>
  <c r="AK116" i="14"/>
  <c r="AK117" i="14"/>
  <c r="AI108" i="14"/>
  <c r="AI109" i="14"/>
  <c r="AI110" i="14"/>
  <c r="AI111" i="14"/>
  <c r="AI112" i="14"/>
  <c r="AI113" i="14"/>
  <c r="AI114" i="14"/>
  <c r="AI115" i="14"/>
  <c r="AI116" i="14"/>
  <c r="AI117" i="14"/>
  <c r="AH108" i="14"/>
  <c r="AH109" i="14"/>
  <c r="AH110" i="14"/>
  <c r="AH111" i="14"/>
  <c r="AH112" i="14"/>
  <c r="AH113" i="14"/>
  <c r="AH114" i="14"/>
  <c r="AH115" i="14"/>
  <c r="AH116" i="14"/>
  <c r="AH117" i="14"/>
  <c r="AO106" i="14"/>
  <c r="AN106" i="14"/>
  <c r="AK106" i="14"/>
  <c r="AI106" i="14"/>
  <c r="AR70" i="16"/>
  <c r="AR71" i="16"/>
  <c r="AR73" i="16"/>
  <c r="AR74" i="16"/>
  <c r="AR75" i="16"/>
  <c r="AR76" i="16"/>
  <c r="AQ70" i="16"/>
  <c r="AQ71" i="16"/>
  <c r="AQ72" i="16"/>
  <c r="AQ73" i="16"/>
  <c r="AQ74" i="16"/>
  <c r="AQ75" i="16"/>
  <c r="AQ76" i="16"/>
  <c r="AO70" i="16"/>
  <c r="AO71" i="16"/>
  <c r="AO73" i="16"/>
  <c r="AO74" i="16"/>
  <c r="AO75" i="16"/>
  <c r="AO76" i="16"/>
  <c r="AN70" i="16"/>
  <c r="AN71" i="16"/>
  <c r="AN72" i="16"/>
  <c r="AN73" i="16"/>
  <c r="AN74" i="16"/>
  <c r="AN75" i="16"/>
  <c r="AN76" i="16"/>
  <c r="AO69" i="16"/>
  <c r="AN69" i="16"/>
  <c r="AL70" i="16"/>
  <c r="AL71" i="16"/>
  <c r="AL73" i="16"/>
  <c r="AL74" i="16"/>
  <c r="AL75" i="16"/>
  <c r="AL76" i="16"/>
  <c r="AK70" i="16"/>
  <c r="AK71" i="16"/>
  <c r="AK72" i="16"/>
  <c r="AK73" i="16"/>
  <c r="AK74" i="16"/>
  <c r="AK75" i="16"/>
  <c r="AK76" i="16"/>
  <c r="AL69" i="16"/>
  <c r="AK69" i="16"/>
  <c r="AI70" i="16"/>
  <c r="AI71" i="16"/>
  <c r="AI72" i="16"/>
  <c r="AI73" i="16"/>
  <c r="AI74" i="16"/>
  <c r="AI75" i="16"/>
  <c r="AI76" i="16"/>
  <c r="AH70" i="16"/>
  <c r="AH71" i="16"/>
  <c r="AH72" i="16"/>
  <c r="AH73" i="16"/>
  <c r="AH74" i="16"/>
  <c r="AH75" i="16"/>
  <c r="AH76" i="16"/>
  <c r="X62" i="10"/>
  <c r="AR140" i="2"/>
  <c r="AR141" i="2"/>
  <c r="AR142" i="2"/>
  <c r="AR143" i="2"/>
  <c r="AR144" i="2"/>
  <c r="AR145" i="2"/>
  <c r="AO139" i="2"/>
  <c r="AR69" i="11" l="1"/>
  <c r="AR70" i="11"/>
  <c r="AR71" i="11"/>
  <c r="AR72" i="11"/>
  <c r="AQ67" i="11"/>
  <c r="AQ68" i="11"/>
  <c r="AQ69" i="11"/>
  <c r="AQ70" i="11"/>
  <c r="AQ71" i="11"/>
  <c r="AQ72" i="11"/>
  <c r="AO69" i="11"/>
  <c r="AO70" i="11"/>
  <c r="AO71" i="11"/>
  <c r="AO72" i="11"/>
  <c r="AO66" i="11"/>
  <c r="AN67" i="11"/>
  <c r="AN68" i="11"/>
  <c r="AN69" i="11"/>
  <c r="AN70" i="11"/>
  <c r="AN71" i="11"/>
  <c r="AN72" i="11"/>
  <c r="AN66" i="11"/>
  <c r="AL69" i="11"/>
  <c r="AL70" i="11"/>
  <c r="AL71" i="11"/>
  <c r="AL72" i="11"/>
  <c r="AL66" i="11"/>
  <c r="AK67" i="11"/>
  <c r="AK68" i="11"/>
  <c r="AK69" i="11"/>
  <c r="AK70" i="11"/>
  <c r="AK71" i="11"/>
  <c r="AK72" i="11"/>
  <c r="AK66" i="11"/>
  <c r="AH68" i="11"/>
  <c r="AH69" i="11"/>
  <c r="AH70" i="11"/>
  <c r="AH71" i="11"/>
  <c r="AH72" i="11"/>
  <c r="AI66" i="11"/>
  <c r="AH67" i="11"/>
  <c r="AH66" i="11"/>
  <c r="AF69" i="10"/>
  <c r="AF71" i="10"/>
  <c r="AF72" i="10"/>
  <c r="AF73" i="10"/>
  <c r="AF74" i="10"/>
  <c r="AE69" i="10"/>
  <c r="AE70" i="10"/>
  <c r="AE71" i="10"/>
  <c r="AE72" i="10"/>
  <c r="AE73" i="10"/>
  <c r="AE74" i="10"/>
  <c r="AC68" i="10"/>
  <c r="AC69" i="10"/>
  <c r="AC71" i="10"/>
  <c r="AC72" i="10"/>
  <c r="AC73" i="10"/>
  <c r="AC74" i="10"/>
  <c r="AB69" i="10"/>
  <c r="AB70" i="10"/>
  <c r="AB71" i="10"/>
  <c r="AB72" i="10"/>
  <c r="AB73" i="10"/>
  <c r="AB74" i="10"/>
  <c r="AB68" i="10"/>
  <c r="Z68" i="10"/>
  <c r="Z71" i="10"/>
  <c r="Z72" i="10"/>
  <c r="Z73" i="10"/>
  <c r="Z74" i="10"/>
  <c r="Y69" i="10"/>
  <c r="Y70" i="10"/>
  <c r="Y71" i="10"/>
  <c r="Y72" i="10"/>
  <c r="Y73" i="10"/>
  <c r="Y74" i="10"/>
  <c r="Y68" i="10"/>
  <c r="Z70" i="10"/>
  <c r="AC70" i="10"/>
  <c r="W69" i="10"/>
  <c r="W70" i="10"/>
  <c r="W71" i="10"/>
  <c r="W72" i="10"/>
  <c r="W73" i="10"/>
  <c r="W74" i="10"/>
  <c r="W68" i="10"/>
  <c r="V69" i="10"/>
  <c r="V70" i="10"/>
  <c r="V71" i="10"/>
  <c r="V72" i="10"/>
  <c r="V73" i="10"/>
  <c r="V74" i="10"/>
  <c r="V68" i="10"/>
  <c r="AR143" i="8"/>
  <c r="AR144" i="8"/>
  <c r="AR145" i="8"/>
  <c r="AR146" i="8"/>
  <c r="AR147" i="8"/>
  <c r="AR148" i="8"/>
  <c r="AQ143" i="8"/>
  <c r="AQ144" i="8"/>
  <c r="AQ145" i="8"/>
  <c r="AQ146" i="8"/>
  <c r="AQ147" i="8"/>
  <c r="AQ148" i="8"/>
  <c r="AQ149" i="8"/>
  <c r="AO142" i="8"/>
  <c r="AO143" i="8"/>
  <c r="AO144" i="8"/>
  <c r="AO145" i="8"/>
  <c r="AO146" i="8"/>
  <c r="AO147" i="8"/>
  <c r="AO148" i="8"/>
  <c r="AO149" i="8"/>
  <c r="AN142" i="8"/>
  <c r="AN143" i="8"/>
  <c r="AN144" i="8"/>
  <c r="AN145" i="8"/>
  <c r="AN146" i="8"/>
  <c r="AN147" i="8"/>
  <c r="AN148" i="8"/>
  <c r="AN149" i="8"/>
  <c r="AL142" i="8"/>
  <c r="AL143" i="8"/>
  <c r="AL144" i="8"/>
  <c r="AL145" i="8"/>
  <c r="AL146" i="8"/>
  <c r="AL147" i="8"/>
  <c r="AL148" i="8"/>
  <c r="AL149" i="8"/>
  <c r="AK142" i="8"/>
  <c r="AK143" i="8"/>
  <c r="AK144" i="8"/>
  <c r="AK145" i="8"/>
  <c r="AK146" i="8"/>
  <c r="AK147" i="8"/>
  <c r="AK148" i="8"/>
  <c r="AK149" i="8"/>
  <c r="AI142" i="8"/>
  <c r="AI143" i="8"/>
  <c r="AI144" i="8"/>
  <c r="AI145" i="8"/>
  <c r="AI146" i="8"/>
  <c r="AI147" i="8"/>
  <c r="AI148" i="8"/>
  <c r="AI149" i="8"/>
  <c r="AH142" i="8"/>
  <c r="AH143" i="8"/>
  <c r="AH144" i="8"/>
  <c r="AH145" i="8"/>
  <c r="AH146" i="8"/>
  <c r="AH147" i="8"/>
  <c r="AH148" i="8"/>
  <c r="AH149" i="8"/>
  <c r="AR147" i="6"/>
  <c r="AR149" i="8"/>
  <c r="AF137" i="8"/>
  <c r="AR141" i="6"/>
  <c r="AR142" i="6"/>
  <c r="AR143" i="6"/>
  <c r="AR144" i="6"/>
  <c r="AR145" i="6"/>
  <c r="AR146" i="6"/>
  <c r="AQ141" i="6"/>
  <c r="AQ142" i="6"/>
  <c r="AQ143" i="6"/>
  <c r="AQ144" i="6"/>
  <c r="AQ145" i="6"/>
  <c r="AQ146" i="6"/>
  <c r="AQ147" i="6"/>
  <c r="AO140" i="6"/>
  <c r="AO141" i="6"/>
  <c r="AO142" i="6"/>
  <c r="AO143" i="6"/>
  <c r="AO144" i="6"/>
  <c r="AO145" i="6"/>
  <c r="AO146" i="6"/>
  <c r="AO147" i="6"/>
  <c r="AN140" i="6"/>
  <c r="AN141" i="6"/>
  <c r="AN142" i="6"/>
  <c r="AN143" i="6"/>
  <c r="AN144" i="6"/>
  <c r="AN145" i="6"/>
  <c r="AN146" i="6"/>
  <c r="AN147" i="6"/>
  <c r="AL140" i="6"/>
  <c r="AL141" i="6"/>
  <c r="AL142" i="6"/>
  <c r="AL143" i="6"/>
  <c r="AL144" i="6"/>
  <c r="AL145" i="6"/>
  <c r="AL146" i="6"/>
  <c r="AL147" i="6"/>
  <c r="AK140" i="6"/>
  <c r="AK141" i="6"/>
  <c r="AK142" i="6"/>
  <c r="AK143" i="6"/>
  <c r="AK144" i="6"/>
  <c r="AK145" i="6"/>
  <c r="AK146" i="6"/>
  <c r="AK147" i="6"/>
  <c r="AI140" i="6"/>
  <c r="AI141" i="6"/>
  <c r="AI142" i="6"/>
  <c r="AI143" i="6"/>
  <c r="AI144" i="6"/>
  <c r="AI145" i="6"/>
  <c r="AI146" i="6"/>
  <c r="AI147" i="6"/>
  <c r="AH140" i="6"/>
  <c r="AH141" i="6"/>
  <c r="AH142" i="6"/>
  <c r="AH143" i="6"/>
  <c r="AH144" i="6"/>
  <c r="AH145" i="6"/>
  <c r="AH146" i="6"/>
  <c r="AH147" i="6"/>
  <c r="AG136" i="6"/>
  <c r="AR144" i="5"/>
  <c r="AR142" i="5"/>
  <c r="AR143" i="5"/>
  <c r="AR145" i="5"/>
  <c r="AR146" i="5"/>
  <c r="AR147" i="5"/>
  <c r="AQ142" i="5"/>
  <c r="AQ143" i="5"/>
  <c r="AQ144" i="5"/>
  <c r="AQ145" i="5"/>
  <c r="AQ146" i="5"/>
  <c r="AQ147" i="5"/>
  <c r="AQ148" i="5"/>
  <c r="AO141" i="5"/>
  <c r="AO142" i="5"/>
  <c r="AO143" i="5"/>
  <c r="AO144" i="5"/>
  <c r="AO145" i="5"/>
  <c r="AO146" i="5"/>
  <c r="AO147" i="5"/>
  <c r="AO148" i="5"/>
  <c r="AN141" i="5"/>
  <c r="AN142" i="5"/>
  <c r="AN143" i="5"/>
  <c r="AN144" i="5"/>
  <c r="AN145" i="5"/>
  <c r="AN146" i="5"/>
  <c r="AN147" i="5"/>
  <c r="AN148" i="5"/>
  <c r="AL141" i="5"/>
  <c r="AL142" i="5"/>
  <c r="AL143" i="5"/>
  <c r="AL144" i="5"/>
  <c r="AL145" i="5"/>
  <c r="AL146" i="5"/>
  <c r="AL147" i="5"/>
  <c r="AL148" i="5"/>
  <c r="AK141" i="5"/>
  <c r="AK142" i="5"/>
  <c r="AK143" i="5"/>
  <c r="AK144" i="5"/>
  <c r="AK145" i="5"/>
  <c r="AK146" i="5"/>
  <c r="AK147" i="5"/>
  <c r="AK148" i="5"/>
  <c r="AI141" i="5"/>
  <c r="AI142" i="5"/>
  <c r="AI143" i="5"/>
  <c r="AI144" i="5"/>
  <c r="AI145" i="5"/>
  <c r="AI146" i="5"/>
  <c r="AI147" i="5"/>
  <c r="AI148" i="5"/>
  <c r="AH141" i="5"/>
  <c r="AH142" i="5"/>
  <c r="AH143" i="5"/>
  <c r="AH144" i="5"/>
  <c r="AH145" i="5"/>
  <c r="AH146" i="5"/>
  <c r="AH147" i="5"/>
  <c r="AH148" i="5"/>
  <c r="AR140" i="4"/>
  <c r="AR141" i="4"/>
  <c r="AR142" i="4"/>
  <c r="AR143" i="4"/>
  <c r="AR144" i="4"/>
  <c r="AR145" i="4"/>
  <c r="AR146" i="4"/>
  <c r="AO139" i="4"/>
  <c r="AR148" i="5"/>
  <c r="AH137" i="5"/>
  <c r="AQ140" i="4"/>
  <c r="AQ141" i="4"/>
  <c r="AQ142" i="4"/>
  <c r="AQ143" i="4"/>
  <c r="AQ144" i="4"/>
  <c r="AQ145" i="4"/>
  <c r="AQ146" i="4"/>
  <c r="AQ147" i="4"/>
  <c r="AO140" i="4"/>
  <c r="AO141" i="4"/>
  <c r="AO142" i="4"/>
  <c r="AO143" i="4"/>
  <c r="AO144" i="4"/>
  <c r="AO145" i="4"/>
  <c r="AO146" i="4"/>
  <c r="AO147" i="4"/>
  <c r="AN139" i="4"/>
  <c r="AN140" i="4"/>
  <c r="AN141" i="4"/>
  <c r="AN142" i="4"/>
  <c r="AN143" i="4"/>
  <c r="AN144" i="4"/>
  <c r="AN145" i="4"/>
  <c r="AN146" i="4"/>
  <c r="AN147" i="4"/>
  <c r="AL139" i="4"/>
  <c r="AL140" i="4"/>
  <c r="AL141" i="4"/>
  <c r="AL142" i="4"/>
  <c r="AL143" i="4"/>
  <c r="AL144" i="4"/>
  <c r="AL145" i="4"/>
  <c r="AL146" i="4"/>
  <c r="AL147" i="4"/>
  <c r="AK139" i="4"/>
  <c r="AK140" i="4"/>
  <c r="AK141" i="4"/>
  <c r="AK142" i="4"/>
  <c r="AK143" i="4"/>
  <c r="AK144" i="4"/>
  <c r="AK145" i="4"/>
  <c r="AK146" i="4"/>
  <c r="AK147" i="4"/>
  <c r="AI139" i="4"/>
  <c r="AI140" i="4"/>
  <c r="AI141" i="4"/>
  <c r="AI142" i="4"/>
  <c r="AI143" i="4"/>
  <c r="AI144" i="4"/>
  <c r="AI145" i="4"/>
  <c r="AI146" i="4"/>
  <c r="AI147" i="4"/>
  <c r="AH139" i="4"/>
  <c r="AH140" i="4"/>
  <c r="AH141" i="4"/>
  <c r="AH142" i="4"/>
  <c r="AH143" i="4"/>
  <c r="AH144" i="4"/>
  <c r="AH145" i="4"/>
  <c r="AH146" i="4"/>
  <c r="AH147" i="4"/>
  <c r="AR147" i="4"/>
  <c r="AI134" i="4"/>
  <c r="AQ140" i="2"/>
  <c r="AQ141" i="2"/>
  <c r="AQ142" i="2"/>
  <c r="AQ143" i="2"/>
  <c r="AQ144" i="2"/>
  <c r="AQ145" i="2"/>
  <c r="AQ146" i="2"/>
  <c r="AO140" i="2"/>
  <c r="AO141" i="2"/>
  <c r="AO142" i="2"/>
  <c r="AO143" i="2"/>
  <c r="AO144" i="2"/>
  <c r="AO145" i="2"/>
  <c r="AO146" i="2"/>
  <c r="AN139" i="2"/>
  <c r="AN140" i="2"/>
  <c r="AN141" i="2"/>
  <c r="AN142" i="2"/>
  <c r="AN143" i="2"/>
  <c r="AN144" i="2"/>
  <c r="AN145" i="2"/>
  <c r="AN146" i="2"/>
  <c r="AL139" i="2"/>
  <c r="AL140" i="2"/>
  <c r="AL141" i="2"/>
  <c r="AL142" i="2"/>
  <c r="AL143" i="2"/>
  <c r="AL144" i="2"/>
  <c r="AL145" i="2"/>
  <c r="AL146" i="2"/>
  <c r="AK139" i="2"/>
  <c r="AK140" i="2"/>
  <c r="AK141" i="2"/>
  <c r="AK142" i="2"/>
  <c r="AK143" i="2"/>
  <c r="AK144" i="2"/>
  <c r="AK145" i="2"/>
  <c r="AK146" i="2"/>
  <c r="AI139" i="2"/>
  <c r="AI140" i="2"/>
  <c r="AI141" i="2"/>
  <c r="AI142" i="2"/>
  <c r="AI143" i="2"/>
  <c r="AI144" i="2"/>
  <c r="AI145" i="2"/>
  <c r="AI146" i="2"/>
  <c r="AH139" i="2"/>
  <c r="AH140" i="2"/>
  <c r="AH141" i="2"/>
  <c r="AH142" i="2"/>
  <c r="AH143" i="2"/>
  <c r="AH144" i="2"/>
  <c r="AH145" i="2"/>
  <c r="AH146" i="2"/>
  <c r="AR146" i="2"/>
  <c r="AJ133" i="2"/>
  <c r="AL127" i="1"/>
  <c r="AL128" i="1"/>
  <c r="AL129" i="1"/>
  <c r="AL130" i="1"/>
  <c r="AL131" i="1"/>
  <c r="AL132" i="1"/>
  <c r="AL133" i="1"/>
  <c r="AL134" i="1"/>
  <c r="AR128" i="1"/>
  <c r="AR129" i="1"/>
  <c r="AR130" i="1"/>
  <c r="AR131" i="1"/>
  <c r="AR132" i="1"/>
  <c r="AR133" i="1"/>
  <c r="AR134" i="1"/>
  <c r="AM121" i="1"/>
  <c r="AO127" i="1"/>
  <c r="AO128" i="1"/>
  <c r="AO129" i="1"/>
  <c r="AO130" i="1"/>
  <c r="AO131" i="1"/>
  <c r="AO132" i="1"/>
  <c r="AO133" i="1"/>
  <c r="AO134" i="1"/>
  <c r="AN127" i="1"/>
  <c r="AN128" i="1"/>
  <c r="AN129" i="1"/>
  <c r="AN130" i="1"/>
  <c r="AN131" i="1"/>
  <c r="AN132" i="1"/>
  <c r="AN133" i="1"/>
  <c r="AN134" i="1"/>
  <c r="AQ128" i="1"/>
  <c r="AQ129" i="1"/>
  <c r="AQ130" i="1"/>
  <c r="AQ131" i="1"/>
  <c r="AQ132" i="1"/>
  <c r="AQ133" i="1"/>
  <c r="AQ134" i="1"/>
  <c r="AK127" i="1"/>
  <c r="AK128" i="1"/>
  <c r="AK129" i="1"/>
  <c r="AK130" i="1"/>
  <c r="AK131" i="1"/>
  <c r="AK132" i="1"/>
  <c r="AK133" i="1"/>
  <c r="AK134" i="1"/>
  <c r="AI127" i="1"/>
  <c r="AI128" i="1"/>
  <c r="AI129" i="1"/>
  <c r="AI130" i="1"/>
  <c r="AI131" i="1"/>
  <c r="AI132" i="1"/>
  <c r="AI133" i="1"/>
  <c r="AI134" i="1"/>
  <c r="AH127" i="1"/>
  <c r="AH128" i="1"/>
  <c r="AH129" i="1"/>
  <c r="AH130" i="1"/>
  <c r="AH131" i="1"/>
  <c r="AH132" i="1"/>
  <c r="AH133" i="1"/>
  <c r="AH134" i="1"/>
  <c r="AH133" i="6"/>
  <c r="AG133" i="6"/>
  <c r="AF133" i="6"/>
  <c r="AF136" i="6"/>
  <c r="L61" i="16"/>
  <c r="K61" i="16"/>
  <c r="J61" i="16"/>
  <c r="I61" i="16"/>
  <c r="AH153" i="3" l="1"/>
  <c r="AL153" i="3"/>
  <c r="AK153" i="3"/>
  <c r="AI153" i="3"/>
  <c r="AN153" i="3"/>
  <c r="AO153" i="3"/>
  <c r="AR126" i="3"/>
  <c r="AR127" i="3"/>
  <c r="AR128" i="3"/>
  <c r="AR129" i="3"/>
  <c r="AR130" i="3"/>
  <c r="AR131" i="3"/>
  <c r="AR132" i="3"/>
  <c r="AR133" i="3"/>
  <c r="AQ126" i="3"/>
  <c r="AQ127" i="3"/>
  <c r="AQ128" i="3"/>
  <c r="AQ129" i="3"/>
  <c r="AQ130" i="3"/>
  <c r="AQ131" i="3"/>
  <c r="AQ132" i="3"/>
  <c r="AQ133" i="3"/>
  <c r="AM141" i="3"/>
  <c r="AJ141" i="3"/>
  <c r="AG108" i="3"/>
  <c r="AR149" i="3"/>
  <c r="AR147" i="3"/>
  <c r="AR148" i="3"/>
  <c r="AR150" i="3"/>
  <c r="AR151" i="3"/>
  <c r="AR152" i="3"/>
  <c r="AO146" i="3"/>
  <c r="AQ153" i="3"/>
  <c r="AQ147" i="3"/>
  <c r="AQ148" i="3"/>
  <c r="AQ149" i="3"/>
  <c r="AQ150" i="3"/>
  <c r="AQ151" i="3"/>
  <c r="AQ152" i="3"/>
  <c r="AN146" i="3"/>
  <c r="AJ138" i="3"/>
  <c r="AM138" i="3"/>
  <c r="AP138" i="3"/>
  <c r="AH126" i="3"/>
  <c r="AI126" i="3"/>
  <c r="AK126" i="3"/>
  <c r="AL126" i="3"/>
  <c r="AN126" i="3"/>
  <c r="AO126" i="3"/>
  <c r="AH127" i="3"/>
  <c r="AI127" i="3"/>
  <c r="AK127" i="3"/>
  <c r="AL127" i="3"/>
  <c r="AN127" i="3"/>
  <c r="AO127" i="3"/>
  <c r="AH128" i="3"/>
  <c r="AI128" i="3"/>
  <c r="AK128" i="3"/>
  <c r="AL128" i="3"/>
  <c r="AN128" i="3"/>
  <c r="AO128" i="3"/>
  <c r="AH129" i="3"/>
  <c r="AI129" i="3"/>
  <c r="AK129" i="3"/>
  <c r="AL129" i="3"/>
  <c r="AN129" i="3"/>
  <c r="AO129" i="3"/>
  <c r="AH130" i="3"/>
  <c r="AI130" i="3"/>
  <c r="AK130" i="3"/>
  <c r="AL130" i="3"/>
  <c r="AN130" i="3"/>
  <c r="AO130" i="3"/>
  <c r="AH131" i="3"/>
  <c r="AI131" i="3"/>
  <c r="AK131" i="3"/>
  <c r="AL131" i="3"/>
  <c r="AN131" i="3"/>
  <c r="AO131" i="3"/>
  <c r="AH132" i="3"/>
  <c r="AI132" i="3"/>
  <c r="AK132" i="3"/>
  <c r="AL132" i="3"/>
  <c r="AN132" i="3"/>
  <c r="AO132" i="3"/>
  <c r="AH133" i="3"/>
  <c r="AI133" i="3"/>
  <c r="AK133" i="3"/>
  <c r="AL133" i="3"/>
  <c r="AN133" i="3"/>
  <c r="AO133" i="3"/>
  <c r="AO147" i="3"/>
  <c r="AO148" i="3"/>
  <c r="AO149" i="3"/>
  <c r="AO150" i="3"/>
  <c r="AO151" i="3"/>
  <c r="AO152" i="3"/>
  <c r="AL146" i="3"/>
  <c r="AN147" i="3"/>
  <c r="AN148" i="3"/>
  <c r="AN149" i="3"/>
  <c r="AN150" i="3"/>
  <c r="AN151" i="3"/>
  <c r="AN152" i="3"/>
  <c r="AK146" i="3"/>
  <c r="AL147" i="3"/>
  <c r="AL148" i="3"/>
  <c r="AL149" i="3"/>
  <c r="AL150" i="3"/>
  <c r="AL151" i="3"/>
  <c r="AL152" i="3"/>
  <c r="AI146" i="3"/>
  <c r="AK147" i="3"/>
  <c r="AK148" i="3"/>
  <c r="AK149" i="3"/>
  <c r="AK150" i="3"/>
  <c r="AK151" i="3"/>
  <c r="AK152" i="3"/>
  <c r="AH146" i="3"/>
  <c r="AI147" i="3"/>
  <c r="AI148" i="3"/>
  <c r="AI149" i="3"/>
  <c r="AI151" i="3"/>
  <c r="AI152" i="3"/>
  <c r="AH147" i="3"/>
  <c r="AH148" i="3"/>
  <c r="AH149" i="3"/>
  <c r="AH151" i="3"/>
  <c r="AH152" i="3"/>
  <c r="AG150" i="3"/>
  <c r="AH150" i="3" s="1"/>
  <c r="AI150" i="3" l="1"/>
  <c r="V62" i="10"/>
  <c r="AE137" i="8"/>
  <c r="AD112" i="8"/>
  <c r="AD111" i="8"/>
  <c r="AD110" i="8"/>
  <c r="AD109" i="8"/>
  <c r="AD108" i="8"/>
  <c r="AD107" i="8"/>
  <c r="AD106" i="8"/>
  <c r="AD105" i="8"/>
  <c r="AD104" i="8"/>
  <c r="AQ70" i="3"/>
  <c r="AQ71" i="3"/>
  <c r="AQ72" i="3"/>
  <c r="AQ90" i="3"/>
  <c r="AQ91" i="3"/>
  <c r="AQ92" i="3"/>
  <c r="AQ111" i="3"/>
  <c r="AQ112" i="3"/>
  <c r="AQ113" i="3"/>
  <c r="AD137" i="8" l="1"/>
  <c r="AR30" i="3"/>
  <c r="AR31" i="3"/>
  <c r="AR32" i="3"/>
  <c r="AR33" i="3"/>
  <c r="AR34" i="3"/>
  <c r="AR35" i="3"/>
  <c r="AR36" i="3"/>
  <c r="AR37" i="3"/>
  <c r="AR38" i="3"/>
  <c r="AR39" i="3"/>
  <c r="AR40" i="3"/>
  <c r="AR41" i="3"/>
  <c r="AR42" i="3"/>
  <c r="AR43" i="3"/>
  <c r="AR44" i="3"/>
  <c r="AR45" i="3"/>
  <c r="AR46" i="3"/>
  <c r="AR47" i="3"/>
  <c r="AR48" i="3"/>
  <c r="AR49" i="3"/>
  <c r="AR50" i="3"/>
  <c r="AR51" i="3"/>
  <c r="AR52" i="3"/>
  <c r="AR53" i="3"/>
  <c r="AR54" i="3"/>
  <c r="AR55" i="3"/>
  <c r="AR56" i="3"/>
  <c r="AR57" i="3"/>
  <c r="AR58" i="3"/>
  <c r="AR59" i="3"/>
  <c r="AR60" i="3"/>
  <c r="AR61" i="3"/>
  <c r="AR62" i="3"/>
  <c r="AR63"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Q30" i="3"/>
  <c r="AQ31" i="3"/>
  <c r="AQ32" i="3"/>
  <c r="AQ33" i="3"/>
  <c r="AQ34" i="3"/>
  <c r="AQ35" i="3"/>
  <c r="AQ36" i="3"/>
  <c r="AQ37" i="3"/>
  <c r="AQ38" i="3"/>
  <c r="AQ39" i="3"/>
  <c r="AQ40" i="3"/>
  <c r="AQ41" i="3"/>
  <c r="AQ42" i="3"/>
  <c r="AQ43" i="3"/>
  <c r="AQ44" i="3"/>
  <c r="AQ45" i="3"/>
  <c r="AQ46" i="3"/>
  <c r="AQ47" i="3"/>
  <c r="AQ48" i="3"/>
  <c r="AQ49" i="3"/>
  <c r="AQ50" i="3"/>
  <c r="AQ51" i="3"/>
  <c r="AQ52" i="3"/>
  <c r="AQ53" i="3"/>
  <c r="AQ54" i="3"/>
  <c r="AQ55" i="3"/>
  <c r="AQ56" i="3"/>
  <c r="AQ57" i="3"/>
  <c r="AQ58" i="3"/>
  <c r="AQ59" i="3"/>
  <c r="AQ60" i="3"/>
  <c r="AQ61" i="3"/>
  <c r="AQ62" i="3"/>
  <c r="AQ63" i="3"/>
  <c r="AQ64" i="3"/>
  <c r="AQ65" i="3"/>
  <c r="AQ66" i="3"/>
  <c r="AQ68" i="3"/>
  <c r="AQ69" i="3"/>
  <c r="AQ73" i="3"/>
  <c r="AQ74" i="3"/>
  <c r="AQ75" i="3"/>
  <c r="AQ76" i="3"/>
  <c r="AQ77" i="3"/>
  <c r="AQ78" i="3"/>
  <c r="AQ79" i="3"/>
  <c r="AQ80" i="3"/>
  <c r="AQ81" i="3"/>
  <c r="AQ82" i="3"/>
  <c r="AQ83" i="3"/>
  <c r="AQ84" i="3"/>
  <c r="AQ85" i="3"/>
  <c r="AQ86" i="3"/>
  <c r="AQ87" i="3"/>
  <c r="AQ88" i="3"/>
  <c r="AQ89" i="3"/>
  <c r="AQ93" i="3"/>
  <c r="AQ94" i="3"/>
  <c r="AQ95" i="3"/>
  <c r="AQ96" i="3"/>
  <c r="AQ97" i="3"/>
  <c r="AQ98" i="3"/>
  <c r="AQ99" i="3"/>
  <c r="AQ100" i="3"/>
  <c r="AQ101" i="3"/>
  <c r="AQ102" i="3"/>
  <c r="AQ103" i="3"/>
  <c r="AQ104" i="3"/>
  <c r="AQ105" i="3"/>
  <c r="AQ106" i="3"/>
  <c r="AQ107" i="3"/>
  <c r="AQ108" i="3"/>
  <c r="AQ109" i="3"/>
  <c r="AQ110" i="3"/>
  <c r="AQ114" i="3"/>
  <c r="AQ115" i="3"/>
  <c r="AQ116" i="3"/>
  <c r="AQ117" i="3"/>
  <c r="AQ118" i="3"/>
  <c r="AQ119" i="3"/>
  <c r="AQ120" i="3"/>
  <c r="AQ121" i="3"/>
  <c r="AQ122" i="3"/>
  <c r="AQ123" i="3"/>
  <c r="AQ124" i="3"/>
  <c r="AQ125" i="3"/>
  <c r="AQ29" i="3"/>
  <c r="AN29" i="3"/>
  <c r="AR29" i="3"/>
  <c r="AO29" i="3"/>
  <c r="AO30" i="3"/>
  <c r="AO31" i="3"/>
  <c r="AO32" i="3"/>
  <c r="AO33" i="3"/>
  <c r="AO34" i="3"/>
  <c r="AO35" i="3"/>
  <c r="AO36" i="3"/>
  <c r="AO37" i="3"/>
  <c r="AO38" i="3"/>
  <c r="AO39" i="3"/>
  <c r="AO40" i="3"/>
  <c r="AO41" i="3"/>
  <c r="AO42" i="3"/>
  <c r="AO43" i="3"/>
  <c r="AO44" i="3"/>
  <c r="AO45" i="3"/>
  <c r="AO46" i="3"/>
  <c r="AO47" i="3"/>
  <c r="AO48" i="3"/>
  <c r="AO49" i="3"/>
  <c r="AO50" i="3"/>
  <c r="AO51" i="3"/>
  <c r="AO52" i="3"/>
  <c r="AO53" i="3"/>
  <c r="AO54" i="3"/>
  <c r="AO55" i="3"/>
  <c r="AO56" i="3"/>
  <c r="AO57" i="3"/>
  <c r="AO58" i="3"/>
  <c r="AO59" i="3"/>
  <c r="AO60" i="3"/>
  <c r="AO61" i="3"/>
  <c r="AO62" i="3"/>
  <c r="AO63" i="3"/>
  <c r="AO64" i="3"/>
  <c r="AO65" i="3"/>
  <c r="AO66" i="3"/>
  <c r="AO67" i="3"/>
  <c r="AO68" i="3"/>
  <c r="AO69" i="3"/>
  <c r="AO70" i="3"/>
  <c r="AO71" i="3"/>
  <c r="AO72" i="3"/>
  <c r="AO73" i="3"/>
  <c r="AO74" i="3"/>
  <c r="AO75" i="3"/>
  <c r="AO76" i="3"/>
  <c r="AO77" i="3"/>
  <c r="AO78" i="3"/>
  <c r="AO79" i="3"/>
  <c r="AO80" i="3"/>
  <c r="AO81" i="3"/>
  <c r="AO82" i="3"/>
  <c r="AO83" i="3"/>
  <c r="AO84" i="3"/>
  <c r="AO85" i="3"/>
  <c r="AO86" i="3"/>
  <c r="AO87" i="3"/>
  <c r="AO88" i="3"/>
  <c r="AO89" i="3"/>
  <c r="AO90" i="3"/>
  <c r="AO91" i="3"/>
  <c r="AO92" i="3"/>
  <c r="AO93" i="3"/>
  <c r="AO94" i="3"/>
  <c r="AO95" i="3"/>
  <c r="AO96" i="3"/>
  <c r="AO97" i="3"/>
  <c r="AO98" i="3"/>
  <c r="AO99" i="3"/>
  <c r="AO100" i="3"/>
  <c r="AO101" i="3"/>
  <c r="AO102" i="3"/>
  <c r="AO103" i="3"/>
  <c r="AO104" i="3"/>
  <c r="AO105" i="3"/>
  <c r="AO106" i="3"/>
  <c r="AO107" i="3"/>
  <c r="AO108" i="3"/>
  <c r="AO109" i="3"/>
  <c r="AO110" i="3"/>
  <c r="AO111" i="3"/>
  <c r="AO112" i="3"/>
  <c r="AO113" i="3"/>
  <c r="AO114" i="3"/>
  <c r="AO115" i="3"/>
  <c r="AO116" i="3"/>
  <c r="AO117" i="3"/>
  <c r="AO118" i="3"/>
  <c r="AO119" i="3"/>
  <c r="AO120" i="3"/>
  <c r="AO121" i="3"/>
  <c r="AO122" i="3"/>
  <c r="AO123" i="3"/>
  <c r="AO124" i="3"/>
  <c r="AO125" i="3"/>
  <c r="AL29" i="3"/>
  <c r="AN30" i="3"/>
  <c r="AN31" i="3"/>
  <c r="AN32" i="3"/>
  <c r="AN33" i="3"/>
  <c r="AN34" i="3"/>
  <c r="AN35" i="3"/>
  <c r="AN36" i="3"/>
  <c r="AN37" i="3"/>
  <c r="AN38" i="3"/>
  <c r="AN39" i="3"/>
  <c r="AN40" i="3"/>
  <c r="AN41" i="3"/>
  <c r="AN42" i="3"/>
  <c r="AN43" i="3"/>
  <c r="AN44" i="3"/>
  <c r="AN45" i="3"/>
  <c r="AN46" i="3"/>
  <c r="AN47" i="3"/>
  <c r="AN48" i="3"/>
  <c r="AN49" i="3"/>
  <c r="AN50" i="3"/>
  <c r="AN51" i="3"/>
  <c r="AN52" i="3"/>
  <c r="AN53" i="3"/>
  <c r="AN54" i="3"/>
  <c r="AN55" i="3"/>
  <c r="AN56" i="3"/>
  <c r="AN57" i="3"/>
  <c r="AN58" i="3"/>
  <c r="AN59" i="3"/>
  <c r="AN60" i="3"/>
  <c r="AN61" i="3"/>
  <c r="AN62" i="3"/>
  <c r="AN63" i="3"/>
  <c r="AN64" i="3"/>
  <c r="AN65" i="3"/>
  <c r="AN66" i="3"/>
  <c r="AN67" i="3"/>
  <c r="AN68" i="3"/>
  <c r="AN69" i="3"/>
  <c r="AN70" i="3"/>
  <c r="AN71" i="3"/>
  <c r="AN72" i="3"/>
  <c r="AN73" i="3"/>
  <c r="AN74" i="3"/>
  <c r="AN75" i="3"/>
  <c r="AN76" i="3"/>
  <c r="AN77" i="3"/>
  <c r="AN78" i="3"/>
  <c r="AN79" i="3"/>
  <c r="AN80" i="3"/>
  <c r="AN81" i="3"/>
  <c r="AN82" i="3"/>
  <c r="AN83" i="3"/>
  <c r="AN84" i="3"/>
  <c r="AN85" i="3"/>
  <c r="AN86" i="3"/>
  <c r="AN87" i="3"/>
  <c r="AN88" i="3"/>
  <c r="AN89" i="3"/>
  <c r="AN90" i="3"/>
  <c r="AN91" i="3"/>
  <c r="AN92" i="3"/>
  <c r="AN93" i="3"/>
  <c r="AN94" i="3"/>
  <c r="AN95" i="3"/>
  <c r="AN96" i="3"/>
  <c r="AN97" i="3"/>
  <c r="AN98" i="3"/>
  <c r="AN99" i="3"/>
  <c r="AN100" i="3"/>
  <c r="AN101" i="3"/>
  <c r="AN102" i="3"/>
  <c r="AN103" i="3"/>
  <c r="AN104" i="3"/>
  <c r="AN105" i="3"/>
  <c r="AN106" i="3"/>
  <c r="AN107" i="3"/>
  <c r="AN108" i="3"/>
  <c r="AN109" i="3"/>
  <c r="AN110" i="3"/>
  <c r="AN111" i="3"/>
  <c r="AN112" i="3"/>
  <c r="AN113" i="3"/>
  <c r="AN114" i="3"/>
  <c r="AN115" i="3"/>
  <c r="AN116" i="3"/>
  <c r="AN117" i="3"/>
  <c r="AN118" i="3"/>
  <c r="AN119" i="3"/>
  <c r="AN120" i="3"/>
  <c r="AN121" i="3"/>
  <c r="AN122" i="3"/>
  <c r="AN123" i="3"/>
  <c r="AN124" i="3"/>
  <c r="AN125" i="3"/>
  <c r="AK29" i="3"/>
  <c r="AL30" i="3"/>
  <c r="AL31" i="3"/>
  <c r="AL32" i="3"/>
  <c r="AL33" i="3"/>
  <c r="AL34" i="3"/>
  <c r="AL35" i="3"/>
  <c r="AL36" i="3"/>
  <c r="AL37" i="3"/>
  <c r="AL38" i="3"/>
  <c r="AL39" i="3"/>
  <c r="AL40" i="3"/>
  <c r="AL41" i="3"/>
  <c r="AL42" i="3"/>
  <c r="AL43" i="3"/>
  <c r="AL44" i="3"/>
  <c r="AL45" i="3"/>
  <c r="AL46" i="3"/>
  <c r="AL47" i="3"/>
  <c r="AL48" i="3"/>
  <c r="AL49" i="3"/>
  <c r="AL50" i="3"/>
  <c r="AL51" i="3"/>
  <c r="AL52" i="3"/>
  <c r="AL53" i="3"/>
  <c r="AL54" i="3"/>
  <c r="AL55" i="3"/>
  <c r="AL56" i="3"/>
  <c r="AL57" i="3"/>
  <c r="AL58" i="3"/>
  <c r="AL59" i="3"/>
  <c r="AL60" i="3"/>
  <c r="AL61" i="3"/>
  <c r="AL62" i="3"/>
  <c r="AL63" i="3"/>
  <c r="AL64" i="3"/>
  <c r="AL65" i="3"/>
  <c r="AL66" i="3"/>
  <c r="AL67" i="3"/>
  <c r="AL68" i="3"/>
  <c r="AL69" i="3"/>
  <c r="AL70" i="3"/>
  <c r="AL71" i="3"/>
  <c r="AL72" i="3"/>
  <c r="AL73" i="3"/>
  <c r="AL74" i="3"/>
  <c r="AL75" i="3"/>
  <c r="AL76" i="3"/>
  <c r="AL77" i="3"/>
  <c r="AL78" i="3"/>
  <c r="AL79" i="3"/>
  <c r="AL80" i="3"/>
  <c r="AL81" i="3"/>
  <c r="AL82" i="3"/>
  <c r="AL83" i="3"/>
  <c r="AL84" i="3"/>
  <c r="AL85" i="3"/>
  <c r="AL86" i="3"/>
  <c r="AL87" i="3"/>
  <c r="AL88" i="3"/>
  <c r="AL89" i="3"/>
  <c r="AL90" i="3"/>
  <c r="AL91" i="3"/>
  <c r="AL92" i="3"/>
  <c r="AL93" i="3"/>
  <c r="AL94" i="3"/>
  <c r="AL95" i="3"/>
  <c r="AL96" i="3"/>
  <c r="AL97" i="3"/>
  <c r="AL98" i="3"/>
  <c r="AL99" i="3"/>
  <c r="AL100" i="3"/>
  <c r="AL101" i="3"/>
  <c r="AL102" i="3"/>
  <c r="AL103" i="3"/>
  <c r="AL104" i="3"/>
  <c r="AL105" i="3"/>
  <c r="AL106" i="3"/>
  <c r="AL107" i="3"/>
  <c r="AL108" i="3"/>
  <c r="AL109" i="3"/>
  <c r="AL110" i="3"/>
  <c r="AL111" i="3"/>
  <c r="AL112" i="3"/>
  <c r="AL113" i="3"/>
  <c r="AL114" i="3"/>
  <c r="AL115" i="3"/>
  <c r="AL116" i="3"/>
  <c r="AL117" i="3"/>
  <c r="AL118" i="3"/>
  <c r="AL119" i="3"/>
  <c r="AL120" i="3"/>
  <c r="AL121" i="3"/>
  <c r="AL122" i="3"/>
  <c r="AL123" i="3"/>
  <c r="AL124" i="3"/>
  <c r="AL125" i="3"/>
  <c r="AI29" i="3"/>
  <c r="AK30" i="3"/>
  <c r="AK31" i="3"/>
  <c r="AK32" i="3"/>
  <c r="AK33" i="3"/>
  <c r="AK34" i="3"/>
  <c r="AK35" i="3"/>
  <c r="AK36" i="3"/>
  <c r="AK37" i="3"/>
  <c r="AK38" i="3"/>
  <c r="AK39" i="3"/>
  <c r="AK40" i="3"/>
  <c r="AK41" i="3"/>
  <c r="AK42" i="3"/>
  <c r="AK43" i="3"/>
  <c r="AK44" i="3"/>
  <c r="AK45" i="3"/>
  <c r="AK46" i="3"/>
  <c r="AK47" i="3"/>
  <c r="AK48" i="3"/>
  <c r="AK49" i="3"/>
  <c r="AK50" i="3"/>
  <c r="AK51" i="3"/>
  <c r="AK52" i="3"/>
  <c r="AK53" i="3"/>
  <c r="AK54" i="3"/>
  <c r="AK55" i="3"/>
  <c r="AK56" i="3"/>
  <c r="AK57" i="3"/>
  <c r="AK58" i="3"/>
  <c r="AK59" i="3"/>
  <c r="AK60" i="3"/>
  <c r="AK61" i="3"/>
  <c r="AK62" i="3"/>
  <c r="AK63" i="3"/>
  <c r="AK64" i="3"/>
  <c r="AK65" i="3"/>
  <c r="AK66" i="3"/>
  <c r="AK67" i="3"/>
  <c r="AK68" i="3"/>
  <c r="AK69" i="3"/>
  <c r="AK70" i="3"/>
  <c r="AK71" i="3"/>
  <c r="AK72" i="3"/>
  <c r="AK73" i="3"/>
  <c r="AK74" i="3"/>
  <c r="AK75" i="3"/>
  <c r="AK76" i="3"/>
  <c r="AK77" i="3"/>
  <c r="AK78" i="3"/>
  <c r="AK79" i="3"/>
  <c r="AK80" i="3"/>
  <c r="AK81" i="3"/>
  <c r="AK82" i="3"/>
  <c r="AK83" i="3"/>
  <c r="AK84" i="3"/>
  <c r="AK85" i="3"/>
  <c r="AK86" i="3"/>
  <c r="AK87" i="3"/>
  <c r="AK88" i="3"/>
  <c r="AK89" i="3"/>
  <c r="AK90" i="3"/>
  <c r="AK91" i="3"/>
  <c r="AK92" i="3"/>
  <c r="AK93" i="3"/>
  <c r="AK94" i="3"/>
  <c r="AK95" i="3"/>
  <c r="AK96" i="3"/>
  <c r="AK97" i="3"/>
  <c r="AK98" i="3"/>
  <c r="AK99" i="3"/>
  <c r="AK100" i="3"/>
  <c r="AK101" i="3"/>
  <c r="AK102" i="3"/>
  <c r="AK103" i="3"/>
  <c r="AK104" i="3"/>
  <c r="AK105" i="3"/>
  <c r="AK106" i="3"/>
  <c r="AK107" i="3"/>
  <c r="AK108" i="3"/>
  <c r="AK109" i="3"/>
  <c r="AK110" i="3"/>
  <c r="AK111" i="3"/>
  <c r="AK112" i="3"/>
  <c r="AK113" i="3"/>
  <c r="AK114" i="3"/>
  <c r="AK115" i="3"/>
  <c r="AK116" i="3"/>
  <c r="AK117" i="3"/>
  <c r="AK118" i="3"/>
  <c r="AK119" i="3"/>
  <c r="AK120" i="3"/>
  <c r="AK121" i="3"/>
  <c r="AK122" i="3"/>
  <c r="AK123" i="3"/>
  <c r="AK124" i="3"/>
  <c r="AK125" i="3"/>
  <c r="AH29" i="3"/>
  <c r="AI30" i="3"/>
  <c r="AI31" i="3"/>
  <c r="AI32" i="3"/>
  <c r="AI33" i="3"/>
  <c r="AI34" i="3"/>
  <c r="AI35" i="3"/>
  <c r="AI36" i="3"/>
  <c r="AI37" i="3"/>
  <c r="AI38" i="3"/>
  <c r="AI39" i="3"/>
  <c r="AI40" i="3"/>
  <c r="AI41" i="3"/>
  <c r="AI42" i="3"/>
  <c r="AI43" i="3"/>
  <c r="AI44" i="3"/>
  <c r="AI45" i="3"/>
  <c r="AI46" i="3"/>
  <c r="AI47" i="3"/>
  <c r="AI48" i="3"/>
  <c r="AI49" i="3"/>
  <c r="AI50" i="3"/>
  <c r="AI51" i="3"/>
  <c r="AI52" i="3"/>
  <c r="AI53" i="3"/>
  <c r="AI54" i="3"/>
  <c r="AI55" i="3"/>
  <c r="AI56" i="3"/>
  <c r="AI57" i="3"/>
  <c r="AI58" i="3"/>
  <c r="AI59" i="3"/>
  <c r="AI60" i="3"/>
  <c r="AI61" i="3"/>
  <c r="AI62" i="3"/>
  <c r="AI63" i="3"/>
  <c r="AI64" i="3"/>
  <c r="AI65" i="3"/>
  <c r="AI66" i="3"/>
  <c r="AI67" i="3"/>
  <c r="AI68" i="3"/>
  <c r="AI69" i="3"/>
  <c r="AI70" i="3"/>
  <c r="AI71" i="3"/>
  <c r="AI72" i="3"/>
  <c r="AI73" i="3"/>
  <c r="AI74" i="3"/>
  <c r="AI75" i="3"/>
  <c r="AI76" i="3"/>
  <c r="AI77" i="3"/>
  <c r="AI78" i="3"/>
  <c r="AI79" i="3"/>
  <c r="AI80" i="3"/>
  <c r="AI81" i="3"/>
  <c r="AI82" i="3"/>
  <c r="AI83" i="3"/>
  <c r="AI84" i="3"/>
  <c r="AI85" i="3"/>
  <c r="AI86" i="3"/>
  <c r="AI87" i="3"/>
  <c r="AI88" i="3"/>
  <c r="AI89" i="3"/>
  <c r="AI90" i="3"/>
  <c r="AI91" i="3"/>
  <c r="AI92" i="3"/>
  <c r="AI93" i="3"/>
  <c r="AI94" i="3"/>
  <c r="AI95" i="3"/>
  <c r="AI96" i="3"/>
  <c r="AI97" i="3"/>
  <c r="AI98" i="3"/>
  <c r="AI99" i="3"/>
  <c r="AI100" i="3"/>
  <c r="AI101" i="3"/>
  <c r="AI102" i="3"/>
  <c r="AI103" i="3"/>
  <c r="AI104" i="3"/>
  <c r="AI105" i="3"/>
  <c r="AI106" i="3"/>
  <c r="AI107" i="3"/>
  <c r="AI117" i="3"/>
  <c r="AI118" i="3"/>
  <c r="AI119" i="3"/>
  <c r="AI120" i="3"/>
  <c r="AI121" i="3"/>
  <c r="AI122" i="3"/>
  <c r="AI123" i="3"/>
  <c r="AI124" i="3"/>
  <c r="AI125" i="3"/>
  <c r="AH30" i="3"/>
  <c r="AH31" i="3"/>
  <c r="AH32" i="3"/>
  <c r="AH33" i="3"/>
  <c r="AH34" i="3"/>
  <c r="AH35" i="3"/>
  <c r="AH36" i="3"/>
  <c r="AH37" i="3"/>
  <c r="AH38" i="3"/>
  <c r="AH39" i="3"/>
  <c r="AH40" i="3"/>
  <c r="AH41" i="3"/>
  <c r="AH42" i="3"/>
  <c r="AH43" i="3"/>
  <c r="AH44" i="3"/>
  <c r="AH45" i="3"/>
  <c r="AH46" i="3"/>
  <c r="AH47" i="3"/>
  <c r="AH48" i="3"/>
  <c r="AH49" i="3"/>
  <c r="AH50" i="3"/>
  <c r="AH51" i="3"/>
  <c r="AH52" i="3"/>
  <c r="AH53" i="3"/>
  <c r="AH54" i="3"/>
  <c r="AH55" i="3"/>
  <c r="AH56" i="3"/>
  <c r="AH57" i="3"/>
  <c r="AH58" i="3"/>
  <c r="AH59" i="3"/>
  <c r="AH60" i="3"/>
  <c r="AH61" i="3"/>
  <c r="AH62" i="3"/>
  <c r="AH63"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17" i="3"/>
  <c r="AH118" i="3"/>
  <c r="AH119" i="3"/>
  <c r="AH120" i="3"/>
  <c r="AH121" i="3"/>
  <c r="AH122" i="3"/>
  <c r="AH123" i="3"/>
  <c r="AH124" i="3"/>
  <c r="AH125" i="3"/>
  <c r="AE106" i="6" l="1"/>
  <c r="AE111" i="6"/>
  <c r="AE110" i="6"/>
  <c r="AE109" i="6"/>
  <c r="AE108" i="6"/>
  <c r="AE107" i="6"/>
  <c r="AE105" i="6"/>
  <c r="AE104" i="6"/>
  <c r="AE103" i="6"/>
  <c r="AG137" i="5"/>
  <c r="AH134" i="4"/>
  <c r="AE133" i="6" l="1"/>
  <c r="AE136" i="6"/>
  <c r="AF111" i="5"/>
  <c r="AF110" i="5"/>
  <c r="AF109" i="5"/>
  <c r="AF108" i="5"/>
  <c r="AF107" i="5"/>
  <c r="AF105" i="5"/>
  <c r="AF104" i="5"/>
  <c r="AF103" i="5"/>
  <c r="AG109" i="4"/>
  <c r="AG108" i="4"/>
  <c r="AG107" i="4"/>
  <c r="AG106" i="4"/>
  <c r="AG105" i="4"/>
  <c r="AG104" i="4"/>
  <c r="AG103" i="4"/>
  <c r="AG102" i="4"/>
  <c r="AG101" i="4"/>
  <c r="AG134" i="4" l="1"/>
  <c r="AF137" i="5"/>
  <c r="AG116" i="3"/>
  <c r="AG115" i="3"/>
  <c r="AG114" i="3"/>
  <c r="AG113" i="3"/>
  <c r="AG112" i="3"/>
  <c r="AG111" i="3"/>
  <c r="AG110" i="3"/>
  <c r="AG109" i="3"/>
  <c r="AI133" i="2"/>
  <c r="AK121" i="1"/>
  <c r="AG141" i="3" l="1"/>
  <c r="AI111" i="3"/>
  <c r="AH111" i="3"/>
  <c r="AI113" i="3"/>
  <c r="AH113" i="3"/>
  <c r="AH116" i="3"/>
  <c r="AI116" i="3"/>
  <c r="AI110" i="3"/>
  <c r="AH110" i="3"/>
  <c r="AI112" i="3"/>
  <c r="AH112" i="3"/>
  <c r="AH114" i="3"/>
  <c r="AI114" i="3"/>
  <c r="AH115" i="3"/>
  <c r="AI115" i="3"/>
  <c r="AH108" i="3"/>
  <c r="AI108" i="3"/>
  <c r="AI109" i="3"/>
  <c r="AH109" i="3"/>
  <c r="AG138" i="3"/>
  <c r="AH111" i="2"/>
  <c r="AH110" i="2"/>
  <c r="AH109" i="2"/>
  <c r="AH108" i="2"/>
  <c r="AH107" i="2"/>
  <c r="AH106" i="2"/>
  <c r="AH105" i="2"/>
  <c r="AH104" i="2"/>
  <c r="AH103" i="2"/>
  <c r="AL121" i="1"/>
  <c r="AH133" i="2" l="1"/>
</calcChain>
</file>

<file path=xl/sharedStrings.xml><?xml version="1.0" encoding="utf-8"?>
<sst xmlns="http://schemas.openxmlformats.org/spreadsheetml/2006/main" count="7166" uniqueCount="546">
  <si>
    <t xml:space="preserve">menu_code </t>
  </si>
  <si>
    <t>menu_name</t>
  </si>
  <si>
    <t>group_name</t>
  </si>
  <si>
    <t>category_name</t>
  </si>
  <si>
    <t>sales_type</t>
  </si>
  <si>
    <t>(27-31)</t>
  </si>
  <si>
    <t>(13-19)</t>
  </si>
  <si>
    <t>(6-12)</t>
  </si>
  <si>
    <t>(1-2)</t>
  </si>
  <si>
    <t>(3-9)</t>
  </si>
  <si>
    <t>(10-16)</t>
  </si>
  <si>
    <t>(17-23)</t>
  </si>
  <si>
    <t>(24-30)</t>
  </si>
  <si>
    <t>(1-7)</t>
  </si>
  <si>
    <t>(8-14)</t>
  </si>
  <si>
    <t>CGPR0002</t>
  </si>
  <si>
    <t>B1G1 CHADOL SIG REGULAR 225 G</t>
  </si>
  <si>
    <t>CGPR0003</t>
  </si>
  <si>
    <t>PROMO WAGYU TOKUSEN 150GR</t>
  </si>
  <si>
    <t>CGPR0004</t>
  </si>
  <si>
    <t>B1G1 CHADOL SIG REG 150 G FREE MIXED TWIGIM</t>
  </si>
  <si>
    <t>CGPR0005</t>
  </si>
  <si>
    <t>B1G1 CHADOL SIG REG 225 G FREE MIXED TWIGIM</t>
  </si>
  <si>
    <t>CGPR0006</t>
  </si>
  <si>
    <t>B1G1 CHADOL SIG WAGYU 150 G FREE MIXED TWIGIM</t>
  </si>
  <si>
    <t>CGPR0007</t>
  </si>
  <si>
    <t>B1G1 CHADOL SIG WAGYU 225 G FREE MIXED TWIGIM</t>
  </si>
  <si>
    <t>CGPR0008</t>
  </si>
  <si>
    <t>PROMO 11.11 GIMBAB</t>
  </si>
  <si>
    <t>CGPR0009</t>
  </si>
  <si>
    <t>SUNDUBU JJIGAE LUNCH SPECIAL</t>
  </si>
  <si>
    <t>CGPR0010</t>
  </si>
  <si>
    <t>DOENJANG JJIGAE LUNCH SPECIAL</t>
  </si>
  <si>
    <t>CGPR0011</t>
  </si>
  <si>
    <t>KIMCHI FRIED RICE LUNCH SPECIAL</t>
  </si>
  <si>
    <t>CGPR0020</t>
  </si>
  <si>
    <t>PROMO 12.12 GIMBAP 12K</t>
  </si>
  <si>
    <t>CGPR0024</t>
  </si>
  <si>
    <t>PROMO WEEKDAY MANIS</t>
  </si>
  <si>
    <t>CGPR0026</t>
  </si>
  <si>
    <t>GIMBAP BIRTHDAY CAKE</t>
  </si>
  <si>
    <t>CGPR0028</t>
  </si>
  <si>
    <t>BIRTHDAY KOREAN DRINK</t>
  </si>
  <si>
    <t>CGPR0029</t>
  </si>
  <si>
    <t>PROMO PEMILU RAPOKKI</t>
  </si>
  <si>
    <t>CGPR0030</t>
  </si>
  <si>
    <t>FREE MOZZARELLA</t>
  </si>
  <si>
    <t>CGPR0031</t>
  </si>
  <si>
    <t>DAEBAK DAKGALBI</t>
  </si>
  <si>
    <t>CGPR0033</t>
  </si>
  <si>
    <t>PAKET MYEONGDONG</t>
  </si>
  <si>
    <t>CGPR0034</t>
  </si>
  <si>
    <t>PAKET ITAEWON</t>
  </si>
  <si>
    <t>CGPR0035</t>
  </si>
  <si>
    <t>PAKET HONGDAE</t>
  </si>
  <si>
    <t>CGPR0036</t>
  </si>
  <si>
    <t>PAKET GANGNAM</t>
  </si>
  <si>
    <t>CGPR0038</t>
  </si>
  <si>
    <t>FREE ROSE TOKPOKKI BRI</t>
  </si>
  <si>
    <t>CGPR0041</t>
  </si>
  <si>
    <t>HONGDAE COMBO</t>
  </si>
  <si>
    <t>CGPR0042</t>
  </si>
  <si>
    <t>MYEONGDONG COMBO</t>
  </si>
  <si>
    <t>CGPR0043</t>
  </si>
  <si>
    <t>PROMO BEEF DOENJANG JJIGAE (NO RICE)</t>
  </si>
  <si>
    <t>CGPR0045</t>
  </si>
  <si>
    <t>PROMO CHADOL SIG TASTY BEEF (REG) 99K</t>
  </si>
  <si>
    <t>CGPR0046</t>
  </si>
  <si>
    <t>PROMO GEMINI FREE K-DRINK</t>
  </si>
  <si>
    <t>CGPR0047</t>
  </si>
  <si>
    <t>B1G1 JJUGUMI FREE JUMEOKBAP</t>
  </si>
  <si>
    <t>CGPR0048</t>
  </si>
  <si>
    <t>B1G1 CHADOL JJUGUMI FREE JUMEOKBAP</t>
  </si>
  <si>
    <t>CGPR0049</t>
  </si>
  <si>
    <t>B1G1 ROSE JJUGUMI FREE JUMEOKBAP</t>
  </si>
  <si>
    <t>CGPR0050</t>
  </si>
  <si>
    <t>B1G1 ROSE CHADOL JJUGUMI FREE JUMEOKBAP</t>
  </si>
  <si>
    <t>CGPR0052</t>
  </si>
  <si>
    <t>B1G1 CHADOL SIG REGULAR FREE YUMMY KIDS MEAL</t>
  </si>
  <si>
    <t>CGPR0053</t>
  </si>
  <si>
    <t>B1G1 CHADOL SIG LARGE FREE YUMMY KIDS MEAL</t>
  </si>
  <si>
    <t>CGPR0054</t>
  </si>
  <si>
    <t>B1G1 CHADOL SIG WAGYU REG FREE YUMMY KIDS MEAL</t>
  </si>
  <si>
    <t>CGPR0055</t>
  </si>
  <si>
    <t>B1G1 CHADOL SIG WAGYU LARGE FREE YUMMY KIDS MEAL</t>
  </si>
  <si>
    <t>CGPR0056</t>
  </si>
  <si>
    <t>B1G1 JJUGUMI FREE YUMMY KIDS MEAL</t>
  </si>
  <si>
    <t>CGPR0057</t>
  </si>
  <si>
    <t>B1G1 CHADOL JJUGGUMI FREE YUMMY KIDS MEAL</t>
  </si>
  <si>
    <t>CGPR0058</t>
  </si>
  <si>
    <t>B1G1 ROSE JJUGGUMI FREE YUMMY KIDS MEAL</t>
  </si>
  <si>
    <t>CGPR0059</t>
  </si>
  <si>
    <t>B1G1 ROSE CHADOL JJUGGUMI FREE YUMMY KIDS MEAL</t>
  </si>
  <si>
    <t>CGPR0060</t>
  </si>
  <si>
    <t>PROMO JJUGUMI CANCER</t>
  </si>
  <si>
    <t>CGPR0061</t>
  </si>
  <si>
    <t>PROMO CHADOL SIGNATURE TASTY BEEF (LARGE) 128K</t>
  </si>
  <si>
    <t>CGPR0037</t>
  </si>
  <si>
    <t>FREE TAKJIL</t>
  </si>
  <si>
    <t>FOOD</t>
  </si>
  <si>
    <t>PROMOTION</t>
  </si>
  <si>
    <t>OTHER</t>
  </si>
  <si>
    <t>RAMADHAN 2024</t>
  </si>
  <si>
    <t>SPECIAL PRICE</t>
  </si>
  <si>
    <t>B1G1</t>
  </si>
  <si>
    <t>(1-31)</t>
  </si>
  <si>
    <t>(1-30)</t>
  </si>
  <si>
    <t>(1-29)</t>
  </si>
  <si>
    <t>August 20 2023</t>
  </si>
  <si>
    <t>DINE IN</t>
  </si>
  <si>
    <t>TAKE AWAY</t>
  </si>
  <si>
    <t>Price</t>
  </si>
  <si>
    <t>total</t>
  </si>
  <si>
    <t>(15-30)</t>
  </si>
  <si>
    <t>(1-5)</t>
  </si>
  <si>
    <t>price</t>
  </si>
  <si>
    <t>CGPR0012</t>
  </si>
  <si>
    <t>B1G1 CHADOL SIG REGULER FREE JAPCHAE</t>
  </si>
  <si>
    <t>CGPR0013</t>
  </si>
  <si>
    <t>B1G1 CHADOL SIG LARGE FREE JAPCHAE</t>
  </si>
  <si>
    <t>CGPR0014</t>
  </si>
  <si>
    <t>B1G1 CHADOL SIG WAGYU REGULER FREE JAPCHAE</t>
  </si>
  <si>
    <t>CGPR0015</t>
  </si>
  <si>
    <t>B1G1 CHADOL SIG WAGYU LARGE FREE JAPCHAE</t>
  </si>
  <si>
    <t>CGPR0016</t>
  </si>
  <si>
    <t>B1G1 CHADOL SIG REG FREE GRAND FINALE</t>
  </si>
  <si>
    <t>CGPR0017</t>
  </si>
  <si>
    <t>B1G1 CHADOL SIG LARGE FREE GRAND FINALE</t>
  </si>
  <si>
    <t>CGPR0018</t>
  </si>
  <si>
    <t>B1G1 CHADOL SIG WAGYU REG FREE GRAND FINALE</t>
  </si>
  <si>
    <t>CGPR0019</t>
  </si>
  <si>
    <t>B1G1 CHADOL SIG WAGYU LARGE FREE GRAND FINALE</t>
  </si>
  <si>
    <t>COMBO SARANGHAE</t>
  </si>
  <si>
    <t>CGPR0044</t>
  </si>
  <si>
    <t>FREE RAPOKKI</t>
  </si>
  <si>
    <t>(20-26)</t>
  </si>
  <si>
    <t>CGPR0021</t>
  </si>
  <si>
    <t>B1G1 CHADOL SIG LARGE FREE KOREAN FRIED CHICKEN</t>
  </si>
  <si>
    <t>CGPR0022</t>
  </si>
  <si>
    <t>B1G1 CHADOL SIG WAGYU REG FREE KOREAN FRIED CHICKE</t>
  </si>
  <si>
    <t>CGPR0023</t>
  </si>
  <si>
    <t>B1G1 CHADOL SIG WAGYU LARGE FREE KOREAN FRIED CHIC</t>
  </si>
  <si>
    <t>GO FOOD</t>
  </si>
  <si>
    <t xml:space="preserve">OTHER </t>
  </si>
  <si>
    <t>(15-21)</t>
  </si>
  <si>
    <t>(25-30)</t>
  </si>
  <si>
    <t>(6-29)</t>
  </si>
  <si>
    <t>(22-31)</t>
  </si>
  <si>
    <t>(28-31)</t>
  </si>
  <si>
    <t>HC ADM</t>
  </si>
  <si>
    <t>HGPR0001</t>
  </si>
  <si>
    <t>B1G1 SEAFOOD JJAMPPONG FREE JJAJANGMYEON</t>
  </si>
  <si>
    <t>HGPR0002</t>
  </si>
  <si>
    <t>PEMENANG IG TIKTOK JJAJANGMYEON</t>
  </si>
  <si>
    <t>HGPR0003</t>
  </si>
  <si>
    <t>FREE SOY GARLIC CHICKEN WINGS</t>
  </si>
  <si>
    <t>HGPR0004</t>
  </si>
  <si>
    <t>FREE SPICY CHICKEN WINGS</t>
  </si>
  <si>
    <t>HGPR0005</t>
  </si>
  <si>
    <t>FREE NORI TWIGIM 1 PCS</t>
  </si>
  <si>
    <t>HGPR0006</t>
  </si>
  <si>
    <t>B1G1 CARAMEL POPCORN K-DRINK</t>
  </si>
  <si>
    <t>PROMOTION BEVERAGE</t>
  </si>
  <si>
    <t>FREE ITEM</t>
  </si>
  <si>
    <t>B1G1 BEVERAGE</t>
  </si>
  <si>
    <t>HGPR0007</t>
  </si>
  <si>
    <t>PROMO SEAFOOD JJAMPPONG</t>
  </si>
  <si>
    <t>HGPR0008</t>
  </si>
  <si>
    <t>PROMO MYEONGDONG KALGUKSU (WITH KIMCHI)</t>
  </si>
  <si>
    <t>HGPR0009</t>
  </si>
  <si>
    <t>FREE MYEONGDONG KALGUKSU BRI</t>
  </si>
  <si>
    <t>HGPR0010</t>
  </si>
  <si>
    <t>PROMO RABU KALGUKSU</t>
  </si>
  <si>
    <t>(6-9)</t>
  </si>
  <si>
    <t>(11-14)</t>
  </si>
  <si>
    <t>HTP15</t>
  </si>
  <si>
    <t>B1G1 CHIJEU ICE CREAM</t>
  </si>
  <si>
    <t>HTPR01</t>
  </si>
  <si>
    <t>ICE AMERICANO K-DRINK</t>
  </si>
  <si>
    <t>HTPR02</t>
  </si>
  <si>
    <t>FREE STUDENT HOTTEOK ORI</t>
  </si>
  <si>
    <t>HTPR03</t>
  </si>
  <si>
    <t>CHOCHORI</t>
  </si>
  <si>
    <t>HTPR04</t>
  </si>
  <si>
    <t>CHOCHOZA</t>
  </si>
  <si>
    <t>HTPR05</t>
  </si>
  <si>
    <t>CHOCHO</t>
  </si>
  <si>
    <t>HTPR06</t>
  </si>
  <si>
    <t>HOTTEOK 5 IN 1</t>
  </si>
  <si>
    <t>HTPR07</t>
  </si>
  <si>
    <t>PAKET JUNGKOOK</t>
  </si>
  <si>
    <t>HTPR08</t>
  </si>
  <si>
    <t>PAKET KIM SEO HOON</t>
  </si>
  <si>
    <t>HTPR09</t>
  </si>
  <si>
    <t>PAKET SONG KANG</t>
  </si>
  <si>
    <t>HTPR10</t>
  </si>
  <si>
    <t>FREE ORIGINAL HOTTEOK</t>
  </si>
  <si>
    <t>HTPR11</t>
  </si>
  <si>
    <t>MOZZA-ICE CREAM</t>
  </si>
  <si>
    <t>HTPR12</t>
  </si>
  <si>
    <t>MOZZA-MOZZA</t>
  </si>
  <si>
    <t>HTPR13</t>
  </si>
  <si>
    <t>MOZZA-CHOCO</t>
  </si>
  <si>
    <t>HTPR14</t>
  </si>
  <si>
    <t>MOZZA-ORI</t>
  </si>
  <si>
    <t>BEVERAGE</t>
  </si>
  <si>
    <t>PROMOTION FOOD</t>
  </si>
  <si>
    <t>GRAB FOOD</t>
  </si>
  <si>
    <t>GOFOOD</t>
  </si>
  <si>
    <t xml:space="preserve">VCR0001   </t>
  </si>
  <si>
    <t>VOUCHER HANGUKSU 50K</t>
  </si>
  <si>
    <t>OTHERS</t>
  </si>
  <si>
    <t>VOUCHERS</t>
  </si>
  <si>
    <t>(22-28)</t>
  </si>
  <si>
    <t xml:space="preserve">CGPR0062  </t>
  </si>
  <si>
    <t>PROMO PAYDAY 9K</t>
  </si>
  <si>
    <t xml:space="preserve">HTPR16    </t>
  </si>
  <si>
    <t>FREE CHOCOLATE HOTTEOK</t>
  </si>
  <si>
    <t>JUL-AUGUST 2024</t>
  </si>
  <si>
    <t>(29 - 4)</t>
  </si>
  <si>
    <t>JULY-AUGUST 2024</t>
  </si>
  <si>
    <t xml:space="preserve"> (29 - 4)</t>
  </si>
  <si>
    <t>HGPR0012</t>
  </si>
  <si>
    <t>PROMO SEAFOOD JJAMPONG 35K</t>
  </si>
  <si>
    <t>HGPR0011</t>
  </si>
  <si>
    <t>PEMENANG IG MYEONGDONG KALGUKSU</t>
  </si>
  <si>
    <t>PROMO SEAFOOD JJAMPPONG 35K</t>
  </si>
  <si>
    <t>(5 - 11)</t>
  </si>
  <si>
    <t>CGPR0063</t>
  </si>
  <si>
    <t xml:space="preserve"> CGPR0062  </t>
  </si>
  <si>
    <t>#FYP (FOR YOU PROMO) 50K</t>
  </si>
  <si>
    <t xml:space="preserve">CGPR0045  </t>
  </si>
  <si>
    <t xml:space="preserve">CGPR0063  </t>
  </si>
  <si>
    <t>(12-18)</t>
  </si>
  <si>
    <t xml:space="preserve">CGPR0064  </t>
  </si>
  <si>
    <t>TEBUS MURAH 17K</t>
  </si>
  <si>
    <t xml:space="preserve">HGPR0013  </t>
  </si>
  <si>
    <t>(19-25)</t>
  </si>
  <si>
    <t xml:space="preserve">CGPR0067  </t>
  </si>
  <si>
    <t>ZODIAK FREE APPLE K-DRINK</t>
  </si>
  <si>
    <t>(19 - 25)</t>
  </si>
  <si>
    <t>HTPR17</t>
  </si>
  <si>
    <t>BUY 2 GET 3 FREE HOTTEOK</t>
  </si>
  <si>
    <t>( 19 - 25)</t>
  </si>
  <si>
    <t xml:space="preserve">HTPR17    </t>
  </si>
  <si>
    <t>(19  - 25)</t>
  </si>
  <si>
    <t>CGPR0067</t>
  </si>
  <si>
    <t xml:space="preserve">  (12-18)</t>
  </si>
  <si>
    <t xml:space="preserve"> ( 19 - 25 )</t>
  </si>
  <si>
    <t>AUGUST - SEPTEMBER 2024</t>
  </si>
  <si>
    <t>AUGUST  - SEPTEMBER 2024</t>
  </si>
  <si>
    <t xml:space="preserve"> ( 26  - 1)</t>
  </si>
  <si>
    <t xml:space="preserve"> ( 26  -  1)</t>
  </si>
  <si>
    <t xml:space="preserve"> ( 26 - 1 )</t>
  </si>
  <si>
    <t xml:space="preserve"> ( 26  -1 )</t>
  </si>
  <si>
    <t xml:space="preserve"> (26 - 1)</t>
  </si>
  <si>
    <t>( 26 - 1)</t>
  </si>
  <si>
    <t xml:space="preserve"> ( 26  - 1 )</t>
  </si>
  <si>
    <t xml:space="preserve"> ( 26 - 1)</t>
  </si>
  <si>
    <t xml:space="preserve">  ( 26  - 1 )</t>
  </si>
  <si>
    <t>CGPR0065</t>
  </si>
  <si>
    <t>CGPR0066</t>
  </si>
  <si>
    <t>PROMO CHADOL SIGNATURE TOKUSEN WAGYU (REGULAR) 139</t>
  </si>
  <si>
    <t>PROMO CHADOL SIGNATURE TOKUSEN WAGYU (LARGE) 209K</t>
  </si>
  <si>
    <t>CGPR0068</t>
  </si>
  <si>
    <t>FREE APPLE K-DRINK</t>
  </si>
  <si>
    <t>HGPR0014</t>
  </si>
  <si>
    <t>HGPR0015</t>
  </si>
  <si>
    <t>HGPR0016</t>
  </si>
  <si>
    <t>HGPR0017</t>
  </si>
  <si>
    <t>HGPR0018</t>
  </si>
  <si>
    <t>PROMO JJAJANGMYEON 29K</t>
  </si>
  <si>
    <t>PROMO CHICKEN JJAMPPONG 29K</t>
  </si>
  <si>
    <t>PROMO DRY KALGUKSU WITH BOILED MANDU 29K</t>
  </si>
  <si>
    <t>PROMO DRY KALGUKSU WITH FRIED MANDU 29K</t>
  </si>
  <si>
    <t>CGPR0070</t>
  </si>
  <si>
    <t>ZODIAK FREE K-DRINK</t>
  </si>
  <si>
    <t>CGPR0069</t>
  </si>
  <si>
    <t>PROMO WAGYU FIRE KIMCHI</t>
  </si>
  <si>
    <t xml:space="preserve"> ( 2 - 8 )</t>
  </si>
  <si>
    <t xml:space="preserve"> ( 2 - 8)</t>
  </si>
  <si>
    <t>CGPR0073</t>
  </si>
  <si>
    <t>OCA TEBUS MURAH 9K</t>
  </si>
  <si>
    <t>( 2 - 8 )</t>
  </si>
  <si>
    <t>(2- 8)</t>
  </si>
  <si>
    <t>(2 - 8)</t>
  </si>
  <si>
    <t>( 2- 8)</t>
  </si>
  <si>
    <t xml:space="preserve">CGPR0070  </t>
  </si>
  <si>
    <t>( 9 - 15)</t>
  </si>
  <si>
    <t xml:space="preserve"> ( 9 - 15 )</t>
  </si>
  <si>
    <t xml:space="preserve">  ( 9 - 15)</t>
  </si>
  <si>
    <t xml:space="preserve"> (9 - 15)</t>
  </si>
  <si>
    <t>( 9  -15 )</t>
  </si>
  <si>
    <t>( 9 - 15 )</t>
  </si>
  <si>
    <t>(29-4)</t>
  </si>
  <si>
    <t>(5-11)</t>
  </si>
  <si>
    <t>(26-1)</t>
  </si>
  <si>
    <t xml:space="preserve"> (2-8)</t>
  </si>
  <si>
    <t xml:space="preserve"> (9-15)</t>
  </si>
  <si>
    <t>Column1</t>
  </si>
  <si>
    <t>Column2</t>
  </si>
  <si>
    <t>Column3</t>
  </si>
  <si>
    <t>Column4</t>
  </si>
  <si>
    <t>Column5</t>
  </si>
  <si>
    <t>Column6</t>
  </si>
  <si>
    <t>Sep-23</t>
  </si>
  <si>
    <t>Oct-23</t>
  </si>
  <si>
    <t>Nov-23</t>
  </si>
  <si>
    <t>Dec-23</t>
  </si>
  <si>
    <t>Jan-24</t>
  </si>
  <si>
    <t>Feb-24</t>
  </si>
  <si>
    <t>Mar-24</t>
  </si>
  <si>
    <t>Apr-24</t>
  </si>
  <si>
    <t>May-24</t>
  </si>
  <si>
    <t>Column7</t>
  </si>
  <si>
    <t>Column8</t>
  </si>
  <si>
    <t>Column9</t>
  </si>
  <si>
    <t>Column10</t>
  </si>
  <si>
    <t>Jun-24</t>
  </si>
  <si>
    <t>Column11</t>
  </si>
  <si>
    <t>Column12</t>
  </si>
  <si>
    <t>Column13</t>
  </si>
  <si>
    <t>Column14</t>
  </si>
  <si>
    <t>Jul-24</t>
  </si>
  <si>
    <t>Column15</t>
  </si>
  <si>
    <t>Column16</t>
  </si>
  <si>
    <t>Column17</t>
  </si>
  <si>
    <t>Column18</t>
  </si>
  <si>
    <t>Column19</t>
  </si>
  <si>
    <t>Column20</t>
  </si>
  <si>
    <t>Column21</t>
  </si>
  <si>
    <t>Column22</t>
  </si>
  <si>
    <t>20/AGS/2023-31/AGS/2023</t>
  </si>
  <si>
    <t>(1/SEPT/2023-30/SEPT/2023)</t>
  </si>
  <si>
    <t>(1/OKT/2023-31/OKT/2023)</t>
  </si>
  <si>
    <t>(1/NOV/2023-30/NOV/2023)</t>
  </si>
  <si>
    <t>(1/DEC/2023-31/DEC/2023)</t>
  </si>
  <si>
    <t>(1/FEB/2024-29/FEB/2024)</t>
  </si>
  <si>
    <t>(1/JAN/2024-31/JAN/2024)</t>
  </si>
  <si>
    <t>(1/MAR/2024-31/MAR/2024)</t>
  </si>
  <si>
    <t>(1/APR/2024-30/APR/2024)</t>
  </si>
  <si>
    <t>(1/MAY/2024-5/MAY/2024 )</t>
  </si>
  <si>
    <t>(6/MAY/2024-12/MAY/2024)</t>
  </si>
  <si>
    <t>(13/MAY/2024-19/MAY/2024)</t>
  </si>
  <si>
    <t>(20/MAY/2024-26/MAY/2024 )</t>
  </si>
  <si>
    <t>(27/MAY/2024-31/MAY/2024)</t>
  </si>
  <si>
    <t>(1/JUNI/2024-2/JUNI/2024)</t>
  </si>
  <si>
    <t>(3/JUNI/2024-9/JUNI/2024)</t>
  </si>
  <si>
    <t>(10/JUNI/2024-16/JUNI/2024)</t>
  </si>
  <si>
    <t>(17/JUNI/2024-23/JUNI/2024)</t>
  </si>
  <si>
    <t>(24/JUNI/2024-30/JUNI/2024)</t>
  </si>
  <si>
    <t>(1/JULY/2024-7/JULY/2024)</t>
  </si>
  <si>
    <t>(8/JULY/2024-14/JULY/2024)</t>
  </si>
  <si>
    <t>(15/JULY/2024-21/JULY/2024)</t>
  </si>
  <si>
    <t>(22/JULY/2024-28/JULY/2024)</t>
  </si>
  <si>
    <t>(29/JULY/2024-4/AGS/2024)</t>
  </si>
  <si>
    <t>(5/AGS/2024-11/AGS/2024)</t>
  </si>
  <si>
    <t>(12/AGS/2024-18/AGS/2024)</t>
  </si>
  <si>
    <t>(19/AGS/2024-25/AGS/2024)</t>
  </si>
  <si>
    <t>(26/AGS/2024-1/SEPT/2024)</t>
  </si>
  <si>
    <t>(2/SEPT/2024-8/SEPT/2024)</t>
  </si>
  <si>
    <t>(9/SEPT/2024-15/SEPT/2024)</t>
  </si>
  <si>
    <t>(16/SEPT/2024-22/SEPT/2024)</t>
  </si>
  <si>
    <t>23/SEPT/2024-29/SEPT/2024</t>
  </si>
  <si>
    <t>30/SEPT/2024-6/OCT/2024</t>
  </si>
  <si>
    <t xml:space="preserve">CGPR0074  </t>
  </si>
  <si>
    <t>#FYP SUNDUBU JJIGAE (WITH RICE)</t>
  </si>
  <si>
    <t xml:space="preserve">CGPR0075  </t>
  </si>
  <si>
    <t>#FYP BEEF DOENJANG JJIGAE (WITH RICE)</t>
  </si>
  <si>
    <t xml:space="preserve">CGPR0076  </t>
  </si>
  <si>
    <t>#FYP BEEF KIMCHI FRIED RICE</t>
  </si>
  <si>
    <t xml:space="preserve">CGPR0077  </t>
  </si>
  <si>
    <t>#FYP CHICKEN KIMCHI FRIED RICE</t>
  </si>
  <si>
    <t xml:space="preserve">CGPR0078  </t>
  </si>
  <si>
    <t>#FYP SPICY BULDAK FRIED RICE</t>
  </si>
  <si>
    <t xml:space="preserve">CGPR0079  </t>
  </si>
  <si>
    <t>#FYP BULGOGI BIBIMBAP</t>
  </si>
  <si>
    <t xml:space="preserve">CGPR0080  </t>
  </si>
  <si>
    <t>#FYP BEEF JAPCHAE</t>
  </si>
  <si>
    <t xml:space="preserve">CGPR0081  </t>
  </si>
  <si>
    <t>#FYP CHAPOKKI</t>
  </si>
  <si>
    <t xml:space="preserve">CGPR0082  </t>
  </si>
  <si>
    <t>#FYP BULGOGI GIMBAP</t>
  </si>
  <si>
    <t>BIRTHDAY KOREAN DRINK / MUSCAT (GREEN GRAPE)</t>
  </si>
  <si>
    <t>ZODIAK FREE K-DRINK/KIWI K-DRINK</t>
  </si>
  <si>
    <t>ZODIAK FREE K-DRINK/KOREAN PEAR K-DRINK</t>
  </si>
  <si>
    <t>TOTAL CHECKS</t>
  </si>
  <si>
    <t>TOTAL SALES</t>
  </si>
  <si>
    <t>TOTAL PROMO</t>
  </si>
  <si>
    <t>BIRTHDAY KOREAN DRINK/KIWI K-DRINK</t>
  </si>
  <si>
    <t>BIRTHDAY KOREAN DRINK/PEACH K-DRINK</t>
  </si>
  <si>
    <t>BIRTHDAY KOREAN DRINK/MUSCAT (GREEN GRAPE) K-DRINK</t>
  </si>
  <si>
    <t>BIRTHDAY KOREAN DRINK/ICE AMERICANO K-DRINK</t>
  </si>
  <si>
    <t>7/OCT/2024-9/OCT/2024</t>
  </si>
  <si>
    <t>CGPR0072</t>
  </si>
  <si>
    <t>OCA WEEKEND CHADOL SIGNATURE TASTY BEEF (REGULAR)</t>
  </si>
  <si>
    <t>ZODIAK FREE K-DRINK/PEACH K-DRINK</t>
  </si>
  <si>
    <t>ZODIAK FREE K-DRINK/MUSCAT (GREEN GRAPE) K-DRINK</t>
  </si>
  <si>
    <t>BIRTHDAY KOREAN DRINK/KOREAN PEAR K-DRINK</t>
  </si>
  <si>
    <t>(1-31)2</t>
  </si>
  <si>
    <t>(1-30)3</t>
  </si>
  <si>
    <t>total promo</t>
  </si>
  <si>
    <t>total value promo</t>
  </si>
  <si>
    <t>(16/SEPT/2024 - 22/SEPT/2024)</t>
  </si>
  <si>
    <t>( 16/SEPT/2024-22/SEPT/2024 )</t>
  </si>
  <si>
    <t>23/SEPT/2024 -29/SEPT/2024</t>
  </si>
  <si>
    <t>23/SEPT/2024 - 29/SEPT/2024</t>
  </si>
  <si>
    <t>30/SEPT/2024 -6/OCT/2024</t>
  </si>
  <si>
    <t>30/SEPT/2024- 6/OCT/2024</t>
  </si>
  <si>
    <t xml:space="preserve">HGPR0019  </t>
  </si>
  <si>
    <t>PAKET JJAJANGMYEON + CORN TEA</t>
  </si>
  <si>
    <t xml:space="preserve">HGPR0020  </t>
  </si>
  <si>
    <t>PAKET JJAJANG KATSU RICE + CORN TEA</t>
  </si>
  <si>
    <t xml:space="preserve">HGPR0021  </t>
  </si>
  <si>
    <t>PAKET MYEONGDONG KALGUKSU + CORN TEA</t>
  </si>
  <si>
    <t xml:space="preserve">CGPR0026  </t>
  </si>
  <si>
    <t xml:space="preserve">CGPR0028  </t>
  </si>
  <si>
    <t xml:space="preserve">CGPR0030  </t>
  </si>
  <si>
    <t xml:space="preserve">CGPR0069  </t>
  </si>
  <si>
    <t xml:space="preserve">CGPS0001  </t>
  </si>
  <si>
    <t>SOY GARLIC CHICKEN SET</t>
  </si>
  <si>
    <t>PERSONAL SET</t>
  </si>
  <si>
    <t>PERSONAL MENU SET</t>
  </si>
  <si>
    <t xml:space="preserve">CGPS0002  </t>
  </si>
  <si>
    <t>SPICY YANGNYEOM CHICKEN SET</t>
  </si>
  <si>
    <t xml:space="preserve">CGPS0003  </t>
  </si>
  <si>
    <t>BBURINKLE CHEESE CHICKEN SET</t>
  </si>
  <si>
    <t xml:space="preserve">CGPS0004  </t>
  </si>
  <si>
    <t>SPICY MALA CHICKEN SET</t>
  </si>
  <si>
    <t xml:space="preserve">CGPS0005  </t>
  </si>
  <si>
    <t>WAGYU TOKUSEN BBQ SET</t>
  </si>
  <si>
    <t xml:space="preserve">CGPS0006  </t>
  </si>
  <si>
    <t>TASTY BEEF BBQ SET</t>
  </si>
  <si>
    <t xml:space="preserve">CGPS0007  </t>
  </si>
  <si>
    <t>BEEF KIMCHI SET</t>
  </si>
  <si>
    <t xml:space="preserve">CGPS0008  </t>
  </si>
  <si>
    <t>BEEF BULGOGI SET</t>
  </si>
  <si>
    <t>TOTAL_AKUMULASI_PROMO</t>
  </si>
  <si>
    <t>BREAKDOWN_PER_ITEM_PROMO</t>
  </si>
  <si>
    <t xml:space="preserve">CGPR0073  </t>
  </si>
  <si>
    <t xml:space="preserve">HGPR0010  </t>
  </si>
  <si>
    <t xml:space="preserve">HGPR0012  </t>
  </si>
  <si>
    <t xml:space="preserve">HGPR0016  </t>
  </si>
  <si>
    <t>TOTAL VALUE PROMO</t>
  </si>
  <si>
    <t>BREAKDOWN_ITEM_PROMO</t>
  </si>
  <si>
    <t>BREAKDOWN_ITEM_MENU_PROMO</t>
  </si>
  <si>
    <t>PAKET MEAL + CORN TEA/PAKET 50K</t>
  </si>
  <si>
    <t>KOLOM NILAI BUFFER AKUMULASI PROMO</t>
  </si>
  <si>
    <t>TOTAL NILAI BUFFER AKUMULASI PROMO</t>
  </si>
  <si>
    <t>KOLOM NILAI BFFER</t>
  </si>
  <si>
    <t>KOLOM NILAI BUFFER</t>
  </si>
  <si>
    <t>TOTAL PROMO/TOTAL BILL</t>
  </si>
  <si>
    <t>TOTAL VALUE PROMO/TOTAL NETT SALES</t>
  </si>
  <si>
    <t>7/OCT/2024-13/OCT/2024</t>
  </si>
  <si>
    <t>7/OCT/2024 -13/OCT/2024</t>
  </si>
  <si>
    <t>7/OCT/2024- 13/OCT/2024</t>
  </si>
  <si>
    <t>PROMO LIBRA/CHADOL SIG TASTY BEEF (REG) 99K</t>
  </si>
  <si>
    <t>BUFFER COLUMN/TOTAL SALES PERSONAL SET</t>
  </si>
  <si>
    <t>BUFFER COLUMN TOTAL PERSONAL MENU SET</t>
  </si>
  <si>
    <t xml:space="preserve">HGPR0022  </t>
  </si>
  <si>
    <t>PAKET CHICKEN JJAMPPONG + CORN TEA</t>
  </si>
  <si>
    <t>PAKET 50K/PAKET MEAL + CORN TEA</t>
  </si>
  <si>
    <t>BUFFER COLUMN TOTAL PROMO 50K</t>
  </si>
  <si>
    <t xml:space="preserve">HGPR0017  </t>
  </si>
  <si>
    <t>PROMO DRY KALGUKSU 29K</t>
  </si>
  <si>
    <t>BUFFER COLUMN TOTAL PAKET 50K</t>
  </si>
  <si>
    <t>BIRTHDAY KOREAN DRINK/PEAR K-DRINK</t>
  </si>
  <si>
    <t xml:space="preserve">PROMO JJAMPPONG </t>
  </si>
  <si>
    <t>BUFFER COLUMN TOTAL PROMO JJAMPONG</t>
  </si>
  <si>
    <t>BUFFER COLUMN TOTAL PROMO PAKET 50K</t>
  </si>
  <si>
    <t>BUFFER COLUMN TOTAL PROMO FYP</t>
  </si>
  <si>
    <t>BUFFER COLUMN TOTAL PERSONAL SET</t>
  </si>
  <si>
    <t xml:space="preserve">HTM03     </t>
  </si>
  <si>
    <t>HOTTEOK</t>
  </si>
  <si>
    <t xml:space="preserve">HTM01     </t>
  </si>
  <si>
    <t xml:space="preserve">HTP15     </t>
  </si>
  <si>
    <t xml:space="preserve">HTM06     </t>
  </si>
  <si>
    <t xml:space="preserve">HTM09     </t>
  </si>
  <si>
    <t>CHOCOLATE HOTTEOK</t>
  </si>
  <si>
    <t>ORIGINAL HOTTEOK</t>
  </si>
  <si>
    <t>VANILLA STRAWBERRY CHIJEU ICE CREAM</t>
  </si>
  <si>
    <t>DOUBLE CHOCO CHIJEU ICE CREAM</t>
  </si>
  <si>
    <t xml:space="preserve">HTPR06    </t>
  </si>
  <si>
    <t xml:space="preserve">HTM02     </t>
  </si>
  <si>
    <t xml:space="preserve">HTM04     </t>
  </si>
  <si>
    <t xml:space="preserve">HTM05     </t>
  </si>
  <si>
    <t>MOZZARELLA HOTTEOK</t>
  </si>
  <si>
    <t>JAPCHAE HOTTEOK</t>
  </si>
  <si>
    <t>BULGOGI HOTTEOK</t>
  </si>
  <si>
    <t xml:space="preserve">PROMO  JJAMPPONG </t>
  </si>
  <si>
    <t>BREAKDOWN ITEM PROMO</t>
  </si>
  <si>
    <t>(16/SEPT/2024-22/SEPT/2024)4</t>
  </si>
  <si>
    <t>(16/SEPT/2024-22/SEPT/2024)5</t>
  </si>
  <si>
    <t>23/SEPT/2024-29/SEPT/20246</t>
  </si>
  <si>
    <t>23/SEPT/2024-29/SEPT/20247</t>
  </si>
  <si>
    <t>30/SEPT/2024-6/OCT/20248</t>
  </si>
  <si>
    <t>30/SEPT/2024-6/OCT/20249</t>
  </si>
  <si>
    <t>7/OCT/2024-13/OCT/202410</t>
  </si>
  <si>
    <t>7/OCT/2024-13/OCT/202411</t>
  </si>
  <si>
    <t xml:space="preserve">CGPR0083  </t>
  </si>
  <si>
    <t>PROMO RAPOKKI 17K</t>
  </si>
  <si>
    <t xml:space="preserve">CGPR0084  </t>
  </si>
  <si>
    <t>ANNIVE MALL RAPOKKI</t>
  </si>
  <si>
    <t>BUFFER COLUMN PROMO JJAMPONG</t>
  </si>
  <si>
    <t>14/OCT/2024 -  20/OCT/2024</t>
  </si>
  <si>
    <t>14/OCT/2024 -  20/OCT/20242</t>
  </si>
  <si>
    <t>14/OCT/2024 -  20/OCT/20243</t>
  </si>
  <si>
    <t>14/OCT/2024-20/OCT/2024</t>
  </si>
  <si>
    <t>14/OCT/2024- 20/OCT/2024</t>
  </si>
  <si>
    <t>14/OCT/2024 -20/OCT/2024</t>
  </si>
  <si>
    <t>BIRTHDAY KOREAN DRINK / PEACH</t>
  </si>
  <si>
    <t>BIRTHDAY KOREAN DRINK / ICE AMERICANO</t>
  </si>
  <si>
    <t>14/OCT/2024-20/OCT/20242</t>
  </si>
  <si>
    <t>14/OCT/2024-20/OCT/20243</t>
  </si>
  <si>
    <t>14/OCT/2024-20/OCT/202432</t>
  </si>
  <si>
    <t>14/OCT/2024-20/OCT/202433</t>
  </si>
  <si>
    <t>14/OCT/2024  -20/OCT/2024</t>
  </si>
  <si>
    <t>14/OCT/2024 - 20/OCT/2024</t>
  </si>
  <si>
    <t>14/OCT/2024 - 20/OCT/20242</t>
  </si>
  <si>
    <t>7/OCT/2024 -13/OCT/202410</t>
  </si>
  <si>
    <t>7/OCT/2024 - 13/OCT/2024</t>
  </si>
  <si>
    <t>gujeolpan</t>
  </si>
  <si>
    <t>jjugumi</t>
  </si>
  <si>
    <t>1-6 oktober 2024</t>
  </si>
  <si>
    <t>21/OCT/2024-27/OCT/2024</t>
  </si>
  <si>
    <t>FREE PERSONAL MENU SET</t>
  </si>
  <si>
    <t xml:space="preserve">CGPR0085  </t>
  </si>
  <si>
    <t>FREE BBURINKLE CHEESE CHICKEN SET</t>
  </si>
  <si>
    <t xml:space="preserve">CGPR0086  </t>
  </si>
  <si>
    <t>FREE SPICY MALA CHICKEN SET</t>
  </si>
  <si>
    <t>21/OCT/2024-27/OCT/20242</t>
  </si>
  <si>
    <t>21/OCT/2024-27/OCT/20243</t>
  </si>
  <si>
    <t>BUFFER FREE PERSONAL MENU SET</t>
  </si>
  <si>
    <t>21/OCT/2024- 27/OCT/2024</t>
  </si>
  <si>
    <t>21/OCT/2024 - 27/OCT/2024</t>
  </si>
  <si>
    <t>FREE PERSONAL SET MENU</t>
  </si>
  <si>
    <t>PROMO/CHADOL SIG TASTY BEEF (REG) 99K</t>
  </si>
  <si>
    <t>BIRTHDAY KOREAN DRINK/KIWI</t>
  </si>
  <si>
    <t>21/OCT/2024 -27/OCT/2024</t>
  </si>
  <si>
    <t>PROMO /CHADOL SIG TASTY BEEF (REG) 99K</t>
  </si>
  <si>
    <t>21/OCT/2024- 27/OCT/20243</t>
  </si>
  <si>
    <t>21/OCT/2024 -27/OCT/20243</t>
  </si>
  <si>
    <t>28/oct/2024 - 3/oct/2024</t>
  </si>
  <si>
    <t>BUFFER COLOM FREE PERSONAL SET</t>
  </si>
  <si>
    <t>28/oct/2024 - 3/oct/20242</t>
  </si>
  <si>
    <t>28/oct/2024 - 3/oct/20243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</si>
</sst>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Rp&quot;#,##0.00;\-&quot;Rp&quot;#,##0.00"/>
    <numFmt numFmtId="165" formatCode="&quot;Rp&quot;#,##0.00;[Red]\-&quot;Rp&quot;#,##0.00"/>
    <numFmt numFmtId="166" formatCode="[$-23809]m/d/yyyy;@"/>
    <numFmt numFmtId="167" formatCode="General&quot;%&quot;"/>
    <numFmt numFmtId="168" formatCode="&quot;Rp&quot;#,##0.00;\-&quot;Rp&quot;#,##0.0;&quot;TOTAL SALES&quot;"/>
    <numFmt numFmtId="169" formatCode="General&quot;CHECKS&quot;"/>
    <numFmt numFmtId="170" formatCode="&quot;Rp&quot;#,##0.00;\-&quot;Rp&quot;#,##0.00&quot;NETT SALES&quot;"/>
    <numFmt numFmtId="171" formatCode="General\ &quot;%&quot;"/>
  </numFmts>
  <fonts count="10" x14ac:knownFonts="1">
    <font>
      <sz val="11"/>
      <color theme="1"/>
      <name val="Calibri"/>
      <family val="2"/>
      <scheme val="minor"/>
    </font>
    <font>
      <b/>
      <sz val="11"/>
      <color theme="1"/>
      <name val="Calibri"/>
      <family val="2"/>
      <scheme val="minor"/>
    </font>
    <font>
      <sz val="8"/>
      <name val="Calibri"/>
      <family val="2"/>
      <scheme val="minor"/>
    </font>
    <font>
      <b/>
      <sz val="11"/>
      <name val="Calibri"/>
      <family val="2"/>
      <scheme val="minor"/>
    </font>
    <font>
      <sz val="12"/>
      <name val="Calibri"/>
      <family val="2"/>
    </font>
    <font>
      <b/>
      <sz val="12"/>
      <name val="Calibri"/>
      <family val="2"/>
    </font>
    <font>
      <b/>
      <sz val="11"/>
      <color theme="0"/>
      <name val="Calibri"/>
      <family val="2"/>
      <scheme val="minor"/>
    </font>
    <font>
      <b/>
      <sz val="11"/>
      <color theme="1" tint="4.9989318521683403E-2"/>
      <name val="Calibri"/>
      <family val="2"/>
      <scheme val="minor"/>
    </font>
    <font>
      <sz val="11"/>
      <color theme="0"/>
      <name val="Calibri"/>
      <family val="2"/>
      <scheme val="minor"/>
    </font>
    <font>
      <sz val="11"/>
      <color theme="1" tint="4.9989318521683403E-2"/>
      <name val="Calibri"/>
      <family val="2"/>
      <scheme val="minor"/>
    </font>
  </fonts>
  <fills count="21">
    <fill>
      <patternFill patternType="none"/>
    </fill>
    <fill>
      <patternFill patternType="gray125"/>
    </fill>
    <fill>
      <patternFill patternType="solid">
        <fgColor rgb="FF00B0F0"/>
        <bgColor indexed="64"/>
      </patternFill>
    </fill>
    <fill>
      <patternFill patternType="solid">
        <fgColor rgb="FF00B050"/>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FF"/>
        <bgColor indexed="64"/>
      </patternFill>
    </fill>
    <fill>
      <patternFill patternType="solid">
        <fgColor rgb="FFFFD966"/>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theme="5" tint="0.59999389629810485"/>
        <bgColor indexed="64"/>
      </patternFill>
    </fill>
    <fill>
      <patternFill patternType="solid">
        <fgColor theme="4"/>
        <bgColor theme="4"/>
      </patternFill>
    </fill>
    <fill>
      <patternFill patternType="solid">
        <fgColor theme="1" tint="4.9989318521683403E-2"/>
        <bgColor indexed="64"/>
      </patternFill>
    </fill>
    <fill>
      <patternFill patternType="solid">
        <fgColor theme="8" tint="0.39997558519241921"/>
        <bgColor indexed="64"/>
      </patternFill>
    </fill>
    <fill>
      <patternFill patternType="solid">
        <fgColor theme="9" tint="0.59999389629810485"/>
        <bgColor theme="4" tint="0.79998168889431442"/>
      </patternFill>
    </fill>
    <fill>
      <patternFill patternType="solid">
        <fgColor rgb="FF66CCFF"/>
        <bgColor indexed="64"/>
      </patternFill>
    </fill>
    <fill>
      <patternFill patternType="solid">
        <fgColor theme="7"/>
        <bgColor indexed="64"/>
      </patternFill>
    </fill>
    <fill>
      <patternFill patternType="solid">
        <fgColor theme="1"/>
        <bgColor indexed="64"/>
      </patternFill>
    </fill>
  </fills>
  <borders count="27">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style="thin">
        <color auto="1"/>
      </right>
      <top style="thin">
        <color auto="1"/>
      </top>
      <bottom style="thin">
        <color auto="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auto="1"/>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auto="1"/>
      </left>
      <right style="thin">
        <color auto="1"/>
      </right>
      <top style="thin">
        <color auto="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theme="4" tint="0.39997558519241921"/>
      </bottom>
      <diagonal/>
    </border>
    <border>
      <left style="thin">
        <color auto="1"/>
      </left>
      <right style="thin">
        <color theme="4" tint="0.39997558519241921"/>
      </right>
      <top style="thin">
        <color theme="4" tint="0.39997558519241921"/>
      </top>
      <bottom/>
      <diagonal/>
    </border>
    <border>
      <left style="thin">
        <color auto="1"/>
      </left>
      <right style="thin">
        <color theme="4" tint="0.39997558519241921"/>
      </right>
      <top style="thin">
        <color theme="4" tint="0.39997558519241921"/>
      </top>
      <bottom style="thin">
        <color theme="4" tint="0.39997558519241921"/>
      </bottom>
      <diagonal/>
    </border>
    <border>
      <left/>
      <right/>
      <top style="thin">
        <color theme="1"/>
      </top>
      <bottom/>
      <diagonal/>
    </border>
    <border>
      <left style="thin">
        <color auto="1"/>
      </left>
      <right/>
      <top/>
      <bottom/>
      <diagonal/>
    </border>
    <border>
      <left style="thick">
        <color auto="1"/>
      </left>
      <right/>
      <top style="thin">
        <color theme="4" tint="0.39997558519241921"/>
      </top>
      <bottom/>
      <diagonal/>
    </border>
    <border>
      <left style="thick">
        <color auto="1"/>
      </left>
      <right/>
      <top style="thin">
        <color theme="4" tint="0.39994506668294322"/>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bottom/>
      <diagonal/>
    </border>
    <border>
      <left/>
      <right/>
      <top style="thin">
        <color auto="1"/>
      </top>
      <bottom/>
      <diagonal/>
    </border>
    <border>
      <left/>
      <right style="thin">
        <color theme="4" tint="0.39997558519241921"/>
      </right>
      <top/>
      <bottom/>
      <diagonal/>
    </border>
    <border>
      <left style="thin">
        <color auto="1"/>
      </left>
      <right/>
      <top/>
      <bottom style="thin">
        <color auto="1"/>
      </bottom>
      <diagonal/>
    </border>
  </borders>
  <cellStyleXfs count="1">
    <xf numFmtId="0" fontId="0" fillId="0" borderId="0"/>
  </cellStyleXfs>
  <cellXfs count="503">
    <xf numFmtId="0" fontId="0" fillId="0" borderId="0" xfId="0"/>
    <xf numFmtId="0" fontId="1" fillId="2" borderId="0" xfId="0" applyFont="1" applyFill="1" applyAlignment="1">
      <alignment horizontal="center" vertical="center"/>
    </xf>
    <xf numFmtId="0" fontId="0" fillId="0" borderId="0" xfId="0" applyAlignment="1">
      <alignment horizontal="center" vertical="center"/>
    </xf>
    <xf numFmtId="17" fontId="1" fillId="3" borderId="1" xfId="0" applyNumberFormat="1" applyFont="1" applyFill="1" applyBorder="1" applyAlignment="1">
      <alignment horizontal="center" vertical="center"/>
    </xf>
    <xf numFmtId="0" fontId="0" fillId="0" borderId="0" xfId="0" applyAlignment="1">
      <alignment horizontal="right" vertical="center"/>
    </xf>
    <xf numFmtId="15" fontId="1" fillId="3" borderId="0" xfId="0" applyNumberFormat="1" applyFont="1" applyFill="1"/>
    <xf numFmtId="17" fontId="1" fillId="0" borderId="0" xfId="0" applyNumberFormat="1" applyFont="1"/>
    <xf numFmtId="0" fontId="1" fillId="0" borderId="0" xfId="0" applyFont="1"/>
    <xf numFmtId="0" fontId="0" fillId="0" borderId="0" xfId="0" applyAlignment="1">
      <alignment horizontal="center"/>
    </xf>
    <xf numFmtId="0" fontId="0" fillId="5" borderId="0" xfId="0" applyFill="1"/>
    <xf numFmtId="0" fontId="0" fillId="6" borderId="0" xfId="0" applyFill="1"/>
    <xf numFmtId="0" fontId="0" fillId="6" borderId="0" xfId="0" applyFill="1" applyAlignment="1">
      <alignment horizontal="center" vertical="center"/>
    </xf>
    <xf numFmtId="0" fontId="1" fillId="7" borderId="2" xfId="0" applyFont="1" applyFill="1" applyBorder="1" applyAlignment="1">
      <alignment horizontal="center" vertical="center"/>
    </xf>
    <xf numFmtId="0" fontId="0" fillId="8" borderId="0" xfId="0" applyFill="1"/>
    <xf numFmtId="0" fontId="0" fillId="8" borderId="0" xfId="0" applyFill="1" applyAlignment="1">
      <alignment horizontal="right" vertical="center"/>
    </xf>
    <xf numFmtId="0" fontId="0" fillId="8" borderId="0" xfId="0" applyFill="1" applyAlignment="1">
      <alignment horizontal="center" vertical="center"/>
    </xf>
    <xf numFmtId="0" fontId="0" fillId="0" borderId="0" xfId="0" applyFill="1"/>
    <xf numFmtId="0" fontId="0" fillId="0" borderId="0" xfId="0" applyFill="1" applyAlignment="1">
      <alignment horizontal="right" vertical="center"/>
    </xf>
    <xf numFmtId="0" fontId="0" fillId="0"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center"/>
    </xf>
    <xf numFmtId="0" fontId="1" fillId="4" borderId="1" xfId="0" applyFont="1" applyFill="1" applyBorder="1" applyAlignment="1">
      <alignment horizontal="center" vertical="center"/>
    </xf>
    <xf numFmtId="0" fontId="0" fillId="8" borderId="2" xfId="0" applyFill="1" applyBorder="1"/>
    <xf numFmtId="0" fontId="0" fillId="0" borderId="2" xfId="0" applyBorder="1"/>
    <xf numFmtId="0" fontId="0" fillId="0" borderId="3" xfId="0" applyBorder="1"/>
    <xf numFmtId="15" fontId="1" fillId="3" borderId="1" xfId="0" applyNumberFormat="1" applyFont="1" applyFill="1" applyBorder="1"/>
    <xf numFmtId="17" fontId="1" fillId="3" borderId="0" xfId="0" applyNumberFormat="1" applyFont="1" applyFill="1" applyAlignment="1">
      <alignment horizontal="center" vertical="center"/>
    </xf>
    <xf numFmtId="17" fontId="3" fillId="3" borderId="1" xfId="0" applyNumberFormat="1" applyFont="1" applyFill="1" applyBorder="1" applyAlignment="1">
      <alignment horizontal="center" vertical="center"/>
    </xf>
    <xf numFmtId="0" fontId="1" fillId="4" borderId="2" xfId="0" applyFont="1" applyFill="1" applyBorder="1" applyAlignment="1">
      <alignment horizontal="center" vertical="center"/>
    </xf>
    <xf numFmtId="0" fontId="1" fillId="4" borderId="4" xfId="0" applyFont="1" applyFill="1" applyBorder="1" applyAlignment="1">
      <alignment horizontal="center" vertical="center"/>
    </xf>
    <xf numFmtId="15" fontId="1" fillId="3" borderId="1" xfId="0" applyNumberFormat="1" applyFont="1" applyFill="1" applyBorder="1" applyAlignment="1">
      <alignment horizontal="center" vertical="center"/>
    </xf>
    <xf numFmtId="0" fontId="1" fillId="2" borderId="0" xfId="0" applyFont="1" applyFill="1" applyAlignment="1">
      <alignment horizontal="center"/>
    </xf>
    <xf numFmtId="15" fontId="1" fillId="3" borderId="0" xfId="0" applyNumberFormat="1" applyFont="1" applyFill="1" applyAlignment="1">
      <alignment horizontal="center" vertical="center"/>
    </xf>
    <xf numFmtId="0" fontId="1" fillId="4" borderId="1" xfId="0" applyFont="1" applyFill="1" applyBorder="1"/>
    <xf numFmtId="0" fontId="0" fillId="3" borderId="0" xfId="0" applyFill="1"/>
    <xf numFmtId="0" fontId="1" fillId="4" borderId="5" xfId="0" applyFont="1" applyFill="1" applyBorder="1" applyAlignment="1">
      <alignment horizontal="center" vertical="center"/>
    </xf>
    <xf numFmtId="0" fontId="1" fillId="3" borderId="0" xfId="0" applyFont="1" applyFill="1"/>
    <xf numFmtId="0" fontId="1" fillId="4" borderId="1" xfId="0" applyFont="1" applyFill="1" applyBorder="1" applyAlignment="1">
      <alignment horizontal="center"/>
    </xf>
    <xf numFmtId="0" fontId="0" fillId="8" borderId="3" xfId="0" applyFill="1" applyBorder="1"/>
    <xf numFmtId="0" fontId="0" fillId="0" borderId="2" xfId="0" applyFill="1" applyBorder="1"/>
    <xf numFmtId="0" fontId="1" fillId="10" borderId="0" xfId="0" applyFont="1" applyFill="1"/>
    <xf numFmtId="0" fontId="1" fillId="4" borderId="1" xfId="0" applyFont="1" applyFill="1" applyBorder="1" applyAlignment="1"/>
    <xf numFmtId="0" fontId="1" fillId="10" borderId="1" xfId="0" applyFont="1" applyFill="1" applyBorder="1"/>
    <xf numFmtId="0" fontId="1" fillId="7" borderId="5" xfId="0" applyFont="1" applyFill="1" applyBorder="1" applyAlignment="1">
      <alignment horizontal="center" vertical="center"/>
    </xf>
    <xf numFmtId="0" fontId="1" fillId="11" borderId="5" xfId="0" applyFont="1" applyFill="1" applyBorder="1" applyAlignment="1">
      <alignment horizontal="center" vertical="center"/>
    </xf>
    <xf numFmtId="0" fontId="1" fillId="10" borderId="1" xfId="0" applyFont="1" applyFill="1" applyBorder="1" applyAlignment="1">
      <alignment horizontal="center"/>
    </xf>
    <xf numFmtId="0" fontId="1" fillId="0" borderId="0" xfId="0" applyFont="1" applyBorder="1"/>
    <xf numFmtId="17" fontId="1" fillId="3" borderId="0" xfId="0" applyNumberFormat="1" applyFont="1" applyFill="1"/>
    <xf numFmtId="0" fontId="0" fillId="0" borderId="0" xfId="0" applyBorder="1"/>
    <xf numFmtId="0" fontId="1" fillId="10" borderId="1" xfId="0" applyFont="1" applyFill="1" applyBorder="1" applyAlignment="1">
      <alignment horizontal="center" vertical="center"/>
    </xf>
    <xf numFmtId="0" fontId="6" fillId="6" borderId="7" xfId="0" applyFont="1" applyFill="1" applyBorder="1"/>
    <xf numFmtId="0" fontId="6" fillId="6" borderId="8" xfId="0" applyFont="1" applyFill="1" applyBorder="1"/>
    <xf numFmtId="17" fontId="6" fillId="3" borderId="4" xfId="0" applyNumberFormat="1" applyFont="1" applyFill="1" applyBorder="1" applyAlignment="1">
      <alignment horizontal="center" vertical="center"/>
    </xf>
    <xf numFmtId="17" fontId="6" fillId="3" borderId="4" xfId="0" applyNumberFormat="1" applyFont="1" applyFill="1" applyBorder="1" applyAlignment="1">
      <alignment horizontal="center"/>
    </xf>
    <xf numFmtId="0" fontId="6" fillId="6" borderId="9" xfId="0" applyFont="1" applyFill="1" applyBorder="1"/>
    <xf numFmtId="17" fontId="6" fillId="3" borderId="4" xfId="0" applyNumberFormat="1" applyFont="1" applyFill="1" applyBorder="1"/>
    <xf numFmtId="0" fontId="6" fillId="3" borderId="8" xfId="0" applyFont="1" applyFill="1" applyBorder="1"/>
    <xf numFmtId="0" fontId="6" fillId="3" borderId="10" xfId="0" applyFont="1" applyFill="1" applyBorder="1"/>
    <xf numFmtId="4" fontId="0" fillId="0" borderId="0" xfId="0" applyNumberFormat="1" applyAlignment="1">
      <alignment horizontal="center" vertical="center"/>
    </xf>
    <xf numFmtId="0" fontId="0" fillId="0" borderId="0" xfId="0" applyBorder="1" applyAlignment="1">
      <alignment horizontal="center" vertical="center"/>
    </xf>
    <xf numFmtId="0" fontId="0" fillId="0" borderId="0" xfId="0" applyBorder="1" applyAlignment="1">
      <alignment horizontal="center"/>
    </xf>
    <xf numFmtId="0" fontId="1" fillId="0" borderId="0" xfId="0" applyFont="1" applyBorder="1" applyAlignment="1">
      <alignment horizontal="center"/>
    </xf>
    <xf numFmtId="0" fontId="1" fillId="13" borderId="0" xfId="0" applyFont="1" applyFill="1" applyAlignment="1">
      <alignment horizontal="center" vertical="center"/>
    </xf>
    <xf numFmtId="4" fontId="0" fillId="0" borderId="0" xfId="0" applyNumberFormat="1"/>
    <xf numFmtId="4" fontId="0" fillId="0" borderId="0" xfId="0" applyNumberFormat="1" applyAlignment="1">
      <alignment horizontal="center"/>
    </xf>
    <xf numFmtId="0" fontId="0" fillId="0" borderId="6" xfId="0" applyFont="1" applyBorder="1"/>
    <xf numFmtId="0" fontId="1" fillId="0" borderId="0" xfId="0" applyFont="1" applyBorder="1" applyAlignment="1">
      <alignment horizontal="center" vertical="center"/>
    </xf>
    <xf numFmtId="4" fontId="1" fillId="0" borderId="0" xfId="0" applyNumberFormat="1" applyFont="1" applyAlignment="1">
      <alignment horizontal="center"/>
    </xf>
    <xf numFmtId="4" fontId="1" fillId="0" borderId="0" xfId="0" applyNumberFormat="1" applyFont="1" applyBorder="1" applyAlignment="1">
      <alignment horizontal="center" vertical="center"/>
    </xf>
    <xf numFmtId="4" fontId="0" fillId="0" borderId="0" xfId="0" applyNumberFormat="1" applyBorder="1" applyAlignment="1">
      <alignment horizontal="center" vertical="center"/>
    </xf>
    <xf numFmtId="4" fontId="1" fillId="0" borderId="0" xfId="0" applyNumberFormat="1" applyFont="1" applyAlignment="1">
      <alignment horizontal="center" vertical="center"/>
    </xf>
    <xf numFmtId="0" fontId="0" fillId="0" borderId="0" xfId="0" applyFill="1" applyAlignment="1">
      <alignment horizontal="center"/>
    </xf>
    <xf numFmtId="0" fontId="0" fillId="3" borderId="0" xfId="0" applyFill="1" applyAlignment="1">
      <alignment horizontal="center" vertical="center"/>
    </xf>
    <xf numFmtId="0" fontId="1" fillId="3" borderId="0" xfId="0" applyFont="1" applyFill="1" applyAlignment="1">
      <alignment horizontal="center" vertical="center"/>
    </xf>
    <xf numFmtId="0" fontId="0" fillId="5" borderId="0" xfId="0" applyFill="1" applyAlignment="1">
      <alignment horizontal="center" vertical="center"/>
    </xf>
    <xf numFmtId="0" fontId="0" fillId="0" borderId="0" xfId="0" applyAlignment="1">
      <alignment horizontal="left" vertical="center"/>
    </xf>
    <xf numFmtId="4" fontId="0" fillId="8" borderId="0" xfId="0" applyNumberFormat="1" applyFill="1" applyAlignment="1">
      <alignment horizontal="center" vertical="center"/>
    </xf>
    <xf numFmtId="4" fontId="0" fillId="8" borderId="0" xfId="0" applyNumberFormat="1" applyFill="1"/>
    <xf numFmtId="0" fontId="0" fillId="8" borderId="0" xfId="0" applyFill="1" applyBorder="1" applyAlignment="1">
      <alignment horizontal="center"/>
    </xf>
    <xf numFmtId="4" fontId="1" fillId="8" borderId="0" xfId="0" applyNumberFormat="1" applyFont="1" applyFill="1"/>
    <xf numFmtId="0" fontId="6" fillId="10" borderId="12" xfId="0" applyFont="1" applyFill="1" applyBorder="1" applyAlignment="1">
      <alignment horizontal="center" vertical="center"/>
    </xf>
    <xf numFmtId="0" fontId="6" fillId="10" borderId="13" xfId="0" applyFont="1" applyFill="1" applyBorder="1"/>
    <xf numFmtId="0" fontId="1" fillId="0" borderId="6" xfId="0" applyFont="1" applyBorder="1" applyAlignment="1">
      <alignment horizontal="center" vertical="center"/>
    </xf>
    <xf numFmtId="0" fontId="6" fillId="10" borderId="0" xfId="0" applyFont="1" applyFill="1" applyBorder="1"/>
    <xf numFmtId="39" fontId="4" fillId="0" borderId="0" xfId="0" applyNumberFormat="1" applyFont="1" applyAlignment="1">
      <alignment horizontal="right"/>
    </xf>
    <xf numFmtId="0" fontId="1" fillId="15" borderId="0" xfId="0" applyFont="1" applyFill="1" applyBorder="1" applyAlignment="1">
      <alignment horizontal="center" vertical="center"/>
    </xf>
    <xf numFmtId="4" fontId="1" fillId="15" borderId="0" xfId="0" applyNumberFormat="1" applyFont="1" applyFill="1" applyBorder="1" applyAlignment="1">
      <alignment horizontal="center" vertical="center"/>
    </xf>
    <xf numFmtId="4" fontId="1" fillId="15" borderId="0" xfId="0" applyNumberFormat="1" applyFont="1" applyFill="1" applyAlignment="1">
      <alignment horizontal="center" vertical="center"/>
    </xf>
    <xf numFmtId="0" fontId="1" fillId="0" borderId="0" xfId="0" applyFont="1" applyAlignment="1">
      <alignment horizontal="left"/>
    </xf>
    <xf numFmtId="0" fontId="1" fillId="0" borderId="0" xfId="0" applyFont="1" applyAlignment="1">
      <alignment horizontal="left" vertical="center"/>
    </xf>
    <xf numFmtId="0" fontId="1" fillId="0" borderId="0" xfId="0" applyFont="1" applyAlignment="1">
      <alignment horizontal="center" vertical="center"/>
    </xf>
    <xf numFmtId="0" fontId="1" fillId="0" borderId="0" xfId="0" applyFont="1" applyAlignment="1">
      <alignment horizontal="center"/>
    </xf>
    <xf numFmtId="0" fontId="1" fillId="5" borderId="0" xfId="0" applyFont="1" applyFill="1"/>
    <xf numFmtId="0" fontId="1" fillId="0" borderId="0" xfId="0" applyFont="1" applyFill="1" applyBorder="1" applyAlignment="1">
      <alignment horizontal="center" vertical="center"/>
    </xf>
    <xf numFmtId="0" fontId="1" fillId="0" borderId="0" xfId="0" applyFont="1" applyFill="1" applyBorder="1" applyAlignment="1">
      <alignment horizontal="center"/>
    </xf>
    <xf numFmtId="0" fontId="1" fillId="15" borderId="0" xfId="0" applyFont="1" applyFill="1" applyBorder="1"/>
    <xf numFmtId="0" fontId="0" fillId="15" borderId="0" xfId="0" applyFill="1" applyBorder="1"/>
    <xf numFmtId="0" fontId="0" fillId="15" borderId="0" xfId="0" applyFill="1"/>
    <xf numFmtId="15" fontId="0" fillId="3" borderId="0" xfId="0" applyNumberFormat="1" applyFill="1" applyAlignment="1">
      <alignment horizontal="left" vertical="center"/>
    </xf>
    <xf numFmtId="0" fontId="1" fillId="3" borderId="0" xfId="0" applyFont="1" applyFill="1" applyAlignment="1">
      <alignment horizontal="left" vertical="center"/>
    </xf>
    <xf numFmtId="0" fontId="0" fillId="3" borderId="0" xfId="0" applyFill="1" applyAlignment="1">
      <alignment horizontal="left" vertical="center"/>
    </xf>
    <xf numFmtId="0" fontId="1" fillId="12" borderId="0" xfId="0" applyFont="1" applyFill="1" applyBorder="1"/>
    <xf numFmtId="0" fontId="1" fillId="12" borderId="0" xfId="0" applyFont="1" applyFill="1" applyBorder="1" applyAlignment="1">
      <alignment horizontal="left" vertical="center"/>
    </xf>
    <xf numFmtId="39" fontId="5" fillId="12" borderId="0" xfId="0" applyNumberFormat="1" applyFont="1" applyFill="1" applyBorder="1" applyAlignment="1">
      <alignment horizontal="right"/>
    </xf>
    <xf numFmtId="0" fontId="6" fillId="2" borderId="7" xfId="0" applyFont="1" applyFill="1" applyBorder="1" applyAlignment="1">
      <alignment horizontal="center" vertical="center"/>
    </xf>
    <xf numFmtId="0" fontId="6" fillId="2" borderId="8" xfId="0" applyFont="1" applyFill="1" applyBorder="1" applyAlignment="1">
      <alignment horizontal="center" vertical="center"/>
    </xf>
    <xf numFmtId="0" fontId="6" fillId="7" borderId="9" xfId="0" applyFont="1" applyFill="1" applyBorder="1" applyAlignment="1">
      <alignment horizontal="center" vertical="center"/>
    </xf>
    <xf numFmtId="0" fontId="6" fillId="7" borderId="4" xfId="0" applyFont="1" applyFill="1" applyBorder="1" applyAlignment="1">
      <alignment horizontal="center" vertical="center"/>
    </xf>
    <xf numFmtId="0" fontId="6" fillId="4" borderId="4" xfId="0" applyFont="1" applyFill="1" applyBorder="1" applyAlignment="1">
      <alignment horizontal="center" vertical="center"/>
    </xf>
    <xf numFmtId="0" fontId="6" fillId="10" borderId="9" xfId="0" applyFont="1" applyFill="1" applyBorder="1" applyAlignment="1">
      <alignment horizontal="center" vertical="center"/>
    </xf>
    <xf numFmtId="0" fontId="6" fillId="10" borderId="4" xfId="0" applyFont="1" applyFill="1" applyBorder="1" applyAlignment="1">
      <alignment horizontal="center" vertical="center"/>
    </xf>
    <xf numFmtId="0" fontId="6" fillId="4" borderId="4" xfId="0" applyFont="1" applyFill="1" applyBorder="1" applyAlignment="1">
      <alignment horizontal="center"/>
    </xf>
    <xf numFmtId="0" fontId="6" fillId="4" borderId="4" xfId="0" applyFont="1" applyFill="1" applyBorder="1"/>
    <xf numFmtId="0" fontId="6" fillId="10" borderId="4" xfId="0" applyFont="1" applyFill="1" applyBorder="1"/>
    <xf numFmtId="0" fontId="6" fillId="10" borderId="9" xfId="0" applyFont="1" applyFill="1" applyBorder="1"/>
    <xf numFmtId="0" fontId="6" fillId="10" borderId="8" xfId="0" applyFont="1" applyFill="1" applyBorder="1" applyAlignment="1">
      <alignment horizontal="center" vertical="center"/>
    </xf>
    <xf numFmtId="0" fontId="6" fillId="10" borderId="8" xfId="0" applyFont="1" applyFill="1" applyBorder="1"/>
    <xf numFmtId="0" fontId="1" fillId="12" borderId="7" xfId="0" applyFont="1" applyFill="1" applyBorder="1" applyAlignment="1">
      <alignment horizontal="center" vertical="center"/>
    </xf>
    <xf numFmtId="0" fontId="1" fillId="12" borderId="8" xfId="0" applyFont="1" applyFill="1" applyBorder="1" applyAlignment="1">
      <alignment horizontal="center" vertical="center"/>
    </xf>
    <xf numFmtId="39" fontId="5" fillId="12" borderId="8" xfId="0" applyNumberFormat="1" applyFont="1" applyFill="1" applyBorder="1" applyAlignment="1">
      <alignment horizontal="center" vertical="center"/>
    </xf>
    <xf numFmtId="0" fontId="1" fillId="12" borderId="10" xfId="0" applyFont="1" applyFill="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39" fontId="5" fillId="0" borderId="8" xfId="0" applyNumberFormat="1" applyFont="1" applyBorder="1" applyAlignment="1">
      <alignment horizontal="center" vertical="center"/>
    </xf>
    <xf numFmtId="0" fontId="1" fillId="0" borderId="11" xfId="0" applyFont="1" applyBorder="1" applyAlignment="1">
      <alignment horizontal="center" vertical="center"/>
    </xf>
    <xf numFmtId="39" fontId="5" fillId="0" borderId="6" xfId="0" applyNumberFormat="1" applyFont="1" applyBorder="1" applyAlignment="1">
      <alignment horizontal="center" vertical="center"/>
    </xf>
    <xf numFmtId="0" fontId="6" fillId="10" borderId="15" xfId="0" applyFont="1" applyFill="1" applyBorder="1"/>
    <xf numFmtId="0" fontId="0" fillId="12" borderId="7" xfId="0" applyFont="1" applyFill="1" applyBorder="1"/>
    <xf numFmtId="0" fontId="0" fillId="12" borderId="8" xfId="0" applyFont="1" applyFill="1" applyBorder="1"/>
    <xf numFmtId="0" fontId="1" fillId="0" borderId="7" xfId="0" applyFont="1" applyBorder="1"/>
    <xf numFmtId="0" fontId="1" fillId="0" borderId="8" xfId="0" applyFont="1" applyBorder="1"/>
    <xf numFmtId="0" fontId="1" fillId="12" borderId="7" xfId="0" applyFont="1" applyFill="1" applyBorder="1"/>
    <xf numFmtId="0" fontId="1" fillId="12" borderId="8" xfId="0" applyFont="1" applyFill="1" applyBorder="1"/>
    <xf numFmtId="0" fontId="1" fillId="0" borderId="8" xfId="0" applyFont="1" applyBorder="1" applyAlignment="1">
      <alignment horizontal="center"/>
    </xf>
    <xf numFmtId="0" fontId="6" fillId="4" borderId="8" xfId="0" applyFont="1" applyFill="1" applyBorder="1" applyAlignment="1">
      <alignment horizontal="center" vertical="center"/>
    </xf>
    <xf numFmtId="0" fontId="6" fillId="4" borderId="9" xfId="0" applyFont="1" applyFill="1" applyBorder="1" applyAlignment="1">
      <alignment horizontal="center" vertical="center"/>
    </xf>
    <xf numFmtId="0" fontId="6" fillId="10" borderId="14" xfId="0" applyFont="1" applyFill="1" applyBorder="1" applyAlignment="1">
      <alignment horizontal="center" vertical="center"/>
    </xf>
    <xf numFmtId="0" fontId="6" fillId="10" borderId="6" xfId="0" applyFont="1" applyFill="1" applyBorder="1" applyAlignment="1">
      <alignment horizontal="center" vertical="center"/>
    </xf>
    <xf numFmtId="4" fontId="1" fillId="5" borderId="0" xfId="0" applyNumberFormat="1" applyFont="1" applyFill="1" applyAlignment="1">
      <alignment horizontal="center"/>
    </xf>
    <xf numFmtId="4" fontId="0" fillId="5" borderId="0" xfId="0" applyNumberFormat="1" applyFill="1" applyAlignment="1">
      <alignment horizontal="center"/>
    </xf>
    <xf numFmtId="0" fontId="1" fillId="0" borderId="0" xfId="0" applyFont="1" applyFill="1"/>
    <xf numFmtId="0" fontId="1" fillId="0" borderId="0" xfId="0" applyFont="1" applyFill="1" applyAlignment="1">
      <alignment horizontal="center" vertical="center"/>
    </xf>
    <xf numFmtId="4" fontId="1" fillId="0" borderId="0" xfId="0" applyNumberFormat="1" applyFont="1" applyFill="1" applyAlignment="1">
      <alignment horizontal="center"/>
    </xf>
    <xf numFmtId="4" fontId="0" fillId="0" borderId="0" xfId="0" applyNumberFormat="1" applyFill="1" applyAlignment="1">
      <alignment horizontal="center"/>
    </xf>
    <xf numFmtId="4" fontId="1" fillId="5" borderId="0" xfId="0" applyNumberFormat="1" applyFont="1" applyFill="1" applyAlignment="1">
      <alignment horizontal="center" vertical="center"/>
    </xf>
    <xf numFmtId="0" fontId="1" fillId="16" borderId="0" xfId="0" applyFont="1" applyFill="1" applyAlignment="1">
      <alignment horizontal="center"/>
    </xf>
    <xf numFmtId="0" fontId="6" fillId="10" borderId="0" xfId="0" applyFont="1" applyFill="1" applyBorder="1" applyAlignment="1">
      <alignment horizontal="center" vertical="center"/>
    </xf>
    <xf numFmtId="0" fontId="1" fillId="8" borderId="0" xfId="0" applyFont="1" applyFill="1" applyBorder="1" applyAlignment="1">
      <alignment horizontal="center" vertical="center"/>
    </xf>
    <xf numFmtId="0" fontId="1" fillId="8" borderId="0" xfId="0" applyFont="1" applyFill="1" applyBorder="1" applyAlignment="1">
      <alignment horizontal="center"/>
    </xf>
    <xf numFmtId="0" fontId="1" fillId="0" borderId="0" xfId="0" applyFont="1" applyFill="1" applyBorder="1" applyAlignment="1">
      <alignment horizontal="center" vertical="center"/>
    </xf>
    <xf numFmtId="0" fontId="7" fillId="5" borderId="0" xfId="0" applyFont="1" applyFill="1" applyBorder="1"/>
    <xf numFmtId="4" fontId="1" fillId="5" borderId="0" xfId="0" applyNumberFormat="1" applyFont="1" applyFill="1" applyBorder="1" applyAlignment="1">
      <alignment horizontal="center" vertical="center"/>
    </xf>
    <xf numFmtId="0" fontId="1" fillId="5" borderId="0" xfId="0" applyFont="1" applyFill="1" applyBorder="1" applyAlignment="1">
      <alignment horizontal="center" vertical="center"/>
    </xf>
    <xf numFmtId="167" fontId="1" fillId="12" borderId="8" xfId="0" applyNumberFormat="1" applyFont="1" applyFill="1" applyBorder="1" applyAlignment="1">
      <alignment horizontal="center" vertical="center"/>
    </xf>
    <xf numFmtId="167" fontId="1" fillId="0" borderId="8" xfId="0" applyNumberFormat="1" applyFont="1" applyBorder="1" applyAlignment="1">
      <alignment horizontal="center" vertical="center"/>
    </xf>
    <xf numFmtId="0" fontId="1" fillId="12" borderId="13" xfId="0" applyFont="1" applyFill="1" applyBorder="1" applyAlignment="1">
      <alignment horizontal="center"/>
    </xf>
    <xf numFmtId="4" fontId="1" fillId="0" borderId="13" xfId="0" applyNumberFormat="1" applyFont="1" applyBorder="1" applyAlignment="1">
      <alignment horizontal="center"/>
    </xf>
    <xf numFmtId="0" fontId="1" fillId="8" borderId="0" xfId="0" applyFont="1" applyFill="1" applyAlignment="1">
      <alignment horizontal="center"/>
    </xf>
    <xf numFmtId="4" fontId="1" fillId="8" borderId="0" xfId="0" applyNumberFormat="1" applyFont="1" applyFill="1" applyAlignment="1">
      <alignment horizontal="center"/>
    </xf>
    <xf numFmtId="4" fontId="1" fillId="8" borderId="0" xfId="0" applyNumberFormat="1" applyFont="1" applyFill="1" applyAlignment="1">
      <alignment horizontal="center" vertical="center"/>
    </xf>
    <xf numFmtId="0" fontId="1" fillId="0" borderId="0" xfId="0" applyFont="1" applyFill="1" applyBorder="1"/>
    <xf numFmtId="0" fontId="1" fillId="10" borderId="0" xfId="0" applyFont="1" applyFill="1" applyAlignment="1">
      <alignment horizontal="center"/>
    </xf>
    <xf numFmtId="0" fontId="1" fillId="0" borderId="8" xfId="0" applyFont="1" applyFill="1" applyBorder="1" applyAlignment="1">
      <alignment horizontal="center" vertical="center"/>
    </xf>
    <xf numFmtId="39" fontId="5" fillId="0" borderId="8" xfId="0" applyNumberFormat="1" applyFont="1" applyFill="1" applyBorder="1" applyAlignment="1">
      <alignment horizontal="center" vertical="center"/>
    </xf>
    <xf numFmtId="0" fontId="1" fillId="0" borderId="11" xfId="0" applyFont="1" applyFill="1" applyBorder="1" applyAlignment="1">
      <alignment horizontal="center" vertical="center"/>
    </xf>
    <xf numFmtId="0" fontId="1" fillId="9" borderId="8" xfId="0" applyFont="1" applyFill="1" applyBorder="1" applyAlignment="1">
      <alignment horizontal="center" vertical="center"/>
    </xf>
    <xf numFmtId="0" fontId="6" fillId="10" borderId="13" xfId="0" applyFont="1" applyFill="1" applyBorder="1" applyAlignment="1">
      <alignment horizontal="center" vertical="center"/>
    </xf>
    <xf numFmtId="0" fontId="0" fillId="0" borderId="8" xfId="0" applyFont="1" applyFill="1" applyBorder="1"/>
    <xf numFmtId="0" fontId="6" fillId="10" borderId="16" xfId="0" applyFont="1" applyFill="1" applyBorder="1"/>
    <xf numFmtId="0" fontId="1" fillId="0" borderId="0" xfId="0" applyFont="1" applyFill="1" applyAlignment="1">
      <alignment horizontal="left" vertical="center"/>
    </xf>
    <xf numFmtId="0" fontId="1" fillId="9" borderId="0" xfId="0" applyFont="1" applyFill="1" applyAlignment="1">
      <alignment horizontal="center" vertical="center"/>
    </xf>
    <xf numFmtId="0" fontId="1" fillId="9" borderId="0" xfId="0" applyFont="1" applyFill="1" applyAlignment="1">
      <alignment horizontal="center"/>
    </xf>
    <xf numFmtId="0" fontId="0" fillId="8" borderId="0" xfId="0" applyFill="1" applyBorder="1" applyAlignment="1">
      <alignment horizontal="center" vertical="center"/>
    </xf>
    <xf numFmtId="0" fontId="0" fillId="8" borderId="0" xfId="0" applyFill="1" applyBorder="1"/>
    <xf numFmtId="39" fontId="5" fillId="9" borderId="6" xfId="0" applyNumberFormat="1" applyFont="1" applyFill="1" applyBorder="1" applyAlignment="1">
      <alignment horizontal="center"/>
    </xf>
    <xf numFmtId="4" fontId="1" fillId="8" borderId="0" xfId="0" applyNumberFormat="1" applyFont="1" applyFill="1" applyBorder="1" applyAlignment="1">
      <alignment horizontal="center" vertical="center"/>
    </xf>
    <xf numFmtId="4" fontId="0" fillId="8" borderId="0" xfId="0" applyNumberFormat="1" applyFill="1" applyBorder="1" applyAlignment="1">
      <alignment horizontal="center" vertical="center"/>
    </xf>
    <xf numFmtId="0" fontId="6" fillId="10" borderId="12" xfId="0" applyFont="1" applyFill="1" applyBorder="1" applyAlignment="1">
      <alignment horizontal="left" vertical="center"/>
    </xf>
    <xf numFmtId="0" fontId="6" fillId="10" borderId="13" xfId="0" applyFont="1" applyFill="1" applyBorder="1" applyAlignment="1">
      <alignment horizontal="left" vertical="center"/>
    </xf>
    <xf numFmtId="0" fontId="1" fillId="18" borderId="0" xfId="0" applyFont="1" applyFill="1"/>
    <xf numFmtId="0" fontId="6" fillId="14" borderId="7" xfId="0" applyFont="1" applyFill="1" applyBorder="1" applyAlignment="1">
      <alignment horizontal="center" vertical="center"/>
    </xf>
    <xf numFmtId="0" fontId="6" fillId="14" borderId="8" xfId="0" applyFont="1" applyFill="1" applyBorder="1"/>
    <xf numFmtId="0" fontId="1" fillId="13" borderId="7" xfId="0" applyFont="1" applyFill="1" applyBorder="1" applyAlignment="1">
      <alignment horizontal="center" vertical="center"/>
    </xf>
    <xf numFmtId="0" fontId="1" fillId="13" borderId="11" xfId="0" applyFont="1" applyFill="1" applyBorder="1" applyAlignment="1">
      <alignment horizontal="center" vertical="center"/>
    </xf>
    <xf numFmtId="4" fontId="1" fillId="0" borderId="6" xfId="0" applyNumberFormat="1" applyFont="1" applyBorder="1" applyAlignment="1">
      <alignment horizontal="center" vertical="center"/>
    </xf>
    <xf numFmtId="4" fontId="1" fillId="0" borderId="13" xfId="0" applyNumberFormat="1" applyFont="1" applyBorder="1" applyAlignment="1">
      <alignment horizontal="center" vertical="center"/>
    </xf>
    <xf numFmtId="0" fontId="1" fillId="0" borderId="7" xfId="0" applyFont="1" applyFill="1" applyBorder="1"/>
    <xf numFmtId="0" fontId="1" fillId="0" borderId="7" xfId="0" applyFont="1" applyFill="1" applyBorder="1" applyAlignment="1">
      <alignment horizontal="center" vertical="center"/>
    </xf>
    <xf numFmtId="0" fontId="1" fillId="15" borderId="0" xfId="0" applyFont="1" applyFill="1" applyAlignment="1">
      <alignment horizontal="center"/>
    </xf>
    <xf numFmtId="0" fontId="0" fillId="0" borderId="7" xfId="0" applyFont="1" applyFill="1" applyBorder="1"/>
    <xf numFmtId="168" fontId="1" fillId="0" borderId="0" xfId="0" applyNumberFormat="1" applyFont="1" applyAlignment="1">
      <alignment horizontal="left"/>
    </xf>
    <xf numFmtId="165" fontId="1" fillId="0" borderId="0" xfId="0" applyNumberFormat="1" applyFont="1" applyAlignment="1">
      <alignment horizontal="left"/>
    </xf>
    <xf numFmtId="164" fontId="1" fillId="0" borderId="0" xfId="0" applyNumberFormat="1" applyFont="1" applyAlignment="1">
      <alignment horizontal="left"/>
    </xf>
    <xf numFmtId="0" fontId="1" fillId="0" borderId="0" xfId="0" applyFont="1" applyAlignment="1">
      <alignment horizontal="center" vertical="center"/>
    </xf>
    <xf numFmtId="0" fontId="1" fillId="12" borderId="7" xfId="0" applyFont="1" applyFill="1" applyBorder="1" applyAlignment="1">
      <alignment horizontal="left" vertical="center"/>
    </xf>
    <xf numFmtId="0" fontId="1" fillId="12" borderId="8" xfId="0" applyFont="1" applyFill="1" applyBorder="1" applyAlignment="1">
      <alignment horizontal="left" vertical="center"/>
    </xf>
    <xf numFmtId="0" fontId="1" fillId="12" borderId="10" xfId="0" applyFont="1" applyFill="1" applyBorder="1" applyAlignment="1">
      <alignment horizontal="center"/>
    </xf>
    <xf numFmtId="0" fontId="1" fillId="0" borderId="7" xfId="0" applyFont="1" applyBorder="1" applyAlignment="1">
      <alignment horizontal="left" vertical="center"/>
    </xf>
    <xf numFmtId="0" fontId="1" fillId="0" borderId="8" xfId="0" applyFont="1" applyBorder="1" applyAlignment="1">
      <alignment horizontal="left" vertical="center"/>
    </xf>
    <xf numFmtId="0" fontId="1" fillId="0" borderId="10" xfId="0" applyFont="1" applyBorder="1" applyAlignment="1">
      <alignment horizontal="center"/>
    </xf>
    <xf numFmtId="0" fontId="1" fillId="0" borderId="10" xfId="0" applyFont="1" applyBorder="1" applyAlignment="1">
      <alignment horizontal="center" vertical="center"/>
    </xf>
    <xf numFmtId="39" fontId="5" fillId="9" borderId="8" xfId="0" applyNumberFormat="1" applyFont="1" applyFill="1" applyBorder="1" applyAlignment="1">
      <alignment horizontal="right"/>
    </xf>
    <xf numFmtId="0" fontId="6" fillId="10" borderId="10" xfId="0" applyFont="1" applyFill="1" applyBorder="1"/>
    <xf numFmtId="0" fontId="1" fillId="12" borderId="8" xfId="0" applyFont="1" applyFill="1" applyBorder="1" applyAlignment="1">
      <alignment horizontal="center"/>
    </xf>
    <xf numFmtId="39" fontId="5" fillId="9" borderId="8" xfId="0" applyNumberFormat="1" applyFont="1" applyFill="1" applyBorder="1" applyAlignment="1">
      <alignment horizontal="center"/>
    </xf>
    <xf numFmtId="0" fontId="1" fillId="12" borderId="8" xfId="0" applyFont="1" applyFill="1" applyBorder="1" applyAlignment="1">
      <alignment horizontal="left"/>
    </xf>
    <xf numFmtId="0" fontId="1" fillId="9" borderId="8" xfId="0" applyFont="1" applyFill="1" applyBorder="1" applyAlignment="1">
      <alignment horizontal="center"/>
    </xf>
    <xf numFmtId="0" fontId="1" fillId="0" borderId="8" xfId="0" applyFont="1" applyBorder="1" applyAlignment="1">
      <alignment horizontal="left"/>
    </xf>
    <xf numFmtId="0" fontId="1" fillId="12" borderId="7" xfId="0" applyFont="1" applyFill="1" applyBorder="1" applyAlignment="1">
      <alignment horizontal="left"/>
    </xf>
    <xf numFmtId="0" fontId="1" fillId="0" borderId="7" xfId="0" applyFont="1" applyBorder="1" applyAlignment="1">
      <alignment horizontal="left"/>
    </xf>
    <xf numFmtId="0" fontId="1" fillId="12" borderId="6" xfId="0" applyFont="1" applyFill="1" applyBorder="1"/>
    <xf numFmtId="0" fontId="1" fillId="12" borderId="6" xfId="0" applyFont="1" applyFill="1" applyBorder="1" applyAlignment="1">
      <alignment horizontal="left" vertical="center"/>
    </xf>
    <xf numFmtId="39" fontId="5" fillId="9" borderId="6" xfId="0" applyNumberFormat="1" applyFont="1" applyFill="1" applyBorder="1" applyAlignment="1">
      <alignment horizontal="right"/>
    </xf>
    <xf numFmtId="0" fontId="1" fillId="12" borderId="6" xfId="0" applyFont="1" applyFill="1" applyBorder="1" applyAlignment="1">
      <alignment horizontal="center" vertical="center"/>
    </xf>
    <xf numFmtId="0" fontId="1" fillId="0" borderId="17" xfId="0" applyFont="1" applyBorder="1" applyAlignment="1">
      <alignment horizontal="left" vertical="center"/>
    </xf>
    <xf numFmtId="0" fontId="1" fillId="12" borderId="17" xfId="0" applyFont="1" applyFill="1" applyBorder="1" applyAlignment="1">
      <alignment horizontal="left" vertical="center"/>
    </xf>
    <xf numFmtId="0" fontId="1" fillId="9" borderId="17" xfId="0" applyFont="1" applyFill="1" applyBorder="1" applyAlignment="1">
      <alignment horizontal="center" vertical="center"/>
    </xf>
    <xf numFmtId="0" fontId="1" fillId="12" borderId="17" xfId="0" applyFont="1" applyFill="1" applyBorder="1" applyAlignment="1">
      <alignment horizontal="left"/>
    </xf>
    <xf numFmtId="0" fontId="1" fillId="12" borderId="17" xfId="0" applyFont="1" applyFill="1" applyBorder="1"/>
    <xf numFmtId="0" fontId="1" fillId="0" borderId="8" xfId="0" applyNumberFormat="1" applyFont="1" applyBorder="1" applyAlignment="1">
      <alignment horizontal="center" vertical="center"/>
    </xf>
    <xf numFmtId="0" fontId="1" fillId="12" borderId="8" xfId="0" applyNumberFormat="1" applyFont="1" applyFill="1" applyBorder="1" applyAlignment="1">
      <alignment horizontal="center" vertical="center"/>
    </xf>
    <xf numFmtId="0" fontId="1" fillId="0" borderId="10" xfId="0" applyFont="1" applyBorder="1"/>
    <xf numFmtId="0" fontId="1" fillId="12" borderId="10" xfId="0" applyFont="1" applyFill="1" applyBorder="1"/>
    <xf numFmtId="0" fontId="1" fillId="0" borderId="8" xfId="0" applyNumberFormat="1" applyFont="1" applyBorder="1"/>
    <xf numFmtId="0" fontId="1" fillId="10" borderId="4" xfId="0" applyFont="1" applyFill="1" applyBorder="1" applyAlignment="1">
      <alignment horizontal="center" vertical="center"/>
    </xf>
    <xf numFmtId="0" fontId="1" fillId="12" borderId="9" xfId="0" applyFont="1" applyFill="1" applyBorder="1"/>
    <xf numFmtId="0" fontId="1" fillId="15" borderId="8" xfId="0" applyFont="1" applyFill="1" applyBorder="1" applyAlignment="1">
      <alignment horizontal="center" vertical="center"/>
    </xf>
    <xf numFmtId="0" fontId="1" fillId="10" borderId="7" xfId="0" applyFont="1" applyFill="1" applyBorder="1" applyAlignment="1">
      <alignment horizontal="center" vertical="center"/>
    </xf>
    <xf numFmtId="0" fontId="1" fillId="10" borderId="8" xfId="0" applyFont="1" applyFill="1" applyBorder="1" applyAlignment="1">
      <alignment horizontal="center" vertical="center"/>
    </xf>
    <xf numFmtId="4" fontId="1" fillId="0" borderId="8" xfId="0" applyNumberFormat="1" applyFont="1" applyBorder="1" applyAlignment="1">
      <alignment horizontal="center" vertical="center"/>
    </xf>
    <xf numFmtId="4" fontId="1" fillId="15" borderId="8" xfId="0" applyNumberFormat="1" applyFont="1" applyFill="1" applyBorder="1" applyAlignment="1">
      <alignment horizontal="center" vertical="center"/>
    </xf>
    <xf numFmtId="4" fontId="1" fillId="0" borderId="10" xfId="0" applyNumberFormat="1" applyFont="1" applyBorder="1" applyAlignment="1">
      <alignment horizontal="center"/>
    </xf>
    <xf numFmtId="0" fontId="1" fillId="12" borderId="11" xfId="0" applyFont="1" applyFill="1" applyBorder="1" applyAlignment="1">
      <alignment horizontal="center" vertical="center"/>
    </xf>
    <xf numFmtId="4" fontId="1" fillId="12" borderId="6" xfId="0" applyNumberFormat="1" applyFont="1" applyFill="1" applyBorder="1" applyAlignment="1">
      <alignment horizontal="center" vertical="center"/>
    </xf>
    <xf numFmtId="4" fontId="1" fillId="15" borderId="6" xfId="0" applyNumberFormat="1" applyFont="1" applyFill="1" applyBorder="1" applyAlignment="1">
      <alignment horizontal="center" vertical="center"/>
    </xf>
    <xf numFmtId="4" fontId="1" fillId="12" borderId="13" xfId="0" applyNumberFormat="1" applyFont="1" applyFill="1" applyBorder="1" applyAlignment="1">
      <alignment horizontal="center"/>
    </xf>
    <xf numFmtId="0" fontId="1" fillId="12" borderId="9" xfId="0" applyFont="1" applyFill="1" applyBorder="1" applyAlignment="1">
      <alignment horizontal="center" vertical="center"/>
    </xf>
    <xf numFmtId="0" fontId="1" fillId="12" borderId="4" xfId="0" applyFont="1" applyFill="1" applyBorder="1" applyAlignment="1">
      <alignment horizontal="center" vertical="center"/>
    </xf>
    <xf numFmtId="0" fontId="1" fillId="0" borderId="9"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xf numFmtId="0" fontId="1" fillId="0" borderId="6" xfId="0" applyFont="1" applyBorder="1" applyAlignment="1">
      <alignment horizontal="left" vertical="center"/>
    </xf>
    <xf numFmtId="0" fontId="1" fillId="0" borderId="7" xfId="0" applyFont="1" applyBorder="1" applyAlignment="1">
      <alignment horizontal="center"/>
    </xf>
    <xf numFmtId="39" fontId="5" fillId="12" borderId="6" xfId="0" applyNumberFormat="1" applyFont="1" applyFill="1" applyBorder="1" applyAlignment="1">
      <alignment horizontal="center" vertical="center"/>
    </xf>
    <xf numFmtId="0" fontId="1" fillId="12" borderId="8" xfId="0" applyFont="1" applyFill="1" applyBorder="1" applyAlignment="1"/>
    <xf numFmtId="0" fontId="1" fillId="12" borderId="6" xfId="0" applyFont="1" applyFill="1" applyBorder="1" applyAlignment="1">
      <alignment horizontal="left"/>
    </xf>
    <xf numFmtId="0" fontId="1" fillId="12" borderId="6" xfId="0" applyFont="1" applyFill="1" applyBorder="1" applyAlignment="1">
      <alignment horizontal="center"/>
    </xf>
    <xf numFmtId="0" fontId="6" fillId="10" borderId="7" xfId="0" applyFont="1" applyFill="1" applyBorder="1" applyAlignment="1">
      <alignment horizontal="center" vertical="center"/>
    </xf>
    <xf numFmtId="0" fontId="1" fillId="0" borderId="13" xfId="0" applyFont="1" applyBorder="1" applyAlignment="1">
      <alignment horizontal="center" vertical="center"/>
    </xf>
    <xf numFmtId="39" fontId="5" fillId="9" borderId="8" xfId="0" applyNumberFormat="1" applyFont="1" applyFill="1" applyBorder="1" applyAlignment="1">
      <alignment horizontal="center" vertical="center"/>
    </xf>
    <xf numFmtId="0" fontId="6" fillId="10" borderId="4" xfId="0" applyFont="1" applyFill="1" applyBorder="1" applyAlignment="1">
      <alignment horizontal="center"/>
    </xf>
    <xf numFmtId="0" fontId="6" fillId="14" borderId="9" xfId="0" applyFont="1" applyFill="1" applyBorder="1"/>
    <xf numFmtId="39" fontId="5" fillId="17" borderId="8" xfId="0" applyNumberFormat="1" applyFont="1" applyFill="1" applyBorder="1" applyAlignment="1">
      <alignment horizontal="right"/>
    </xf>
    <xf numFmtId="0" fontId="1" fillId="0" borderId="0" xfId="0" applyFont="1" applyFill="1" applyBorder="1" applyAlignment="1">
      <alignment horizontal="center" vertical="center"/>
    </xf>
    <xf numFmtId="0" fontId="1" fillId="0" borderId="0" xfId="0" applyFont="1" applyAlignment="1">
      <alignment horizontal="center" vertical="center"/>
    </xf>
    <xf numFmtId="0" fontId="6" fillId="14" borderId="7" xfId="0" applyFont="1" applyFill="1" applyBorder="1"/>
    <xf numFmtId="0" fontId="0" fillId="0" borderId="8" xfId="0" applyFont="1" applyBorder="1"/>
    <xf numFmtId="0" fontId="6" fillId="10" borderId="18" xfId="0" applyFont="1" applyFill="1" applyBorder="1" applyAlignment="1">
      <alignment horizontal="center" vertical="center"/>
    </xf>
    <xf numFmtId="0" fontId="1" fillId="12" borderId="0" xfId="0" applyFont="1" applyFill="1" applyBorder="1" applyAlignment="1">
      <alignment horizontal="center" vertical="center"/>
    </xf>
    <xf numFmtId="0" fontId="1" fillId="12" borderId="4" xfId="0" applyFont="1" applyFill="1" applyBorder="1" applyAlignment="1">
      <alignment horizontal="center"/>
    </xf>
    <xf numFmtId="0" fontId="1" fillId="0" borderId="9" xfId="0" applyFont="1" applyBorder="1" applyAlignment="1">
      <alignment horizontal="center"/>
    </xf>
    <xf numFmtId="0" fontId="1" fillId="12" borderId="9" xfId="0" applyFont="1" applyFill="1" applyBorder="1" applyAlignment="1">
      <alignment horizontal="center"/>
    </xf>
    <xf numFmtId="0" fontId="1" fillId="0" borderId="19" xfId="0" applyFont="1" applyBorder="1" applyAlignment="1">
      <alignment horizontal="left"/>
    </xf>
    <xf numFmtId="0" fontId="1" fillId="12" borderId="19" xfId="0" applyFont="1" applyFill="1" applyBorder="1" applyAlignment="1">
      <alignment horizontal="left"/>
    </xf>
    <xf numFmtId="0" fontId="1" fillId="0" borderId="20" xfId="0" applyFont="1" applyBorder="1" applyAlignment="1">
      <alignment horizontal="left"/>
    </xf>
    <xf numFmtId="167" fontId="1" fillId="12" borderId="6" xfId="0" applyNumberFormat="1" applyFont="1" applyFill="1" applyBorder="1" applyAlignment="1">
      <alignment horizontal="center" vertical="center"/>
    </xf>
    <xf numFmtId="167" fontId="1" fillId="12" borderId="6" xfId="0" applyNumberFormat="1" applyFont="1" applyFill="1" applyBorder="1" applyAlignment="1">
      <alignment horizontal="center"/>
    </xf>
    <xf numFmtId="4" fontId="0" fillId="0" borderId="0" xfId="0" applyNumberFormat="1" applyBorder="1"/>
    <xf numFmtId="0" fontId="1" fillId="12" borderId="7" xfId="0" applyFont="1" applyFill="1" applyBorder="1" applyAlignment="1">
      <alignment horizontal="center"/>
    </xf>
    <xf numFmtId="39" fontId="5" fillId="12" borderId="8" xfId="0" applyNumberFormat="1" applyFont="1" applyFill="1" applyBorder="1" applyAlignment="1">
      <alignment horizontal="center"/>
    </xf>
    <xf numFmtId="0" fontId="6" fillId="10" borderId="7" xfId="0" applyFont="1" applyFill="1" applyBorder="1"/>
    <xf numFmtId="0" fontId="6" fillId="14" borderId="8" xfId="0" applyFont="1" applyFill="1" applyBorder="1" applyAlignment="1">
      <alignment horizontal="center"/>
    </xf>
    <xf numFmtId="0" fontId="6" fillId="10" borderId="8" xfId="0" applyFont="1" applyFill="1" applyBorder="1" applyAlignment="1">
      <alignment horizontal="center"/>
    </xf>
    <xf numFmtId="167" fontId="1" fillId="12" borderId="8" xfId="0" applyNumberFormat="1" applyFont="1" applyFill="1" applyBorder="1" applyAlignment="1">
      <alignment horizontal="center"/>
    </xf>
    <xf numFmtId="167" fontId="1" fillId="0" borderId="8" xfId="0" applyNumberFormat="1" applyFont="1" applyBorder="1" applyAlignment="1">
      <alignment horizontal="center"/>
    </xf>
    <xf numFmtId="167" fontId="1" fillId="12" borderId="7" xfId="0" applyNumberFormat="1" applyFont="1" applyFill="1" applyBorder="1" applyAlignment="1">
      <alignment horizontal="center" vertical="center"/>
    </xf>
    <xf numFmtId="167" fontId="1" fillId="0" borderId="7" xfId="0" applyNumberFormat="1" applyFont="1" applyBorder="1" applyAlignment="1">
      <alignment horizontal="center" vertical="center"/>
    </xf>
    <xf numFmtId="4" fontId="1" fillId="0" borderId="0" xfId="0" applyNumberFormat="1" applyFont="1"/>
    <xf numFmtId="0" fontId="1" fillId="8" borderId="7" xfId="0" applyFont="1" applyFill="1" applyBorder="1" applyAlignment="1">
      <alignment horizontal="center" vertical="center"/>
    </xf>
    <xf numFmtId="0" fontId="1" fillId="8" borderId="0" xfId="0" applyFont="1" applyFill="1" applyAlignment="1">
      <alignment horizontal="center" vertical="center"/>
    </xf>
    <xf numFmtId="0" fontId="6" fillId="2" borderId="8" xfId="0" applyFont="1" applyFill="1" applyBorder="1" applyAlignment="1">
      <alignment vertical="center"/>
    </xf>
    <xf numFmtId="0" fontId="6" fillId="7" borderId="4" xfId="0" applyFont="1" applyFill="1" applyBorder="1" applyAlignment="1">
      <alignment vertical="center"/>
    </xf>
    <xf numFmtId="0" fontId="6" fillId="4" borderId="4" xfId="0" applyFont="1" applyFill="1" applyBorder="1" applyAlignment="1">
      <alignment vertical="center"/>
    </xf>
    <xf numFmtId="0" fontId="6" fillId="4" borderId="4" xfId="0" applyFont="1" applyFill="1" applyBorder="1" applyAlignment="1"/>
    <xf numFmtId="0" fontId="6" fillId="10" borderId="4" xfId="0" applyFont="1" applyFill="1" applyBorder="1" applyAlignment="1"/>
    <xf numFmtId="0" fontId="6" fillId="10" borderId="9" xfId="0" applyFont="1" applyFill="1" applyBorder="1" applyAlignment="1"/>
    <xf numFmtId="0" fontId="6" fillId="10" borderId="4" xfId="0" applyFont="1" applyFill="1" applyBorder="1" applyAlignment="1">
      <alignment vertical="center"/>
    </xf>
    <xf numFmtId="0" fontId="6" fillId="10" borderId="9" xfId="0" applyFont="1" applyFill="1" applyBorder="1" applyAlignment="1">
      <alignment vertical="center"/>
    </xf>
    <xf numFmtId="0" fontId="6" fillId="10" borderId="8" xfId="0" applyFont="1" applyFill="1" applyBorder="1" applyAlignment="1">
      <alignment vertical="center"/>
    </xf>
    <xf numFmtId="0" fontId="6" fillId="10" borderId="8" xfId="0" applyFont="1" applyFill="1" applyBorder="1" applyAlignment="1"/>
    <xf numFmtId="0" fontId="6" fillId="14" borderId="7" xfId="0" applyFont="1" applyFill="1" applyBorder="1" applyAlignment="1"/>
    <xf numFmtId="0" fontId="6" fillId="14" borderId="8" xfId="0" applyFont="1" applyFill="1" applyBorder="1" applyAlignment="1"/>
    <xf numFmtId="0" fontId="1" fillId="12" borderId="8" xfId="0" applyFont="1" applyFill="1" applyBorder="1" applyAlignment="1">
      <alignment vertical="center"/>
    </xf>
    <xf numFmtId="39" fontId="5" fillId="12" borderId="8" xfId="0" applyNumberFormat="1" applyFont="1" applyFill="1" applyBorder="1" applyAlignment="1">
      <alignment vertical="center"/>
    </xf>
    <xf numFmtId="0" fontId="1" fillId="0" borderId="8" xfId="0" applyFont="1" applyBorder="1" applyAlignment="1">
      <alignment vertical="center"/>
    </xf>
    <xf numFmtId="39" fontId="5" fillId="0" borderId="8" xfId="0" applyNumberFormat="1" applyFont="1" applyBorder="1" applyAlignment="1">
      <alignment vertical="center"/>
    </xf>
    <xf numFmtId="169" fontId="1" fillId="0" borderId="0" xfId="0" applyNumberFormat="1" applyFont="1" applyAlignment="1">
      <alignment horizontal="left"/>
    </xf>
    <xf numFmtId="170" fontId="1" fillId="0" borderId="0" xfId="0" applyNumberFormat="1" applyFont="1" applyAlignment="1">
      <alignment horizontal="left"/>
    </xf>
    <xf numFmtId="4" fontId="0" fillId="0" borderId="0" xfId="0" applyNumberFormat="1" applyAlignment="1">
      <alignment horizontal="left" vertical="center"/>
    </xf>
    <xf numFmtId="0" fontId="6" fillId="2" borderId="8" xfId="0" applyFont="1" applyFill="1" applyBorder="1" applyAlignment="1">
      <alignment horizontal="center"/>
    </xf>
    <xf numFmtId="0" fontId="1" fillId="9" borderId="6" xfId="0" applyFont="1" applyFill="1" applyBorder="1" applyAlignment="1">
      <alignment horizontal="center"/>
    </xf>
    <xf numFmtId="0" fontId="1" fillId="12" borderId="13" xfId="0" applyFont="1" applyFill="1" applyBorder="1" applyAlignment="1">
      <alignment horizontal="center" vertical="center"/>
    </xf>
    <xf numFmtId="0" fontId="6" fillId="2" borderId="8" xfId="0" applyFont="1" applyFill="1" applyBorder="1" applyAlignment="1">
      <alignment horizontal="left" vertical="center"/>
    </xf>
    <xf numFmtId="0" fontId="6" fillId="4" borderId="8" xfId="0" applyFont="1" applyFill="1" applyBorder="1" applyAlignment="1">
      <alignment horizontal="left" vertical="center"/>
    </xf>
    <xf numFmtId="0" fontId="6" fillId="4" borderId="4" xfId="0" applyFont="1" applyFill="1" applyBorder="1" applyAlignment="1">
      <alignment horizontal="left" vertical="center"/>
    </xf>
    <xf numFmtId="0" fontId="6" fillId="10" borderId="4" xfId="0" applyFont="1" applyFill="1" applyBorder="1" applyAlignment="1">
      <alignment horizontal="left" vertical="center"/>
    </xf>
    <xf numFmtId="0" fontId="6" fillId="10" borderId="9" xfId="0" applyFont="1" applyFill="1" applyBorder="1" applyAlignment="1">
      <alignment horizontal="left" vertical="center"/>
    </xf>
    <xf numFmtId="0" fontId="6" fillId="10" borderId="8" xfId="0" applyFont="1" applyFill="1" applyBorder="1" applyAlignment="1">
      <alignment horizontal="left" vertical="center"/>
    </xf>
    <xf numFmtId="0" fontId="6" fillId="10" borderId="15" xfId="0" applyFont="1" applyFill="1" applyBorder="1" applyAlignment="1">
      <alignment horizontal="left" vertical="center"/>
    </xf>
    <xf numFmtId="0" fontId="1" fillId="8" borderId="0" xfId="0" applyFont="1" applyFill="1"/>
    <xf numFmtId="167" fontId="1" fillId="8" borderId="8" xfId="0" applyNumberFormat="1" applyFont="1" applyFill="1" applyBorder="1" applyAlignment="1">
      <alignment horizontal="center" vertical="center"/>
    </xf>
    <xf numFmtId="167" fontId="0" fillId="0" borderId="0" xfId="0" applyNumberFormat="1"/>
    <xf numFmtId="1" fontId="5" fillId="12" borderId="8" xfId="0" applyNumberFormat="1" applyFont="1" applyFill="1" applyBorder="1" applyAlignment="1">
      <alignment horizontal="center"/>
    </xf>
    <xf numFmtId="1" fontId="5" fillId="0" borderId="8" xfId="0" applyNumberFormat="1" applyFont="1" applyBorder="1" applyAlignment="1">
      <alignment horizontal="center"/>
    </xf>
    <xf numFmtId="1" fontId="1" fillId="12" borderId="8" xfId="0" applyNumberFormat="1" applyFont="1" applyFill="1" applyBorder="1" applyAlignment="1">
      <alignment horizontal="center" vertical="center"/>
    </xf>
    <xf numFmtId="1" fontId="1" fillId="0" borderId="8" xfId="0" applyNumberFormat="1" applyFont="1" applyBorder="1" applyAlignment="1">
      <alignment horizontal="center" vertical="center"/>
    </xf>
    <xf numFmtId="1" fontId="5" fillId="0" borderId="8" xfId="0" applyNumberFormat="1" applyFont="1" applyBorder="1" applyAlignment="1">
      <alignment horizontal="center" vertical="center"/>
    </xf>
    <xf numFmtId="1" fontId="5" fillId="12" borderId="8"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0" borderId="0" xfId="0" applyFont="1" applyFill="1" applyBorder="1" applyAlignment="1">
      <alignment horizontal="center" vertical="center"/>
    </xf>
    <xf numFmtId="0" fontId="1" fillId="0" borderId="0" xfId="0" applyFont="1" applyFill="1" applyAlignment="1">
      <alignment horizontal="center" vertical="center"/>
    </xf>
    <xf numFmtId="39" fontId="4" fillId="12" borderId="21" xfId="0" applyNumberFormat="1" applyFont="1" applyFill="1" applyBorder="1" applyAlignment="1">
      <alignment horizontal="center"/>
    </xf>
    <xf numFmtId="39" fontId="4" fillId="0" borderId="21" xfId="0" applyNumberFormat="1" applyFont="1" applyBorder="1" applyAlignment="1">
      <alignment horizontal="center"/>
    </xf>
    <xf numFmtId="0" fontId="6" fillId="14" borderId="10" xfId="0" applyFont="1" applyFill="1" applyBorder="1" applyAlignment="1">
      <alignment horizontal="center"/>
    </xf>
    <xf numFmtId="167" fontId="1" fillId="12" borderId="10" xfId="0" applyNumberFormat="1" applyFont="1" applyFill="1" applyBorder="1" applyAlignment="1">
      <alignment horizontal="center"/>
    </xf>
    <xf numFmtId="167" fontId="1" fillId="0" borderId="10" xfId="0" applyNumberFormat="1" applyFont="1" applyBorder="1" applyAlignment="1">
      <alignment horizontal="center"/>
    </xf>
    <xf numFmtId="167" fontId="1" fillId="0" borderId="6" xfId="0" applyNumberFormat="1" applyFont="1" applyBorder="1" applyAlignment="1">
      <alignment horizontal="center"/>
    </xf>
    <xf numFmtId="167" fontId="1" fillId="0" borderId="13" xfId="0" applyNumberFormat="1" applyFont="1" applyBorder="1" applyAlignment="1">
      <alignment horizontal="center"/>
    </xf>
    <xf numFmtId="39" fontId="5" fillId="0" borderId="0" xfId="0" applyNumberFormat="1" applyFont="1" applyBorder="1" applyAlignment="1">
      <alignment horizontal="center" vertical="center"/>
    </xf>
    <xf numFmtId="167" fontId="1" fillId="0" borderId="0" xfId="0" applyNumberFormat="1" applyFont="1" applyBorder="1" applyAlignment="1">
      <alignment horizontal="center" vertical="center"/>
    </xf>
    <xf numFmtId="167" fontId="1" fillId="0" borderId="0" xfId="0" applyNumberFormat="1" applyFont="1" applyBorder="1" applyAlignment="1">
      <alignment horizontal="center"/>
    </xf>
    <xf numFmtId="0" fontId="1" fillId="6" borderId="0" xfId="0" applyFont="1" applyFill="1" applyAlignment="1">
      <alignment horizontal="center"/>
    </xf>
    <xf numFmtId="0" fontId="1" fillId="9" borderId="0" xfId="0" applyFont="1" applyFill="1" applyBorder="1" applyAlignment="1">
      <alignment horizontal="center" vertical="center"/>
    </xf>
    <xf numFmtId="0" fontId="1" fillId="12" borderId="0" xfId="0" applyFont="1" applyFill="1" applyBorder="1" applyAlignment="1">
      <alignment horizontal="center"/>
    </xf>
    <xf numFmtId="167" fontId="0" fillId="0" borderId="0" xfId="0" applyNumberFormat="1" applyAlignment="1">
      <alignment horizontal="center"/>
    </xf>
    <xf numFmtId="0" fontId="0" fillId="12" borderId="11" xfId="0" applyFont="1" applyFill="1" applyBorder="1"/>
    <xf numFmtId="0" fontId="1" fillId="12" borderId="11" xfId="0" applyFont="1" applyFill="1" applyBorder="1"/>
    <xf numFmtId="0" fontId="6" fillId="14" borderId="10" xfId="0" applyFont="1" applyFill="1" applyBorder="1"/>
    <xf numFmtId="167" fontId="1" fillId="8" borderId="6" xfId="0" applyNumberFormat="1" applyFont="1" applyFill="1" applyBorder="1" applyAlignment="1">
      <alignment horizontal="center" vertical="center"/>
    </xf>
    <xf numFmtId="167" fontId="0" fillId="8" borderId="0" xfId="0" applyNumberFormat="1" applyFill="1" applyAlignment="1">
      <alignment horizontal="center" vertical="center"/>
    </xf>
    <xf numFmtId="0" fontId="1" fillId="12" borderId="21" xfId="0" applyFont="1" applyFill="1" applyBorder="1" applyAlignment="1">
      <alignment horizontal="center" vertical="center"/>
    </xf>
    <xf numFmtId="0" fontId="1" fillId="0" borderId="21" xfId="0" applyFont="1" applyBorder="1" applyAlignment="1">
      <alignment horizontal="center" vertical="center"/>
    </xf>
    <xf numFmtId="0" fontId="3" fillId="8" borderId="7" xfId="0" applyFont="1" applyFill="1" applyBorder="1"/>
    <xf numFmtId="0" fontId="3" fillId="8" borderId="8" xfId="0" applyFont="1" applyFill="1" applyBorder="1"/>
    <xf numFmtId="0" fontId="3" fillId="8" borderId="10" xfId="0" applyFont="1" applyFill="1" applyBorder="1"/>
    <xf numFmtId="0" fontId="3" fillId="8" borderId="13" xfId="0" applyFont="1" applyFill="1" applyBorder="1" applyAlignment="1">
      <alignment horizontal="center" vertical="center"/>
    </xf>
    <xf numFmtId="0" fontId="1" fillId="8" borderId="7" xfId="0" applyFont="1" applyFill="1" applyBorder="1" applyAlignment="1">
      <alignment horizontal="center"/>
    </xf>
    <xf numFmtId="167" fontId="1" fillId="8" borderId="8" xfId="0" applyNumberFormat="1" applyFont="1" applyFill="1" applyBorder="1" applyAlignment="1">
      <alignment horizontal="center"/>
    </xf>
    <xf numFmtId="167" fontId="1" fillId="8" borderId="10" xfId="0" applyNumberFormat="1" applyFont="1" applyFill="1" applyBorder="1" applyAlignment="1">
      <alignment horizontal="center"/>
    </xf>
    <xf numFmtId="167" fontId="1" fillId="8" borderId="6" xfId="0" applyNumberFormat="1" applyFont="1" applyFill="1" applyBorder="1" applyAlignment="1">
      <alignment horizontal="center"/>
    </xf>
    <xf numFmtId="167" fontId="1" fillId="8" borderId="13" xfId="0" applyNumberFormat="1" applyFont="1" applyFill="1" applyBorder="1" applyAlignment="1">
      <alignment horizontal="center"/>
    </xf>
    <xf numFmtId="0" fontId="1" fillId="0" borderId="0" xfId="0" applyFont="1" applyFill="1" applyAlignment="1">
      <alignment horizontal="center"/>
    </xf>
    <xf numFmtId="0" fontId="6" fillId="10" borderId="15" xfId="0" applyFont="1" applyFill="1" applyBorder="1" applyAlignment="1">
      <alignment horizontal="center" vertical="center"/>
    </xf>
    <xf numFmtId="0" fontId="0" fillId="0" borderId="7" xfId="0" applyFont="1" applyBorder="1"/>
    <xf numFmtId="0" fontId="1" fillId="0" borderId="6" xfId="0" applyFont="1" applyBorder="1" applyAlignment="1">
      <alignment horizontal="center"/>
    </xf>
    <xf numFmtId="167" fontId="1" fillId="12" borderId="13" xfId="0" applyNumberFormat="1" applyFont="1" applyFill="1" applyBorder="1" applyAlignment="1">
      <alignment horizontal="center"/>
    </xf>
    <xf numFmtId="0" fontId="1" fillId="12" borderId="15" xfId="0" applyFont="1" applyFill="1" applyBorder="1" applyAlignment="1">
      <alignment horizontal="center" vertical="center"/>
    </xf>
    <xf numFmtId="0" fontId="1" fillId="0" borderId="15" xfId="0" applyFont="1" applyBorder="1" applyAlignment="1">
      <alignment horizontal="center" vertical="center"/>
    </xf>
    <xf numFmtId="0" fontId="6" fillId="10" borderId="16" xfId="0" applyFont="1" applyFill="1" applyBorder="1" applyAlignment="1">
      <alignment horizontal="center" vertical="center"/>
    </xf>
    <xf numFmtId="0" fontId="6" fillId="14" borderId="7" xfId="0" applyFont="1" applyFill="1" applyBorder="1" applyAlignment="1">
      <alignment horizontal="center"/>
    </xf>
    <xf numFmtId="167" fontId="0" fillId="12" borderId="8" xfId="0" applyNumberFormat="1" applyFont="1" applyFill="1" applyBorder="1"/>
    <xf numFmtId="167" fontId="0" fillId="12" borderId="10" xfId="0" applyNumberFormat="1" applyFont="1" applyFill="1" applyBorder="1"/>
    <xf numFmtId="167" fontId="0" fillId="0" borderId="8" xfId="0" applyNumberFormat="1" applyFont="1" applyBorder="1"/>
    <xf numFmtId="167" fontId="0" fillId="0" borderId="10" xfId="0" applyNumberFormat="1" applyFont="1" applyBorder="1"/>
    <xf numFmtId="167" fontId="0" fillId="12" borderId="6" xfId="0" applyNumberFormat="1" applyFont="1" applyFill="1" applyBorder="1"/>
    <xf numFmtId="167" fontId="0" fillId="12" borderId="13" xfId="0" applyNumberFormat="1" applyFont="1" applyFill="1" applyBorder="1"/>
    <xf numFmtId="0" fontId="6" fillId="14" borderId="21" xfId="0" applyFont="1" applyFill="1" applyBorder="1"/>
    <xf numFmtId="0" fontId="0" fillId="12" borderId="21" xfId="0" applyFont="1" applyFill="1" applyBorder="1"/>
    <xf numFmtId="0" fontId="0" fillId="0" borderId="21" xfId="0" applyFont="1" applyBorder="1"/>
    <xf numFmtId="0" fontId="0" fillId="12" borderId="22" xfId="0" applyFont="1" applyFill="1" applyBorder="1"/>
    <xf numFmtId="1" fontId="5" fillId="12" borderId="7" xfId="0" applyNumberFormat="1" applyFont="1" applyFill="1" applyBorder="1" applyAlignment="1">
      <alignment horizontal="center"/>
    </xf>
    <xf numFmtId="39" fontId="5" fillId="12" borderId="21" xfId="0" applyNumberFormat="1" applyFont="1" applyFill="1" applyBorder="1" applyAlignment="1">
      <alignment horizontal="center"/>
    </xf>
    <xf numFmtId="1" fontId="5" fillId="0" borderId="7" xfId="0" applyNumberFormat="1" applyFont="1" applyBorder="1" applyAlignment="1">
      <alignment horizontal="center"/>
    </xf>
    <xf numFmtId="39" fontId="5" fillId="0" borderId="21" xfId="0" applyNumberFormat="1" applyFont="1" applyBorder="1" applyAlignment="1">
      <alignment horizontal="center"/>
    </xf>
    <xf numFmtId="39" fontId="4" fillId="12" borderId="7" xfId="0" applyNumberFormat="1" applyFont="1" applyFill="1" applyBorder="1" applyAlignment="1">
      <alignment horizontal="center"/>
    </xf>
    <xf numFmtId="1" fontId="4" fillId="0" borderId="7" xfId="0" applyNumberFormat="1" applyFont="1" applyBorder="1" applyAlignment="1">
      <alignment horizontal="right"/>
    </xf>
    <xf numFmtId="1" fontId="4" fillId="12" borderId="7" xfId="0" applyNumberFormat="1" applyFont="1" applyFill="1" applyBorder="1" applyAlignment="1">
      <alignment horizontal="right"/>
    </xf>
    <xf numFmtId="0" fontId="1" fillId="12" borderId="24" xfId="0" applyFont="1" applyFill="1" applyBorder="1" applyAlignment="1">
      <alignment horizontal="center" vertical="center"/>
    </xf>
    <xf numFmtId="0" fontId="1" fillId="9" borderId="24" xfId="0" applyFont="1" applyFill="1" applyBorder="1" applyAlignment="1">
      <alignment horizontal="center" vertical="center"/>
    </xf>
    <xf numFmtId="39" fontId="5" fillId="12" borderId="24" xfId="0" applyNumberFormat="1" applyFont="1" applyFill="1" applyBorder="1" applyAlignment="1">
      <alignment horizontal="center" vertical="center"/>
    </xf>
    <xf numFmtId="0" fontId="1" fillId="9" borderId="6" xfId="0" applyFont="1" applyFill="1" applyBorder="1" applyAlignment="1">
      <alignment horizontal="center" vertical="center"/>
    </xf>
    <xf numFmtId="171" fontId="1" fillId="12" borderId="8" xfId="0" applyNumberFormat="1" applyFont="1" applyFill="1" applyBorder="1" applyAlignment="1">
      <alignment horizontal="center"/>
    </xf>
    <xf numFmtId="171" fontId="1" fillId="12" borderId="10" xfId="0" applyNumberFormat="1" applyFont="1" applyFill="1" applyBorder="1" applyAlignment="1">
      <alignment horizontal="center"/>
    </xf>
    <xf numFmtId="171" fontId="1" fillId="0" borderId="8" xfId="0" applyNumberFormat="1" applyFont="1" applyBorder="1" applyAlignment="1">
      <alignment horizontal="center"/>
    </xf>
    <xf numFmtId="171" fontId="1" fillId="0" borderId="10" xfId="0" applyNumberFormat="1" applyFont="1" applyBorder="1" applyAlignment="1">
      <alignment horizontal="center"/>
    </xf>
    <xf numFmtId="171" fontId="1" fillId="12" borderId="6" xfId="0" applyNumberFormat="1" applyFont="1" applyFill="1" applyBorder="1" applyAlignment="1">
      <alignment horizontal="center"/>
    </xf>
    <xf numFmtId="171" fontId="1" fillId="12" borderId="13" xfId="0" applyNumberFormat="1" applyFont="1" applyFill="1" applyBorder="1" applyAlignment="1">
      <alignment horizontal="center"/>
    </xf>
    <xf numFmtId="0" fontId="0" fillId="6" borderId="21" xfId="0" applyFont="1" applyFill="1" applyBorder="1"/>
    <xf numFmtId="0" fontId="0" fillId="8" borderId="21" xfId="0" applyFont="1" applyFill="1" applyBorder="1"/>
    <xf numFmtId="1" fontId="4" fillId="12" borderId="8" xfId="0" applyNumberFormat="1" applyFont="1" applyFill="1" applyBorder="1" applyAlignment="1">
      <alignment horizontal="right"/>
    </xf>
    <xf numFmtId="39" fontId="4" fillId="12" borderId="21" xfId="0" applyNumberFormat="1" applyFont="1" applyFill="1" applyBorder="1" applyAlignment="1">
      <alignment horizontal="right"/>
    </xf>
    <xf numFmtId="1" fontId="4" fillId="0" borderId="8" xfId="0" applyNumberFormat="1" applyFont="1" applyBorder="1" applyAlignment="1">
      <alignment horizontal="right"/>
    </xf>
    <xf numFmtId="39" fontId="4" fillId="0" borderId="21" xfId="0" applyNumberFormat="1" applyFont="1" applyBorder="1" applyAlignment="1">
      <alignment horizontal="right"/>
    </xf>
    <xf numFmtId="39" fontId="5" fillId="12" borderId="8" xfId="0" applyNumberFormat="1" applyFont="1" applyFill="1" applyBorder="1" applyAlignment="1">
      <alignment horizontal="right"/>
    </xf>
    <xf numFmtId="39" fontId="4" fillId="12" borderId="10" xfId="0" applyNumberFormat="1" applyFont="1" applyFill="1" applyBorder="1" applyAlignment="1">
      <alignment horizontal="right"/>
    </xf>
    <xf numFmtId="0" fontId="0" fillId="0" borderId="6" xfId="0" applyFont="1" applyBorder="1" applyAlignment="1">
      <alignment horizontal="center" vertical="center"/>
    </xf>
    <xf numFmtId="0" fontId="0" fillId="0" borderId="6" xfId="0" applyFont="1" applyBorder="1" applyAlignment="1">
      <alignment horizontal="center"/>
    </xf>
    <xf numFmtId="39" fontId="4" fillId="0" borderId="13" xfId="0" applyNumberFormat="1" applyFont="1" applyBorder="1" applyAlignment="1">
      <alignment horizontal="right"/>
    </xf>
    <xf numFmtId="0" fontId="0" fillId="12" borderId="7" xfId="0" applyFont="1" applyFill="1" applyBorder="1" applyAlignment="1">
      <alignment horizontal="center"/>
    </xf>
    <xf numFmtId="167" fontId="0" fillId="12" borderId="8" xfId="0" applyNumberFormat="1" applyFont="1" applyFill="1" applyBorder="1" applyAlignment="1">
      <alignment horizontal="center"/>
    </xf>
    <xf numFmtId="167" fontId="0" fillId="12" borderId="10" xfId="0" applyNumberFormat="1" applyFont="1" applyFill="1" applyBorder="1" applyAlignment="1">
      <alignment horizontal="center"/>
    </xf>
    <xf numFmtId="0" fontId="0" fillId="0" borderId="7" xfId="0" applyFont="1" applyBorder="1" applyAlignment="1">
      <alignment horizontal="center"/>
    </xf>
    <xf numFmtId="167" fontId="0" fillId="0" borderId="8" xfId="0" applyNumberFormat="1" applyFont="1" applyBorder="1" applyAlignment="1">
      <alignment horizontal="center"/>
    </xf>
    <xf numFmtId="167" fontId="0" fillId="0" borderId="10" xfId="0" applyNumberFormat="1" applyFont="1" applyBorder="1" applyAlignment="1">
      <alignment horizontal="center"/>
    </xf>
    <xf numFmtId="0" fontId="0" fillId="12" borderId="6" xfId="0" applyFont="1" applyFill="1" applyBorder="1" applyAlignment="1">
      <alignment horizontal="center"/>
    </xf>
    <xf numFmtId="167" fontId="0" fillId="12" borderId="6" xfId="0" applyNumberFormat="1" applyFont="1" applyFill="1" applyBorder="1" applyAlignment="1">
      <alignment horizontal="center"/>
    </xf>
    <xf numFmtId="167" fontId="0" fillId="12" borderId="13" xfId="0" applyNumberFormat="1" applyFont="1" applyFill="1" applyBorder="1" applyAlignment="1">
      <alignment horizontal="center"/>
    </xf>
    <xf numFmtId="0" fontId="3" fillId="6" borderId="21" xfId="0" applyFont="1" applyFill="1" applyBorder="1"/>
    <xf numFmtId="39" fontId="4" fillId="0" borderId="10" xfId="0" applyNumberFormat="1" applyFont="1" applyBorder="1" applyAlignment="1">
      <alignment horizontal="right"/>
    </xf>
    <xf numFmtId="0" fontId="0" fillId="12" borderId="6" xfId="0" applyFont="1" applyFill="1" applyBorder="1"/>
    <xf numFmtId="0" fontId="1" fillId="12" borderId="6" xfId="0" applyNumberFormat="1" applyFont="1" applyFill="1" applyBorder="1"/>
    <xf numFmtId="39" fontId="4" fillId="12" borderId="13" xfId="0" applyNumberFormat="1" applyFont="1" applyFill="1" applyBorder="1" applyAlignment="1">
      <alignment horizontal="right"/>
    </xf>
    <xf numFmtId="0" fontId="0" fillId="8" borderId="7" xfId="0" applyFont="1" applyFill="1" applyBorder="1" applyAlignment="1">
      <alignment horizontal="center" vertical="center"/>
    </xf>
    <xf numFmtId="167" fontId="0" fillId="8" borderId="8" xfId="0" applyNumberFormat="1" applyFont="1" applyFill="1" applyBorder="1" applyAlignment="1">
      <alignment horizontal="center" vertical="center"/>
    </xf>
    <xf numFmtId="167" fontId="0" fillId="8" borderId="10" xfId="0" applyNumberFormat="1" applyFont="1" applyFill="1" applyBorder="1" applyAlignment="1">
      <alignment horizontal="center" vertical="center"/>
    </xf>
    <xf numFmtId="0" fontId="1" fillId="8" borderId="6" xfId="0" applyFont="1" applyFill="1" applyBorder="1" applyAlignment="1">
      <alignment horizontal="center" vertical="center"/>
    </xf>
    <xf numFmtId="0" fontId="0" fillId="8" borderId="6" xfId="0" applyFont="1" applyFill="1" applyBorder="1" applyAlignment="1">
      <alignment horizontal="center" vertical="center"/>
    </xf>
    <xf numFmtId="167" fontId="0" fillId="8" borderId="6" xfId="0" applyNumberFormat="1" applyFont="1" applyFill="1" applyBorder="1" applyAlignment="1">
      <alignment horizontal="center" vertical="center"/>
    </xf>
    <xf numFmtId="167" fontId="0" fillId="8" borderId="13" xfId="0" applyNumberFormat="1" applyFont="1" applyFill="1" applyBorder="1" applyAlignment="1">
      <alignment horizontal="center" vertical="center"/>
    </xf>
    <xf numFmtId="0" fontId="3" fillId="8" borderId="21" xfId="0" applyFont="1" applyFill="1" applyBorder="1" applyAlignment="1">
      <alignment horizontal="center" vertical="center"/>
    </xf>
    <xf numFmtId="0" fontId="0" fillId="8" borderId="21" xfId="0" applyFont="1" applyFill="1" applyBorder="1" applyAlignment="1">
      <alignment horizontal="center" vertical="center"/>
    </xf>
    <xf numFmtId="0" fontId="0" fillId="8" borderId="8" xfId="0" applyFont="1" applyFill="1" applyBorder="1" applyAlignment="1">
      <alignment horizontal="center" vertical="center"/>
    </xf>
    <xf numFmtId="0" fontId="6" fillId="20" borderId="7" xfId="0" applyFont="1" applyFill="1" applyBorder="1" applyAlignment="1">
      <alignment horizontal="center" vertical="center"/>
    </xf>
    <xf numFmtId="0" fontId="6" fillId="20" borderId="8" xfId="0" applyFont="1" applyFill="1" applyBorder="1" applyAlignment="1">
      <alignment horizontal="center" vertical="center"/>
    </xf>
    <xf numFmtId="0" fontId="6" fillId="20" borderId="10" xfId="0" applyFont="1" applyFill="1" applyBorder="1" applyAlignment="1">
      <alignment horizontal="center" vertical="center"/>
    </xf>
    <xf numFmtId="1" fontId="5" fillId="12" borderId="7" xfId="0" applyNumberFormat="1" applyFont="1" applyFill="1" applyBorder="1" applyAlignment="1">
      <alignment horizontal="center" vertical="center"/>
    </xf>
    <xf numFmtId="0" fontId="0" fillId="8" borderId="8" xfId="0" applyFont="1" applyFill="1" applyBorder="1"/>
    <xf numFmtId="0" fontId="0" fillId="8" borderId="8" xfId="0" applyFont="1" applyFill="1" applyBorder="1" applyAlignment="1">
      <alignment horizontal="center"/>
    </xf>
    <xf numFmtId="0" fontId="1" fillId="8" borderId="8" xfId="0" applyFont="1" applyFill="1" applyBorder="1" applyAlignment="1">
      <alignment horizontal="center"/>
    </xf>
    <xf numFmtId="0" fontId="0" fillId="8" borderId="6" xfId="0" applyFont="1" applyFill="1" applyBorder="1"/>
    <xf numFmtId="0" fontId="0" fillId="8" borderId="6" xfId="0" applyFont="1" applyFill="1" applyBorder="1" applyAlignment="1">
      <alignment horizontal="center"/>
    </xf>
    <xf numFmtId="0" fontId="1" fillId="8" borderId="6" xfId="0" applyFont="1" applyFill="1" applyBorder="1" applyAlignment="1">
      <alignment horizontal="center"/>
    </xf>
    <xf numFmtId="0" fontId="3" fillId="8" borderId="7" xfId="0" applyFont="1" applyFill="1" applyBorder="1" applyAlignment="1">
      <alignment horizontal="center" vertical="center"/>
    </xf>
    <xf numFmtId="167" fontId="0" fillId="8" borderId="6" xfId="0" applyNumberFormat="1" applyFont="1" applyFill="1" applyBorder="1"/>
    <xf numFmtId="0" fontId="6" fillId="14" borderId="21" xfId="0" applyFont="1" applyFill="1" applyBorder="1" applyAlignment="1">
      <alignment horizontal="center"/>
    </xf>
    <xf numFmtId="39" fontId="5" fillId="12" borderId="10" xfId="0" applyNumberFormat="1" applyFont="1" applyFill="1" applyBorder="1" applyAlignment="1">
      <alignment horizontal="center"/>
    </xf>
    <xf numFmtId="39" fontId="5" fillId="12" borderId="6" xfId="0" applyNumberFormat="1" applyFont="1" applyFill="1" applyBorder="1" applyAlignment="1">
      <alignment horizontal="right"/>
    </xf>
    <xf numFmtId="39" fontId="5" fillId="0" borderId="13" xfId="0" applyNumberFormat="1" applyFont="1" applyBorder="1" applyAlignment="1">
      <alignment horizontal="center"/>
    </xf>
    <xf numFmtId="0" fontId="1" fillId="0" borderId="8" xfId="0" applyFont="1" applyBorder="1" applyAlignment="1"/>
    <xf numFmtId="0" fontId="1" fillId="12" borderId="6" xfId="0" applyFont="1" applyFill="1" applyBorder="1" applyAlignment="1"/>
    <xf numFmtId="0" fontId="1" fillId="12" borderId="6" xfId="0" applyFont="1" applyFill="1" applyBorder="1" applyAlignment="1">
      <alignment vertical="center"/>
    </xf>
    <xf numFmtId="0" fontId="0" fillId="12" borderId="9" xfId="0" applyFont="1" applyFill="1" applyBorder="1" applyAlignment="1">
      <alignment horizontal="center" vertical="center"/>
    </xf>
    <xf numFmtId="0" fontId="0" fillId="0" borderId="9" xfId="0" applyFont="1" applyBorder="1" applyAlignment="1">
      <alignment horizontal="center" vertical="center"/>
    </xf>
    <xf numFmtId="0" fontId="0" fillId="0" borderId="21" xfId="0" applyFont="1" applyBorder="1" applyAlignment="1">
      <alignment horizontal="center"/>
    </xf>
    <xf numFmtId="0" fontId="0" fillId="12" borderId="21" xfId="0" applyFont="1" applyFill="1" applyBorder="1" applyAlignment="1">
      <alignment horizontal="center"/>
    </xf>
    <xf numFmtId="1" fontId="5" fillId="12" borderId="9" xfId="0" applyNumberFormat="1" applyFont="1" applyFill="1" applyBorder="1" applyAlignment="1">
      <alignment horizontal="right"/>
    </xf>
    <xf numFmtId="1" fontId="5" fillId="0" borderId="9" xfId="0" applyNumberFormat="1" applyFont="1" applyBorder="1" applyAlignment="1">
      <alignment horizontal="right"/>
    </xf>
    <xf numFmtId="39" fontId="4" fillId="12" borderId="15" xfId="0" applyNumberFormat="1" applyFont="1" applyFill="1" applyBorder="1" applyAlignment="1">
      <alignment horizontal="center"/>
    </xf>
    <xf numFmtId="0" fontId="1" fillId="12" borderId="24" xfId="0" applyFont="1" applyFill="1" applyBorder="1" applyAlignment="1">
      <alignment horizontal="center"/>
    </xf>
    <xf numFmtId="39" fontId="4" fillId="0" borderId="10" xfId="0" applyNumberFormat="1" applyFont="1" applyBorder="1" applyAlignment="1">
      <alignment horizontal="center"/>
    </xf>
    <xf numFmtId="39" fontId="4" fillId="12" borderId="13" xfId="0" applyNumberFormat="1" applyFont="1" applyFill="1" applyBorder="1" applyAlignment="1">
      <alignment horizontal="center"/>
    </xf>
    <xf numFmtId="0" fontId="6" fillId="14" borderId="0" xfId="0" applyFont="1" applyFill="1" applyBorder="1"/>
    <xf numFmtId="167" fontId="0" fillId="8" borderId="0" xfId="0" applyNumberFormat="1" applyFill="1"/>
    <xf numFmtId="0" fontId="1" fillId="6" borderId="7" xfId="0" applyFont="1" applyFill="1" applyBorder="1" applyAlignment="1">
      <alignment horizontal="center"/>
    </xf>
    <xf numFmtId="39" fontId="5" fillId="12" borderId="7" xfId="0" applyNumberFormat="1" applyFont="1" applyFill="1" applyBorder="1" applyAlignment="1">
      <alignment horizontal="center"/>
    </xf>
    <xf numFmtId="39" fontId="5" fillId="0" borderId="7" xfId="0" applyNumberFormat="1" applyFont="1" applyBorder="1" applyAlignment="1">
      <alignment horizontal="center"/>
    </xf>
    <xf numFmtId="0" fontId="0" fillId="12" borderId="11" xfId="0" applyFont="1" applyFill="1" applyBorder="1" applyAlignment="1">
      <alignment horizontal="center"/>
    </xf>
    <xf numFmtId="0" fontId="0" fillId="0" borderId="23" xfId="0" applyFont="1" applyBorder="1" applyAlignment="1">
      <alignment horizontal="center"/>
    </xf>
    <xf numFmtId="0" fontId="0" fillId="0" borderId="0" xfId="0" applyFont="1" applyBorder="1" applyAlignment="1">
      <alignment horizontal="center"/>
    </xf>
    <xf numFmtId="39" fontId="4" fillId="0" borderId="25" xfId="0" applyNumberFormat="1" applyFont="1" applyBorder="1" applyAlignment="1">
      <alignment horizontal="right"/>
    </xf>
    <xf numFmtId="0" fontId="9" fillId="0" borderId="0" xfId="0" applyFont="1" applyFill="1"/>
    <xf numFmtId="0" fontId="3" fillId="19" borderId="7" xfId="0" applyFont="1" applyFill="1" applyBorder="1" applyAlignment="1">
      <alignment horizontal="center"/>
    </xf>
    <xf numFmtId="0" fontId="0" fillId="6" borderId="7" xfId="0" applyFont="1" applyFill="1" applyBorder="1"/>
    <xf numFmtId="0" fontId="0" fillId="8" borderId="7" xfId="0" applyFont="1" applyFill="1" applyBorder="1"/>
    <xf numFmtId="0" fontId="0" fillId="0" borderId="18" xfId="0" applyBorder="1" applyAlignment="1">
      <alignment horizontal="center"/>
    </xf>
    <xf numFmtId="0" fontId="0" fillId="6" borderId="18" xfId="0" applyFill="1" applyBorder="1" applyAlignment="1">
      <alignment horizontal="center"/>
    </xf>
    <xf numFmtId="0" fontId="0" fillId="8" borderId="18" xfId="0" applyFill="1" applyBorder="1" applyAlignment="1">
      <alignment horizontal="center"/>
    </xf>
    <xf numFmtId="0" fontId="3" fillId="10" borderId="4" xfId="0" applyFont="1" applyFill="1" applyBorder="1" applyAlignment="1">
      <alignment horizontal="center"/>
    </xf>
    <xf numFmtId="3" fontId="4" fillId="12" borderId="7" xfId="0" applyNumberFormat="1" applyFont="1" applyFill="1" applyBorder="1" applyAlignment="1">
      <alignment horizontal="right"/>
    </xf>
    <xf numFmtId="3" fontId="0" fillId="0" borderId="18" xfId="0" applyNumberFormat="1" applyBorder="1" applyAlignment="1">
      <alignment horizontal="center"/>
    </xf>
    <xf numFmtId="3" fontId="4" fillId="0" borderId="7" xfId="0" applyNumberFormat="1" applyFont="1" applyBorder="1" applyAlignment="1">
      <alignment horizontal="right"/>
    </xf>
    <xf numFmtId="3" fontId="4" fillId="0" borderId="18" xfId="0" applyNumberFormat="1" applyFont="1" applyBorder="1" applyAlignment="1">
      <alignment horizontal="center"/>
    </xf>
    <xf numFmtId="3" fontId="4" fillId="12" borderId="8" xfId="0" applyNumberFormat="1" applyFont="1" applyFill="1" applyBorder="1" applyAlignment="1">
      <alignment horizontal="right"/>
    </xf>
    <xf numFmtId="3" fontId="4" fillId="0" borderId="6" xfId="0" applyNumberFormat="1" applyFont="1" applyBorder="1" applyAlignment="1">
      <alignment horizontal="right"/>
    </xf>
    <xf numFmtId="3" fontId="4" fillId="0" borderId="26" xfId="0" applyNumberFormat="1" applyFont="1" applyBorder="1" applyAlignment="1">
      <alignment horizontal="center"/>
    </xf>
    <xf numFmtId="0" fontId="1" fillId="0" borderId="17" xfId="0" applyFont="1" applyBorder="1" applyAlignment="1"/>
    <xf numFmtId="0" fontId="1" fillId="12" borderId="17" xfId="0" applyFont="1" applyFill="1" applyBorder="1" applyAlignment="1"/>
    <xf numFmtId="3" fontId="4" fillId="12" borderId="21" xfId="0" applyNumberFormat="1" applyFont="1" applyFill="1" applyBorder="1" applyAlignment="1">
      <alignment horizontal="right"/>
    </xf>
    <xf numFmtId="3" fontId="4" fillId="0" borderId="0" xfId="0" applyNumberFormat="1" applyFont="1" applyAlignment="1">
      <alignment horizontal="center"/>
    </xf>
    <xf numFmtId="3" fontId="4" fillId="0" borderId="21" xfId="0" applyNumberFormat="1" applyFont="1" applyBorder="1" applyAlignment="1">
      <alignment horizontal="right"/>
    </xf>
    <xf numFmtId="3" fontId="0" fillId="8" borderId="0" xfId="0" applyNumberFormat="1" applyFill="1" applyAlignment="1">
      <alignment horizontal="center"/>
    </xf>
    <xf numFmtId="3" fontId="4" fillId="12" borderId="10" xfId="0" applyNumberFormat="1" applyFont="1" applyFill="1" applyBorder="1" applyAlignment="1">
      <alignment horizontal="right"/>
    </xf>
    <xf numFmtId="3" fontId="4" fillId="0" borderId="13" xfId="0" applyNumberFormat="1" applyFont="1" applyBorder="1" applyAlignment="1">
      <alignment horizontal="right"/>
    </xf>
    <xf numFmtId="3" fontId="0" fillId="0" borderId="0" xfId="0" applyNumberFormat="1" applyAlignment="1">
      <alignment horizontal="center"/>
    </xf>
    <xf numFmtId="3" fontId="4" fillId="0" borderId="0" xfId="0" applyNumberFormat="1" applyFont="1" applyAlignment="1">
      <alignment horizontal="right"/>
    </xf>
    <xf numFmtId="0" fontId="0" fillId="6" borderId="7" xfId="0" applyFont="1" applyFill="1" applyBorder="1" applyAlignment="1">
      <alignment horizontal="center"/>
    </xf>
    <xf numFmtId="0" fontId="0" fillId="8" borderId="7" xfId="0" applyFont="1" applyFill="1" applyBorder="1" applyAlignment="1">
      <alignment horizontal="center"/>
    </xf>
    <xf numFmtId="0" fontId="6" fillId="2" borderId="0" xfId="0" applyFont="1" applyFill="1" applyBorder="1" applyAlignment="1">
      <alignment horizontal="center" vertical="center"/>
    </xf>
    <xf numFmtId="166" fontId="6" fillId="7" borderId="0"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6" fillId="4" borderId="0" xfId="0" applyFont="1" applyFill="1" applyBorder="1" applyAlignment="1">
      <alignment horizontal="center" vertical="center"/>
    </xf>
    <xf numFmtId="0" fontId="6" fillId="10" borderId="23" xfId="0" applyFont="1" applyFill="1" applyBorder="1" applyAlignment="1">
      <alignment horizontal="center" vertical="center"/>
    </xf>
    <xf numFmtId="0" fontId="3" fillId="19" borderId="23" xfId="0" applyFont="1" applyFill="1" applyBorder="1" applyAlignment="1">
      <alignment horizontal="center" vertical="center"/>
    </xf>
    <xf numFmtId="0" fontId="8" fillId="20" borderId="23" xfId="0" applyFont="1" applyFill="1" applyBorder="1" applyAlignment="1">
      <alignment horizontal="center" vertical="center"/>
    </xf>
    <xf numFmtId="0" fontId="1" fillId="13" borderId="0" xfId="0" applyFont="1" applyFill="1" applyAlignment="1">
      <alignment horizontal="center" vertical="center"/>
    </xf>
    <xf numFmtId="0" fontId="1" fillId="13" borderId="0" xfId="0" applyFont="1" applyFill="1" applyBorder="1" applyAlignment="1">
      <alignment horizontal="center" vertical="center"/>
    </xf>
    <xf numFmtId="0" fontId="1" fillId="5" borderId="0" xfId="0" applyFont="1" applyFill="1" applyBorder="1" applyAlignment="1">
      <alignment horizontal="center" vertical="center"/>
    </xf>
    <xf numFmtId="0" fontId="1" fillId="0" borderId="0" xfId="0" applyFont="1" applyFill="1" applyBorder="1" applyAlignment="1">
      <alignment horizontal="center" vertical="center"/>
    </xf>
    <xf numFmtId="0" fontId="1" fillId="0" borderId="0" xfId="0" applyFont="1" applyFill="1" applyAlignment="1">
      <alignment horizontal="center" vertical="center"/>
    </xf>
    <xf numFmtId="0" fontId="1" fillId="5" borderId="0" xfId="0" applyFont="1" applyFill="1" applyAlignment="1">
      <alignment horizontal="center" vertical="center"/>
    </xf>
    <xf numFmtId="0" fontId="1" fillId="10" borderId="0" xfId="0" applyFont="1" applyFill="1" applyAlignment="1">
      <alignment horizontal="center" vertical="center"/>
    </xf>
    <xf numFmtId="0" fontId="1" fillId="0" borderId="0" xfId="0" applyFont="1" applyAlignment="1">
      <alignment horizontal="center" vertical="center"/>
    </xf>
    <xf numFmtId="0" fontId="1" fillId="10" borderId="0" xfId="0" applyFont="1" applyFill="1" applyAlignment="1">
      <alignment horizontal="center"/>
    </xf>
  </cellXfs>
  <cellStyles count="1">
    <cellStyle name="Normal" xfId="0" builtinId="0"/>
  </cellStyles>
  <dxfs count="912">
    <dxf>
      <numFmt numFmtId="167" formatCode="General&quot;%&quot;"/>
    </dxf>
    <dxf>
      <numFmt numFmtId="167" formatCode="General&quot;%&quot;"/>
    </dxf>
    <dxf>
      <font>
        <b/>
        <i val="0"/>
        <strike val="0"/>
        <condense val="0"/>
        <extend val="0"/>
        <outline val="0"/>
        <shadow val="0"/>
        <u val="none"/>
        <vertAlign val="baseline"/>
        <sz val="11"/>
        <color theme="1"/>
        <name val="Calibri"/>
        <family val="2"/>
        <scheme val="minor"/>
      </font>
      <numFmt numFmtId="167" formatCode="General&quot;%&quot;"/>
      <alignment horizontal="center" vertical="bottom" textRotation="0" wrapText="0"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2"/>
        <color auto="1"/>
        <name val="Calibri"/>
        <family val="2"/>
        <scheme val="none"/>
      </font>
      <numFmt numFmtId="172" formatCode="#,##0.00;\-#,##0.00"/>
      <alignment horizontal="right" vertical="bottom" textRotation="0" wrapText="0" indent="0" justifyLastLine="0" shrinkToFit="0" readingOrder="0"/>
    </dxf>
    <dxf>
      <font>
        <b/>
        <i val="0"/>
        <strike val="0"/>
        <condense val="0"/>
        <extend val="0"/>
        <outline val="0"/>
        <shadow val="0"/>
        <u val="none"/>
        <vertAlign val="baseline"/>
        <sz val="12"/>
        <color auto="1"/>
        <name val="Calibri"/>
        <family val="2"/>
        <scheme val="none"/>
      </font>
      <numFmt numFmtId="172" formatCode="#,##0.00;\-#,##0.00"/>
      <fill>
        <patternFill patternType="solid">
          <fgColor indexed="64"/>
          <bgColor theme="9" tint="0.5999938962981048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0"/>
        <name val="Calibri"/>
        <family val="2"/>
        <scheme val="minor"/>
      </font>
      <fill>
        <patternFill patternType="solid">
          <fgColor indexed="64"/>
          <bgColor rgb="FFFFC000"/>
        </patternFill>
      </fill>
      <alignment horizontal="center" vertical="center" textRotation="0" wrapText="0" indent="0" justifyLastLine="0" shrinkToFit="0" readingOrder="0"/>
    </dxf>
    <dxf>
      <font>
        <color rgb="FF92D050"/>
      </font>
      <fill>
        <patternFill>
          <bgColor theme="1"/>
        </patternFill>
      </fill>
    </dxf>
    <dxf>
      <fill>
        <patternFill>
          <bgColor rgb="FFFFFF00"/>
        </patternFill>
      </fill>
    </dxf>
    <dxf>
      <fill>
        <patternFill>
          <bgColor rgb="FFFFFF00"/>
        </patternFill>
      </fill>
    </dxf>
    <dxf>
      <font>
        <color rgb="FF92D050"/>
      </font>
      <fill>
        <patternFill>
          <bgColor theme="1"/>
        </patternFill>
      </fill>
    </dxf>
    <dxf>
      <font>
        <color rgb="FF92D050"/>
      </font>
      <fill>
        <patternFill>
          <bgColor theme="1"/>
        </patternFill>
      </fill>
    </dxf>
    <dxf>
      <font>
        <color rgb="FF92D050"/>
      </font>
      <fill>
        <patternFill>
          <bgColor theme="1"/>
        </patternFill>
      </fill>
    </dxf>
    <dxf>
      <font>
        <color rgb="FF92D050"/>
      </font>
      <fill>
        <patternFill>
          <bgColor theme="1"/>
        </patternFill>
      </fill>
    </dxf>
    <dxf>
      <font>
        <color rgb="FF92D050"/>
      </font>
      <fill>
        <patternFill>
          <bgColor theme="1"/>
        </patternFill>
      </fill>
    </dxf>
    <dxf>
      <fill>
        <patternFill>
          <bgColor rgb="FFFFFF00"/>
        </patternFill>
      </fill>
    </dxf>
    <dxf>
      <font>
        <color rgb="FF92D050"/>
      </font>
      <fill>
        <patternFill>
          <bgColor theme="1"/>
        </patternFill>
      </fill>
    </dxf>
    <dxf>
      <fill>
        <patternFill>
          <bgColor rgb="FFFFFF00"/>
        </patternFill>
      </fill>
    </dxf>
    <dxf>
      <font>
        <color rgb="FF92D050"/>
      </font>
      <fill>
        <patternFill>
          <bgColor theme="1"/>
        </patternFill>
      </fill>
    </dxf>
    <dxf>
      <fill>
        <patternFill>
          <bgColor rgb="FFFFFF00"/>
        </patternFill>
      </fill>
    </dxf>
    <dxf>
      <fill>
        <patternFill>
          <bgColor rgb="FFFFFF00"/>
        </patternFill>
      </fill>
    </dxf>
    <dxf>
      <fill>
        <patternFill>
          <bgColor rgb="FFFFFF00"/>
        </patternFill>
      </fill>
    </dxf>
    <dxf>
      <font>
        <color rgb="FF92D050"/>
      </font>
      <fill>
        <patternFill>
          <bgColor theme="1"/>
        </patternFill>
      </fill>
    </dxf>
    <dxf>
      <font>
        <color rgb="FF92D050"/>
      </font>
      <fill>
        <patternFill>
          <bgColor theme="1"/>
        </patternFill>
      </fill>
    </dxf>
    <dxf>
      <font>
        <color rgb="FF92D050"/>
      </font>
      <fill>
        <patternFill>
          <bgColor theme="1"/>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2"/>
        <color auto="1"/>
        <name val="Calibri"/>
        <family val="2"/>
        <scheme val="none"/>
      </font>
      <numFmt numFmtId="172" formatCode="#,##0.00;\-#,##0.00"/>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FFC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FFC000"/>
        </patternFill>
      </fill>
      <alignment horizontal="center" vertical="center" textRotation="0" wrapText="0" indent="0" justifyLastLine="0" shrinkToFit="0" readingOrder="0"/>
      <border diagonalUp="0" diagonalDown="0" outline="0">
        <left style="thin">
          <color auto="1"/>
        </left>
        <right style="thin">
          <color auto="1"/>
        </right>
        <top/>
        <bottom/>
      </border>
    </dxf>
    <dxf>
      <font>
        <color rgb="FF92D050"/>
      </font>
      <fill>
        <patternFill>
          <bgColor theme="1"/>
        </patternFill>
      </fill>
    </dxf>
    <dxf>
      <font>
        <color rgb="FF92D050"/>
      </font>
      <fill>
        <patternFill>
          <bgColor theme="1"/>
        </patternFill>
      </fill>
    </dxf>
    <dxf>
      <font>
        <color rgb="FF92D050"/>
      </font>
      <fill>
        <patternFill>
          <bgColor theme="1"/>
        </patternFill>
      </fill>
    </dxf>
    <dxf>
      <font>
        <color rgb="FF92D050"/>
      </font>
      <fill>
        <patternFill>
          <bgColor theme="1"/>
        </patternFill>
      </fill>
    </dxf>
    <dxf>
      <font>
        <color rgb="FF92D050"/>
      </font>
      <fill>
        <patternFill>
          <bgColor theme="1"/>
        </patternFill>
      </fill>
    </dxf>
    <dxf>
      <font>
        <color rgb="FF92D050"/>
      </font>
      <fill>
        <patternFill>
          <bgColor theme="1"/>
        </patternFill>
      </fill>
    </dxf>
    <dxf>
      <font>
        <color rgb="FF92D050"/>
      </font>
      <fill>
        <patternFill>
          <bgColor theme="1"/>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FFC000"/>
        </patternFill>
      </fill>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FFC000"/>
        </patternFill>
      </fill>
      <alignment horizontal="center" vertical="center" textRotation="0" wrapText="0" indent="0" justifyLastLine="0" shrinkToFit="0" readingOrder="0"/>
      <border diagonalUp="0" diagonalDown="0" outline="0">
        <left style="thin">
          <color auto="1"/>
        </left>
        <right style="thin">
          <color auto="1"/>
        </right>
        <top/>
        <bottom/>
      </border>
    </dxf>
    <dxf>
      <font>
        <color rgb="FF92D050"/>
      </font>
      <fill>
        <patternFill>
          <bgColor theme="1"/>
        </patternFill>
      </fill>
    </dxf>
    <dxf>
      <font>
        <color rgb="FF92D050"/>
      </font>
      <fill>
        <patternFill>
          <bgColor theme="1"/>
        </patternFill>
      </fill>
    </dxf>
    <dxf>
      <font>
        <color rgb="FF92D050"/>
      </font>
      <fill>
        <patternFill>
          <bgColor theme="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theme="4" tint="0.39997558519241921"/>
        </left>
        <right/>
        <top style="thin">
          <color theme="4" tint="0.39997558519241921"/>
        </top>
        <bottom/>
        <vertical/>
        <horizontal/>
      </border>
    </dxf>
    <dxf>
      <fill>
        <patternFill patternType="none">
          <fgColor indexed="64"/>
          <bgColor indexed="65"/>
        </patternFill>
      </fill>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indexed="64"/>
          <bgColor theme="9" tint="0.5999938962981048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C000"/>
        </patternFill>
      </fill>
      <alignment horizontal="center" vertical="center" textRotation="0" wrapText="0" indent="0" justifyLastLine="0" shrinkToFit="0" readingOrder="0"/>
    </dxf>
    <dxf>
      <font>
        <color rgb="FF92D050"/>
      </font>
      <fill>
        <patternFill>
          <bgColor theme="1"/>
        </patternFill>
      </fill>
    </dxf>
    <dxf>
      <font>
        <color rgb="FF92D050"/>
      </font>
      <fill>
        <patternFill>
          <bgColor theme="1"/>
        </patternFill>
      </fill>
    </dxf>
    <dxf>
      <font>
        <color rgb="FF92D050"/>
      </font>
      <fill>
        <patternFill>
          <bgColor theme="1"/>
        </patternFill>
      </fill>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alignment horizontal="left" vertical="center" textRotation="0" wrapText="0" indent="0" justifyLastLine="0" shrinkToFit="0" readingOrder="0"/>
    </dxf>
    <dxf>
      <alignment horizontal="lef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C000"/>
        </patternFill>
      </fill>
      <alignment horizontal="left" vertical="center" textRotation="0" wrapText="0" indent="0" justifyLastLine="0" shrinkToFit="0" readingOrder="0"/>
    </dxf>
    <dxf>
      <font>
        <color rgb="FF92D050"/>
      </font>
      <fill>
        <patternFill>
          <bgColor theme="1"/>
        </patternFill>
      </fill>
    </dxf>
    <dxf>
      <font>
        <color rgb="FF92D050"/>
      </font>
      <fill>
        <patternFill>
          <bgColor theme="1"/>
        </patternFill>
      </fill>
    </dxf>
    <dxf>
      <font>
        <color rgb="FF92D050"/>
      </font>
      <fill>
        <patternFill>
          <bgColor theme="1"/>
        </patternFill>
      </fill>
    </dxf>
    <dxf>
      <font>
        <color rgb="FF92D050"/>
      </font>
      <fill>
        <patternFill>
          <bgColor theme="1"/>
        </patternFill>
      </fill>
    </dxf>
    <dxf>
      <numFmt numFmtId="167" formatCode="General&quot;%&quot;"/>
    </dxf>
    <dxf>
      <numFmt numFmtId="167" formatCode="General&quot;%&quot;"/>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indexed="64"/>
          <bgColor theme="9" tint="0.5999938962981048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C000"/>
        </patternFill>
      </fill>
      <alignment horizontal="center" vertical="center" textRotation="0" wrapText="0" indent="0" justifyLastLine="0" shrinkToFit="0" readingOrder="0"/>
    </dxf>
    <dxf>
      <font>
        <color rgb="FF92D050"/>
      </font>
      <fill>
        <patternFill>
          <bgColor theme="1"/>
        </patternFill>
      </fill>
    </dxf>
    <dxf>
      <font>
        <color rgb="FF92D050"/>
      </font>
      <fill>
        <patternFill>
          <bgColor theme="1"/>
        </patternFill>
      </fill>
    </dxf>
    <dxf>
      <font>
        <color rgb="FF92D050"/>
      </font>
      <fill>
        <patternFill>
          <bgColor theme="1"/>
        </patternFill>
      </fill>
    </dxf>
    <dxf>
      <fill>
        <patternFill>
          <bgColor rgb="FF92D050"/>
        </patternFill>
      </fill>
    </dxf>
    <dxf>
      <numFmt numFmtId="167" formatCode="General&quot;%&quot;"/>
    </dxf>
    <dxf>
      <numFmt numFmtId="167" formatCode="General&quot;%&quot;"/>
    </dxf>
    <dxf>
      <font>
        <b val="0"/>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2"/>
        <color auto="1"/>
        <name val="Calibri"/>
        <family val="2"/>
        <scheme val="none"/>
      </font>
      <numFmt numFmtId="172" formatCode="#,##0.00;\-#,##0.00"/>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indexed="64"/>
          <bgColor rgb="FFFFC000"/>
        </patternFill>
      </fill>
      <alignment horizontal="center" vertical="center" textRotation="0" wrapText="0" indent="0" justifyLastLine="0" shrinkToFit="0" readingOrder="0"/>
    </dxf>
    <dxf>
      <font>
        <color rgb="FF92D050"/>
      </font>
      <fill>
        <patternFill>
          <bgColor theme="1"/>
        </patternFill>
      </fill>
    </dxf>
    <dxf>
      <font>
        <color rgb="FF92D050"/>
      </font>
      <fill>
        <patternFill>
          <bgColor theme="1"/>
        </patternFill>
      </fill>
    </dxf>
    <dxf>
      <fill>
        <patternFill>
          <bgColor rgb="FFFFFF00"/>
        </patternFill>
      </fill>
    </dxf>
    <dxf>
      <fill>
        <patternFill>
          <bgColor rgb="FFFFFF00"/>
        </patternFill>
      </fill>
    </dxf>
    <dxf>
      <font>
        <color rgb="FF92D050"/>
      </font>
      <fill>
        <patternFill>
          <bgColor theme="1"/>
        </patternFill>
      </fill>
    </dxf>
    <dxf>
      <font>
        <color rgb="FF92D050"/>
      </font>
      <fill>
        <patternFill>
          <bgColor theme="1"/>
        </patternFill>
      </fill>
    </dxf>
    <dxf>
      <fill>
        <patternFill>
          <bgColor rgb="FFFFFF00"/>
        </patternFill>
      </fill>
    </dxf>
    <dxf>
      <font>
        <color rgb="FF92D050"/>
      </font>
      <fill>
        <patternFill>
          <bgColor theme="1"/>
        </patternFill>
      </fill>
    </dxf>
    <dxf>
      <fill>
        <patternFill>
          <bgColor rgb="FF92D050"/>
        </patternFill>
      </fill>
    </dxf>
    <dxf>
      <fill>
        <patternFill>
          <bgColor rgb="FF92D050"/>
        </patternFill>
      </fill>
    </dxf>
    <dxf>
      <numFmt numFmtId="167" formatCode="General&quot;%&quot;"/>
      <fill>
        <patternFill patternType="solid">
          <fgColor indexed="64"/>
          <bgColor theme="0"/>
        </patternFill>
      </fill>
    </dxf>
    <dxf>
      <numFmt numFmtId="167" formatCode="General&quot;%&quot;"/>
      <fill>
        <patternFill patternType="solid">
          <fgColor indexed="64"/>
          <bgColor theme="0"/>
        </patternFill>
      </fill>
    </dxf>
    <dxf>
      <fill>
        <patternFill patternType="solid">
          <fgColor indexed="64"/>
          <bgColor theme="0"/>
        </patternFill>
      </fill>
    </dxf>
    <dxf>
      <font>
        <b/>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1"/>
        <name val="Calibri"/>
        <family val="2"/>
        <scheme val="minor"/>
      </font>
    </dxf>
    <dxf>
      <fill>
        <patternFill patternType="solid">
          <fgColor indexed="64"/>
          <bgColor theme="0"/>
        </patternFill>
      </fill>
    </dxf>
    <dxf>
      <font>
        <b/>
        <i val="0"/>
        <strike val="0"/>
        <condense val="0"/>
        <extend val="0"/>
        <outline val="0"/>
        <shadow val="0"/>
        <u val="none"/>
        <vertAlign val="baseline"/>
        <sz val="12"/>
        <color auto="1"/>
        <name val="Calibri"/>
        <family val="2"/>
        <scheme val="none"/>
      </font>
      <numFmt numFmtId="172" formatCode="#,##0.00;\-#,##0.00"/>
      <fill>
        <patternFill patternType="solid">
          <fgColor indexed="64"/>
          <bgColor theme="9" tint="0.59999389629810485"/>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color rgb="FF92D050"/>
      </font>
      <fill>
        <patternFill>
          <bgColor theme="1"/>
        </patternFill>
      </fill>
    </dxf>
    <dxf>
      <font>
        <color rgb="FF92D050"/>
      </font>
      <fill>
        <patternFill>
          <bgColor theme="1"/>
        </patternFill>
      </fill>
    </dxf>
    <dxf>
      <fill>
        <patternFill>
          <bgColor rgb="FFFFFF00"/>
        </patternFill>
      </fill>
    </dxf>
    <dxf>
      <fill>
        <patternFill>
          <bgColor rgb="FFFFFF00"/>
        </patternFill>
      </fill>
    </dxf>
    <dxf>
      <font>
        <color rgb="FF92D050"/>
      </font>
      <fill>
        <patternFill>
          <bgColor theme="1"/>
        </patternFill>
      </fill>
    </dxf>
    <dxf>
      <font>
        <color rgb="FF92D050"/>
      </font>
      <fill>
        <patternFill>
          <bgColor theme="1"/>
        </patternFill>
      </fill>
    </dxf>
    <dxf>
      <fill>
        <patternFill>
          <bgColor rgb="FFFFFF00"/>
        </patternFill>
      </fill>
    </dxf>
    <dxf>
      <font>
        <color rgb="FF92D050"/>
      </font>
      <fill>
        <patternFill>
          <bgColor theme="1"/>
        </patternFill>
      </fill>
    </dxf>
    <dxf>
      <fill>
        <patternFill>
          <bgColor rgb="FF92D050"/>
        </patternFill>
      </fill>
    </dxf>
    <dxf>
      <numFmt numFmtId="167" formatCode="General&quot;%&quot;"/>
      <fill>
        <patternFill patternType="solid">
          <fgColor indexed="64"/>
          <bgColor theme="0"/>
        </patternFill>
      </fill>
    </dxf>
    <dxf>
      <numFmt numFmtId="167" formatCode="General&quot;%&quot;"/>
      <fill>
        <patternFill patternType="solid">
          <fgColor indexed="64"/>
          <bgColor theme="0"/>
        </patternFill>
      </fill>
    </dxf>
    <dxf>
      <fill>
        <patternFill patternType="solid">
          <fgColor indexed="64"/>
          <bgColor theme="0"/>
        </patternFill>
      </fill>
    </dxf>
    <dxf>
      <font>
        <b/>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1"/>
        <name val="Calibri"/>
        <family val="2"/>
        <scheme val="minor"/>
      </font>
    </dxf>
    <dxf>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2"/>
        <color auto="1"/>
        <name val="Calibri"/>
        <family val="2"/>
        <scheme val="none"/>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indexed="64"/>
          <bgColor theme="9" tint="0.59999389629810485"/>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color rgb="FF92D050"/>
      </font>
      <fill>
        <patternFill>
          <bgColor theme="1"/>
        </patternFill>
      </fill>
    </dxf>
    <dxf>
      <fill>
        <patternFill>
          <bgColor rgb="FFFFFF00"/>
        </patternFill>
      </fill>
    </dxf>
    <dxf>
      <fill>
        <patternFill>
          <bgColor rgb="FFFFFF00"/>
        </patternFill>
      </fill>
    </dxf>
    <dxf>
      <font>
        <color rgb="FF92D050"/>
      </font>
      <fill>
        <patternFill>
          <bgColor theme="1"/>
        </patternFill>
      </fill>
    </dxf>
    <dxf>
      <fill>
        <patternFill>
          <bgColor rgb="FFFFFF00"/>
        </patternFill>
      </fill>
    </dxf>
    <dxf>
      <fill>
        <patternFill>
          <bgColor rgb="FFFFFF00"/>
        </patternFill>
      </fill>
    </dxf>
    <dxf>
      <font>
        <color rgb="FF92D050"/>
      </font>
      <fill>
        <patternFill>
          <bgColor theme="1"/>
        </patternFill>
      </fill>
    </dxf>
    <dxf>
      <font>
        <color rgb="FF92D050"/>
      </font>
      <fill>
        <patternFill>
          <bgColor theme="1"/>
        </patternFill>
      </fill>
    </dxf>
    <dxf>
      <fill>
        <patternFill>
          <bgColor rgb="FFFFFF00"/>
        </patternFill>
      </fill>
    </dxf>
    <dxf>
      <fill>
        <patternFill>
          <bgColor rgb="FFFFFF00"/>
        </patternFill>
      </fill>
    </dxf>
    <dxf>
      <font>
        <color rgb="FF92D050"/>
      </font>
      <fill>
        <patternFill>
          <bgColor theme="1"/>
        </patternFill>
      </fill>
    </dxf>
    <dxf>
      <font>
        <color rgb="FF92D050"/>
      </font>
      <fill>
        <patternFill>
          <bgColor theme="1"/>
        </patternFill>
      </fill>
    </dxf>
    <dxf>
      <fill>
        <patternFill>
          <bgColor rgb="FFFFFF00"/>
        </patternFill>
      </fill>
    </dxf>
    <dxf>
      <font>
        <color rgb="FF92D050"/>
      </font>
      <fill>
        <patternFill>
          <bgColor theme="1"/>
        </patternFill>
      </fill>
    </dxf>
    <dxf>
      <fill>
        <patternFill>
          <bgColor rgb="FF92D050"/>
        </patternFill>
      </fill>
    </dxf>
    <dxf>
      <numFmt numFmtId="167" formatCode="General&quot;%&quot;"/>
      <fill>
        <patternFill patternType="solid">
          <fgColor indexed="64"/>
          <bgColor theme="0"/>
        </patternFill>
      </fill>
      <alignment horizontal="center" vertical="center" textRotation="0" wrapText="0" indent="0" justifyLastLine="0" shrinkToFit="0" readingOrder="0"/>
    </dxf>
    <dxf>
      <numFmt numFmtId="167" formatCode="General&quot;%&quot;"/>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center" textRotation="0" wrapText="0" indent="0" justifyLastLine="0" shrinkToFit="0" readingOrder="0"/>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indexed="64"/>
          <bgColor theme="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1"/>
        <name val="Calibri"/>
        <family val="2"/>
        <scheme val="minor"/>
      </font>
    </dxf>
    <dxf>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Calibri"/>
        <family val="2"/>
        <scheme val="none"/>
      </font>
      <numFmt numFmtId="172" formatCode="#,##0.00;\-#,##0.00"/>
      <fill>
        <patternFill patternType="solid">
          <fgColor indexed="64"/>
          <bgColor theme="9" tint="0.5999938962981048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color rgb="FF92D050"/>
      </font>
      <fill>
        <patternFill>
          <bgColor theme="1"/>
        </patternFill>
      </fill>
    </dxf>
    <dxf>
      <font>
        <color rgb="FF92D050"/>
      </font>
      <fill>
        <patternFill>
          <bgColor theme="1"/>
        </patternFill>
      </fill>
    </dxf>
    <dxf>
      <fill>
        <patternFill>
          <bgColor rgb="FFFFFF00"/>
        </patternFill>
      </fill>
    </dxf>
    <dxf>
      <fill>
        <patternFill>
          <bgColor rgb="FFFFFF00"/>
        </patternFill>
      </fill>
    </dxf>
    <dxf>
      <font>
        <color rgb="FF92D050"/>
      </font>
      <fill>
        <patternFill>
          <bgColor theme="1"/>
        </patternFill>
      </fill>
    </dxf>
    <dxf>
      <font>
        <color rgb="FF92D050"/>
      </font>
      <fill>
        <patternFill>
          <bgColor theme="1"/>
        </patternFill>
      </fill>
    </dxf>
    <dxf>
      <fill>
        <patternFill>
          <bgColor rgb="FFFFFF00"/>
        </patternFill>
      </fill>
    </dxf>
    <dxf>
      <font>
        <color rgb="FF92D050"/>
      </font>
      <fill>
        <patternFill>
          <bgColor theme="1"/>
        </patternFill>
      </fill>
    </dxf>
    <dxf>
      <fill>
        <patternFill>
          <bgColor rgb="FFFFFF00"/>
        </patternFill>
      </fill>
    </dxf>
    <dxf>
      <fill>
        <patternFill>
          <bgColor rgb="FF92D050"/>
        </patternFill>
      </fill>
    </dxf>
    <dxf>
      <numFmt numFmtId="167" formatCode="General&quot;%&quot;"/>
    </dxf>
    <dxf>
      <numFmt numFmtId="167" formatCode="General&quot;%&quot;"/>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indexed="64"/>
          <bgColor theme="9" tint="0.5999938962981048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color rgb="FF92D050"/>
      </font>
      <fill>
        <patternFill>
          <bgColor theme="1"/>
        </patternFill>
      </fill>
    </dxf>
    <dxf>
      <font>
        <color rgb="FF92D050"/>
      </font>
      <fill>
        <patternFill>
          <bgColor theme="1"/>
        </patternFill>
      </fill>
    </dxf>
    <dxf>
      <font>
        <color rgb="FF92D050"/>
      </font>
      <fill>
        <patternFill>
          <bgColor theme="1"/>
        </patternFill>
      </fill>
    </dxf>
    <dxf>
      <fill>
        <patternFill>
          <bgColor rgb="FFFFFF00"/>
        </patternFill>
      </fill>
    </dxf>
    <dxf>
      <font>
        <color rgb="FF92D050"/>
      </font>
      <fill>
        <patternFill>
          <bgColor theme="1"/>
        </patternFill>
      </fill>
    </dxf>
    <dxf>
      <fill>
        <patternFill>
          <bgColor rgb="FFFFFF00"/>
        </patternFill>
      </fill>
    </dxf>
    <dxf>
      <fill>
        <patternFill>
          <bgColor rgb="FFFFFF00"/>
        </patternFill>
      </fill>
    </dxf>
    <dxf>
      <fill>
        <patternFill>
          <bgColor rgb="FF92D050"/>
        </patternFill>
      </fill>
    </dxf>
    <dxf>
      <numFmt numFmtId="167" formatCode="General&quot;%&quot;"/>
    </dxf>
    <dxf>
      <numFmt numFmtId="167" formatCode="General&quot;%&quo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2"/>
        <color auto="1"/>
        <name val="Calibri"/>
        <family val="2"/>
        <scheme val="none"/>
      </font>
      <numFmt numFmtId="172" formatCode="#,##0.00;\-#,##0.00"/>
      <alignment horizontal="center" vertical="bottom" textRotation="0" wrapText="0" indent="0" justifyLastLine="0" shrinkToFit="0" readingOrder="0"/>
      <border diagonalUp="0" diagonalDown="0">
        <left style="thin">
          <color auto="1"/>
        </left>
        <right/>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indexed="64"/>
          <bgColor theme="9" tint="0.59999389629810485"/>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auto="1"/>
        </right>
      </border>
    </dxf>
    <dxf>
      <font>
        <color rgb="FF92D050"/>
      </font>
      <fill>
        <patternFill>
          <bgColor theme="1"/>
        </patternFill>
      </fill>
    </dxf>
    <dxf>
      <fill>
        <patternFill>
          <bgColor rgb="FFFFFF00"/>
        </patternFill>
      </fill>
    </dxf>
    <dxf>
      <fill>
        <patternFill>
          <bgColor rgb="FFFFFF00"/>
        </patternFill>
      </fill>
    </dxf>
    <dxf>
      <font>
        <color rgb="FF92D050"/>
      </font>
      <fill>
        <patternFill>
          <bgColor theme="1"/>
        </patternFill>
      </fill>
    </dxf>
    <dxf>
      <font>
        <color rgb="FF92D050"/>
      </font>
      <fill>
        <patternFill>
          <bgColor theme="1"/>
        </patternFill>
      </fill>
    </dxf>
    <dxf>
      <fill>
        <patternFill>
          <bgColor rgb="FFFFFF00"/>
        </patternFill>
      </fill>
    </dxf>
    <dxf>
      <fill>
        <patternFill>
          <bgColor rgb="FFFFFF00"/>
        </patternFill>
      </fill>
    </dxf>
    <dxf>
      <font>
        <color rgb="FF92D050"/>
      </font>
      <fill>
        <patternFill>
          <bgColor theme="1"/>
        </patternFill>
      </fill>
    </dxf>
    <dxf>
      <font>
        <color rgb="FF92D050"/>
      </font>
      <fill>
        <patternFill>
          <bgColor theme="1"/>
        </patternFill>
      </fill>
    </dxf>
    <dxf>
      <fill>
        <patternFill>
          <bgColor rgb="FFFFFF00"/>
        </patternFill>
      </fill>
    </dxf>
    <dxf>
      <font>
        <color rgb="FF92D050"/>
      </font>
      <fill>
        <patternFill>
          <bgColor theme="1"/>
        </patternFill>
      </fill>
    </dxf>
    <dxf>
      <font>
        <color rgb="FF92D050"/>
      </font>
      <fill>
        <patternFill>
          <bgColor theme="1"/>
        </patternFill>
      </fill>
    </dxf>
    <dxf>
      <font>
        <color rgb="FF92D050"/>
      </font>
      <fill>
        <patternFill>
          <bgColor theme="1"/>
        </patternFill>
      </fill>
    </dxf>
    <dxf>
      <fill>
        <patternFill>
          <bgColor rgb="FFFFFF00"/>
        </patternFill>
      </fill>
    </dxf>
    <dxf>
      <fill>
        <patternFill>
          <bgColor rgb="FF92D050"/>
        </patternFill>
      </fill>
    </dxf>
    <dxf>
      <numFmt numFmtId="167" formatCode="General&quot;%&quot;"/>
      <alignment horizontal="center" vertical="bottom" textRotation="0" wrapText="0" indent="0" justifyLastLine="0" shrinkToFit="0" readingOrder="0"/>
    </dxf>
    <dxf>
      <numFmt numFmtId="167" formatCode="General&quot;%&quot;"/>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71" formatCode="General\ &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71" formatCode="General\ &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numFmt numFmtId="167" formatCode="General&quot;%&quo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auto="1"/>
        <name val="Calibri"/>
        <family val="2"/>
        <scheme val="none"/>
      </font>
      <numFmt numFmtId="172" formatCode="#,##0.00;\-#,##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color rgb="FF92D050"/>
      </font>
      <fill>
        <patternFill>
          <bgColor theme="1"/>
        </patternFill>
      </fill>
    </dxf>
    <dxf>
      <font>
        <color rgb="FF92D050"/>
      </font>
      <fill>
        <patternFill>
          <bgColor theme="1"/>
        </patternFill>
      </fill>
    </dxf>
    <dxf>
      <fill>
        <patternFill>
          <bgColor rgb="FFFFFF00"/>
        </patternFill>
      </fill>
    </dxf>
    <dxf>
      <fill>
        <patternFill>
          <bgColor rgb="FFFFFF00"/>
        </patternFill>
      </fill>
    </dxf>
    <dxf>
      <font>
        <color rgb="FF92D050"/>
      </font>
      <fill>
        <patternFill>
          <bgColor theme="1"/>
        </patternFill>
      </fill>
    </dxf>
    <dxf>
      <font>
        <color rgb="FF92D050"/>
      </font>
      <fill>
        <patternFill>
          <bgColor theme="1"/>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CCFF"/>
      <color rgb="FF808000"/>
      <color rgb="FFA50021"/>
      <color rgb="FF00CC99"/>
      <color rgb="FFFF9966"/>
      <color rgb="FF800080"/>
      <color rgb="FF663300"/>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7/relationships/slicerCache" Target="slicerCaches/slicerCache10.xml"/><Relationship Id="rId39" Type="http://schemas.microsoft.com/office/2007/relationships/slicerCache" Target="slicerCaches/slicerCache23.xml"/><Relationship Id="rId21" Type="http://schemas.microsoft.com/office/2007/relationships/slicerCache" Target="slicerCaches/slicerCache5.xml"/><Relationship Id="rId34" Type="http://schemas.microsoft.com/office/2007/relationships/slicerCache" Target="slicerCaches/slicerCache18.xml"/><Relationship Id="rId42" Type="http://schemas.microsoft.com/office/2007/relationships/slicerCache" Target="slicerCaches/slicerCache26.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microsoft.com/office/2007/relationships/slicerCache" Target="slicerCaches/slicerCache16.xml"/><Relationship Id="rId37" Type="http://schemas.microsoft.com/office/2007/relationships/slicerCache" Target="slicerCaches/slicerCache21.xml"/><Relationship Id="rId40" Type="http://schemas.microsoft.com/office/2007/relationships/slicerCache" Target="slicerCaches/slicerCache24.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7.xml"/><Relationship Id="rId28" Type="http://schemas.microsoft.com/office/2007/relationships/slicerCache" Target="slicerCaches/slicerCache12.xml"/><Relationship Id="rId36" Type="http://schemas.microsoft.com/office/2007/relationships/slicerCache" Target="slicerCaches/slicerCache20.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7/relationships/slicerCache" Target="slicerCaches/slicerCache15.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microsoft.com/office/2007/relationships/slicerCache" Target="slicerCaches/slicerCache19.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07/relationships/slicerCache" Target="slicerCaches/slicerCache17.xml"/><Relationship Id="rId38" Type="http://schemas.microsoft.com/office/2007/relationships/slicerCache" Target="slicerCaches/slicerCache22.xml"/><Relationship Id="rId46" Type="http://schemas.openxmlformats.org/officeDocument/2006/relationships/calcChain" Target="calcChain.xml"/><Relationship Id="rId20" Type="http://schemas.microsoft.com/office/2007/relationships/slicerCache" Target="slicerCaches/slicerCache4.xml"/><Relationship Id="rId41" Type="http://schemas.microsoft.com/office/2007/relationships/slicerCache" Target="slicerCaches/slicerCache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D"/>
              <a:t>BREAKDOWN_ITEM_PROMO</a:t>
            </a:r>
          </a:p>
          <a:p>
            <a:pPr>
              <a:defRPr/>
            </a:pPr>
            <a:endParaRPr lang="en-ID"/>
          </a:p>
        </c:rich>
      </c:tx>
      <c:layout>
        <c:manualLayout>
          <c:xMode val="edge"/>
          <c:yMode val="edge"/>
          <c:x val="0.41803431034520461"/>
          <c:y val="4.7885099891334755E-3"/>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manualLayout>
          <c:layoutTarget val="inner"/>
          <c:xMode val="edge"/>
          <c:yMode val="edge"/>
          <c:x val="2.017037956887013E-2"/>
          <c:y val="0.13015170150464786"/>
          <c:w val="0.97057295823509315"/>
          <c:h val="0.64443692024152188"/>
        </c:manualLayout>
      </c:layout>
      <c:barChart>
        <c:barDir val="col"/>
        <c:grouping val="clustered"/>
        <c:varyColors val="0"/>
        <c:ser>
          <c:idx val="0"/>
          <c:order val="0"/>
          <c:tx>
            <c:strRef>
              <c:f>'CG GLC'!$AN$28</c:f>
              <c:strCache>
                <c:ptCount val="1"/>
                <c:pt idx="0">
                  <c:v>7/OCT/2024-13/OCT/2024</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GLC'!$B$29:$B$114</c:f>
              <c:strCache>
                <c:ptCount val="10"/>
                <c:pt idx="0">
                  <c:v>BBURINKLE CHEESE CHICKEN SET</c:v>
                </c:pt>
                <c:pt idx="1">
                  <c:v>BEEF BULGOGI SET</c:v>
                </c:pt>
                <c:pt idx="2">
                  <c:v>BEEF KIMCHI SET</c:v>
                </c:pt>
                <c:pt idx="3">
                  <c:v>FREE BBURINKLE CHEESE CHICKEN SET</c:v>
                </c:pt>
                <c:pt idx="4">
                  <c:v>FREE SPICY MALA CHICKEN SET</c:v>
                </c:pt>
                <c:pt idx="5">
                  <c:v>SOY GARLIC CHICKEN SET</c:v>
                </c:pt>
                <c:pt idx="6">
                  <c:v>SPICY MALA CHICKEN SET</c:v>
                </c:pt>
                <c:pt idx="7">
                  <c:v>SPICY YANGNYEOM CHICKEN SET</c:v>
                </c:pt>
                <c:pt idx="8">
                  <c:v>TASTY BEEF BBQ SET</c:v>
                </c:pt>
                <c:pt idx="9">
                  <c:v>WAGYU TOKUSEN BBQ SET</c:v>
                </c:pt>
              </c:strCache>
            </c:strRef>
          </c:cat>
          <c:val>
            <c:numRef>
              <c:f>'CG GLC'!$AN$29:$AN$114</c:f>
              <c:numCache>
                <c:formatCode>0</c:formatCode>
                <c:ptCount val="10"/>
                <c:pt idx="0">
                  <c:v>10</c:v>
                </c:pt>
                <c:pt idx="1">
                  <c:v>26</c:v>
                </c:pt>
                <c:pt idx="2">
                  <c:v>16</c:v>
                </c:pt>
                <c:pt idx="5">
                  <c:v>18</c:v>
                </c:pt>
                <c:pt idx="6">
                  <c:v>8</c:v>
                </c:pt>
                <c:pt idx="7">
                  <c:v>14</c:v>
                </c:pt>
                <c:pt idx="8">
                  <c:v>23</c:v>
                </c:pt>
                <c:pt idx="9">
                  <c:v>20</c:v>
                </c:pt>
              </c:numCache>
            </c:numRef>
          </c:val>
          <c:extLst>
            <c:ext xmlns:c16="http://schemas.microsoft.com/office/drawing/2014/chart" uri="{C3380CC4-5D6E-409C-BE32-E72D297353CC}">
              <c16:uniqueId val="{00000001-2485-4582-846B-31D8FF3C15C4}"/>
            </c:ext>
          </c:extLst>
        </c:ser>
        <c:ser>
          <c:idx val="1"/>
          <c:order val="1"/>
          <c:tx>
            <c:strRef>
              <c:f>'CG GLC'!$AO$28</c:f>
              <c:strCache>
                <c:ptCount val="1"/>
                <c:pt idx="0">
                  <c:v>14/OCT/2024-20/OCT/2024</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GLC'!$B$29:$B$114</c:f>
              <c:strCache>
                <c:ptCount val="10"/>
                <c:pt idx="0">
                  <c:v>BBURINKLE CHEESE CHICKEN SET</c:v>
                </c:pt>
                <c:pt idx="1">
                  <c:v>BEEF BULGOGI SET</c:v>
                </c:pt>
                <c:pt idx="2">
                  <c:v>BEEF KIMCHI SET</c:v>
                </c:pt>
                <c:pt idx="3">
                  <c:v>FREE BBURINKLE CHEESE CHICKEN SET</c:v>
                </c:pt>
                <c:pt idx="4">
                  <c:v>FREE SPICY MALA CHICKEN SET</c:v>
                </c:pt>
                <c:pt idx="5">
                  <c:v>SOY GARLIC CHICKEN SET</c:v>
                </c:pt>
                <c:pt idx="6">
                  <c:v>SPICY MALA CHICKEN SET</c:v>
                </c:pt>
                <c:pt idx="7">
                  <c:v>SPICY YANGNYEOM CHICKEN SET</c:v>
                </c:pt>
                <c:pt idx="8">
                  <c:v>TASTY BEEF BBQ SET</c:v>
                </c:pt>
                <c:pt idx="9">
                  <c:v>WAGYU TOKUSEN BBQ SET</c:v>
                </c:pt>
              </c:strCache>
            </c:strRef>
          </c:cat>
          <c:val>
            <c:numRef>
              <c:f>'CG GLC'!$AO$29:$AO$114</c:f>
              <c:numCache>
                <c:formatCode>0</c:formatCode>
                <c:ptCount val="10"/>
                <c:pt idx="0">
                  <c:v>15</c:v>
                </c:pt>
                <c:pt idx="1">
                  <c:v>21</c:v>
                </c:pt>
                <c:pt idx="2">
                  <c:v>20</c:v>
                </c:pt>
                <c:pt idx="5">
                  <c:v>25</c:v>
                </c:pt>
                <c:pt idx="6">
                  <c:v>6</c:v>
                </c:pt>
                <c:pt idx="7">
                  <c:v>18</c:v>
                </c:pt>
                <c:pt idx="8">
                  <c:v>22</c:v>
                </c:pt>
                <c:pt idx="9">
                  <c:v>11</c:v>
                </c:pt>
              </c:numCache>
            </c:numRef>
          </c:val>
          <c:extLst>
            <c:ext xmlns:c16="http://schemas.microsoft.com/office/drawing/2014/chart" uri="{C3380CC4-5D6E-409C-BE32-E72D297353CC}">
              <c16:uniqueId val="{00000002-2485-4582-846B-31D8FF3C15C4}"/>
            </c:ext>
          </c:extLst>
        </c:ser>
        <c:ser>
          <c:idx val="2"/>
          <c:order val="2"/>
          <c:tx>
            <c:strRef>
              <c:f>'CG GLC'!$AP$28</c:f>
              <c:strCache>
                <c:ptCount val="1"/>
                <c:pt idx="0">
                  <c:v>21/OCT/2024-27/OCT/2024</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GLC'!$B$29:$B$114</c:f>
              <c:strCache>
                <c:ptCount val="10"/>
                <c:pt idx="0">
                  <c:v>BBURINKLE CHEESE CHICKEN SET</c:v>
                </c:pt>
                <c:pt idx="1">
                  <c:v>BEEF BULGOGI SET</c:v>
                </c:pt>
                <c:pt idx="2">
                  <c:v>BEEF KIMCHI SET</c:v>
                </c:pt>
                <c:pt idx="3">
                  <c:v>FREE BBURINKLE CHEESE CHICKEN SET</c:v>
                </c:pt>
                <c:pt idx="4">
                  <c:v>FREE SPICY MALA CHICKEN SET</c:v>
                </c:pt>
                <c:pt idx="5">
                  <c:v>SOY GARLIC CHICKEN SET</c:v>
                </c:pt>
                <c:pt idx="6">
                  <c:v>SPICY MALA CHICKEN SET</c:v>
                </c:pt>
                <c:pt idx="7">
                  <c:v>SPICY YANGNYEOM CHICKEN SET</c:v>
                </c:pt>
                <c:pt idx="8">
                  <c:v>TASTY BEEF BBQ SET</c:v>
                </c:pt>
                <c:pt idx="9">
                  <c:v>WAGYU TOKUSEN BBQ SET</c:v>
                </c:pt>
              </c:strCache>
            </c:strRef>
          </c:cat>
          <c:val>
            <c:numRef>
              <c:f>'CG GLC'!$AP$29:$AP$114</c:f>
              <c:numCache>
                <c:formatCode>#,##0.00_);\(#,##0.00\)</c:formatCode>
                <c:ptCount val="10"/>
                <c:pt idx="0">
                  <c:v>11</c:v>
                </c:pt>
                <c:pt idx="1">
                  <c:v>15</c:v>
                </c:pt>
                <c:pt idx="2">
                  <c:v>6</c:v>
                </c:pt>
                <c:pt idx="3">
                  <c:v>28</c:v>
                </c:pt>
                <c:pt idx="4">
                  <c:v>15</c:v>
                </c:pt>
                <c:pt idx="5">
                  <c:v>32</c:v>
                </c:pt>
                <c:pt idx="6">
                  <c:v>4</c:v>
                </c:pt>
                <c:pt idx="7">
                  <c:v>12</c:v>
                </c:pt>
                <c:pt idx="8">
                  <c:v>23</c:v>
                </c:pt>
                <c:pt idx="9">
                  <c:v>19</c:v>
                </c:pt>
              </c:numCache>
            </c:numRef>
          </c:val>
          <c:extLst>
            <c:ext xmlns:c16="http://schemas.microsoft.com/office/drawing/2014/chart" uri="{C3380CC4-5D6E-409C-BE32-E72D297353CC}">
              <c16:uniqueId val="{00000003-2485-4582-846B-31D8FF3C15C4}"/>
            </c:ext>
          </c:extLst>
        </c:ser>
        <c:ser>
          <c:idx val="3"/>
          <c:order val="3"/>
          <c:tx>
            <c:strRef>
              <c:f>'CG GLC'!$AQ$28</c:f>
              <c:strCache>
                <c:ptCount val="1"/>
                <c:pt idx="0">
                  <c:v>28/oct/2024 - 3/oct/2024</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GLC'!$B$29:$B$114</c:f>
              <c:strCache>
                <c:ptCount val="10"/>
                <c:pt idx="0">
                  <c:v>BBURINKLE CHEESE CHICKEN SET</c:v>
                </c:pt>
                <c:pt idx="1">
                  <c:v>BEEF BULGOGI SET</c:v>
                </c:pt>
                <c:pt idx="2">
                  <c:v>BEEF KIMCHI SET</c:v>
                </c:pt>
                <c:pt idx="3">
                  <c:v>FREE BBURINKLE CHEESE CHICKEN SET</c:v>
                </c:pt>
                <c:pt idx="4">
                  <c:v>FREE SPICY MALA CHICKEN SET</c:v>
                </c:pt>
                <c:pt idx="5">
                  <c:v>SOY GARLIC CHICKEN SET</c:v>
                </c:pt>
                <c:pt idx="6">
                  <c:v>SPICY MALA CHICKEN SET</c:v>
                </c:pt>
                <c:pt idx="7">
                  <c:v>SPICY YANGNYEOM CHICKEN SET</c:v>
                </c:pt>
                <c:pt idx="8">
                  <c:v>TASTY BEEF BBQ SET</c:v>
                </c:pt>
                <c:pt idx="9">
                  <c:v>WAGYU TOKUSEN BBQ SET</c:v>
                </c:pt>
              </c:strCache>
            </c:strRef>
          </c:cat>
          <c:val>
            <c:numRef>
              <c:f>'CG GLC'!$AQ$29:$AQ$114</c:f>
              <c:numCache>
                <c:formatCode>General</c:formatCode>
                <c:ptCount val="10"/>
                <c:pt idx="0">
                  <c:v>11</c:v>
                </c:pt>
                <c:pt idx="1">
                  <c:v>28</c:v>
                </c:pt>
                <c:pt idx="2">
                  <c:v>16</c:v>
                </c:pt>
                <c:pt idx="3">
                  <c:v>19</c:v>
                </c:pt>
                <c:pt idx="4">
                  <c:v>11</c:v>
                </c:pt>
                <c:pt idx="5">
                  <c:v>40</c:v>
                </c:pt>
                <c:pt idx="6">
                  <c:v>7</c:v>
                </c:pt>
                <c:pt idx="7">
                  <c:v>32</c:v>
                </c:pt>
                <c:pt idx="8">
                  <c:v>19</c:v>
                </c:pt>
                <c:pt idx="9">
                  <c:v>19</c:v>
                </c:pt>
              </c:numCache>
            </c:numRef>
          </c:val>
          <c:extLst>
            <c:ext xmlns:c16="http://schemas.microsoft.com/office/drawing/2014/chart" uri="{C3380CC4-5D6E-409C-BE32-E72D297353CC}">
              <c16:uniqueId val="{00000004-2485-4582-846B-31D8FF3C15C4}"/>
            </c:ext>
          </c:extLst>
        </c:ser>
        <c:dLbls>
          <c:dLblPos val="outEnd"/>
          <c:showLegendKey val="0"/>
          <c:showVal val="1"/>
          <c:showCatName val="0"/>
          <c:showSerName val="0"/>
          <c:showPercent val="0"/>
          <c:showBubbleSize val="0"/>
        </c:dLbls>
        <c:gapWidth val="100"/>
        <c:overlap val="-24"/>
        <c:axId val="1783094735"/>
        <c:axId val="1783096815"/>
      </c:barChart>
      <c:catAx>
        <c:axId val="1783094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783096815"/>
        <c:crosses val="autoZero"/>
        <c:auto val="1"/>
        <c:lblAlgn val="ctr"/>
        <c:lblOffset val="100"/>
        <c:noMultiLvlLbl val="0"/>
      </c:catAx>
      <c:valAx>
        <c:axId val="17830968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783094735"/>
        <c:crosses val="autoZero"/>
        <c:crossBetween val="between"/>
      </c:valAx>
      <c:spPr>
        <a:noFill/>
        <a:ln>
          <a:noFill/>
        </a:ln>
        <a:effectLst/>
      </c:spPr>
    </c:plotArea>
    <c:legend>
      <c:legendPos val="b"/>
      <c:layout>
        <c:manualLayout>
          <c:xMode val="edge"/>
          <c:yMode val="edge"/>
          <c:x val="1.7790416843335068E-3"/>
          <c:y val="0.91919332836132661"/>
          <c:w val="0.41887150708781712"/>
          <c:h val="8.080667163867337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a:t>
            </a:r>
            <a:r>
              <a:rPr lang="en-ID" baseline="0"/>
              <a:t> AKUMULASI PROMO/TOTAL CHEKS(BILL)</a:t>
            </a:r>
          </a:p>
          <a:p>
            <a:pPr>
              <a:defRPr/>
            </a:pPr>
            <a:endParaRPr lang="en-ID"/>
          </a:p>
        </c:rich>
      </c:tx>
      <c:layout>
        <c:manualLayout>
          <c:xMode val="edge"/>
          <c:yMode val="edge"/>
          <c:x val="0.26356820446971119"/>
          <c:y val="2.0979020979020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416009361514759E-2"/>
          <c:y val="0.18307692307692308"/>
          <c:w val="0.94764568531992588"/>
          <c:h val="0.49473156764495346"/>
        </c:manualLayout>
      </c:layout>
      <c:barChart>
        <c:barDir val="col"/>
        <c:grouping val="clustered"/>
        <c:varyColors val="0"/>
        <c:ser>
          <c:idx val="0"/>
          <c:order val="0"/>
          <c:tx>
            <c:strRef>
              <c:f>'CG GLC'!$AQ$126</c:f>
              <c:strCache>
                <c:ptCount val="1"/>
                <c:pt idx="0">
                  <c:v>7/OCT/2024 -13/OCT/2024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GLC'!$B$127:$B$135</c:f>
              <c:strCache>
                <c:ptCount val="1"/>
                <c:pt idx="0">
                  <c:v>PERSONAL MENU SET</c:v>
                </c:pt>
              </c:strCache>
            </c:strRef>
          </c:cat>
          <c:val>
            <c:numRef>
              <c:f>'CG GLC'!$AQ$127:$AQ$135</c:f>
              <c:numCache>
                <c:formatCode>General"%"</c:formatCode>
                <c:ptCount val="1"/>
                <c:pt idx="0">
                  <c:v>39.020000000000003</c:v>
                </c:pt>
              </c:numCache>
            </c:numRef>
          </c:val>
          <c:extLst>
            <c:ext xmlns:c16="http://schemas.microsoft.com/office/drawing/2014/chart" uri="{C3380CC4-5D6E-409C-BE32-E72D297353CC}">
              <c16:uniqueId val="{00000001-C598-45C1-BCA7-36A2AB0B8193}"/>
            </c:ext>
          </c:extLst>
        </c:ser>
        <c:ser>
          <c:idx val="1"/>
          <c:order val="1"/>
          <c:tx>
            <c:strRef>
              <c:f>'CG GLC'!$AT$126</c:f>
              <c:strCache>
                <c:ptCount val="1"/>
                <c:pt idx="0">
                  <c:v>14/OCT/2024- 20/OCT/2024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GLC'!$B$127:$B$135</c:f>
              <c:strCache>
                <c:ptCount val="1"/>
                <c:pt idx="0">
                  <c:v>PERSONAL MENU SET</c:v>
                </c:pt>
              </c:strCache>
            </c:strRef>
          </c:cat>
          <c:val>
            <c:numRef>
              <c:f>'CG GLC'!$AT$127:$AT$135</c:f>
              <c:numCache>
                <c:formatCode>General"%"</c:formatCode>
                <c:ptCount val="1"/>
                <c:pt idx="0">
                  <c:v>36.130000000000003</c:v>
                </c:pt>
              </c:numCache>
            </c:numRef>
          </c:val>
          <c:extLst>
            <c:ext xmlns:c16="http://schemas.microsoft.com/office/drawing/2014/chart" uri="{C3380CC4-5D6E-409C-BE32-E72D297353CC}">
              <c16:uniqueId val="{00000002-C598-45C1-BCA7-36A2AB0B8193}"/>
            </c:ext>
          </c:extLst>
        </c:ser>
        <c:ser>
          <c:idx val="2"/>
          <c:order val="2"/>
          <c:tx>
            <c:strRef>
              <c:f>'CG GLC'!$AW$126</c:f>
              <c:strCache>
                <c:ptCount val="1"/>
                <c:pt idx="0">
                  <c:v>21/OCT/2024- 27/OCT/2024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GLC'!$B$127:$B$135</c:f>
              <c:strCache>
                <c:ptCount val="1"/>
                <c:pt idx="0">
                  <c:v>PERSONAL MENU SET</c:v>
                </c:pt>
              </c:strCache>
            </c:strRef>
          </c:cat>
          <c:val>
            <c:numRef>
              <c:f>'CG GLC'!$AW$127:$AW$135</c:f>
              <c:numCache>
                <c:formatCode>General\ "%"</c:formatCode>
                <c:ptCount val="1"/>
                <c:pt idx="0">
                  <c:v>30.27</c:v>
                </c:pt>
              </c:numCache>
            </c:numRef>
          </c:val>
          <c:extLst>
            <c:ext xmlns:c16="http://schemas.microsoft.com/office/drawing/2014/chart" uri="{C3380CC4-5D6E-409C-BE32-E72D297353CC}">
              <c16:uniqueId val="{00000003-C598-45C1-BCA7-36A2AB0B8193}"/>
            </c:ext>
          </c:extLst>
        </c:ser>
        <c:ser>
          <c:idx val="3"/>
          <c:order val="3"/>
          <c:tx>
            <c:strRef>
              <c:f>'CG GLC'!$AZ$126</c:f>
              <c:strCache>
                <c:ptCount val="1"/>
                <c:pt idx="0">
                  <c:v>28/oct/2024 - 3/oct/20242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GLC'!$B$127:$B$135</c:f>
              <c:strCache>
                <c:ptCount val="1"/>
                <c:pt idx="0">
                  <c:v>PERSONAL MENU SET</c:v>
                </c:pt>
              </c:strCache>
            </c:strRef>
          </c:cat>
          <c:val>
            <c:numRef>
              <c:f>'CG GLC'!$AZ$127:$AZ$135</c:f>
              <c:numCache>
                <c:formatCode>General"%"</c:formatCode>
                <c:ptCount val="1"/>
                <c:pt idx="0">
                  <c:v>38.74</c:v>
                </c:pt>
              </c:numCache>
            </c:numRef>
          </c:val>
          <c:extLst>
            <c:ext xmlns:c16="http://schemas.microsoft.com/office/drawing/2014/chart" uri="{C3380CC4-5D6E-409C-BE32-E72D297353CC}">
              <c16:uniqueId val="{00000004-C598-45C1-BCA7-36A2AB0B8193}"/>
            </c:ext>
          </c:extLst>
        </c:ser>
        <c:dLbls>
          <c:dLblPos val="outEnd"/>
          <c:showLegendKey val="0"/>
          <c:showVal val="1"/>
          <c:showCatName val="0"/>
          <c:showSerName val="0"/>
          <c:showPercent val="0"/>
          <c:showBubbleSize val="0"/>
        </c:dLbls>
        <c:gapWidth val="219"/>
        <c:overlap val="-27"/>
        <c:axId val="1977407487"/>
        <c:axId val="1977404991"/>
      </c:barChart>
      <c:catAx>
        <c:axId val="1977407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404991"/>
        <c:crosses val="autoZero"/>
        <c:auto val="1"/>
        <c:lblAlgn val="ctr"/>
        <c:lblOffset val="100"/>
        <c:noMultiLvlLbl val="0"/>
      </c:catAx>
      <c:valAx>
        <c:axId val="1977404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407487"/>
        <c:crosses val="autoZero"/>
        <c:crossBetween val="between"/>
      </c:valAx>
      <c:spPr>
        <a:noFill/>
        <a:ln>
          <a:noFill/>
        </a:ln>
        <a:effectLst/>
      </c:spPr>
    </c:plotArea>
    <c:legend>
      <c:legendPos val="b"/>
      <c:layout>
        <c:manualLayout>
          <c:xMode val="edge"/>
          <c:yMode val="edge"/>
          <c:x val="2.5220690619427674E-3"/>
          <c:y val="0.80943880262034174"/>
          <c:w val="0.86528956486264408"/>
          <c:h val="0.118007883931437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VALUE PROMO/TOTAL NETT SALES</a:t>
            </a:r>
          </a:p>
          <a:p>
            <a:pPr>
              <a:defRPr/>
            </a:pPr>
            <a:endParaRPr lang="en-US"/>
          </a:p>
        </c:rich>
      </c:tx>
      <c:layout>
        <c:manualLayout>
          <c:xMode val="edge"/>
          <c:yMode val="edge"/>
          <c:x val="0.282252203731297"/>
          <c:y val="4.195796208634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85444479911744E-2"/>
          <c:y val="0.18307692307692308"/>
          <c:w val="0.93918412335718959"/>
          <c:h val="0.52270359561698154"/>
        </c:manualLayout>
      </c:layout>
      <c:barChart>
        <c:barDir val="col"/>
        <c:grouping val="clustered"/>
        <c:varyColors val="0"/>
        <c:ser>
          <c:idx val="0"/>
          <c:order val="0"/>
          <c:tx>
            <c:strRef>
              <c:f>'CG GLC'!$AR$126</c:f>
              <c:strCache>
                <c:ptCount val="1"/>
                <c:pt idx="0">
                  <c:v>7/OCT/2024- 13/OCT/2024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GLC'!$B$127:$B$135</c:f>
              <c:strCache>
                <c:ptCount val="1"/>
                <c:pt idx="0">
                  <c:v>PERSONAL MENU SET</c:v>
                </c:pt>
              </c:strCache>
            </c:strRef>
          </c:cat>
          <c:val>
            <c:numRef>
              <c:f>'CG GLC'!$AR$127:$AR$135</c:f>
              <c:numCache>
                <c:formatCode>General"%"</c:formatCode>
                <c:ptCount val="1"/>
                <c:pt idx="0">
                  <c:v>6.34</c:v>
                </c:pt>
              </c:numCache>
            </c:numRef>
          </c:val>
          <c:extLst>
            <c:ext xmlns:c16="http://schemas.microsoft.com/office/drawing/2014/chart" uri="{C3380CC4-5D6E-409C-BE32-E72D297353CC}">
              <c16:uniqueId val="{00000001-00C5-4F80-B884-77BD05D01D41}"/>
            </c:ext>
          </c:extLst>
        </c:ser>
        <c:ser>
          <c:idx val="1"/>
          <c:order val="1"/>
          <c:tx>
            <c:strRef>
              <c:f>'CG GLC'!$AU$126</c:f>
              <c:strCache>
                <c:ptCount val="1"/>
                <c:pt idx="0">
                  <c:v>14/OCT/2024 -20/OCT/2024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GLC'!$B$127:$B$135</c:f>
              <c:strCache>
                <c:ptCount val="1"/>
                <c:pt idx="0">
                  <c:v>PERSONAL MENU SET</c:v>
                </c:pt>
              </c:strCache>
            </c:strRef>
          </c:cat>
          <c:val>
            <c:numRef>
              <c:f>'CG GLC'!$AU$127:$AU$135</c:f>
              <c:numCache>
                <c:formatCode>General"%"</c:formatCode>
                <c:ptCount val="1"/>
                <c:pt idx="0">
                  <c:v>5.15</c:v>
                </c:pt>
              </c:numCache>
            </c:numRef>
          </c:val>
          <c:extLst>
            <c:ext xmlns:c16="http://schemas.microsoft.com/office/drawing/2014/chart" uri="{C3380CC4-5D6E-409C-BE32-E72D297353CC}">
              <c16:uniqueId val="{00000002-00C5-4F80-B884-77BD05D01D41}"/>
            </c:ext>
          </c:extLst>
        </c:ser>
        <c:ser>
          <c:idx val="2"/>
          <c:order val="2"/>
          <c:tx>
            <c:strRef>
              <c:f>'CG GLC'!$AX$126</c:f>
              <c:strCache>
                <c:ptCount val="1"/>
                <c:pt idx="0">
                  <c:v>21/OCT/2024 - 27/OCT/2024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GLC'!$B$127:$B$135</c:f>
              <c:strCache>
                <c:ptCount val="1"/>
                <c:pt idx="0">
                  <c:v>PERSONAL MENU SET</c:v>
                </c:pt>
              </c:strCache>
            </c:strRef>
          </c:cat>
          <c:val>
            <c:numRef>
              <c:f>'CG GLC'!$AX$127:$AX$135</c:f>
              <c:numCache>
                <c:formatCode>General\ "%"</c:formatCode>
                <c:ptCount val="1"/>
                <c:pt idx="0">
                  <c:v>4.9800000000000004</c:v>
                </c:pt>
              </c:numCache>
            </c:numRef>
          </c:val>
          <c:extLst>
            <c:ext xmlns:c16="http://schemas.microsoft.com/office/drawing/2014/chart" uri="{C3380CC4-5D6E-409C-BE32-E72D297353CC}">
              <c16:uniqueId val="{00000003-00C5-4F80-B884-77BD05D01D41}"/>
            </c:ext>
          </c:extLst>
        </c:ser>
        <c:ser>
          <c:idx val="3"/>
          <c:order val="3"/>
          <c:tx>
            <c:strRef>
              <c:f>'CG GLC'!$BA$126</c:f>
              <c:strCache>
                <c:ptCount val="1"/>
                <c:pt idx="0">
                  <c:v>28/oct/2024 - 3/oct/20243</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GLC'!$B$127:$B$135</c:f>
              <c:strCache>
                <c:ptCount val="1"/>
                <c:pt idx="0">
                  <c:v>PERSONAL MENU SET</c:v>
                </c:pt>
              </c:strCache>
            </c:strRef>
          </c:cat>
          <c:val>
            <c:numRef>
              <c:f>'CG GLC'!$BA$127:$BA$135</c:f>
              <c:numCache>
                <c:formatCode>General"%"</c:formatCode>
                <c:ptCount val="1"/>
                <c:pt idx="0">
                  <c:v>8.9700000000000006</c:v>
                </c:pt>
              </c:numCache>
            </c:numRef>
          </c:val>
          <c:extLst>
            <c:ext xmlns:c16="http://schemas.microsoft.com/office/drawing/2014/chart" uri="{C3380CC4-5D6E-409C-BE32-E72D297353CC}">
              <c16:uniqueId val="{00000004-00C5-4F80-B884-77BD05D01D41}"/>
            </c:ext>
          </c:extLst>
        </c:ser>
        <c:dLbls>
          <c:dLblPos val="outEnd"/>
          <c:showLegendKey val="0"/>
          <c:showVal val="1"/>
          <c:showCatName val="0"/>
          <c:showSerName val="0"/>
          <c:showPercent val="0"/>
          <c:showBubbleSize val="0"/>
        </c:dLbls>
        <c:gapWidth val="219"/>
        <c:overlap val="-27"/>
        <c:axId val="1977407487"/>
        <c:axId val="1977404991"/>
      </c:barChart>
      <c:catAx>
        <c:axId val="1977407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404991"/>
        <c:crosses val="autoZero"/>
        <c:auto val="1"/>
        <c:lblAlgn val="ctr"/>
        <c:lblOffset val="100"/>
        <c:noMultiLvlLbl val="0"/>
      </c:catAx>
      <c:valAx>
        <c:axId val="1977404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7407487"/>
        <c:crosses val="autoZero"/>
        <c:crossBetween val="between"/>
      </c:valAx>
      <c:spPr>
        <a:noFill/>
        <a:ln>
          <a:noFill/>
        </a:ln>
        <a:effectLst/>
      </c:spPr>
    </c:plotArea>
    <c:legend>
      <c:legendPos val="b"/>
      <c:layout>
        <c:manualLayout>
          <c:xMode val="edge"/>
          <c:yMode val="edge"/>
          <c:x val="8.4480362580883189E-3"/>
          <c:y val="0.83833175853018371"/>
          <c:w val="0.89092034097404993"/>
          <c:h val="0.112500787401574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D"/>
              <a:t>BREAKDOWN_ITEM_PROMO</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AMPLAZ'!$AK$29</c:f>
              <c:strCache>
                <c:ptCount val="1"/>
                <c:pt idx="0">
                  <c:v>7/OCT/2024-13/OCT/2024</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AMPLAZ'!$B$30:$B$129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AMPLAZ'!$AK$30:$AK$129</c:f>
              <c:numCache>
                <c:formatCode>0</c:formatCode>
                <c:ptCount val="10"/>
                <c:pt idx="0">
                  <c:v>21</c:v>
                </c:pt>
                <c:pt idx="1">
                  <c:v>18</c:v>
                </c:pt>
                <c:pt idx="2">
                  <c:v>7</c:v>
                </c:pt>
                <c:pt idx="3">
                  <c:v>4</c:v>
                </c:pt>
                <c:pt idx="4">
                  <c:v>12</c:v>
                </c:pt>
                <c:pt idx="5">
                  <c:v>27</c:v>
                </c:pt>
                <c:pt idx="6">
                  <c:v>7</c:v>
                </c:pt>
                <c:pt idx="7">
                  <c:v>6</c:v>
                </c:pt>
              </c:numCache>
            </c:numRef>
          </c:val>
          <c:extLst>
            <c:ext xmlns:c16="http://schemas.microsoft.com/office/drawing/2014/chart" uri="{C3380CC4-5D6E-409C-BE32-E72D297353CC}">
              <c16:uniqueId val="{00000001-92BC-414B-ADE6-5020412B7DC4}"/>
            </c:ext>
          </c:extLst>
        </c:ser>
        <c:ser>
          <c:idx val="1"/>
          <c:order val="1"/>
          <c:tx>
            <c:strRef>
              <c:f>'CG AMPLAZ'!$AL$29</c:f>
              <c:strCache>
                <c:ptCount val="1"/>
                <c:pt idx="0">
                  <c:v>14/OCT/2024-20/OCT/2024</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AMPLAZ'!$B$30:$B$129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AMPLAZ'!$AL$30:$AL$129</c:f>
              <c:numCache>
                <c:formatCode>0</c:formatCode>
                <c:ptCount val="10"/>
                <c:pt idx="0">
                  <c:v>34</c:v>
                </c:pt>
                <c:pt idx="1">
                  <c:v>31</c:v>
                </c:pt>
                <c:pt idx="2">
                  <c:v>7</c:v>
                </c:pt>
                <c:pt idx="3">
                  <c:v>9</c:v>
                </c:pt>
                <c:pt idx="4">
                  <c:v>15</c:v>
                </c:pt>
                <c:pt idx="5">
                  <c:v>22</c:v>
                </c:pt>
                <c:pt idx="6">
                  <c:v>13</c:v>
                </c:pt>
                <c:pt idx="7">
                  <c:v>13</c:v>
                </c:pt>
              </c:numCache>
            </c:numRef>
          </c:val>
          <c:extLst>
            <c:ext xmlns:c16="http://schemas.microsoft.com/office/drawing/2014/chart" uri="{C3380CC4-5D6E-409C-BE32-E72D297353CC}">
              <c16:uniqueId val="{00000002-92BC-414B-ADE6-5020412B7DC4}"/>
            </c:ext>
          </c:extLst>
        </c:ser>
        <c:ser>
          <c:idx val="2"/>
          <c:order val="2"/>
          <c:tx>
            <c:strRef>
              <c:f>'CG AMPLAZ'!$AM$29</c:f>
              <c:strCache>
                <c:ptCount val="1"/>
                <c:pt idx="0">
                  <c:v>21/OCT/2024-27/OCT/2024</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AMPLAZ'!$B$30:$B$129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AMPLAZ'!$AM$30:$AM$129</c:f>
              <c:numCache>
                <c:formatCode>#,##0</c:formatCode>
                <c:ptCount val="10"/>
                <c:pt idx="0">
                  <c:v>21</c:v>
                </c:pt>
                <c:pt idx="1">
                  <c:v>34</c:v>
                </c:pt>
                <c:pt idx="2">
                  <c:v>10</c:v>
                </c:pt>
                <c:pt idx="3">
                  <c:v>7</c:v>
                </c:pt>
                <c:pt idx="4">
                  <c:v>15</c:v>
                </c:pt>
                <c:pt idx="5">
                  <c:v>25</c:v>
                </c:pt>
                <c:pt idx="6">
                  <c:v>13</c:v>
                </c:pt>
                <c:pt idx="7">
                  <c:v>17</c:v>
                </c:pt>
                <c:pt idx="8">
                  <c:v>22</c:v>
                </c:pt>
                <c:pt idx="9">
                  <c:v>24</c:v>
                </c:pt>
              </c:numCache>
            </c:numRef>
          </c:val>
          <c:extLst>
            <c:ext xmlns:c16="http://schemas.microsoft.com/office/drawing/2014/chart" uri="{C3380CC4-5D6E-409C-BE32-E72D297353CC}">
              <c16:uniqueId val="{00000003-92BC-414B-ADE6-5020412B7DC4}"/>
            </c:ext>
          </c:extLst>
        </c:ser>
        <c:ser>
          <c:idx val="3"/>
          <c:order val="3"/>
          <c:tx>
            <c:strRef>
              <c:f>'CG AMPLAZ'!$AN$29</c:f>
              <c:strCache>
                <c:ptCount val="1"/>
                <c:pt idx="0">
                  <c:v>28/oct/2024 - 3/oct/2024</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AMPLAZ'!$B$30:$B$129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AMPLAZ'!$AN$30:$AN$129</c:f>
              <c:numCache>
                <c:formatCode>#,##0</c:formatCode>
                <c:ptCount val="10"/>
                <c:pt idx="0">
                  <c:v>32</c:v>
                </c:pt>
                <c:pt idx="1">
                  <c:v>51</c:v>
                </c:pt>
                <c:pt idx="2">
                  <c:v>12</c:v>
                </c:pt>
                <c:pt idx="3">
                  <c:v>7</c:v>
                </c:pt>
                <c:pt idx="4">
                  <c:v>23</c:v>
                </c:pt>
                <c:pt idx="5">
                  <c:v>55</c:v>
                </c:pt>
                <c:pt idx="6">
                  <c:v>20</c:v>
                </c:pt>
                <c:pt idx="7">
                  <c:v>19</c:v>
                </c:pt>
                <c:pt idx="8">
                  <c:v>10</c:v>
                </c:pt>
                <c:pt idx="9">
                  <c:v>6</c:v>
                </c:pt>
              </c:numCache>
            </c:numRef>
          </c:val>
          <c:extLst>
            <c:ext xmlns:c16="http://schemas.microsoft.com/office/drawing/2014/chart" uri="{C3380CC4-5D6E-409C-BE32-E72D297353CC}">
              <c16:uniqueId val="{00000004-92BC-414B-ADE6-5020412B7DC4}"/>
            </c:ext>
          </c:extLst>
        </c:ser>
        <c:dLbls>
          <c:dLblPos val="outEnd"/>
          <c:showLegendKey val="0"/>
          <c:showVal val="1"/>
          <c:showCatName val="0"/>
          <c:showSerName val="0"/>
          <c:showPercent val="0"/>
          <c:showBubbleSize val="0"/>
        </c:dLbls>
        <c:gapWidth val="100"/>
        <c:overlap val="-24"/>
        <c:axId val="1765107791"/>
        <c:axId val="1765096975"/>
      </c:barChart>
      <c:catAx>
        <c:axId val="1765107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50000"/>
                    <a:lumOff val="50000"/>
                  </a:schemeClr>
                </a:solidFill>
                <a:latin typeface="+mn-lt"/>
                <a:ea typeface="+mn-ea"/>
                <a:cs typeface="+mn-cs"/>
              </a:defRPr>
            </a:pPr>
            <a:endParaRPr lang="en-US"/>
          </a:p>
        </c:txPr>
        <c:crossAx val="1765096975"/>
        <c:crosses val="autoZero"/>
        <c:auto val="1"/>
        <c:lblAlgn val="ctr"/>
        <c:lblOffset val="100"/>
        <c:noMultiLvlLbl val="0"/>
      </c:catAx>
      <c:valAx>
        <c:axId val="17650969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765107791"/>
        <c:crosses val="autoZero"/>
        <c:crossBetween val="between"/>
      </c:valAx>
      <c:spPr>
        <a:noFill/>
        <a:ln>
          <a:noFill/>
        </a:ln>
        <a:effectLst/>
      </c:spPr>
    </c:plotArea>
    <c:legend>
      <c:legendPos val="b"/>
      <c:layout>
        <c:manualLayout>
          <c:xMode val="edge"/>
          <c:yMode val="edge"/>
          <c:x val="1.2198849015137923E-2"/>
          <c:y val="0.92187445319335082"/>
          <c:w val="0.44382936430197539"/>
          <c:h val="7.8125546806649182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a:t>
            </a:r>
            <a:r>
              <a:rPr lang="en-ID" baseline="0"/>
              <a:t> AKUMULASI PROMO/TOTAL CHECKS (BILL)</a:t>
            </a:r>
            <a:endParaRPr lang="en-ID"/>
          </a:p>
        </c:rich>
      </c:tx>
      <c:layout>
        <c:manualLayout>
          <c:xMode val="edge"/>
          <c:yMode val="edge"/>
          <c:x val="0.3096736033991598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082747225038761E-2"/>
          <c:y val="0.1914613990418795"/>
          <c:w val="0.94043583924806462"/>
          <c:h val="0.5040885096784723"/>
        </c:manualLayout>
      </c:layout>
      <c:barChart>
        <c:barDir val="col"/>
        <c:grouping val="clustered"/>
        <c:varyColors val="0"/>
        <c:ser>
          <c:idx val="0"/>
          <c:order val="0"/>
          <c:tx>
            <c:strRef>
              <c:f>'CG AMPLAZ'!$AQ$138</c:f>
              <c:strCache>
                <c:ptCount val="1"/>
                <c:pt idx="0">
                  <c:v>7/OCT/2024 -13/OCT/2024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AMPLAZ'!$B$139:$B$147</c:f>
              <c:strCache>
                <c:ptCount val="1"/>
                <c:pt idx="0">
                  <c:v>PERSONAL MENU SET</c:v>
                </c:pt>
              </c:strCache>
            </c:strRef>
          </c:cat>
          <c:val>
            <c:numRef>
              <c:f>'CG AMPLAZ'!$AQ$139:$AQ$147</c:f>
              <c:numCache>
                <c:formatCode>General"%"</c:formatCode>
                <c:ptCount val="1"/>
                <c:pt idx="0">
                  <c:v>27.64</c:v>
                </c:pt>
              </c:numCache>
            </c:numRef>
          </c:val>
          <c:extLst>
            <c:ext xmlns:c16="http://schemas.microsoft.com/office/drawing/2014/chart" uri="{C3380CC4-5D6E-409C-BE32-E72D297353CC}">
              <c16:uniqueId val="{00000001-5DFF-4C72-8A99-A6C0C75C1D00}"/>
            </c:ext>
          </c:extLst>
        </c:ser>
        <c:ser>
          <c:idx val="1"/>
          <c:order val="1"/>
          <c:tx>
            <c:strRef>
              <c:f>'CG AMPLAZ'!$AS$138</c:f>
              <c:strCache>
                <c:ptCount val="1"/>
                <c:pt idx="0">
                  <c:v>14/OCT/2024-20/OCT/2024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AMPLAZ'!$B$139:$B$147</c:f>
              <c:strCache>
                <c:ptCount val="1"/>
                <c:pt idx="0">
                  <c:v>PERSONAL MENU SET</c:v>
                </c:pt>
              </c:strCache>
            </c:strRef>
          </c:cat>
          <c:val>
            <c:numRef>
              <c:f>'CG AMPLAZ'!$AS$139:$AS$147</c:f>
              <c:numCache>
                <c:formatCode>General</c:formatCode>
                <c:ptCount val="1"/>
                <c:pt idx="0">
                  <c:v>144</c:v>
                </c:pt>
              </c:numCache>
            </c:numRef>
          </c:val>
          <c:extLst>
            <c:ext xmlns:c16="http://schemas.microsoft.com/office/drawing/2014/chart" uri="{C3380CC4-5D6E-409C-BE32-E72D297353CC}">
              <c16:uniqueId val="{00000002-5DFF-4C72-8A99-A6C0C75C1D00}"/>
            </c:ext>
          </c:extLst>
        </c:ser>
        <c:ser>
          <c:idx val="2"/>
          <c:order val="2"/>
          <c:tx>
            <c:strRef>
              <c:f>'CG AMPLAZ'!$AV$138</c:f>
              <c:strCache>
                <c:ptCount val="1"/>
                <c:pt idx="0">
                  <c:v>21/OCT/2024-27/OCT/2024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AMPLAZ'!$B$139:$B$147</c:f>
              <c:strCache>
                <c:ptCount val="1"/>
                <c:pt idx="0">
                  <c:v>PERSONAL MENU SET</c:v>
                </c:pt>
              </c:strCache>
            </c:strRef>
          </c:cat>
          <c:val>
            <c:numRef>
              <c:f>'CG AMPLAZ'!$AV$139:$AV$147</c:f>
              <c:numCache>
                <c:formatCode>General</c:formatCode>
                <c:ptCount val="1"/>
                <c:pt idx="0">
                  <c:v>142</c:v>
                </c:pt>
              </c:numCache>
            </c:numRef>
          </c:val>
          <c:extLst>
            <c:ext xmlns:c16="http://schemas.microsoft.com/office/drawing/2014/chart" uri="{C3380CC4-5D6E-409C-BE32-E72D297353CC}">
              <c16:uniqueId val="{00000003-5DFF-4C72-8A99-A6C0C75C1D00}"/>
            </c:ext>
          </c:extLst>
        </c:ser>
        <c:ser>
          <c:idx val="3"/>
          <c:order val="3"/>
          <c:tx>
            <c:strRef>
              <c:f>'CG AMPLAZ'!$AY$138</c:f>
              <c:strCache>
                <c:ptCount val="1"/>
                <c:pt idx="0">
                  <c:v>28/oct/2024 - 3/oct/2024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AMPLAZ'!$B$139:$B$147</c:f>
              <c:strCache>
                <c:ptCount val="1"/>
                <c:pt idx="0">
                  <c:v>PERSONAL MENU SET</c:v>
                </c:pt>
              </c:strCache>
            </c:strRef>
          </c:cat>
          <c:val>
            <c:numRef>
              <c:f>'CG AMPLAZ'!$AY$139:$AY$147</c:f>
              <c:numCache>
                <c:formatCode>General</c:formatCode>
                <c:ptCount val="1"/>
                <c:pt idx="0">
                  <c:v>219</c:v>
                </c:pt>
              </c:numCache>
            </c:numRef>
          </c:val>
          <c:extLst>
            <c:ext xmlns:c16="http://schemas.microsoft.com/office/drawing/2014/chart" uri="{C3380CC4-5D6E-409C-BE32-E72D297353CC}">
              <c16:uniqueId val="{00000004-5DFF-4C72-8A99-A6C0C75C1D00}"/>
            </c:ext>
          </c:extLst>
        </c:ser>
        <c:dLbls>
          <c:dLblPos val="outEnd"/>
          <c:showLegendKey val="0"/>
          <c:showVal val="1"/>
          <c:showCatName val="0"/>
          <c:showSerName val="0"/>
          <c:showPercent val="0"/>
          <c:showBubbleSize val="0"/>
        </c:dLbls>
        <c:gapWidth val="219"/>
        <c:overlap val="-27"/>
        <c:axId val="1855771599"/>
        <c:axId val="1855790735"/>
      </c:barChart>
      <c:catAx>
        <c:axId val="185577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90735"/>
        <c:crosses val="autoZero"/>
        <c:auto val="1"/>
        <c:lblAlgn val="ctr"/>
        <c:lblOffset val="100"/>
        <c:noMultiLvlLbl val="0"/>
      </c:catAx>
      <c:valAx>
        <c:axId val="1855790735"/>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71599"/>
        <c:crosses val="autoZero"/>
        <c:crossBetween val="between"/>
      </c:valAx>
      <c:spPr>
        <a:noFill/>
        <a:ln>
          <a:noFill/>
        </a:ln>
        <a:effectLst/>
      </c:spPr>
    </c:plotArea>
    <c:legend>
      <c:legendPos val="b"/>
      <c:layout>
        <c:manualLayout>
          <c:xMode val="edge"/>
          <c:yMode val="edge"/>
          <c:x val="1.4677643666009606E-2"/>
          <c:y val="0.8539252415508527"/>
          <c:w val="0.97274026194037611"/>
          <c:h val="0.106021666979153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a:t>
            </a:r>
            <a:r>
              <a:rPr lang="en-US"/>
              <a:t>VALUE</a:t>
            </a:r>
            <a:r>
              <a:rPr lang="en-US" baseline="0"/>
              <a:t> </a:t>
            </a:r>
            <a:r>
              <a:rPr lang="en-US"/>
              <a:t>PROMO/TOTAL</a:t>
            </a:r>
            <a:r>
              <a:rPr lang="en-US" baseline="0"/>
              <a:t> </a:t>
            </a:r>
            <a:r>
              <a:rPr lang="en-US"/>
              <a:t>NETT</a:t>
            </a:r>
            <a:r>
              <a:rPr lang="en-US" baseline="0"/>
              <a:t> </a:t>
            </a:r>
            <a:r>
              <a:rPr lang="en-US"/>
              <a:t>SALES </a:t>
            </a:r>
          </a:p>
        </c:rich>
      </c:tx>
      <c:layout>
        <c:manualLayout>
          <c:xMode val="edge"/>
          <c:yMode val="edge"/>
          <c:x val="0.28524754910275113"/>
          <c:y val="2.58620909093223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4840621007044562E-2"/>
          <c:y val="0.15575444250139367"/>
          <c:w val="0.94541368431764983"/>
          <c:h val="0.54635703431054361"/>
        </c:manualLayout>
      </c:layout>
      <c:barChart>
        <c:barDir val="col"/>
        <c:grouping val="clustered"/>
        <c:varyColors val="0"/>
        <c:ser>
          <c:idx val="0"/>
          <c:order val="0"/>
          <c:tx>
            <c:strRef>
              <c:f>'CG AMPLAZ'!$AR$138</c:f>
              <c:strCache>
                <c:ptCount val="1"/>
                <c:pt idx="0">
                  <c:v>7/OCT/2024- 13/OCT/2024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AMPLAZ'!$B$139:$B$147</c:f>
              <c:strCache>
                <c:ptCount val="1"/>
                <c:pt idx="0">
                  <c:v>PERSONAL MENU SET</c:v>
                </c:pt>
              </c:strCache>
            </c:strRef>
          </c:cat>
          <c:val>
            <c:numRef>
              <c:f>'CG AMPLAZ'!$AR$139:$AR$147</c:f>
              <c:numCache>
                <c:formatCode>General"%"</c:formatCode>
                <c:ptCount val="1"/>
                <c:pt idx="0">
                  <c:v>8.39</c:v>
                </c:pt>
              </c:numCache>
            </c:numRef>
          </c:val>
          <c:extLst>
            <c:ext xmlns:c16="http://schemas.microsoft.com/office/drawing/2014/chart" uri="{C3380CC4-5D6E-409C-BE32-E72D297353CC}">
              <c16:uniqueId val="{00000003-3593-48A9-B294-E7DC97710B8B}"/>
            </c:ext>
          </c:extLst>
        </c:ser>
        <c:ser>
          <c:idx val="1"/>
          <c:order val="1"/>
          <c:tx>
            <c:strRef>
              <c:f>'CG AMPLAZ'!$AU$138</c:f>
              <c:strCache>
                <c:ptCount val="1"/>
                <c:pt idx="0">
                  <c:v>14/OCT/2024-20/OCT/20243</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AMPLAZ'!$B$139:$B$147</c:f>
              <c:strCache>
                <c:ptCount val="1"/>
                <c:pt idx="0">
                  <c:v>PERSONAL MENU SET</c:v>
                </c:pt>
              </c:strCache>
            </c:strRef>
          </c:cat>
          <c:val>
            <c:numRef>
              <c:f>'CG AMPLAZ'!$AU$139:$AU$147</c:f>
              <c:numCache>
                <c:formatCode>General"%"</c:formatCode>
                <c:ptCount val="1"/>
                <c:pt idx="0">
                  <c:v>11.5</c:v>
                </c:pt>
              </c:numCache>
            </c:numRef>
          </c:val>
          <c:extLst>
            <c:ext xmlns:c16="http://schemas.microsoft.com/office/drawing/2014/chart" uri="{C3380CC4-5D6E-409C-BE32-E72D297353CC}">
              <c16:uniqueId val="{00000004-3593-48A9-B294-E7DC97710B8B}"/>
            </c:ext>
          </c:extLst>
        </c:ser>
        <c:ser>
          <c:idx val="2"/>
          <c:order val="2"/>
          <c:tx>
            <c:strRef>
              <c:f>'CG AMPLAZ'!$AX$138</c:f>
              <c:strCache>
                <c:ptCount val="1"/>
                <c:pt idx="0">
                  <c:v>21/OCT/2024-27/OCT/20243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AMPLAZ'!$B$139:$B$147</c:f>
              <c:strCache>
                <c:ptCount val="1"/>
                <c:pt idx="0">
                  <c:v>PERSONAL MENU SET</c:v>
                </c:pt>
              </c:strCache>
            </c:strRef>
          </c:cat>
          <c:val>
            <c:numRef>
              <c:f>'CG AMPLAZ'!$AX$139:$AX$147</c:f>
              <c:numCache>
                <c:formatCode>General"%"</c:formatCode>
                <c:ptCount val="1"/>
                <c:pt idx="0">
                  <c:v>10.78</c:v>
                </c:pt>
              </c:numCache>
            </c:numRef>
          </c:val>
          <c:extLst>
            <c:ext xmlns:c16="http://schemas.microsoft.com/office/drawing/2014/chart" uri="{C3380CC4-5D6E-409C-BE32-E72D297353CC}">
              <c16:uniqueId val="{00000005-3593-48A9-B294-E7DC97710B8B}"/>
            </c:ext>
          </c:extLst>
        </c:ser>
        <c:ser>
          <c:idx val="3"/>
          <c:order val="3"/>
          <c:tx>
            <c:strRef>
              <c:f>'CG AMPLAZ'!$BA$138</c:f>
              <c:strCache>
                <c:ptCount val="1"/>
                <c:pt idx="0">
                  <c:v>28/oct/2024 - 3/oct/20243</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AMPLAZ'!$B$139:$B$147</c:f>
              <c:strCache>
                <c:ptCount val="1"/>
                <c:pt idx="0">
                  <c:v>PERSONAL MENU SET</c:v>
                </c:pt>
              </c:strCache>
            </c:strRef>
          </c:cat>
          <c:val>
            <c:numRef>
              <c:f>'CG AMPLAZ'!$BA$139:$BA$147</c:f>
              <c:numCache>
                <c:formatCode>General"%"</c:formatCode>
                <c:ptCount val="1"/>
                <c:pt idx="0">
                  <c:v>14.85</c:v>
                </c:pt>
              </c:numCache>
            </c:numRef>
          </c:val>
          <c:extLst>
            <c:ext xmlns:c16="http://schemas.microsoft.com/office/drawing/2014/chart" uri="{C3380CC4-5D6E-409C-BE32-E72D297353CC}">
              <c16:uniqueId val="{00000006-3593-48A9-B294-E7DC97710B8B}"/>
            </c:ext>
          </c:extLst>
        </c:ser>
        <c:dLbls>
          <c:dLblPos val="outEnd"/>
          <c:showLegendKey val="0"/>
          <c:showVal val="1"/>
          <c:showCatName val="0"/>
          <c:showSerName val="0"/>
          <c:showPercent val="0"/>
          <c:showBubbleSize val="0"/>
        </c:dLbls>
        <c:gapWidth val="219"/>
        <c:overlap val="-27"/>
        <c:axId val="1855771599"/>
        <c:axId val="1855790735"/>
        <c:extLst/>
      </c:barChart>
      <c:catAx>
        <c:axId val="185577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90735"/>
        <c:crosses val="autoZero"/>
        <c:auto val="1"/>
        <c:lblAlgn val="ctr"/>
        <c:lblOffset val="100"/>
        <c:noMultiLvlLbl val="0"/>
      </c:catAx>
      <c:valAx>
        <c:axId val="1855790735"/>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71599"/>
        <c:crosses val="autoZero"/>
        <c:crossBetween val="between"/>
      </c:valAx>
      <c:spPr>
        <a:noFill/>
        <a:ln>
          <a:noFill/>
        </a:ln>
        <a:effectLst/>
      </c:spPr>
    </c:plotArea>
    <c:legend>
      <c:legendPos val="b"/>
      <c:layout>
        <c:manualLayout>
          <c:xMode val="edge"/>
          <c:yMode val="edge"/>
          <c:x val="1.5303222921629125E-2"/>
          <c:y val="0.83678606940329969"/>
          <c:w val="0.89999990631482263"/>
          <c:h val="0.104923031279512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D" baseline="0"/>
              <a:t>TOTAL AKUMULASI PROMO / TOTAL CHECK</a:t>
            </a:r>
            <a:endParaRPr lang="en-ID"/>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MKG'!$AQ$145</c:f>
              <c:strCache>
                <c:ptCount val="1"/>
                <c:pt idx="0">
                  <c:v>7/OCT/2024 -13/OCT/2024</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MKG'!$B$146:$B$154</c:f>
              <c:strCache>
                <c:ptCount val="1"/>
                <c:pt idx="0">
                  <c:v>PERSONAL MENU SET</c:v>
                </c:pt>
              </c:strCache>
            </c:strRef>
          </c:cat>
          <c:val>
            <c:numRef>
              <c:f>'CG MKG'!$AQ$146:$AQ$154</c:f>
              <c:numCache>
                <c:formatCode>General"%"</c:formatCode>
                <c:ptCount val="1"/>
                <c:pt idx="0">
                  <c:v>52.22</c:v>
                </c:pt>
              </c:numCache>
            </c:numRef>
          </c:val>
          <c:extLst>
            <c:ext xmlns:c16="http://schemas.microsoft.com/office/drawing/2014/chart" uri="{C3380CC4-5D6E-409C-BE32-E72D297353CC}">
              <c16:uniqueId val="{00000001-FED7-4098-B6D2-067F74BB1081}"/>
            </c:ext>
          </c:extLst>
        </c:ser>
        <c:ser>
          <c:idx val="1"/>
          <c:order val="1"/>
          <c:tx>
            <c:strRef>
              <c:f>'CG MKG'!$AT$145</c:f>
              <c:strCache>
                <c:ptCount val="1"/>
                <c:pt idx="0">
                  <c:v>14/OCT/2024-20/OCT/202432</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MKG'!$B$146:$B$154</c:f>
              <c:strCache>
                <c:ptCount val="1"/>
                <c:pt idx="0">
                  <c:v>PERSONAL MENU SET</c:v>
                </c:pt>
              </c:strCache>
            </c:strRef>
          </c:cat>
          <c:val>
            <c:numRef>
              <c:f>'CG MKG'!$AT$146:$AT$154</c:f>
              <c:numCache>
                <c:formatCode>General"%"</c:formatCode>
                <c:ptCount val="1"/>
                <c:pt idx="0">
                  <c:v>46.87</c:v>
                </c:pt>
              </c:numCache>
            </c:numRef>
          </c:val>
          <c:extLst>
            <c:ext xmlns:c16="http://schemas.microsoft.com/office/drawing/2014/chart" uri="{C3380CC4-5D6E-409C-BE32-E72D297353CC}">
              <c16:uniqueId val="{00000002-FED7-4098-B6D2-067F74BB1081}"/>
            </c:ext>
          </c:extLst>
        </c:ser>
        <c:ser>
          <c:idx val="2"/>
          <c:order val="2"/>
          <c:tx>
            <c:strRef>
              <c:f>'CG MKG'!$AW$145</c:f>
              <c:strCache>
                <c:ptCount val="1"/>
                <c:pt idx="0">
                  <c:v>21/OCT/2024-27/OCT/20242</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MKG'!$B$146:$B$154</c:f>
              <c:strCache>
                <c:ptCount val="1"/>
                <c:pt idx="0">
                  <c:v>PERSONAL MENU SET</c:v>
                </c:pt>
              </c:strCache>
            </c:strRef>
          </c:cat>
          <c:val>
            <c:numRef>
              <c:f>'CG MKG'!$AW$146:$AW$154</c:f>
              <c:numCache>
                <c:formatCode>General"%"</c:formatCode>
                <c:ptCount val="1"/>
                <c:pt idx="0">
                  <c:v>39.22</c:v>
                </c:pt>
              </c:numCache>
            </c:numRef>
          </c:val>
          <c:extLst>
            <c:ext xmlns:c16="http://schemas.microsoft.com/office/drawing/2014/chart" uri="{C3380CC4-5D6E-409C-BE32-E72D297353CC}">
              <c16:uniqueId val="{00000003-FED7-4098-B6D2-067F74BB1081}"/>
            </c:ext>
          </c:extLst>
        </c:ser>
        <c:ser>
          <c:idx val="3"/>
          <c:order val="3"/>
          <c:tx>
            <c:strRef>
              <c:f>'CG MKG'!$AZ$145</c:f>
              <c:strCache>
                <c:ptCount val="1"/>
                <c:pt idx="0">
                  <c:v>28/oct/2024 - 3/oct/20242</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MKG'!$B$146:$B$154</c:f>
              <c:strCache>
                <c:ptCount val="1"/>
                <c:pt idx="0">
                  <c:v>PERSONAL MENU SET</c:v>
                </c:pt>
              </c:strCache>
            </c:strRef>
          </c:cat>
          <c:val>
            <c:numRef>
              <c:f>'CG MKG'!$AZ$146:$AZ$154</c:f>
              <c:numCache>
                <c:formatCode>General"%"</c:formatCode>
                <c:ptCount val="1"/>
                <c:pt idx="0">
                  <c:v>47.2</c:v>
                </c:pt>
              </c:numCache>
            </c:numRef>
          </c:val>
          <c:extLst>
            <c:ext xmlns:c16="http://schemas.microsoft.com/office/drawing/2014/chart" uri="{C3380CC4-5D6E-409C-BE32-E72D297353CC}">
              <c16:uniqueId val="{00000004-FED7-4098-B6D2-067F74BB1081}"/>
            </c:ext>
          </c:extLst>
        </c:ser>
        <c:dLbls>
          <c:dLblPos val="outEnd"/>
          <c:showLegendKey val="0"/>
          <c:showVal val="1"/>
          <c:showCatName val="0"/>
          <c:showSerName val="0"/>
          <c:showPercent val="0"/>
          <c:showBubbleSize val="0"/>
        </c:dLbls>
        <c:gapWidth val="100"/>
        <c:overlap val="-24"/>
        <c:axId val="1841128751"/>
        <c:axId val="1841125423"/>
      </c:barChart>
      <c:catAx>
        <c:axId val="184112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41125423"/>
        <c:crosses val="autoZero"/>
        <c:auto val="1"/>
        <c:lblAlgn val="ctr"/>
        <c:lblOffset val="100"/>
        <c:noMultiLvlLbl val="0"/>
      </c:catAx>
      <c:valAx>
        <c:axId val="1841125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41128751"/>
        <c:crosses val="autoZero"/>
        <c:crossBetween val="between"/>
      </c:valAx>
      <c:spPr>
        <a:noFill/>
        <a:ln>
          <a:noFill/>
        </a:ln>
        <a:effectLst/>
      </c:spPr>
    </c:plotArea>
    <c:legend>
      <c:legendPos val="b"/>
      <c:layout>
        <c:manualLayout>
          <c:xMode val="edge"/>
          <c:yMode val="edge"/>
          <c:x val="6.6636602246473359E-2"/>
          <c:y val="0.88302241769683198"/>
          <c:w val="0.8636488725218685"/>
          <c:h val="0.1025447425687430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D" baseline="0"/>
              <a:t>TOTAL VALUE PROMO / TOTAL NETT SALES</a:t>
            </a:r>
          </a:p>
          <a:p>
            <a:pPr>
              <a:defRPr/>
            </a:pPr>
            <a:endParaRPr lang="en-ID"/>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MKG'!$AR$145</c:f>
              <c:strCache>
                <c:ptCount val="1"/>
                <c:pt idx="0">
                  <c:v>7/OCT/2024- 13/OCT/2024</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MKG'!$B$146:$B$154</c:f>
              <c:strCache>
                <c:ptCount val="1"/>
                <c:pt idx="0">
                  <c:v>PERSONAL MENU SET</c:v>
                </c:pt>
              </c:strCache>
            </c:strRef>
          </c:cat>
          <c:val>
            <c:numRef>
              <c:f>'CG MKG'!$AR$146:$AR$154</c:f>
              <c:numCache>
                <c:formatCode>General"%"</c:formatCode>
                <c:ptCount val="1"/>
                <c:pt idx="0">
                  <c:v>15.43</c:v>
                </c:pt>
              </c:numCache>
            </c:numRef>
          </c:val>
          <c:extLst>
            <c:ext xmlns:c16="http://schemas.microsoft.com/office/drawing/2014/chart" uri="{C3380CC4-5D6E-409C-BE32-E72D297353CC}">
              <c16:uniqueId val="{00000001-F207-4D69-A89E-6F7249F4D2D0}"/>
            </c:ext>
          </c:extLst>
        </c:ser>
        <c:ser>
          <c:idx val="1"/>
          <c:order val="1"/>
          <c:tx>
            <c:strRef>
              <c:f>'CG MKG'!$AU$145</c:f>
              <c:strCache>
                <c:ptCount val="1"/>
                <c:pt idx="0">
                  <c:v>14/OCT/2024-20/OCT/202433</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MKG'!$B$146:$B$154</c:f>
              <c:strCache>
                <c:ptCount val="1"/>
                <c:pt idx="0">
                  <c:v>PERSONAL MENU SET</c:v>
                </c:pt>
              </c:strCache>
            </c:strRef>
          </c:cat>
          <c:val>
            <c:numRef>
              <c:f>'CG MKG'!$AU$146:$AU$154</c:f>
              <c:numCache>
                <c:formatCode>General"%"</c:formatCode>
                <c:ptCount val="1"/>
                <c:pt idx="0">
                  <c:v>14.3</c:v>
                </c:pt>
              </c:numCache>
            </c:numRef>
          </c:val>
          <c:extLst>
            <c:ext xmlns:c16="http://schemas.microsoft.com/office/drawing/2014/chart" uri="{C3380CC4-5D6E-409C-BE32-E72D297353CC}">
              <c16:uniqueId val="{00000002-F207-4D69-A89E-6F7249F4D2D0}"/>
            </c:ext>
          </c:extLst>
        </c:ser>
        <c:ser>
          <c:idx val="2"/>
          <c:order val="2"/>
          <c:tx>
            <c:strRef>
              <c:f>'CG MKG'!$AX$145</c:f>
              <c:strCache>
                <c:ptCount val="1"/>
                <c:pt idx="0">
                  <c:v>21/OCT/2024-27/OCT/20243</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MKG'!$B$146:$B$154</c:f>
              <c:strCache>
                <c:ptCount val="1"/>
                <c:pt idx="0">
                  <c:v>PERSONAL MENU SET</c:v>
                </c:pt>
              </c:strCache>
            </c:strRef>
          </c:cat>
          <c:val>
            <c:numRef>
              <c:f>'CG MKG'!$AX$146:$AX$154</c:f>
              <c:numCache>
                <c:formatCode>General"%"</c:formatCode>
                <c:ptCount val="1"/>
                <c:pt idx="0">
                  <c:v>11.6</c:v>
                </c:pt>
              </c:numCache>
            </c:numRef>
          </c:val>
          <c:extLst>
            <c:ext xmlns:c16="http://schemas.microsoft.com/office/drawing/2014/chart" uri="{C3380CC4-5D6E-409C-BE32-E72D297353CC}">
              <c16:uniqueId val="{00000003-F207-4D69-A89E-6F7249F4D2D0}"/>
            </c:ext>
          </c:extLst>
        </c:ser>
        <c:ser>
          <c:idx val="3"/>
          <c:order val="3"/>
          <c:tx>
            <c:strRef>
              <c:f>'CG MKG'!$BA$145</c:f>
              <c:strCache>
                <c:ptCount val="1"/>
                <c:pt idx="0">
                  <c:v>28/oct/2024 - 3/oct/20243</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MKG'!$B$146:$B$154</c:f>
              <c:strCache>
                <c:ptCount val="1"/>
                <c:pt idx="0">
                  <c:v>PERSONAL MENU SET</c:v>
                </c:pt>
              </c:strCache>
            </c:strRef>
          </c:cat>
          <c:val>
            <c:numRef>
              <c:f>'CG MKG'!$BA$146:$BA$154</c:f>
              <c:numCache>
                <c:formatCode>General"%"</c:formatCode>
                <c:ptCount val="1"/>
                <c:pt idx="0">
                  <c:v>14.05</c:v>
                </c:pt>
              </c:numCache>
            </c:numRef>
          </c:val>
          <c:extLst>
            <c:ext xmlns:c16="http://schemas.microsoft.com/office/drawing/2014/chart" uri="{C3380CC4-5D6E-409C-BE32-E72D297353CC}">
              <c16:uniqueId val="{00000004-F207-4D69-A89E-6F7249F4D2D0}"/>
            </c:ext>
          </c:extLst>
        </c:ser>
        <c:dLbls>
          <c:dLblPos val="outEnd"/>
          <c:showLegendKey val="0"/>
          <c:showVal val="1"/>
          <c:showCatName val="0"/>
          <c:showSerName val="0"/>
          <c:showPercent val="0"/>
          <c:showBubbleSize val="0"/>
        </c:dLbls>
        <c:gapWidth val="100"/>
        <c:overlap val="-24"/>
        <c:axId val="1841128751"/>
        <c:axId val="1841125423"/>
      </c:barChart>
      <c:catAx>
        <c:axId val="184112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41125423"/>
        <c:crosses val="autoZero"/>
        <c:auto val="1"/>
        <c:lblAlgn val="ctr"/>
        <c:lblOffset val="100"/>
        <c:noMultiLvlLbl val="0"/>
      </c:catAx>
      <c:valAx>
        <c:axId val="1841125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41128751"/>
        <c:crosses val="autoZero"/>
        <c:crossBetween val="between"/>
      </c:valAx>
      <c:spPr>
        <a:noFill/>
        <a:ln>
          <a:noFill/>
        </a:ln>
        <a:effectLst/>
      </c:spPr>
    </c:plotArea>
    <c:legend>
      <c:legendPos val="b"/>
      <c:layout>
        <c:manualLayout>
          <c:xMode val="edge"/>
          <c:yMode val="edge"/>
          <c:x val="5.7364148158771819E-2"/>
          <c:y val="0.87105358115742804"/>
          <c:w val="0.89999989454441343"/>
          <c:h val="0.101620270378559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D"/>
              <a:t>BREAKDOWN </a:t>
            </a:r>
            <a:r>
              <a:rPr lang="en-ID" baseline="0"/>
              <a:t>ITEM PROMO</a:t>
            </a:r>
            <a:endParaRPr lang="en-ID"/>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MKG'!$AR$28</c:f>
              <c:strCache>
                <c:ptCount val="1"/>
                <c:pt idx="0">
                  <c:v>7/OCT/2024- 13/OCT/2024</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MKG'!$B$29:$B$135</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MKG'!$AR$29:$AR$135</c:f>
              <c:numCache>
                <c:formatCode>General"%"</c:formatCode>
                <c:ptCount val="10"/>
                <c:pt idx="0">
                  <c:v>2.0699999999999998</c:v>
                </c:pt>
                <c:pt idx="1">
                  <c:v>2.35</c:v>
                </c:pt>
                <c:pt idx="2">
                  <c:v>1.1499999999999999</c:v>
                </c:pt>
                <c:pt idx="3">
                  <c:v>0.69</c:v>
                </c:pt>
                <c:pt idx="4">
                  <c:v>2.15</c:v>
                </c:pt>
                <c:pt idx="5">
                  <c:v>2.69</c:v>
                </c:pt>
                <c:pt idx="6">
                  <c:v>1.63</c:v>
                </c:pt>
                <c:pt idx="7">
                  <c:v>2.7</c:v>
                </c:pt>
              </c:numCache>
            </c:numRef>
          </c:val>
          <c:extLst>
            <c:ext xmlns:c16="http://schemas.microsoft.com/office/drawing/2014/chart" uri="{C3380CC4-5D6E-409C-BE32-E72D297353CC}">
              <c16:uniqueId val="{00000001-D52E-4153-8F31-6055EF07A426}"/>
            </c:ext>
          </c:extLst>
        </c:ser>
        <c:ser>
          <c:idx val="1"/>
          <c:order val="1"/>
          <c:tx>
            <c:strRef>
              <c:f>'CG MKG'!$AS$28</c:f>
              <c:strCache>
                <c:ptCount val="1"/>
                <c:pt idx="0">
                  <c:v>14/OCT/2024-20/OCT/2024</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MKG'!$B$29:$B$135</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MKG'!$AS$29:$AS$135</c:f>
              <c:numCache>
                <c:formatCode>0</c:formatCode>
                <c:ptCount val="10"/>
                <c:pt idx="0">
                  <c:v>49</c:v>
                </c:pt>
                <c:pt idx="1">
                  <c:v>53</c:v>
                </c:pt>
                <c:pt idx="2">
                  <c:v>26</c:v>
                </c:pt>
                <c:pt idx="3">
                  <c:v>17</c:v>
                </c:pt>
                <c:pt idx="4">
                  <c:v>36</c:v>
                </c:pt>
                <c:pt idx="5">
                  <c:v>49</c:v>
                </c:pt>
                <c:pt idx="6">
                  <c:v>26</c:v>
                </c:pt>
                <c:pt idx="7">
                  <c:v>36</c:v>
                </c:pt>
              </c:numCache>
            </c:numRef>
          </c:val>
          <c:extLst>
            <c:ext xmlns:c16="http://schemas.microsoft.com/office/drawing/2014/chart" uri="{C3380CC4-5D6E-409C-BE32-E72D297353CC}">
              <c16:uniqueId val="{00000002-D52E-4153-8F31-6055EF07A426}"/>
            </c:ext>
          </c:extLst>
        </c:ser>
        <c:ser>
          <c:idx val="2"/>
          <c:order val="2"/>
          <c:tx>
            <c:strRef>
              <c:f>'CG MKG'!$AT$28</c:f>
              <c:strCache>
                <c:ptCount val="1"/>
                <c:pt idx="0">
                  <c:v>21/OCT/2024-27/OCT/2024</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MKG'!$B$29:$B$135</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MKG'!$AT$29:$AT$135</c:f>
              <c:numCache>
                <c:formatCode>#,##0.00_);\(#,##0.00\)</c:formatCode>
                <c:ptCount val="10"/>
                <c:pt idx="0">
                  <c:v>34</c:v>
                </c:pt>
                <c:pt idx="1">
                  <c:v>52</c:v>
                </c:pt>
                <c:pt idx="2">
                  <c:v>24</c:v>
                </c:pt>
                <c:pt idx="3">
                  <c:v>11</c:v>
                </c:pt>
                <c:pt idx="4">
                  <c:v>29</c:v>
                </c:pt>
                <c:pt idx="5">
                  <c:v>30</c:v>
                </c:pt>
                <c:pt idx="6">
                  <c:v>15</c:v>
                </c:pt>
                <c:pt idx="7">
                  <c:v>36</c:v>
                </c:pt>
                <c:pt idx="8">
                  <c:v>39</c:v>
                </c:pt>
                <c:pt idx="9">
                  <c:v>25</c:v>
                </c:pt>
              </c:numCache>
            </c:numRef>
          </c:val>
          <c:extLst>
            <c:ext xmlns:c16="http://schemas.microsoft.com/office/drawing/2014/chart" uri="{C3380CC4-5D6E-409C-BE32-E72D297353CC}">
              <c16:uniqueId val="{00000003-D52E-4153-8F31-6055EF07A426}"/>
            </c:ext>
          </c:extLst>
        </c:ser>
        <c:ser>
          <c:idx val="3"/>
          <c:order val="3"/>
          <c:tx>
            <c:strRef>
              <c:f>'CG MKG'!$AU$28</c:f>
              <c:strCache>
                <c:ptCount val="1"/>
                <c:pt idx="0">
                  <c:v>28/oct/2024 - 3/oct/2024</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'CG MKG'!$B$29:$B$135</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MKG'!$AU$29:$AU$135</c:f>
              <c:numCache>
                <c:formatCode>General</c:formatCode>
                <c:ptCount val="10"/>
                <c:pt idx="0">
                  <c:v>52</c:v>
                </c:pt>
                <c:pt idx="1">
                  <c:v>60</c:v>
                </c:pt>
                <c:pt idx="2">
                  <c:v>30</c:v>
                </c:pt>
                <c:pt idx="3">
                  <c:v>11</c:v>
                </c:pt>
                <c:pt idx="4">
                  <c:v>30</c:v>
                </c:pt>
                <c:pt idx="5">
                  <c:v>48</c:v>
                </c:pt>
                <c:pt idx="6">
                  <c:v>25</c:v>
                </c:pt>
                <c:pt idx="7">
                  <c:v>39</c:v>
                </c:pt>
                <c:pt idx="8">
                  <c:v>26</c:v>
                </c:pt>
                <c:pt idx="9">
                  <c:v>15</c:v>
                </c:pt>
              </c:numCache>
            </c:numRef>
          </c:val>
          <c:extLst>
            <c:ext xmlns:c16="http://schemas.microsoft.com/office/drawing/2014/chart" uri="{C3380CC4-5D6E-409C-BE32-E72D297353CC}">
              <c16:uniqueId val="{00000004-D52E-4153-8F31-6055EF07A426}"/>
            </c:ext>
          </c:extLst>
        </c:ser>
        <c:dLbls>
          <c:dLblPos val="outEnd"/>
          <c:showLegendKey val="0"/>
          <c:showVal val="1"/>
          <c:showCatName val="0"/>
          <c:showSerName val="0"/>
          <c:showPercent val="0"/>
          <c:showBubbleSize val="0"/>
        </c:dLbls>
        <c:gapWidth val="100"/>
        <c:overlap val="-24"/>
        <c:axId val="1841128751"/>
        <c:axId val="1841125423"/>
      </c:barChart>
      <c:catAx>
        <c:axId val="184112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41125423"/>
        <c:crosses val="autoZero"/>
        <c:auto val="1"/>
        <c:lblAlgn val="ctr"/>
        <c:lblOffset val="100"/>
        <c:noMultiLvlLbl val="0"/>
      </c:catAx>
      <c:valAx>
        <c:axId val="1841125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41128751"/>
        <c:crosses val="autoZero"/>
        <c:crossBetween val="between"/>
      </c:valAx>
      <c:spPr>
        <a:noFill/>
        <a:ln>
          <a:noFill/>
        </a:ln>
        <a:effectLst/>
      </c:spPr>
    </c:plotArea>
    <c:legend>
      <c:legendPos val="b"/>
      <c:layout>
        <c:manualLayout>
          <c:xMode val="edge"/>
          <c:yMode val="edge"/>
          <c:x val="2.2141251107172268E-2"/>
          <c:y val="0.87245090598833597"/>
          <c:w val="0.971537982379999"/>
          <c:h val="8.9810580361389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BREAKDOWN_ITEM_PROMO</a:t>
            </a:r>
          </a:p>
        </c:rich>
      </c:tx>
      <c:layout>
        <c:manualLayout>
          <c:xMode val="edge"/>
          <c:yMode val="edge"/>
          <c:x val="0.4231907570832232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JGC'!$AM$29:$AM$31</c:f>
              <c:strCache>
                <c:ptCount val="3"/>
                <c:pt idx="0">
                  <c:v>28/oct/2024 - 3/oct/2024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JGC'!$AJ$30:$AJ$129</c:f>
              <c:numCache>
                <c:formatCode>0</c:formatCode>
                <c:ptCount val="10"/>
                <c:pt idx="0">
                  <c:v>11</c:v>
                </c:pt>
                <c:pt idx="1">
                  <c:v>30</c:v>
                </c:pt>
                <c:pt idx="2">
                  <c:v>2</c:v>
                </c:pt>
                <c:pt idx="3">
                  <c:v>3</c:v>
                </c:pt>
                <c:pt idx="4">
                  <c:v>12</c:v>
                </c:pt>
                <c:pt idx="5">
                  <c:v>25</c:v>
                </c:pt>
                <c:pt idx="6">
                  <c:v>13</c:v>
                </c:pt>
                <c:pt idx="7">
                  <c:v>18</c:v>
                </c:pt>
              </c:numCache>
            </c:numRef>
          </c:val>
          <c:extLst>
            <c:ext xmlns:c16="http://schemas.microsoft.com/office/drawing/2014/chart" uri="{C3380CC4-5D6E-409C-BE32-E72D297353CC}">
              <c16:uniqueId val="{00000001-7CF7-4701-ADE7-73750A7089B6}"/>
            </c:ext>
          </c:extLst>
        </c:ser>
        <c:ser>
          <c:idx val="1"/>
          <c:order val="1"/>
          <c:tx>
            <c:strRef>
              <c:f>'CG JGC'!$AK$29</c:f>
              <c:strCache>
                <c:ptCount val="1"/>
                <c:pt idx="0">
                  <c:v>14/OCT/2024-20/OCT/20243</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JGC'!$AK$30:$AK$129</c:f>
              <c:numCache>
                <c:formatCode>0</c:formatCode>
                <c:ptCount val="10"/>
                <c:pt idx="0">
                  <c:v>16</c:v>
                </c:pt>
                <c:pt idx="1">
                  <c:v>24</c:v>
                </c:pt>
                <c:pt idx="2">
                  <c:v>8</c:v>
                </c:pt>
                <c:pt idx="3">
                  <c:v>3</c:v>
                </c:pt>
                <c:pt idx="4">
                  <c:v>15</c:v>
                </c:pt>
                <c:pt idx="5">
                  <c:v>16</c:v>
                </c:pt>
                <c:pt idx="6">
                  <c:v>8</c:v>
                </c:pt>
                <c:pt idx="7">
                  <c:v>22</c:v>
                </c:pt>
              </c:numCache>
            </c:numRef>
          </c:val>
          <c:extLst>
            <c:ext xmlns:c16="http://schemas.microsoft.com/office/drawing/2014/chart" uri="{C3380CC4-5D6E-409C-BE32-E72D297353CC}">
              <c16:uniqueId val="{00000002-7CF7-4701-ADE7-73750A7089B6}"/>
            </c:ext>
          </c:extLst>
        </c:ser>
        <c:ser>
          <c:idx val="2"/>
          <c:order val="2"/>
          <c:tx>
            <c:strRef>
              <c:f>'CG JGC'!$AL$29</c:f>
              <c:strCache>
                <c:ptCount val="1"/>
                <c:pt idx="0">
                  <c:v>21/OCT/2024-27/OCT/2024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JGC'!$AL$30:$AL$129</c:f>
              <c:numCache>
                <c:formatCode>#,##0.00_);\(#,##0.00\)</c:formatCode>
                <c:ptCount val="10"/>
                <c:pt idx="0">
                  <c:v>14</c:v>
                </c:pt>
                <c:pt idx="1">
                  <c:v>12</c:v>
                </c:pt>
                <c:pt idx="2">
                  <c:v>6</c:v>
                </c:pt>
                <c:pt idx="3">
                  <c:v>2</c:v>
                </c:pt>
                <c:pt idx="4">
                  <c:v>11</c:v>
                </c:pt>
                <c:pt idx="5">
                  <c:v>20</c:v>
                </c:pt>
                <c:pt idx="6">
                  <c:v>3</c:v>
                </c:pt>
                <c:pt idx="7">
                  <c:v>15</c:v>
                </c:pt>
                <c:pt idx="8">
                  <c:v>22</c:v>
                </c:pt>
                <c:pt idx="9">
                  <c:v>12</c:v>
                </c:pt>
              </c:numCache>
            </c:numRef>
          </c:val>
          <c:extLst>
            <c:ext xmlns:c16="http://schemas.microsoft.com/office/drawing/2014/chart" uri="{C3380CC4-5D6E-409C-BE32-E72D297353CC}">
              <c16:uniqueId val="{00000003-7CF7-4701-ADE7-73750A7089B6}"/>
            </c:ext>
          </c:extLst>
        </c:ser>
        <c:ser>
          <c:idx val="3"/>
          <c:order val="3"/>
          <c:tx>
            <c:strRef>
              <c:f>'CG JGC'!$AM$29</c:f>
              <c:strCache>
                <c:ptCount val="1"/>
                <c:pt idx="0">
                  <c:v>28/oct/2024 - 3/oct/2024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JGC'!$AM$30:$AM$129</c:f>
              <c:numCache>
                <c:formatCode>General</c:formatCode>
                <c:ptCount val="10"/>
                <c:pt idx="0">
                  <c:v>26</c:v>
                </c:pt>
                <c:pt idx="1">
                  <c:v>20</c:v>
                </c:pt>
                <c:pt idx="2">
                  <c:v>10</c:v>
                </c:pt>
                <c:pt idx="3">
                  <c:v>5</c:v>
                </c:pt>
                <c:pt idx="4">
                  <c:v>12</c:v>
                </c:pt>
                <c:pt idx="5">
                  <c:v>26</c:v>
                </c:pt>
                <c:pt idx="6">
                  <c:v>12</c:v>
                </c:pt>
                <c:pt idx="7">
                  <c:v>19</c:v>
                </c:pt>
                <c:pt idx="8">
                  <c:v>5</c:v>
                </c:pt>
                <c:pt idx="9">
                  <c:v>4</c:v>
                </c:pt>
              </c:numCache>
            </c:numRef>
          </c:val>
          <c:extLst>
            <c:ext xmlns:c16="http://schemas.microsoft.com/office/drawing/2014/chart" uri="{C3380CC4-5D6E-409C-BE32-E72D297353CC}">
              <c16:uniqueId val="{00000004-7CF7-4701-ADE7-73750A7089B6}"/>
            </c:ext>
          </c:extLst>
        </c:ser>
        <c:dLbls>
          <c:dLblPos val="outEnd"/>
          <c:showLegendKey val="0"/>
          <c:showVal val="1"/>
          <c:showCatName val="0"/>
          <c:showSerName val="0"/>
          <c:showPercent val="0"/>
          <c:showBubbleSize val="0"/>
        </c:dLbls>
        <c:gapWidth val="219"/>
        <c:overlap val="-27"/>
        <c:axId val="1765101135"/>
        <c:axId val="1765096559"/>
      </c:barChart>
      <c:catAx>
        <c:axId val="1765101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096559"/>
        <c:crosses val="autoZero"/>
        <c:auto val="1"/>
        <c:lblAlgn val="ctr"/>
        <c:lblOffset val="100"/>
        <c:noMultiLvlLbl val="0"/>
      </c:catAx>
      <c:valAx>
        <c:axId val="176509655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101135"/>
        <c:crosses val="autoZero"/>
        <c:crossBetween val="between"/>
      </c:valAx>
      <c:spPr>
        <a:noFill/>
        <a:ln>
          <a:noFill/>
        </a:ln>
        <a:effectLst/>
      </c:spPr>
    </c:plotArea>
    <c:legend>
      <c:legendPos val="b"/>
      <c:layout>
        <c:manualLayout>
          <c:xMode val="edge"/>
          <c:yMode val="edge"/>
          <c:x val="1.3097118640834947E-2"/>
          <c:y val="0.91079215794298929"/>
          <c:w val="0.45292416887759018"/>
          <c:h val="8.743584513075762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a:t>
            </a:r>
            <a:r>
              <a:rPr lang="en-ID" baseline="0"/>
              <a:t> </a:t>
            </a:r>
            <a:r>
              <a:rPr lang="en-ID"/>
              <a:t>AKUMLASI</a:t>
            </a:r>
            <a:r>
              <a:rPr lang="en-ID" baseline="0"/>
              <a:t> </a:t>
            </a:r>
            <a:r>
              <a:rPr lang="en-ID"/>
              <a:t>PROMO/TOTAL</a:t>
            </a:r>
            <a:r>
              <a:rPr lang="en-ID" baseline="0"/>
              <a:t> </a:t>
            </a:r>
            <a:r>
              <a:rPr lang="en-ID"/>
              <a:t>CHEKS(BILL)</a:t>
            </a:r>
          </a:p>
        </c:rich>
      </c:tx>
      <c:layout>
        <c:manualLayout>
          <c:xMode val="edge"/>
          <c:yMode val="edge"/>
          <c:x val="0.2717105801995775"/>
          <c:y val="1.86431961386564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JGC'!$AQ$138</c:f>
              <c:strCache>
                <c:ptCount val="1"/>
                <c:pt idx="0">
                  <c:v>7/OCT/2024 -13/OCT/2024</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E71C-49CF-813C-7314CA0B656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JGC'!$B$139:$B$148</c:f>
              <c:strCache>
                <c:ptCount val="1"/>
                <c:pt idx="0">
                  <c:v>PERSONAL MENU SET</c:v>
                </c:pt>
              </c:strCache>
            </c:strRef>
          </c:cat>
          <c:val>
            <c:numRef>
              <c:f>'CG JGC'!$AQ$139:$AQ$148</c:f>
              <c:numCache>
                <c:formatCode>General"%"</c:formatCode>
                <c:ptCount val="1"/>
                <c:pt idx="0">
                  <c:v>42.07</c:v>
                </c:pt>
              </c:numCache>
            </c:numRef>
          </c:val>
          <c:extLst>
            <c:ext xmlns:c16="http://schemas.microsoft.com/office/drawing/2014/chart" uri="{C3380CC4-5D6E-409C-BE32-E72D297353CC}">
              <c16:uniqueId val="{00000006-AA6A-408D-AABC-06EF1F0AAB6D}"/>
            </c:ext>
          </c:extLst>
        </c:ser>
        <c:ser>
          <c:idx val="1"/>
          <c:order val="1"/>
          <c:tx>
            <c:strRef>
              <c:f>'CG JGC'!$AT$138</c:f>
              <c:strCache>
                <c:ptCount val="1"/>
                <c:pt idx="0">
                  <c:v>14/OCT/2024  -20/OCT/2024</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1-E71C-49CF-813C-7314CA0B656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JGC'!$B$139:$B$148</c:f>
              <c:strCache>
                <c:ptCount val="1"/>
                <c:pt idx="0">
                  <c:v>PERSONAL MENU SET</c:v>
                </c:pt>
              </c:strCache>
            </c:strRef>
          </c:cat>
          <c:val>
            <c:numRef>
              <c:f>'CG JGC'!$AT$139:$AT$148</c:f>
              <c:numCache>
                <c:formatCode>General"%"</c:formatCode>
                <c:ptCount val="1"/>
                <c:pt idx="0">
                  <c:v>35.56</c:v>
                </c:pt>
              </c:numCache>
            </c:numRef>
          </c:val>
          <c:extLst>
            <c:ext xmlns:c16="http://schemas.microsoft.com/office/drawing/2014/chart" uri="{C3380CC4-5D6E-409C-BE32-E72D297353CC}">
              <c16:uniqueId val="{00000007-AA6A-408D-AABC-06EF1F0AAB6D}"/>
            </c:ext>
          </c:extLst>
        </c:ser>
        <c:ser>
          <c:idx val="2"/>
          <c:order val="2"/>
          <c:tx>
            <c:strRef>
              <c:f>'CG JGC'!$AW$138</c:f>
              <c:strCache>
                <c:ptCount val="1"/>
                <c:pt idx="0">
                  <c:v>21/OCT/2024-27/OCT/20242</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JGC'!$B$139:$B$148</c:f>
              <c:strCache>
                <c:ptCount val="1"/>
                <c:pt idx="0">
                  <c:v>PERSONAL MENU SET</c:v>
                </c:pt>
              </c:strCache>
            </c:strRef>
          </c:cat>
          <c:val>
            <c:numRef>
              <c:f>'CG JGC'!$AW$139:$AW$148</c:f>
              <c:numCache>
                <c:formatCode>General"%"</c:formatCode>
                <c:ptCount val="1"/>
                <c:pt idx="0">
                  <c:v>23.31</c:v>
                </c:pt>
              </c:numCache>
            </c:numRef>
          </c:val>
          <c:extLst>
            <c:ext xmlns:c16="http://schemas.microsoft.com/office/drawing/2014/chart" uri="{C3380CC4-5D6E-409C-BE32-E72D297353CC}">
              <c16:uniqueId val="{00000008-AA6A-408D-AABC-06EF1F0AAB6D}"/>
            </c:ext>
          </c:extLst>
        </c:ser>
        <c:ser>
          <c:idx val="3"/>
          <c:order val="3"/>
          <c:tx>
            <c:strRef>
              <c:f>'CG JGC'!$AZ$138</c:f>
              <c:strCache>
                <c:ptCount val="1"/>
                <c:pt idx="0">
                  <c:v>28/oct/2024 - 3/oct/20242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JGC'!$B$139:$B$148</c:f>
              <c:strCache>
                <c:ptCount val="1"/>
                <c:pt idx="0">
                  <c:v>PERSONAL MENU SET</c:v>
                </c:pt>
              </c:strCache>
            </c:strRef>
          </c:cat>
          <c:val>
            <c:numRef>
              <c:f>'CG JGC'!$AZ$139:$AZ$148</c:f>
              <c:numCache>
                <c:formatCode>General"%"</c:formatCode>
                <c:ptCount val="1"/>
                <c:pt idx="0">
                  <c:v>36.619999999999997</c:v>
                </c:pt>
              </c:numCache>
            </c:numRef>
          </c:val>
          <c:extLst>
            <c:ext xmlns:c16="http://schemas.microsoft.com/office/drawing/2014/chart" uri="{C3380CC4-5D6E-409C-BE32-E72D297353CC}">
              <c16:uniqueId val="{00000009-AA6A-408D-AABC-06EF1F0AAB6D}"/>
            </c:ext>
          </c:extLst>
        </c:ser>
        <c:dLbls>
          <c:dLblPos val="outEnd"/>
          <c:showLegendKey val="0"/>
          <c:showVal val="1"/>
          <c:showCatName val="0"/>
          <c:showSerName val="0"/>
          <c:showPercent val="0"/>
          <c:showBubbleSize val="0"/>
        </c:dLbls>
        <c:gapWidth val="219"/>
        <c:overlap val="-27"/>
        <c:axId val="1855743311"/>
        <c:axId val="1855748719"/>
      </c:barChart>
      <c:catAx>
        <c:axId val="1855743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48719"/>
        <c:crosses val="autoZero"/>
        <c:auto val="1"/>
        <c:lblAlgn val="ctr"/>
        <c:lblOffset val="100"/>
        <c:noMultiLvlLbl val="0"/>
      </c:catAx>
      <c:valAx>
        <c:axId val="1855748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43311"/>
        <c:crosses val="autoZero"/>
        <c:crossBetween val="between"/>
      </c:valAx>
      <c:spPr>
        <a:noFill/>
        <a:ln>
          <a:noFill/>
        </a:ln>
        <a:effectLst/>
      </c:spPr>
    </c:plotArea>
    <c:legend>
      <c:legendPos val="b"/>
      <c:layout>
        <c:manualLayout>
          <c:xMode val="edge"/>
          <c:yMode val="edge"/>
          <c:x val="4.7502314926301942E-2"/>
          <c:y val="0.88455630452490297"/>
          <c:w val="0.8999999455791643"/>
          <c:h val="0.101200108607113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TOTAL_VALUE_PROMO/TOTAL_NETT_SALES</a:t>
            </a:r>
          </a:p>
        </c:rich>
      </c:tx>
      <c:layout>
        <c:manualLayout>
          <c:xMode val="edge"/>
          <c:yMode val="edge"/>
          <c:x val="0.26648472261096162"/>
          <c:y val="6.214398712885482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JGC'!$AR$138</c:f>
              <c:strCache>
                <c:ptCount val="1"/>
                <c:pt idx="0">
                  <c:v>7/OCT/2024- 13/OCT/2024</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B351-4EB1-94EF-CBBB24F5182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JGC'!$B$139:$B$148</c:f>
              <c:strCache>
                <c:ptCount val="1"/>
                <c:pt idx="0">
                  <c:v>PERSONAL MENU SET</c:v>
                </c:pt>
              </c:strCache>
            </c:strRef>
          </c:cat>
          <c:val>
            <c:numRef>
              <c:f>'CG JGC'!$AR$139:$AR$148</c:f>
              <c:numCache>
                <c:formatCode>General"%"</c:formatCode>
                <c:ptCount val="1"/>
                <c:pt idx="0">
                  <c:v>12.38</c:v>
                </c:pt>
              </c:numCache>
            </c:numRef>
          </c:val>
          <c:extLst>
            <c:ext xmlns:c16="http://schemas.microsoft.com/office/drawing/2014/chart" uri="{C3380CC4-5D6E-409C-BE32-E72D297353CC}">
              <c16:uniqueId val="{00000006-0C53-4576-B9B6-05DEDE76794E}"/>
            </c:ext>
          </c:extLst>
        </c:ser>
        <c:ser>
          <c:idx val="1"/>
          <c:order val="1"/>
          <c:tx>
            <c:strRef>
              <c:f>'CG JGC'!$AU$138</c:f>
              <c:strCache>
                <c:ptCount val="1"/>
                <c:pt idx="0">
                  <c:v>14/OCT/2024 - 20/OCT/2024</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1-B351-4EB1-94EF-CBBB24F5182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JGC'!$B$139:$B$148</c:f>
              <c:strCache>
                <c:ptCount val="1"/>
                <c:pt idx="0">
                  <c:v>PERSONAL MENU SET</c:v>
                </c:pt>
              </c:strCache>
            </c:strRef>
          </c:cat>
          <c:val>
            <c:numRef>
              <c:f>'CG JGC'!$AU$139:$AU$148</c:f>
              <c:numCache>
                <c:formatCode>General"%"</c:formatCode>
                <c:ptCount val="1"/>
                <c:pt idx="0">
                  <c:v>11.05</c:v>
                </c:pt>
              </c:numCache>
            </c:numRef>
          </c:val>
          <c:extLst>
            <c:ext xmlns:c16="http://schemas.microsoft.com/office/drawing/2014/chart" uri="{C3380CC4-5D6E-409C-BE32-E72D297353CC}">
              <c16:uniqueId val="{00000007-0C53-4576-B9B6-05DEDE76794E}"/>
            </c:ext>
          </c:extLst>
        </c:ser>
        <c:ser>
          <c:idx val="2"/>
          <c:order val="2"/>
          <c:tx>
            <c:strRef>
              <c:f>'CG JGC'!$AX$138</c:f>
              <c:strCache>
                <c:ptCount val="1"/>
                <c:pt idx="0">
                  <c:v>21/OCT/2024-27/OCT/20243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JGC'!$B$139:$B$148</c:f>
              <c:strCache>
                <c:ptCount val="1"/>
                <c:pt idx="0">
                  <c:v>PERSONAL MENU SET</c:v>
                </c:pt>
              </c:strCache>
            </c:strRef>
          </c:cat>
          <c:val>
            <c:numRef>
              <c:f>'CG JGC'!$AX$139:$AX$148</c:f>
              <c:numCache>
                <c:formatCode>General"%"</c:formatCode>
                <c:ptCount val="1"/>
                <c:pt idx="0">
                  <c:v>6.91</c:v>
                </c:pt>
              </c:numCache>
            </c:numRef>
          </c:val>
          <c:extLst>
            <c:ext xmlns:c16="http://schemas.microsoft.com/office/drawing/2014/chart" uri="{C3380CC4-5D6E-409C-BE32-E72D297353CC}">
              <c16:uniqueId val="{00000008-0C53-4576-B9B6-05DEDE76794E}"/>
            </c:ext>
          </c:extLst>
        </c:ser>
        <c:ser>
          <c:idx val="3"/>
          <c:order val="3"/>
          <c:tx>
            <c:strRef>
              <c:f>'CG JGC'!$BA$138</c:f>
              <c:strCache>
                <c:ptCount val="1"/>
                <c:pt idx="0">
                  <c:v>28/oct/2024 - 3/oct/20243</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JGC'!$B$139:$B$148</c:f>
              <c:strCache>
                <c:ptCount val="1"/>
                <c:pt idx="0">
                  <c:v>PERSONAL MENU SET</c:v>
                </c:pt>
              </c:strCache>
            </c:strRef>
          </c:cat>
          <c:val>
            <c:numRef>
              <c:f>'CG JGC'!$BA$139:$BA$148</c:f>
              <c:numCache>
                <c:formatCode>General"%"</c:formatCode>
                <c:ptCount val="1"/>
                <c:pt idx="0">
                  <c:v>11.42</c:v>
                </c:pt>
              </c:numCache>
            </c:numRef>
          </c:val>
          <c:extLst>
            <c:ext xmlns:c16="http://schemas.microsoft.com/office/drawing/2014/chart" uri="{C3380CC4-5D6E-409C-BE32-E72D297353CC}">
              <c16:uniqueId val="{00000009-0C53-4576-B9B6-05DEDE76794E}"/>
            </c:ext>
          </c:extLst>
        </c:ser>
        <c:dLbls>
          <c:dLblPos val="outEnd"/>
          <c:showLegendKey val="0"/>
          <c:showVal val="1"/>
          <c:showCatName val="0"/>
          <c:showSerName val="0"/>
          <c:showPercent val="0"/>
          <c:showBubbleSize val="0"/>
        </c:dLbls>
        <c:gapWidth val="219"/>
        <c:overlap val="-27"/>
        <c:axId val="1855743311"/>
        <c:axId val="1855748719"/>
        <c:extLst/>
      </c:barChart>
      <c:catAx>
        <c:axId val="1855743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48719"/>
        <c:crosses val="autoZero"/>
        <c:auto val="1"/>
        <c:lblAlgn val="ctr"/>
        <c:lblOffset val="100"/>
        <c:noMultiLvlLbl val="0"/>
      </c:catAx>
      <c:valAx>
        <c:axId val="1855748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43311"/>
        <c:crosses val="autoZero"/>
        <c:crossBetween val="between"/>
      </c:valAx>
      <c:spPr>
        <a:noFill/>
        <a:ln>
          <a:noFill/>
        </a:ln>
        <a:effectLst/>
      </c:spPr>
    </c:plotArea>
    <c:legend>
      <c:legendPos val="b"/>
      <c:layout>
        <c:manualLayout>
          <c:xMode val="edge"/>
          <c:yMode val="edge"/>
          <c:x val="5.899229217290345E-2"/>
          <c:y val="0.88420916028220475"/>
          <c:w val="0.89999997198274473"/>
          <c:h val="0.101504421760974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BREAKDOWN_ITEM_PROMO</a:t>
            </a:r>
          </a:p>
        </c:rich>
      </c:tx>
      <c:layout>
        <c:manualLayout>
          <c:xMode val="edge"/>
          <c:yMode val="edge"/>
          <c:x val="0.42533506739310312"/>
          <c:y val="4.402055309225321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1266514824201666E-2"/>
          <c:y val="0.11484962301768864"/>
          <c:w val="0.96897378069713491"/>
          <c:h val="0.68233278428958455"/>
        </c:manualLayout>
      </c:layout>
      <c:barChart>
        <c:barDir val="col"/>
        <c:grouping val="clustered"/>
        <c:varyColors val="0"/>
        <c:ser>
          <c:idx val="0"/>
          <c:order val="0"/>
          <c:tx>
            <c:strRef>
              <c:f>'CG ATB'!$AI$30</c:f>
              <c:strCache>
                <c:ptCount val="1"/>
                <c:pt idx="0">
                  <c:v>7/OCT/2024-13/OCT/2024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ATB'!$B$31:$B$132</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ATB'!$AI$31:$AI$132</c:f>
              <c:numCache>
                <c:formatCode>0</c:formatCode>
                <c:ptCount val="10"/>
                <c:pt idx="0">
                  <c:v>45</c:v>
                </c:pt>
                <c:pt idx="1">
                  <c:v>54</c:v>
                </c:pt>
                <c:pt idx="2">
                  <c:v>34</c:v>
                </c:pt>
                <c:pt idx="3">
                  <c:v>18</c:v>
                </c:pt>
                <c:pt idx="4">
                  <c:v>35</c:v>
                </c:pt>
                <c:pt idx="5">
                  <c:v>61</c:v>
                </c:pt>
                <c:pt idx="6">
                  <c:v>27</c:v>
                </c:pt>
                <c:pt idx="7">
                  <c:v>28</c:v>
                </c:pt>
              </c:numCache>
            </c:numRef>
          </c:val>
          <c:extLst>
            <c:ext xmlns:c16="http://schemas.microsoft.com/office/drawing/2014/chart" uri="{C3380CC4-5D6E-409C-BE32-E72D297353CC}">
              <c16:uniqueId val="{00000001-6EBC-4DF4-902D-BFD80EB803B7}"/>
            </c:ext>
          </c:extLst>
        </c:ser>
        <c:ser>
          <c:idx val="1"/>
          <c:order val="1"/>
          <c:tx>
            <c:strRef>
              <c:f>'CG ATB'!$AJ$30</c:f>
              <c:strCache>
                <c:ptCount val="1"/>
                <c:pt idx="0">
                  <c:v>14/OCT/2024-20/OCT/2024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ATB'!$B$31:$B$132</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ATB'!$AJ$31:$AJ$132</c:f>
              <c:numCache>
                <c:formatCode>0</c:formatCode>
                <c:ptCount val="10"/>
                <c:pt idx="0">
                  <c:v>49</c:v>
                </c:pt>
                <c:pt idx="1">
                  <c:v>71</c:v>
                </c:pt>
                <c:pt idx="2">
                  <c:v>25</c:v>
                </c:pt>
                <c:pt idx="3">
                  <c:v>15</c:v>
                </c:pt>
                <c:pt idx="4">
                  <c:v>37</c:v>
                </c:pt>
                <c:pt idx="5">
                  <c:v>76</c:v>
                </c:pt>
                <c:pt idx="6">
                  <c:v>27</c:v>
                </c:pt>
                <c:pt idx="7">
                  <c:v>29</c:v>
                </c:pt>
              </c:numCache>
            </c:numRef>
          </c:val>
          <c:extLst>
            <c:ext xmlns:c16="http://schemas.microsoft.com/office/drawing/2014/chart" uri="{C3380CC4-5D6E-409C-BE32-E72D297353CC}">
              <c16:uniqueId val="{00000002-6EBC-4DF4-902D-BFD80EB803B7}"/>
            </c:ext>
          </c:extLst>
        </c:ser>
        <c:ser>
          <c:idx val="2"/>
          <c:order val="2"/>
          <c:tx>
            <c:strRef>
              <c:f>'CG ATB'!$AK$30</c:f>
              <c:strCache>
                <c:ptCount val="1"/>
                <c:pt idx="0">
                  <c:v>21/OCT/2024-27/OCT/2024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ATB'!$B$31:$B$132</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ATB'!$AK$31:$AK$132</c:f>
              <c:numCache>
                <c:formatCode>#,##0</c:formatCode>
                <c:ptCount val="10"/>
                <c:pt idx="0">
                  <c:v>43</c:v>
                </c:pt>
                <c:pt idx="1">
                  <c:v>60</c:v>
                </c:pt>
                <c:pt idx="2">
                  <c:v>21</c:v>
                </c:pt>
                <c:pt idx="3">
                  <c:v>21</c:v>
                </c:pt>
                <c:pt idx="4">
                  <c:v>24</c:v>
                </c:pt>
                <c:pt idx="5">
                  <c:v>53</c:v>
                </c:pt>
                <c:pt idx="6">
                  <c:v>16</c:v>
                </c:pt>
                <c:pt idx="7">
                  <c:v>29</c:v>
                </c:pt>
                <c:pt idx="8">
                  <c:v>48</c:v>
                </c:pt>
                <c:pt idx="9">
                  <c:v>52</c:v>
                </c:pt>
              </c:numCache>
            </c:numRef>
          </c:val>
          <c:extLst>
            <c:ext xmlns:c16="http://schemas.microsoft.com/office/drawing/2014/chart" uri="{C3380CC4-5D6E-409C-BE32-E72D297353CC}">
              <c16:uniqueId val="{00000003-6EBC-4DF4-902D-BFD80EB803B7}"/>
            </c:ext>
          </c:extLst>
        </c:ser>
        <c:ser>
          <c:idx val="3"/>
          <c:order val="3"/>
          <c:tx>
            <c:strRef>
              <c:f>'CG ATB'!$AL$30</c:f>
              <c:strCache>
                <c:ptCount val="1"/>
                <c:pt idx="0">
                  <c:v>28/oct/2024 - 3/oct/2024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ATB'!$B$31:$B$132</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ATB'!$AL$31:$AL$132</c:f>
              <c:numCache>
                <c:formatCode>#,##0</c:formatCode>
                <c:ptCount val="10"/>
                <c:pt idx="0">
                  <c:v>34</c:v>
                </c:pt>
                <c:pt idx="1">
                  <c:v>61</c:v>
                </c:pt>
                <c:pt idx="2">
                  <c:v>28</c:v>
                </c:pt>
                <c:pt idx="3">
                  <c:v>20</c:v>
                </c:pt>
                <c:pt idx="4">
                  <c:v>20</c:v>
                </c:pt>
                <c:pt idx="5">
                  <c:v>56</c:v>
                </c:pt>
                <c:pt idx="6">
                  <c:v>14</c:v>
                </c:pt>
                <c:pt idx="7">
                  <c:v>26</c:v>
                </c:pt>
                <c:pt idx="8">
                  <c:v>19</c:v>
                </c:pt>
                <c:pt idx="9">
                  <c:v>30</c:v>
                </c:pt>
              </c:numCache>
            </c:numRef>
          </c:val>
          <c:extLst>
            <c:ext xmlns:c16="http://schemas.microsoft.com/office/drawing/2014/chart" uri="{C3380CC4-5D6E-409C-BE32-E72D297353CC}">
              <c16:uniqueId val="{00000004-6EBC-4DF4-902D-BFD80EB803B7}"/>
            </c:ext>
          </c:extLst>
        </c:ser>
        <c:dLbls>
          <c:dLblPos val="outEnd"/>
          <c:showLegendKey val="0"/>
          <c:showVal val="1"/>
          <c:showCatName val="0"/>
          <c:showSerName val="0"/>
          <c:showPercent val="0"/>
          <c:showBubbleSize val="0"/>
        </c:dLbls>
        <c:gapWidth val="219"/>
        <c:overlap val="-27"/>
        <c:axId val="1982866911"/>
        <c:axId val="1982859423"/>
      </c:barChart>
      <c:catAx>
        <c:axId val="1982866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2859423"/>
        <c:crosses val="autoZero"/>
        <c:auto val="1"/>
        <c:lblAlgn val="ctr"/>
        <c:lblOffset val="100"/>
        <c:noMultiLvlLbl val="0"/>
      </c:catAx>
      <c:valAx>
        <c:axId val="198285942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2866911"/>
        <c:crosses val="autoZero"/>
        <c:crossBetween val="between"/>
      </c:valAx>
      <c:spPr>
        <a:noFill/>
        <a:ln>
          <a:noFill/>
        </a:ln>
        <a:effectLst/>
      </c:spPr>
    </c:plotArea>
    <c:legend>
      <c:legendPos val="b"/>
      <c:layout>
        <c:manualLayout>
          <c:xMode val="edge"/>
          <c:yMode val="edge"/>
          <c:x val="6.6446331615616031E-3"/>
          <c:y val="0.92571479672903023"/>
          <c:w val="0.98529773463076209"/>
          <c:h val="7.42852032709697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a:t>
            </a:r>
            <a:r>
              <a:rPr lang="en-ID" baseline="0"/>
              <a:t> AKUMULASI PROMO/TOTAL CHECKS</a:t>
            </a:r>
          </a:p>
          <a:p>
            <a:pPr>
              <a:defRPr/>
            </a:pPr>
            <a:endParaRPr lang="en-ID"/>
          </a:p>
        </c:rich>
      </c:tx>
      <c:layout>
        <c:manualLayout>
          <c:xMode val="edge"/>
          <c:yMode val="edge"/>
          <c:x val="0.27937264860377831"/>
          <c:y val="1.32158544466147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53130955196837E-2"/>
          <c:y val="0.21925102526933807"/>
          <c:w val="0.92098081394570419"/>
          <c:h val="0.44273112396159287"/>
        </c:manualLayout>
      </c:layout>
      <c:barChart>
        <c:barDir val="col"/>
        <c:grouping val="clustered"/>
        <c:varyColors val="0"/>
        <c:ser>
          <c:idx val="0"/>
          <c:order val="0"/>
          <c:tx>
            <c:strRef>
              <c:f>'CG ATB'!$AQ$140</c:f>
              <c:strCache>
                <c:ptCount val="1"/>
                <c:pt idx="0">
                  <c:v>7/OCT/2024 -13/OCT/2024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ATB'!$B$141:$B$149</c:f>
              <c:strCache>
                <c:ptCount val="1"/>
                <c:pt idx="0">
                  <c:v>PERSONAL MENU SET</c:v>
                </c:pt>
              </c:strCache>
            </c:strRef>
          </c:cat>
          <c:val>
            <c:numRef>
              <c:f>'CG ATB'!$AQ$141:$AQ$149</c:f>
              <c:numCache>
                <c:formatCode>General"%"</c:formatCode>
                <c:ptCount val="1"/>
                <c:pt idx="0">
                  <c:v>56.77</c:v>
                </c:pt>
              </c:numCache>
            </c:numRef>
          </c:val>
          <c:extLst>
            <c:ext xmlns:c16="http://schemas.microsoft.com/office/drawing/2014/chart" uri="{C3380CC4-5D6E-409C-BE32-E72D297353CC}">
              <c16:uniqueId val="{00000001-1A39-4834-9112-E922D7EBD313}"/>
            </c:ext>
          </c:extLst>
        </c:ser>
        <c:ser>
          <c:idx val="1"/>
          <c:order val="1"/>
          <c:tx>
            <c:strRef>
              <c:f>'CG ATB'!$AT$140</c:f>
              <c:strCache>
                <c:ptCount val="1"/>
                <c:pt idx="0">
                  <c:v>14/OCT/2024 -20/OCT/2024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ATB'!$B$141:$B$149</c:f>
              <c:strCache>
                <c:ptCount val="1"/>
                <c:pt idx="0">
                  <c:v>PERSONAL MENU SET</c:v>
                </c:pt>
              </c:strCache>
            </c:strRef>
          </c:cat>
          <c:val>
            <c:numRef>
              <c:f>'CG ATB'!$AT$141:$AT$149</c:f>
              <c:numCache>
                <c:formatCode>General"%"</c:formatCode>
                <c:ptCount val="1"/>
                <c:pt idx="0">
                  <c:v>57.72</c:v>
                </c:pt>
              </c:numCache>
            </c:numRef>
          </c:val>
          <c:extLst>
            <c:ext xmlns:c16="http://schemas.microsoft.com/office/drawing/2014/chart" uri="{C3380CC4-5D6E-409C-BE32-E72D297353CC}">
              <c16:uniqueId val="{00000002-1A39-4834-9112-E922D7EBD313}"/>
            </c:ext>
          </c:extLst>
        </c:ser>
        <c:ser>
          <c:idx val="2"/>
          <c:order val="2"/>
          <c:tx>
            <c:strRef>
              <c:f>'CG ATB'!$AW$140</c:f>
              <c:strCache>
                <c:ptCount val="1"/>
                <c:pt idx="0">
                  <c:v>21/OCT/2024 -27/OCT/2024</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ATB'!$B$141:$B$149</c:f>
              <c:strCache>
                <c:ptCount val="1"/>
                <c:pt idx="0">
                  <c:v>PERSONAL MENU SET</c:v>
                </c:pt>
              </c:strCache>
            </c:strRef>
          </c:cat>
          <c:val>
            <c:numRef>
              <c:f>'CG ATB'!$AW$141:$AW$149</c:f>
              <c:numCache>
                <c:formatCode>General"%"</c:formatCode>
                <c:ptCount val="1"/>
                <c:pt idx="0">
                  <c:v>40.270000000000003</c:v>
                </c:pt>
              </c:numCache>
            </c:numRef>
          </c:val>
          <c:extLst>
            <c:ext xmlns:c16="http://schemas.microsoft.com/office/drawing/2014/chart" uri="{C3380CC4-5D6E-409C-BE32-E72D297353CC}">
              <c16:uniqueId val="{00000003-1A39-4834-9112-E922D7EBD313}"/>
            </c:ext>
          </c:extLst>
        </c:ser>
        <c:ser>
          <c:idx val="3"/>
          <c:order val="3"/>
          <c:tx>
            <c:strRef>
              <c:f>'CG ATB'!$AZ$140</c:f>
              <c:strCache>
                <c:ptCount val="1"/>
                <c:pt idx="0">
                  <c:v>28/oct/2024 - 3/oct/20242</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ATB'!$B$141:$B$149</c:f>
              <c:strCache>
                <c:ptCount val="1"/>
                <c:pt idx="0">
                  <c:v>PERSONAL MENU SET</c:v>
                </c:pt>
              </c:strCache>
            </c:strRef>
          </c:cat>
          <c:val>
            <c:numRef>
              <c:f>'CG ATB'!$AZ$141:$AZ$149</c:f>
              <c:numCache>
                <c:formatCode>General"%"</c:formatCode>
                <c:ptCount val="1"/>
                <c:pt idx="0">
                  <c:v>37.159999999999997</c:v>
                </c:pt>
              </c:numCache>
            </c:numRef>
          </c:val>
          <c:extLst>
            <c:ext xmlns:c16="http://schemas.microsoft.com/office/drawing/2014/chart" uri="{C3380CC4-5D6E-409C-BE32-E72D297353CC}">
              <c16:uniqueId val="{00000004-1A39-4834-9112-E922D7EBD313}"/>
            </c:ext>
          </c:extLst>
        </c:ser>
        <c:dLbls>
          <c:dLblPos val="outEnd"/>
          <c:showLegendKey val="0"/>
          <c:showVal val="1"/>
          <c:showCatName val="0"/>
          <c:showSerName val="0"/>
          <c:showPercent val="0"/>
          <c:showBubbleSize val="0"/>
        </c:dLbls>
        <c:gapWidth val="219"/>
        <c:overlap val="-27"/>
        <c:axId val="1769258655"/>
        <c:axId val="1769242431"/>
        <c:extLst/>
      </c:barChart>
      <c:catAx>
        <c:axId val="1769258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242431"/>
        <c:crosses val="autoZero"/>
        <c:auto val="1"/>
        <c:lblAlgn val="ctr"/>
        <c:lblOffset val="100"/>
        <c:noMultiLvlLbl val="0"/>
      </c:catAx>
      <c:valAx>
        <c:axId val="1769242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258655"/>
        <c:crosses val="autoZero"/>
        <c:crossBetween val="between"/>
      </c:valAx>
      <c:spPr>
        <a:noFill/>
        <a:ln>
          <a:noFill/>
        </a:ln>
        <a:effectLst/>
      </c:spPr>
    </c:plotArea>
    <c:legend>
      <c:legendPos val="b"/>
      <c:layout>
        <c:manualLayout>
          <c:xMode val="edge"/>
          <c:yMode val="edge"/>
          <c:x val="6.4487529510998842E-2"/>
          <c:y val="0.84325680673393033"/>
          <c:w val="0.89999997210680638"/>
          <c:h val="0.113764861322633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a:t>
            </a:r>
            <a:r>
              <a:rPr lang="en-ID" baseline="0"/>
              <a:t> VALUE PROMO/TOTAL NETT SALES</a:t>
            </a:r>
            <a:endParaRPr lang="en-ID"/>
          </a:p>
        </c:rich>
      </c:tx>
      <c:layout>
        <c:manualLayout>
          <c:xMode val="edge"/>
          <c:yMode val="edge"/>
          <c:x val="0.29695637839237021"/>
          <c:y val="1.32158544466147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2454556408963312E-2"/>
          <c:y val="0.13936118513955217"/>
          <c:w val="0.92905756708870924"/>
          <c:h val="0.52262096409137881"/>
        </c:manualLayout>
      </c:layout>
      <c:barChart>
        <c:barDir val="col"/>
        <c:grouping val="clustered"/>
        <c:varyColors val="0"/>
        <c:ser>
          <c:idx val="0"/>
          <c:order val="0"/>
          <c:tx>
            <c:strRef>
              <c:f>'CG ATB'!$AR$140</c:f>
              <c:strCache>
                <c:ptCount val="1"/>
                <c:pt idx="0">
                  <c:v>7/OCT/2024- 13/OCT/2024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ATB'!$B$141:$B$149</c:f>
              <c:strCache>
                <c:ptCount val="1"/>
                <c:pt idx="0">
                  <c:v>PERSONAL MENU SET</c:v>
                </c:pt>
              </c:strCache>
            </c:strRef>
          </c:cat>
          <c:val>
            <c:numRef>
              <c:f>'CG ATB'!$AR$141:$AR$149</c:f>
              <c:numCache>
                <c:formatCode>General"%"</c:formatCode>
                <c:ptCount val="1"/>
                <c:pt idx="0">
                  <c:v>17.09</c:v>
                </c:pt>
              </c:numCache>
            </c:numRef>
          </c:val>
          <c:extLst>
            <c:ext xmlns:c16="http://schemas.microsoft.com/office/drawing/2014/chart" uri="{C3380CC4-5D6E-409C-BE32-E72D297353CC}">
              <c16:uniqueId val="{00000001-1BAE-408C-A6F1-0EF0990B06AF}"/>
            </c:ext>
          </c:extLst>
        </c:ser>
        <c:ser>
          <c:idx val="1"/>
          <c:order val="1"/>
          <c:tx>
            <c:strRef>
              <c:f>'CG ATB'!$AU$140</c:f>
              <c:strCache>
                <c:ptCount val="1"/>
                <c:pt idx="0">
                  <c:v>14/OCT/2024 - 20/OCT/2024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ATB'!$B$141:$B$149</c:f>
              <c:strCache>
                <c:ptCount val="1"/>
                <c:pt idx="0">
                  <c:v>PERSONAL MENU SET</c:v>
                </c:pt>
              </c:strCache>
            </c:strRef>
          </c:cat>
          <c:val>
            <c:numRef>
              <c:f>'CG ATB'!$AU$141:$AU$149</c:f>
              <c:numCache>
                <c:formatCode>General"%"</c:formatCode>
                <c:ptCount val="1"/>
                <c:pt idx="0">
                  <c:v>16.75</c:v>
                </c:pt>
              </c:numCache>
            </c:numRef>
          </c:val>
          <c:extLst>
            <c:ext xmlns:c16="http://schemas.microsoft.com/office/drawing/2014/chart" uri="{C3380CC4-5D6E-409C-BE32-E72D297353CC}">
              <c16:uniqueId val="{00000002-1BAE-408C-A6F1-0EF0990B06AF}"/>
            </c:ext>
          </c:extLst>
        </c:ser>
        <c:ser>
          <c:idx val="2"/>
          <c:order val="2"/>
          <c:tx>
            <c:strRef>
              <c:f>'CG ATB'!$AX$140</c:f>
              <c:strCache>
                <c:ptCount val="1"/>
                <c:pt idx="0">
                  <c:v>21/OCT/2024- 27/OCT/2024</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ATB'!$B$141:$B$149</c:f>
              <c:strCache>
                <c:ptCount val="1"/>
                <c:pt idx="0">
                  <c:v>PERSONAL MENU SET</c:v>
                </c:pt>
              </c:strCache>
            </c:strRef>
          </c:cat>
          <c:val>
            <c:numRef>
              <c:f>'CG ATB'!$AX$141:$AX$149</c:f>
              <c:numCache>
                <c:formatCode>General"%"</c:formatCode>
                <c:ptCount val="1"/>
                <c:pt idx="0">
                  <c:v>11.67</c:v>
                </c:pt>
              </c:numCache>
            </c:numRef>
          </c:val>
          <c:extLst>
            <c:ext xmlns:c16="http://schemas.microsoft.com/office/drawing/2014/chart" uri="{C3380CC4-5D6E-409C-BE32-E72D297353CC}">
              <c16:uniqueId val="{00000003-1BAE-408C-A6F1-0EF0990B06AF}"/>
            </c:ext>
          </c:extLst>
        </c:ser>
        <c:ser>
          <c:idx val="3"/>
          <c:order val="3"/>
          <c:tx>
            <c:strRef>
              <c:f>'CG ATB'!$BA$140</c:f>
              <c:strCache>
                <c:ptCount val="1"/>
                <c:pt idx="0">
                  <c:v>28/oct/2024 - 3/oct/20243</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ATB'!$B$141:$B$149</c:f>
              <c:strCache>
                <c:ptCount val="1"/>
                <c:pt idx="0">
                  <c:v>PERSONAL MENU SET</c:v>
                </c:pt>
              </c:strCache>
            </c:strRef>
          </c:cat>
          <c:val>
            <c:numRef>
              <c:f>'CG ATB'!$BA$141:$BA$149</c:f>
              <c:numCache>
                <c:formatCode>General"%"</c:formatCode>
                <c:ptCount val="1"/>
                <c:pt idx="0">
                  <c:v>10.52</c:v>
                </c:pt>
              </c:numCache>
            </c:numRef>
          </c:val>
          <c:extLst>
            <c:ext xmlns:c16="http://schemas.microsoft.com/office/drawing/2014/chart" uri="{C3380CC4-5D6E-409C-BE32-E72D297353CC}">
              <c16:uniqueId val="{00000004-1BAE-408C-A6F1-0EF0990B06AF}"/>
            </c:ext>
          </c:extLst>
        </c:ser>
        <c:dLbls>
          <c:dLblPos val="outEnd"/>
          <c:showLegendKey val="0"/>
          <c:showVal val="1"/>
          <c:showCatName val="0"/>
          <c:showSerName val="0"/>
          <c:showPercent val="0"/>
          <c:showBubbleSize val="0"/>
        </c:dLbls>
        <c:gapWidth val="219"/>
        <c:overlap val="-27"/>
        <c:axId val="1769258655"/>
        <c:axId val="1769242431"/>
        <c:extLst/>
      </c:barChart>
      <c:catAx>
        <c:axId val="1769258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242431"/>
        <c:crosses val="autoZero"/>
        <c:auto val="1"/>
        <c:lblAlgn val="ctr"/>
        <c:lblOffset val="100"/>
        <c:noMultiLvlLbl val="0"/>
      </c:catAx>
      <c:valAx>
        <c:axId val="1769242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258655"/>
        <c:crosses val="autoZero"/>
        <c:crossBetween val="between"/>
      </c:valAx>
      <c:spPr>
        <a:noFill/>
        <a:ln>
          <a:noFill/>
        </a:ln>
        <a:effectLst/>
      </c:spPr>
    </c:plotArea>
    <c:legend>
      <c:legendPos val="b"/>
      <c:layout>
        <c:manualLayout>
          <c:xMode val="edge"/>
          <c:yMode val="edge"/>
          <c:x val="7.1572400689073459E-2"/>
          <c:y val="0.83833184339535782"/>
          <c:w val="0.89999997210680638"/>
          <c:h val="0.112500728346074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BREAKDOWN ITEM PROMO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BXC'!$AH$29</c:f>
              <c:strCache>
                <c:ptCount val="1"/>
                <c:pt idx="0">
                  <c:v>7/OCT/2024-13/OCT/2024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BXC'!$AH$30:$AH$129</c:f>
              <c:numCache>
                <c:formatCode>0</c:formatCode>
                <c:ptCount val="10"/>
                <c:pt idx="0">
                  <c:v>34</c:v>
                </c:pt>
                <c:pt idx="1">
                  <c:v>52</c:v>
                </c:pt>
                <c:pt idx="2">
                  <c:v>22</c:v>
                </c:pt>
                <c:pt idx="3">
                  <c:v>12</c:v>
                </c:pt>
                <c:pt idx="4">
                  <c:v>21</c:v>
                </c:pt>
                <c:pt idx="5">
                  <c:v>42</c:v>
                </c:pt>
                <c:pt idx="6">
                  <c:v>16</c:v>
                </c:pt>
                <c:pt idx="7">
                  <c:v>25</c:v>
                </c:pt>
              </c:numCache>
            </c:numRef>
          </c:val>
          <c:extLst>
            <c:ext xmlns:c16="http://schemas.microsoft.com/office/drawing/2014/chart" uri="{C3380CC4-5D6E-409C-BE32-E72D297353CC}">
              <c16:uniqueId val="{00000001-5F5B-4A9E-BAD9-33B80493F9FD}"/>
            </c:ext>
          </c:extLst>
        </c:ser>
        <c:ser>
          <c:idx val="1"/>
          <c:order val="1"/>
          <c:tx>
            <c:strRef>
              <c:f>'CG BXC'!$AI$29</c:f>
              <c:strCache>
                <c:ptCount val="1"/>
                <c:pt idx="0">
                  <c:v>14/OCT/2024-20/OCT/2024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BXC'!$AI$30:$AI$129</c:f>
              <c:numCache>
                <c:formatCode>0</c:formatCode>
                <c:ptCount val="10"/>
                <c:pt idx="0">
                  <c:v>33</c:v>
                </c:pt>
                <c:pt idx="1">
                  <c:v>54</c:v>
                </c:pt>
                <c:pt idx="2">
                  <c:v>31</c:v>
                </c:pt>
                <c:pt idx="3">
                  <c:v>7</c:v>
                </c:pt>
                <c:pt idx="4">
                  <c:v>18</c:v>
                </c:pt>
                <c:pt idx="5">
                  <c:v>61</c:v>
                </c:pt>
                <c:pt idx="6">
                  <c:v>18</c:v>
                </c:pt>
                <c:pt idx="7">
                  <c:v>21</c:v>
                </c:pt>
              </c:numCache>
            </c:numRef>
          </c:val>
          <c:extLst>
            <c:ext xmlns:c16="http://schemas.microsoft.com/office/drawing/2014/chart" uri="{C3380CC4-5D6E-409C-BE32-E72D297353CC}">
              <c16:uniqueId val="{00000002-5F5B-4A9E-BAD9-33B80493F9FD}"/>
            </c:ext>
          </c:extLst>
        </c:ser>
        <c:ser>
          <c:idx val="2"/>
          <c:order val="2"/>
          <c:tx>
            <c:strRef>
              <c:f>'CG BXC'!$AJ$29</c:f>
              <c:strCache>
                <c:ptCount val="1"/>
                <c:pt idx="0">
                  <c:v>21/OCT/2024-27/OCT/2024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BXC'!$AJ$30:$AJ$129</c:f>
              <c:numCache>
                <c:formatCode>#,##0.00_);\(#,##0.00\)</c:formatCode>
                <c:ptCount val="10"/>
                <c:pt idx="0">
                  <c:v>33</c:v>
                </c:pt>
                <c:pt idx="1">
                  <c:v>49</c:v>
                </c:pt>
                <c:pt idx="2">
                  <c:v>19</c:v>
                </c:pt>
                <c:pt idx="3">
                  <c:v>14</c:v>
                </c:pt>
                <c:pt idx="4">
                  <c:v>19</c:v>
                </c:pt>
                <c:pt idx="5">
                  <c:v>51</c:v>
                </c:pt>
                <c:pt idx="6">
                  <c:v>13</c:v>
                </c:pt>
                <c:pt idx="7">
                  <c:v>28</c:v>
                </c:pt>
                <c:pt idx="8">
                  <c:v>34</c:v>
                </c:pt>
                <c:pt idx="9">
                  <c:v>24</c:v>
                </c:pt>
              </c:numCache>
            </c:numRef>
          </c:val>
          <c:extLst>
            <c:ext xmlns:c16="http://schemas.microsoft.com/office/drawing/2014/chart" uri="{C3380CC4-5D6E-409C-BE32-E72D297353CC}">
              <c16:uniqueId val="{00000003-5F5B-4A9E-BAD9-33B80493F9FD}"/>
            </c:ext>
          </c:extLst>
        </c:ser>
        <c:ser>
          <c:idx val="3"/>
          <c:order val="3"/>
          <c:tx>
            <c:strRef>
              <c:f>'CG BXC'!$AK$29</c:f>
              <c:strCache>
                <c:ptCount val="1"/>
                <c:pt idx="0">
                  <c:v>28/oct/2024 - 3/oct/2024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BXC'!$B$30:$B$129</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BXC'!$AK$30:$AK$129</c:f>
              <c:numCache>
                <c:formatCode>General</c:formatCode>
                <c:ptCount val="10"/>
                <c:pt idx="0">
                  <c:v>35</c:v>
                </c:pt>
                <c:pt idx="1">
                  <c:v>42</c:v>
                </c:pt>
                <c:pt idx="2">
                  <c:v>21</c:v>
                </c:pt>
                <c:pt idx="3" formatCode="#,##0.00_);\(#,##0.00\)">
                  <c:v>13</c:v>
                </c:pt>
                <c:pt idx="4" formatCode="#,##0.00_);\(#,##0.00\)">
                  <c:v>12</c:v>
                </c:pt>
                <c:pt idx="5" formatCode="#,##0.00_);\(#,##0.00\)">
                  <c:v>42</c:v>
                </c:pt>
                <c:pt idx="6">
                  <c:v>26</c:v>
                </c:pt>
                <c:pt idx="7">
                  <c:v>27</c:v>
                </c:pt>
                <c:pt idx="8">
                  <c:v>13</c:v>
                </c:pt>
                <c:pt idx="9">
                  <c:v>15</c:v>
                </c:pt>
              </c:numCache>
            </c:numRef>
          </c:val>
          <c:extLst>
            <c:ext xmlns:c16="http://schemas.microsoft.com/office/drawing/2014/chart" uri="{C3380CC4-5D6E-409C-BE32-E72D297353CC}">
              <c16:uniqueId val="{00000004-5F5B-4A9E-BAD9-33B80493F9FD}"/>
            </c:ext>
          </c:extLst>
        </c:ser>
        <c:dLbls>
          <c:dLblPos val="outEnd"/>
          <c:showLegendKey val="0"/>
          <c:showVal val="1"/>
          <c:showCatName val="0"/>
          <c:showSerName val="0"/>
          <c:showPercent val="0"/>
          <c:showBubbleSize val="0"/>
        </c:dLbls>
        <c:gapWidth val="219"/>
        <c:overlap val="-27"/>
        <c:axId val="1783107631"/>
        <c:axId val="1783103055"/>
      </c:barChart>
      <c:catAx>
        <c:axId val="1783107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103055"/>
        <c:crosses val="autoZero"/>
        <c:auto val="1"/>
        <c:lblAlgn val="ctr"/>
        <c:lblOffset val="100"/>
        <c:noMultiLvlLbl val="0"/>
      </c:catAx>
      <c:valAx>
        <c:axId val="17831030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107631"/>
        <c:crosses val="autoZero"/>
        <c:crossBetween val="between"/>
      </c:valAx>
      <c:spPr>
        <a:noFill/>
        <a:ln>
          <a:noFill/>
        </a:ln>
        <a:effectLst/>
      </c:spPr>
    </c:plotArea>
    <c:legend>
      <c:legendPos val="b"/>
      <c:layout>
        <c:manualLayout>
          <c:xMode val="edge"/>
          <c:yMode val="edge"/>
          <c:x val="2.1402589596433871E-2"/>
          <c:y val="0.88638184887910632"/>
          <c:w val="0.47148720125284704"/>
          <c:h val="8.381682273254717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a:t>
            </a:r>
            <a:r>
              <a:rPr lang="en-ID" baseline="0"/>
              <a:t> </a:t>
            </a:r>
            <a:r>
              <a:rPr lang="en-ID"/>
              <a:t>AKUMULASI PROMO/TOTAL</a:t>
            </a:r>
            <a:r>
              <a:rPr lang="en-ID" baseline="0"/>
              <a:t> </a:t>
            </a:r>
            <a:r>
              <a:rPr lang="en-ID"/>
              <a:t>CHEKS(BILL)</a:t>
            </a:r>
          </a:p>
        </c:rich>
      </c:tx>
      <c:layout>
        <c:manualLayout>
          <c:xMode val="edge"/>
          <c:yMode val="edge"/>
          <c:x val="0.24640976448099888"/>
          <c:y val="2.5183634801602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831418901145155E-2"/>
          <c:y val="0.17055616669384979"/>
          <c:w val="0.92014029426722554"/>
          <c:h val="0.50738678642443447"/>
        </c:manualLayout>
      </c:layout>
      <c:barChart>
        <c:barDir val="col"/>
        <c:grouping val="clustered"/>
        <c:varyColors val="0"/>
        <c:ser>
          <c:idx val="0"/>
          <c:order val="0"/>
          <c:tx>
            <c:strRef>
              <c:f>'CG BXC'!$AQ$139</c:f>
              <c:strCache>
                <c:ptCount val="1"/>
                <c:pt idx="0">
                  <c:v>7/OCT/2024 -13/OCT/2024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BXC'!$B$140:$B$148</c:f>
              <c:strCache>
                <c:ptCount val="1"/>
                <c:pt idx="0">
                  <c:v>PERSONAL MENU SET</c:v>
                </c:pt>
              </c:strCache>
            </c:strRef>
          </c:cat>
          <c:val>
            <c:numRef>
              <c:f>'CG BXC'!$AQ$140:$AQ$148</c:f>
              <c:numCache>
                <c:formatCode>General"%"</c:formatCode>
                <c:ptCount val="1"/>
                <c:pt idx="0">
                  <c:v>44.89</c:v>
                </c:pt>
              </c:numCache>
            </c:numRef>
          </c:val>
          <c:extLst>
            <c:ext xmlns:c16="http://schemas.microsoft.com/office/drawing/2014/chart" uri="{C3380CC4-5D6E-409C-BE32-E72D297353CC}">
              <c16:uniqueId val="{00000001-8CE4-4D00-AC3E-B6DDF1330A8D}"/>
            </c:ext>
          </c:extLst>
        </c:ser>
        <c:ser>
          <c:idx val="1"/>
          <c:order val="1"/>
          <c:tx>
            <c:strRef>
              <c:f>'CG BXC'!$AT$139</c:f>
              <c:strCache>
                <c:ptCount val="1"/>
                <c:pt idx="0">
                  <c:v>14/OCT/2024 - 20/OCT/2024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BXC'!$B$140:$B$148</c:f>
              <c:strCache>
                <c:ptCount val="1"/>
                <c:pt idx="0">
                  <c:v>PERSONAL MENU SET</c:v>
                </c:pt>
              </c:strCache>
            </c:strRef>
          </c:cat>
          <c:val>
            <c:numRef>
              <c:f>'CG BXC'!$AT$140:$AT$148</c:f>
              <c:numCache>
                <c:formatCode>General"%"</c:formatCode>
                <c:ptCount val="1"/>
                <c:pt idx="0">
                  <c:v>45.76</c:v>
                </c:pt>
              </c:numCache>
            </c:numRef>
          </c:val>
          <c:extLst>
            <c:ext xmlns:c16="http://schemas.microsoft.com/office/drawing/2014/chart" uri="{C3380CC4-5D6E-409C-BE32-E72D297353CC}">
              <c16:uniqueId val="{00000002-8CE4-4D00-AC3E-B6DDF1330A8D}"/>
            </c:ext>
          </c:extLst>
        </c:ser>
        <c:ser>
          <c:idx val="2"/>
          <c:order val="2"/>
          <c:tx>
            <c:strRef>
              <c:f>'CG BXC'!$AW$139</c:f>
              <c:strCache>
                <c:ptCount val="1"/>
                <c:pt idx="0">
                  <c:v>21/OCT/2024- 27/OCT/20243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BXC'!$B$140:$B$148</c:f>
              <c:strCache>
                <c:ptCount val="1"/>
                <c:pt idx="0">
                  <c:v>PERSONAL MENU SET</c:v>
                </c:pt>
              </c:strCache>
            </c:strRef>
          </c:cat>
          <c:val>
            <c:numRef>
              <c:f>'CG BXC'!$AW$140:$AW$148</c:f>
              <c:numCache>
                <c:formatCode>General"%"</c:formatCode>
                <c:ptCount val="1"/>
                <c:pt idx="0">
                  <c:v>34.979999999999997</c:v>
                </c:pt>
              </c:numCache>
            </c:numRef>
          </c:val>
          <c:extLst>
            <c:ext xmlns:c16="http://schemas.microsoft.com/office/drawing/2014/chart" uri="{C3380CC4-5D6E-409C-BE32-E72D297353CC}">
              <c16:uniqueId val="{00000004-8CE4-4D00-AC3E-B6DDF1330A8D}"/>
            </c:ext>
          </c:extLst>
        </c:ser>
        <c:ser>
          <c:idx val="3"/>
          <c:order val="3"/>
          <c:tx>
            <c:strRef>
              <c:f>'CG BXC'!$AZ$139</c:f>
              <c:strCache>
                <c:ptCount val="1"/>
                <c:pt idx="0">
                  <c:v>28/oct/2024 - 3/oct/20242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BXC'!$B$140:$B$148</c:f>
              <c:strCache>
                <c:ptCount val="1"/>
                <c:pt idx="0">
                  <c:v>PERSONAL MENU SET</c:v>
                </c:pt>
              </c:strCache>
            </c:strRef>
          </c:cat>
          <c:val>
            <c:numRef>
              <c:f>'CG BXC'!$AZ$140:$AZ$148</c:f>
              <c:numCache>
                <c:formatCode>General"%"</c:formatCode>
                <c:ptCount val="1"/>
                <c:pt idx="0">
                  <c:v>40.82</c:v>
                </c:pt>
              </c:numCache>
            </c:numRef>
          </c:val>
          <c:extLst>
            <c:ext xmlns:c16="http://schemas.microsoft.com/office/drawing/2014/chart" uri="{C3380CC4-5D6E-409C-BE32-E72D297353CC}">
              <c16:uniqueId val="{00000005-8CE4-4D00-AC3E-B6DDF1330A8D}"/>
            </c:ext>
          </c:extLst>
        </c:ser>
        <c:dLbls>
          <c:dLblPos val="outEnd"/>
          <c:showLegendKey val="0"/>
          <c:showVal val="1"/>
          <c:showCatName val="0"/>
          <c:showSerName val="0"/>
          <c:showPercent val="0"/>
          <c:showBubbleSize val="0"/>
        </c:dLbls>
        <c:gapWidth val="219"/>
        <c:overlap val="-27"/>
        <c:axId val="1855764943"/>
        <c:axId val="1855765359"/>
      </c:barChart>
      <c:catAx>
        <c:axId val="1855764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65359"/>
        <c:crosses val="autoZero"/>
        <c:auto val="1"/>
        <c:lblAlgn val="ctr"/>
        <c:lblOffset val="100"/>
        <c:noMultiLvlLbl val="0"/>
      </c:catAx>
      <c:valAx>
        <c:axId val="1855765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64943"/>
        <c:crosses val="autoZero"/>
        <c:crossBetween val="between"/>
      </c:valAx>
      <c:spPr>
        <a:noFill/>
        <a:ln>
          <a:noFill/>
        </a:ln>
        <a:effectLst/>
      </c:spPr>
    </c:plotArea>
    <c:legend>
      <c:legendPos val="b"/>
      <c:layout>
        <c:manualLayout>
          <c:xMode val="edge"/>
          <c:yMode val="edge"/>
          <c:x val="1.7357487329673991E-2"/>
          <c:y val="0.82668566735906468"/>
          <c:w val="0.89999992985286636"/>
          <c:h val="0.103528331964639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a:t>
            </a:r>
            <a:r>
              <a:rPr lang="en-US"/>
              <a:t>VALUE</a:t>
            </a:r>
            <a:r>
              <a:rPr lang="en-US" baseline="0"/>
              <a:t> </a:t>
            </a:r>
            <a:r>
              <a:rPr lang="en-US"/>
              <a:t>PROMO/TOTAL</a:t>
            </a:r>
            <a:r>
              <a:rPr lang="en-US" baseline="0"/>
              <a:t> </a:t>
            </a:r>
            <a:r>
              <a:rPr lang="en-US"/>
              <a:t>NETT</a:t>
            </a:r>
            <a:r>
              <a:rPr lang="en-US" baseline="0"/>
              <a:t> </a:t>
            </a:r>
            <a:r>
              <a:rPr lang="en-US"/>
              <a:t>SALES</a:t>
            </a:r>
          </a:p>
        </c:rich>
      </c:tx>
      <c:layout>
        <c:manualLayout>
          <c:xMode val="edge"/>
          <c:yMode val="edge"/>
          <c:x val="0.27811118822049075"/>
          <c:y val="2.5183634801602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4455894018999284E-2"/>
          <c:y val="0.18944389279505133"/>
          <c:w val="0.92276707008892112"/>
          <c:h val="0.48849906032323293"/>
        </c:manualLayout>
      </c:layout>
      <c:barChart>
        <c:barDir val="col"/>
        <c:grouping val="clustered"/>
        <c:varyColors val="0"/>
        <c:ser>
          <c:idx val="0"/>
          <c:order val="0"/>
          <c:tx>
            <c:strRef>
              <c:f>'CG BXC'!$AR$139</c:f>
              <c:strCache>
                <c:ptCount val="1"/>
                <c:pt idx="0">
                  <c:v>7/OCT/2024- 13/OCT/2024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BXC'!$B$140:$B$148</c:f>
              <c:strCache>
                <c:ptCount val="1"/>
                <c:pt idx="0">
                  <c:v>PERSONAL MENU SET</c:v>
                </c:pt>
              </c:strCache>
            </c:strRef>
          </c:cat>
          <c:val>
            <c:numRef>
              <c:f>'CG BXC'!$AR$140:$AR$148</c:f>
              <c:numCache>
                <c:formatCode>General"%"</c:formatCode>
                <c:ptCount val="1"/>
                <c:pt idx="0">
                  <c:v>13.21</c:v>
                </c:pt>
              </c:numCache>
            </c:numRef>
          </c:val>
          <c:extLst>
            <c:ext xmlns:c16="http://schemas.microsoft.com/office/drawing/2014/chart" uri="{C3380CC4-5D6E-409C-BE32-E72D297353CC}">
              <c16:uniqueId val="{00000001-BA4C-4911-91FA-A3FC66D346D9}"/>
            </c:ext>
          </c:extLst>
        </c:ser>
        <c:ser>
          <c:idx val="1"/>
          <c:order val="1"/>
          <c:tx>
            <c:strRef>
              <c:f>'CG BXC'!$AU$139</c:f>
              <c:strCache>
                <c:ptCount val="1"/>
                <c:pt idx="0">
                  <c:v>14/OCT/2024 -  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BXC'!$B$140:$B$148</c:f>
              <c:strCache>
                <c:ptCount val="1"/>
                <c:pt idx="0">
                  <c:v>PERSONAL MENU SET</c:v>
                </c:pt>
              </c:strCache>
            </c:strRef>
          </c:cat>
          <c:val>
            <c:numRef>
              <c:f>'CG BXC'!$AU$140:$AU$148</c:f>
              <c:numCache>
                <c:formatCode>General"%"</c:formatCode>
                <c:ptCount val="1"/>
                <c:pt idx="0">
                  <c:v>14.22</c:v>
                </c:pt>
              </c:numCache>
            </c:numRef>
          </c:val>
          <c:extLst>
            <c:ext xmlns:c16="http://schemas.microsoft.com/office/drawing/2014/chart" uri="{C3380CC4-5D6E-409C-BE32-E72D297353CC}">
              <c16:uniqueId val="{00000002-BA4C-4911-91FA-A3FC66D346D9}"/>
            </c:ext>
          </c:extLst>
        </c:ser>
        <c:ser>
          <c:idx val="2"/>
          <c:order val="2"/>
          <c:tx>
            <c:strRef>
              <c:f>'CG BXC'!$AX$139</c:f>
              <c:strCache>
                <c:ptCount val="1"/>
                <c:pt idx="0">
                  <c:v>21/OCT/2024 -27/OCT/20243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BXC'!$B$140:$B$148</c:f>
              <c:strCache>
                <c:ptCount val="1"/>
                <c:pt idx="0">
                  <c:v>PERSONAL MENU SET</c:v>
                </c:pt>
              </c:strCache>
            </c:strRef>
          </c:cat>
          <c:val>
            <c:numRef>
              <c:f>'CG BXC'!$AX$140:$AX$148</c:f>
              <c:numCache>
                <c:formatCode>General"%"</c:formatCode>
                <c:ptCount val="1"/>
                <c:pt idx="0">
                  <c:v>10.34</c:v>
                </c:pt>
              </c:numCache>
            </c:numRef>
          </c:val>
          <c:extLst>
            <c:ext xmlns:c16="http://schemas.microsoft.com/office/drawing/2014/chart" uri="{C3380CC4-5D6E-409C-BE32-E72D297353CC}">
              <c16:uniqueId val="{00000003-BA4C-4911-91FA-A3FC66D346D9}"/>
            </c:ext>
          </c:extLst>
        </c:ser>
        <c:ser>
          <c:idx val="3"/>
          <c:order val="3"/>
          <c:tx>
            <c:strRef>
              <c:f>'CG BXC'!$BA$139</c:f>
              <c:strCache>
                <c:ptCount val="1"/>
                <c:pt idx="0">
                  <c:v>28/oct/2024 - 3/oct/20243</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BXC'!$B$140:$B$148</c:f>
              <c:strCache>
                <c:ptCount val="1"/>
                <c:pt idx="0">
                  <c:v>PERSONAL MENU SET</c:v>
                </c:pt>
              </c:strCache>
            </c:strRef>
          </c:cat>
          <c:val>
            <c:numRef>
              <c:f>'CG BXC'!$BA$140:$BA$148</c:f>
              <c:numCache>
                <c:formatCode>General"%"</c:formatCode>
                <c:ptCount val="1"/>
                <c:pt idx="0">
                  <c:v>12.68</c:v>
                </c:pt>
              </c:numCache>
            </c:numRef>
          </c:val>
          <c:extLst>
            <c:ext xmlns:c16="http://schemas.microsoft.com/office/drawing/2014/chart" uri="{C3380CC4-5D6E-409C-BE32-E72D297353CC}">
              <c16:uniqueId val="{00000004-BA4C-4911-91FA-A3FC66D346D9}"/>
            </c:ext>
          </c:extLst>
        </c:ser>
        <c:dLbls>
          <c:dLblPos val="outEnd"/>
          <c:showLegendKey val="0"/>
          <c:showVal val="1"/>
          <c:showCatName val="0"/>
          <c:showSerName val="0"/>
          <c:showPercent val="0"/>
          <c:showBubbleSize val="0"/>
        </c:dLbls>
        <c:gapWidth val="219"/>
        <c:overlap val="-27"/>
        <c:axId val="1855764943"/>
        <c:axId val="1855765359"/>
        <c:extLst/>
      </c:barChart>
      <c:catAx>
        <c:axId val="1855764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65359"/>
        <c:crosses val="autoZero"/>
        <c:auto val="1"/>
        <c:lblAlgn val="ctr"/>
        <c:lblOffset val="100"/>
        <c:noMultiLvlLbl val="0"/>
      </c:catAx>
      <c:valAx>
        <c:axId val="1855765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764943"/>
        <c:crosses val="autoZero"/>
        <c:crossBetween val="between"/>
      </c:valAx>
      <c:spPr>
        <a:noFill/>
        <a:ln>
          <a:noFill/>
        </a:ln>
        <a:effectLst/>
      </c:spPr>
    </c:plotArea>
    <c:legend>
      <c:legendPos val="b"/>
      <c:layout>
        <c:manualLayout>
          <c:xMode val="edge"/>
          <c:yMode val="edge"/>
          <c:x val="5.8794879703526121E-2"/>
          <c:y val="0.85618412920137521"/>
          <c:w val="0.89999994158380325"/>
          <c:h val="0.104382156931218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BREAKDOWN_ITEM_PROMO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SMS - SUMARECON MALL SERPONG'!$AG$30</c:f>
              <c:strCache>
                <c:ptCount val="1"/>
                <c:pt idx="0">
                  <c:v>7/OCT/2024-13/OCT/2024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SERPONG'!$B$31:$B$132</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SMS - SUMARECON MALL SERPONG'!$AG$31:$AG$132</c:f>
              <c:numCache>
                <c:formatCode>0</c:formatCode>
                <c:ptCount val="10"/>
                <c:pt idx="0">
                  <c:v>28</c:v>
                </c:pt>
                <c:pt idx="1">
                  <c:v>40</c:v>
                </c:pt>
                <c:pt idx="2">
                  <c:v>11</c:v>
                </c:pt>
                <c:pt idx="3">
                  <c:v>10</c:v>
                </c:pt>
                <c:pt idx="4">
                  <c:v>33</c:v>
                </c:pt>
                <c:pt idx="5">
                  <c:v>26</c:v>
                </c:pt>
                <c:pt idx="6">
                  <c:v>14</c:v>
                </c:pt>
                <c:pt idx="7">
                  <c:v>22</c:v>
                </c:pt>
              </c:numCache>
            </c:numRef>
          </c:val>
          <c:extLst>
            <c:ext xmlns:c16="http://schemas.microsoft.com/office/drawing/2014/chart" uri="{C3380CC4-5D6E-409C-BE32-E72D297353CC}">
              <c16:uniqueId val="{00000001-DE79-47F3-A3BE-B05C25946070}"/>
            </c:ext>
          </c:extLst>
        </c:ser>
        <c:ser>
          <c:idx val="1"/>
          <c:order val="1"/>
          <c:tx>
            <c:strRef>
              <c:f>'CG SMS - SUMARECON MALL SERPONG'!$AH$30</c:f>
              <c:strCache>
                <c:ptCount val="1"/>
                <c:pt idx="0">
                  <c:v>14/OCT/2024 - 20/OCT/2024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SERPONG'!$B$31:$B$132</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SMS - SUMARECON MALL SERPONG'!$AH$31:$AH$132</c:f>
              <c:numCache>
                <c:formatCode>0</c:formatCode>
                <c:ptCount val="10"/>
                <c:pt idx="0">
                  <c:v>37</c:v>
                </c:pt>
                <c:pt idx="1">
                  <c:v>44</c:v>
                </c:pt>
                <c:pt idx="2">
                  <c:v>23</c:v>
                </c:pt>
                <c:pt idx="3">
                  <c:v>8</c:v>
                </c:pt>
                <c:pt idx="4">
                  <c:v>19</c:v>
                </c:pt>
                <c:pt idx="5">
                  <c:v>28</c:v>
                </c:pt>
                <c:pt idx="6">
                  <c:v>15</c:v>
                </c:pt>
                <c:pt idx="7">
                  <c:v>24</c:v>
                </c:pt>
              </c:numCache>
            </c:numRef>
          </c:val>
          <c:extLst>
            <c:ext xmlns:c16="http://schemas.microsoft.com/office/drawing/2014/chart" uri="{C3380CC4-5D6E-409C-BE32-E72D297353CC}">
              <c16:uniqueId val="{00000002-DE79-47F3-A3BE-B05C25946070}"/>
            </c:ext>
          </c:extLst>
        </c:ser>
        <c:ser>
          <c:idx val="2"/>
          <c:order val="2"/>
          <c:tx>
            <c:strRef>
              <c:f>'CG SMS - SUMARECON MALL SERPONG'!$AI$30</c:f>
              <c:strCache>
                <c:ptCount val="1"/>
                <c:pt idx="0">
                  <c:v>21/OCT/2024-27/OCT/2024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SERPONG'!$B$31:$B$132</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SMS - SUMARECON MALL SERPONG'!$AI$31:$AI$132</c:f>
              <c:numCache>
                <c:formatCode>#,##0</c:formatCode>
                <c:ptCount val="10"/>
                <c:pt idx="0">
                  <c:v>31</c:v>
                </c:pt>
                <c:pt idx="1">
                  <c:v>46</c:v>
                </c:pt>
                <c:pt idx="2">
                  <c:v>26</c:v>
                </c:pt>
                <c:pt idx="3">
                  <c:v>15</c:v>
                </c:pt>
                <c:pt idx="4">
                  <c:v>18</c:v>
                </c:pt>
                <c:pt idx="5">
                  <c:v>29</c:v>
                </c:pt>
                <c:pt idx="6">
                  <c:v>14</c:v>
                </c:pt>
                <c:pt idx="7">
                  <c:v>21</c:v>
                </c:pt>
                <c:pt idx="8">
                  <c:v>20</c:v>
                </c:pt>
                <c:pt idx="9">
                  <c:v>20</c:v>
                </c:pt>
              </c:numCache>
            </c:numRef>
          </c:val>
          <c:extLst>
            <c:ext xmlns:c16="http://schemas.microsoft.com/office/drawing/2014/chart" uri="{C3380CC4-5D6E-409C-BE32-E72D297353CC}">
              <c16:uniqueId val="{00000003-DE79-47F3-A3BE-B05C25946070}"/>
            </c:ext>
          </c:extLst>
        </c:ser>
        <c:ser>
          <c:idx val="3"/>
          <c:order val="3"/>
          <c:tx>
            <c:strRef>
              <c:f>'CG SMS - SUMARECON MALL SERPONG'!$AJ$30</c:f>
              <c:strCache>
                <c:ptCount val="1"/>
                <c:pt idx="0">
                  <c:v>28/oct/2024 - 3/oct/2024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SERPONG'!$B$31:$B$132</c:f>
              <c:strCache>
                <c:ptCount val="10"/>
                <c:pt idx="0">
                  <c:v>SOY GARLIC CHICKEN SET</c:v>
                </c:pt>
                <c:pt idx="1">
                  <c:v>SPICY YANGNYEOM CHICKEN SET</c:v>
                </c:pt>
                <c:pt idx="2">
                  <c:v>BBURINKLE CHEESE CHICKEN SET</c:v>
                </c:pt>
                <c:pt idx="3">
                  <c:v>SPICY MALA CHICKEN SET</c:v>
                </c:pt>
                <c:pt idx="4">
                  <c:v>WAGYU TOKUSEN BBQ SET</c:v>
                </c:pt>
                <c:pt idx="5">
                  <c:v>TASTY BEEF BBQ SET</c:v>
                </c:pt>
                <c:pt idx="6">
                  <c:v>BEEF KIMCHI SET</c:v>
                </c:pt>
                <c:pt idx="7">
                  <c:v>BEEF BULGOGI SET</c:v>
                </c:pt>
                <c:pt idx="8">
                  <c:v>FREE BBURINKLE CHEESE CHICKEN SET</c:v>
                </c:pt>
                <c:pt idx="9">
                  <c:v>FREE SPICY MALA CHICKEN SET</c:v>
                </c:pt>
              </c:strCache>
            </c:strRef>
          </c:cat>
          <c:val>
            <c:numRef>
              <c:f>'CG SMS - SUMARECON MALL SERPONG'!$AJ$31:$AJ$132</c:f>
              <c:numCache>
                <c:formatCode>#,##0</c:formatCode>
                <c:ptCount val="10"/>
                <c:pt idx="0">
                  <c:v>43</c:v>
                </c:pt>
                <c:pt idx="1">
                  <c:v>56</c:v>
                </c:pt>
                <c:pt idx="2">
                  <c:v>27</c:v>
                </c:pt>
                <c:pt idx="3">
                  <c:v>7</c:v>
                </c:pt>
                <c:pt idx="4">
                  <c:v>30</c:v>
                </c:pt>
                <c:pt idx="5">
                  <c:v>24</c:v>
                </c:pt>
                <c:pt idx="6">
                  <c:v>17</c:v>
                </c:pt>
                <c:pt idx="7">
                  <c:v>16</c:v>
                </c:pt>
                <c:pt idx="8">
                  <c:v>12</c:v>
                </c:pt>
                <c:pt idx="9">
                  <c:v>6</c:v>
                </c:pt>
              </c:numCache>
            </c:numRef>
          </c:val>
          <c:extLst>
            <c:ext xmlns:c16="http://schemas.microsoft.com/office/drawing/2014/chart" uri="{C3380CC4-5D6E-409C-BE32-E72D297353CC}">
              <c16:uniqueId val="{00000004-DE79-47F3-A3BE-B05C25946070}"/>
            </c:ext>
          </c:extLst>
        </c:ser>
        <c:dLbls>
          <c:dLblPos val="outEnd"/>
          <c:showLegendKey val="0"/>
          <c:showVal val="1"/>
          <c:showCatName val="0"/>
          <c:showSerName val="0"/>
          <c:showPercent val="0"/>
          <c:showBubbleSize val="0"/>
        </c:dLbls>
        <c:gapWidth val="219"/>
        <c:overlap val="-27"/>
        <c:axId val="1754651519"/>
        <c:axId val="1754663999"/>
      </c:barChart>
      <c:catAx>
        <c:axId val="175465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663999"/>
        <c:crosses val="autoZero"/>
        <c:auto val="1"/>
        <c:lblAlgn val="ctr"/>
        <c:lblOffset val="100"/>
        <c:noMultiLvlLbl val="0"/>
      </c:catAx>
      <c:valAx>
        <c:axId val="17546639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651519"/>
        <c:crosses val="autoZero"/>
        <c:crossBetween val="between"/>
      </c:valAx>
      <c:spPr>
        <a:noFill/>
        <a:ln>
          <a:noFill/>
        </a:ln>
        <a:effectLst/>
      </c:spPr>
    </c:plotArea>
    <c:legend>
      <c:legendPos val="b"/>
      <c:layout>
        <c:manualLayout>
          <c:xMode val="edge"/>
          <c:yMode val="edge"/>
          <c:x val="1.5883732491619132E-3"/>
          <c:y val="0.88777536685642855"/>
          <c:w val="0.9898069076715349"/>
          <c:h val="8.278881578007041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TOTAL_AKUMULASI_PROMO/TOTAL_CHEKS(BILL)</a:t>
            </a:r>
          </a:p>
        </c:rich>
      </c:tx>
      <c:layout>
        <c:manualLayout>
          <c:xMode val="edge"/>
          <c:yMode val="edge"/>
          <c:x val="0.24230951876480675"/>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SMS - SUMARECON MALL SERPONG'!$AQ$141</c:f>
              <c:strCache>
                <c:ptCount val="1"/>
                <c:pt idx="0">
                  <c:v>7/OCT/2024 -13/OCT/2024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SERPONG'!$B$142:$B$152</c:f>
              <c:strCache>
                <c:ptCount val="11"/>
                <c:pt idx="0">
                  <c:v>GIMBAP BIRTHDAY CAKE</c:v>
                </c:pt>
                <c:pt idx="1">
                  <c:v>BIRTHDAY KOREAN DRINK</c:v>
                </c:pt>
                <c:pt idx="2">
                  <c:v>FREE MOZZARELLA</c:v>
                </c:pt>
                <c:pt idx="3">
                  <c:v>PROMO /CHADOL SIG TASTY BEEF (REG) 99K</c:v>
                </c:pt>
                <c:pt idx="4">
                  <c:v>#FYP (FOR YOU PROMO) 50K</c:v>
                </c:pt>
                <c:pt idx="5">
                  <c:v>PROMO WAGYU FIRE KIMCHI</c:v>
                </c:pt>
                <c:pt idx="6">
                  <c:v>ZODIAK FREE K-DRINK</c:v>
                </c:pt>
                <c:pt idx="7">
                  <c:v>PERSONAL MENU SET</c:v>
                </c:pt>
                <c:pt idx="8">
                  <c:v>PROMO RAPOKKI 17K</c:v>
                </c:pt>
                <c:pt idx="9">
                  <c:v>ANNIVE MALL RAPOKKI</c:v>
                </c:pt>
                <c:pt idx="10">
                  <c:v>FREE PERSONAL SET MENU</c:v>
                </c:pt>
              </c:strCache>
            </c:strRef>
          </c:cat>
          <c:val>
            <c:numRef>
              <c:f>'CG SMS - SUMARECON MALL SERPONG'!$AQ$142:$AQ$152</c:f>
              <c:numCache>
                <c:formatCode>General"%"</c:formatCode>
                <c:ptCount val="11"/>
                <c:pt idx="0">
                  <c:v>1.48</c:v>
                </c:pt>
                <c:pt idx="1">
                  <c:v>1.48</c:v>
                </c:pt>
                <c:pt idx="2">
                  <c:v>0</c:v>
                </c:pt>
                <c:pt idx="3">
                  <c:v>3.69</c:v>
                </c:pt>
                <c:pt idx="4">
                  <c:v>0</c:v>
                </c:pt>
                <c:pt idx="5">
                  <c:v>0</c:v>
                </c:pt>
                <c:pt idx="6">
                  <c:v>0</c:v>
                </c:pt>
                <c:pt idx="7">
                  <c:v>45.32</c:v>
                </c:pt>
                <c:pt idx="8">
                  <c:v>0</c:v>
                </c:pt>
                <c:pt idx="9">
                  <c:v>0</c:v>
                </c:pt>
              </c:numCache>
            </c:numRef>
          </c:val>
          <c:extLst>
            <c:ext xmlns:c16="http://schemas.microsoft.com/office/drawing/2014/chart" uri="{C3380CC4-5D6E-409C-BE32-E72D297353CC}">
              <c16:uniqueId val="{00000001-31F0-4D64-B0CC-73C58639377D}"/>
            </c:ext>
          </c:extLst>
        </c:ser>
        <c:ser>
          <c:idx val="1"/>
          <c:order val="1"/>
          <c:tx>
            <c:strRef>
              <c:f>'CG SMS - SUMARECON MALL SERPONG'!$AT$141</c:f>
              <c:strCache>
                <c:ptCount val="1"/>
                <c:pt idx="0">
                  <c:v>14/OCT/2024 - 20/OCT/2024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SERPONG'!$B$142:$B$152</c:f>
              <c:strCache>
                <c:ptCount val="11"/>
                <c:pt idx="0">
                  <c:v>GIMBAP BIRTHDAY CAKE</c:v>
                </c:pt>
                <c:pt idx="1">
                  <c:v>BIRTHDAY KOREAN DRINK</c:v>
                </c:pt>
                <c:pt idx="2">
                  <c:v>FREE MOZZARELLA</c:v>
                </c:pt>
                <c:pt idx="3">
                  <c:v>PROMO /CHADOL SIG TASTY BEEF (REG) 99K</c:v>
                </c:pt>
                <c:pt idx="4">
                  <c:v>#FYP (FOR YOU PROMO) 50K</c:v>
                </c:pt>
                <c:pt idx="5">
                  <c:v>PROMO WAGYU FIRE KIMCHI</c:v>
                </c:pt>
                <c:pt idx="6">
                  <c:v>ZODIAK FREE K-DRINK</c:v>
                </c:pt>
                <c:pt idx="7">
                  <c:v>PERSONAL MENU SET</c:v>
                </c:pt>
                <c:pt idx="8">
                  <c:v>PROMO RAPOKKI 17K</c:v>
                </c:pt>
                <c:pt idx="9">
                  <c:v>ANNIVE MALL RAPOKKI</c:v>
                </c:pt>
                <c:pt idx="10">
                  <c:v>FREE PERSONAL SET MENU</c:v>
                </c:pt>
              </c:strCache>
            </c:strRef>
          </c:cat>
          <c:val>
            <c:numRef>
              <c:f>'CG SMS - SUMARECON MALL SERPONG'!$AT$142:$AT$152</c:f>
              <c:numCache>
                <c:formatCode>General"%"</c:formatCode>
                <c:ptCount val="11"/>
                <c:pt idx="0">
                  <c:v>0.76</c:v>
                </c:pt>
                <c:pt idx="1">
                  <c:v>0.76</c:v>
                </c:pt>
                <c:pt idx="2">
                  <c:v>0</c:v>
                </c:pt>
                <c:pt idx="3">
                  <c:v>2.86</c:v>
                </c:pt>
                <c:pt idx="4">
                  <c:v>0</c:v>
                </c:pt>
                <c:pt idx="5">
                  <c:v>0</c:v>
                </c:pt>
                <c:pt idx="6">
                  <c:v>0</c:v>
                </c:pt>
                <c:pt idx="7">
                  <c:v>37.79</c:v>
                </c:pt>
                <c:pt idx="8">
                  <c:v>0.38</c:v>
                </c:pt>
                <c:pt idx="9">
                  <c:v>7.06</c:v>
                </c:pt>
              </c:numCache>
            </c:numRef>
          </c:val>
          <c:extLst>
            <c:ext xmlns:c16="http://schemas.microsoft.com/office/drawing/2014/chart" uri="{C3380CC4-5D6E-409C-BE32-E72D297353CC}">
              <c16:uniqueId val="{00000002-31F0-4D64-B0CC-73C58639377D}"/>
            </c:ext>
          </c:extLst>
        </c:ser>
        <c:ser>
          <c:idx val="2"/>
          <c:order val="2"/>
          <c:tx>
            <c:strRef>
              <c:f>'CG SMS - SUMARECON MALL SERPONG'!$AW$141</c:f>
              <c:strCache>
                <c:ptCount val="1"/>
                <c:pt idx="0">
                  <c:v>21/OCT/2024-27/OCT/20242</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SERPONG'!$B$142:$B$152</c:f>
              <c:strCache>
                <c:ptCount val="11"/>
                <c:pt idx="0">
                  <c:v>GIMBAP BIRTHDAY CAKE</c:v>
                </c:pt>
                <c:pt idx="1">
                  <c:v>BIRTHDAY KOREAN DRINK</c:v>
                </c:pt>
                <c:pt idx="2">
                  <c:v>FREE MOZZARELLA</c:v>
                </c:pt>
                <c:pt idx="3">
                  <c:v>PROMO /CHADOL SIG TASTY BEEF (REG) 99K</c:v>
                </c:pt>
                <c:pt idx="4">
                  <c:v>#FYP (FOR YOU PROMO) 50K</c:v>
                </c:pt>
                <c:pt idx="5">
                  <c:v>PROMO WAGYU FIRE KIMCHI</c:v>
                </c:pt>
                <c:pt idx="6">
                  <c:v>ZODIAK FREE K-DRINK</c:v>
                </c:pt>
                <c:pt idx="7">
                  <c:v>PERSONAL MENU SET</c:v>
                </c:pt>
                <c:pt idx="8">
                  <c:v>PROMO RAPOKKI 17K</c:v>
                </c:pt>
                <c:pt idx="9">
                  <c:v>ANNIVE MALL RAPOKKI</c:v>
                </c:pt>
                <c:pt idx="10">
                  <c:v>FREE PERSONAL SET MENU</c:v>
                </c:pt>
              </c:strCache>
            </c:strRef>
          </c:cat>
          <c:val>
            <c:numRef>
              <c:f>'CG SMS - SUMARECON MALL SERPONG'!$AW$142:$AW$152</c:f>
              <c:numCache>
                <c:formatCode>General"%"</c:formatCode>
                <c:ptCount val="11"/>
                <c:pt idx="0">
                  <c:v>0.43</c:v>
                </c:pt>
                <c:pt idx="1">
                  <c:v>0.43</c:v>
                </c:pt>
                <c:pt idx="2">
                  <c:v>0</c:v>
                </c:pt>
                <c:pt idx="3">
                  <c:v>2.36</c:v>
                </c:pt>
                <c:pt idx="4">
                  <c:v>0</c:v>
                </c:pt>
                <c:pt idx="5">
                  <c:v>0</c:v>
                </c:pt>
                <c:pt idx="6">
                  <c:v>0</c:v>
                </c:pt>
                <c:pt idx="7">
                  <c:v>42.83</c:v>
                </c:pt>
                <c:pt idx="8">
                  <c:v>0</c:v>
                </c:pt>
                <c:pt idx="9">
                  <c:v>0</c:v>
                </c:pt>
                <c:pt idx="10">
                  <c:v>8.57</c:v>
                </c:pt>
              </c:numCache>
            </c:numRef>
          </c:val>
          <c:extLst>
            <c:ext xmlns:c16="http://schemas.microsoft.com/office/drawing/2014/chart" uri="{C3380CC4-5D6E-409C-BE32-E72D297353CC}">
              <c16:uniqueId val="{00000003-31F0-4D64-B0CC-73C58639377D}"/>
            </c:ext>
          </c:extLst>
        </c:ser>
        <c:ser>
          <c:idx val="3"/>
          <c:order val="3"/>
          <c:tx>
            <c:strRef>
              <c:f>'CG SMS - SUMARECON MALL SERPONG'!$AZ$141</c:f>
              <c:strCache>
                <c:ptCount val="1"/>
                <c:pt idx="0">
                  <c:v>28/oct/2024 - 3/oct/20242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SERPONG'!$B$142:$B$152</c:f>
              <c:strCache>
                <c:ptCount val="11"/>
                <c:pt idx="0">
                  <c:v>GIMBAP BIRTHDAY CAKE</c:v>
                </c:pt>
                <c:pt idx="1">
                  <c:v>BIRTHDAY KOREAN DRINK</c:v>
                </c:pt>
                <c:pt idx="2">
                  <c:v>FREE MOZZARELLA</c:v>
                </c:pt>
                <c:pt idx="3">
                  <c:v>PROMO /CHADOL SIG TASTY BEEF (REG) 99K</c:v>
                </c:pt>
                <c:pt idx="4">
                  <c:v>#FYP (FOR YOU PROMO) 50K</c:v>
                </c:pt>
                <c:pt idx="5">
                  <c:v>PROMO WAGYU FIRE KIMCHI</c:v>
                </c:pt>
                <c:pt idx="6">
                  <c:v>ZODIAK FREE K-DRINK</c:v>
                </c:pt>
                <c:pt idx="7">
                  <c:v>PERSONAL MENU SET</c:v>
                </c:pt>
                <c:pt idx="8">
                  <c:v>PROMO RAPOKKI 17K</c:v>
                </c:pt>
                <c:pt idx="9">
                  <c:v>ANNIVE MALL RAPOKKI</c:v>
                </c:pt>
                <c:pt idx="10">
                  <c:v>FREE PERSONAL SET MENU</c:v>
                </c:pt>
              </c:strCache>
            </c:strRef>
          </c:cat>
          <c:val>
            <c:numRef>
              <c:f>'CG SMS - SUMARECON MALL SERPONG'!$AZ$142:$AZ$152</c:f>
              <c:numCache>
                <c:formatCode>General"%"</c:formatCode>
                <c:ptCount val="11"/>
                <c:pt idx="0">
                  <c:v>0.39</c:v>
                </c:pt>
                <c:pt idx="1">
                  <c:v>0.39</c:v>
                </c:pt>
                <c:pt idx="2">
                  <c:v>0</c:v>
                </c:pt>
                <c:pt idx="3">
                  <c:v>4.25</c:v>
                </c:pt>
                <c:pt idx="4">
                  <c:v>0</c:v>
                </c:pt>
                <c:pt idx="5">
                  <c:v>0</c:v>
                </c:pt>
                <c:pt idx="6">
                  <c:v>0</c:v>
                </c:pt>
                <c:pt idx="7">
                  <c:v>42.47</c:v>
                </c:pt>
                <c:pt idx="8">
                  <c:v>0</c:v>
                </c:pt>
                <c:pt idx="9">
                  <c:v>0</c:v>
                </c:pt>
                <c:pt idx="10">
                  <c:v>3.47</c:v>
                </c:pt>
              </c:numCache>
            </c:numRef>
          </c:val>
          <c:extLst>
            <c:ext xmlns:c16="http://schemas.microsoft.com/office/drawing/2014/chart" uri="{C3380CC4-5D6E-409C-BE32-E72D297353CC}">
              <c16:uniqueId val="{00000004-31F0-4D64-B0CC-73C58639377D}"/>
            </c:ext>
          </c:extLst>
        </c:ser>
        <c:dLbls>
          <c:dLblPos val="outEnd"/>
          <c:showLegendKey val="0"/>
          <c:showVal val="1"/>
          <c:showCatName val="0"/>
          <c:showSerName val="0"/>
          <c:showPercent val="0"/>
          <c:showBubbleSize val="0"/>
        </c:dLbls>
        <c:gapWidth val="219"/>
        <c:overlap val="-27"/>
        <c:axId val="1783135503"/>
        <c:axId val="1783127183"/>
      </c:barChart>
      <c:catAx>
        <c:axId val="1783135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127183"/>
        <c:crosses val="autoZero"/>
        <c:auto val="1"/>
        <c:lblAlgn val="ctr"/>
        <c:lblOffset val="100"/>
        <c:noMultiLvlLbl val="0"/>
      </c:catAx>
      <c:valAx>
        <c:axId val="1783127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135503"/>
        <c:crosses val="autoZero"/>
        <c:crossBetween val="between"/>
      </c:valAx>
      <c:spPr>
        <a:noFill/>
        <a:ln>
          <a:noFill/>
        </a:ln>
        <a:effectLst/>
      </c:spPr>
    </c:plotArea>
    <c:legend>
      <c:legendPos val="b"/>
      <c:layout>
        <c:manualLayout>
          <c:xMode val="edge"/>
          <c:yMode val="edge"/>
          <c:x val="1.7967678096560278E-2"/>
          <c:y val="0.82049956042819461"/>
          <c:w val="0.89999988179742385"/>
          <c:h val="9.392461803708181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TOTAL_VALUE_PROMO/TOTAL_NETT_SALES</a:t>
            </a:r>
          </a:p>
        </c:rich>
      </c:tx>
      <c:layout>
        <c:manualLayout>
          <c:xMode val="edge"/>
          <c:yMode val="edge"/>
          <c:x val="0.25163175546915534"/>
          <c:y val="6.295911821541140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SMS - SUMARECON MALL SERPONG'!$AR$141</c:f>
              <c:strCache>
                <c:ptCount val="1"/>
                <c:pt idx="0">
                  <c:v>7/OCT/2024- 13/OCT/2024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SERPONG'!$B$142:$B$152</c:f>
              <c:strCache>
                <c:ptCount val="11"/>
                <c:pt idx="0">
                  <c:v>GIMBAP BIRTHDAY CAKE</c:v>
                </c:pt>
                <c:pt idx="1">
                  <c:v>BIRTHDAY KOREAN DRINK</c:v>
                </c:pt>
                <c:pt idx="2">
                  <c:v>FREE MOZZARELLA</c:v>
                </c:pt>
                <c:pt idx="3">
                  <c:v>PROMO /CHADOL SIG TASTY BEEF (REG) 99K</c:v>
                </c:pt>
                <c:pt idx="4">
                  <c:v>#FYP (FOR YOU PROMO) 50K</c:v>
                </c:pt>
                <c:pt idx="5">
                  <c:v>PROMO WAGYU FIRE KIMCHI</c:v>
                </c:pt>
                <c:pt idx="6">
                  <c:v>ZODIAK FREE K-DRINK</c:v>
                </c:pt>
                <c:pt idx="7">
                  <c:v>PERSONAL MENU SET</c:v>
                </c:pt>
                <c:pt idx="8">
                  <c:v>PROMO RAPOKKI 17K</c:v>
                </c:pt>
                <c:pt idx="9">
                  <c:v>ANNIVE MALL RAPOKKI</c:v>
                </c:pt>
                <c:pt idx="10">
                  <c:v>FREE PERSONAL SET MENU</c:v>
                </c:pt>
              </c:strCache>
            </c:strRef>
          </c:cat>
          <c:val>
            <c:numRef>
              <c:f>'CG SMS - SUMARECON MALL SERPONG'!$AR$142:$AR$152</c:f>
              <c:numCache>
                <c:formatCode>General"%"</c:formatCode>
                <c:ptCount val="11"/>
                <c:pt idx="0">
                  <c:v>0</c:v>
                </c:pt>
                <c:pt idx="1">
                  <c:v>0</c:v>
                </c:pt>
                <c:pt idx="2">
                  <c:v>0</c:v>
                </c:pt>
                <c:pt idx="3">
                  <c:v>1.77</c:v>
                </c:pt>
                <c:pt idx="4">
                  <c:v>0</c:v>
                </c:pt>
                <c:pt idx="5">
                  <c:v>0</c:v>
                </c:pt>
                <c:pt idx="6">
                  <c:v>0</c:v>
                </c:pt>
                <c:pt idx="7">
                  <c:v>14.97</c:v>
                </c:pt>
                <c:pt idx="8">
                  <c:v>0</c:v>
                </c:pt>
                <c:pt idx="9">
                  <c:v>0</c:v>
                </c:pt>
              </c:numCache>
            </c:numRef>
          </c:val>
          <c:extLst>
            <c:ext xmlns:c16="http://schemas.microsoft.com/office/drawing/2014/chart" uri="{C3380CC4-5D6E-409C-BE32-E72D297353CC}">
              <c16:uniqueId val="{00000001-B264-450A-BE68-FFC5632F4360}"/>
            </c:ext>
          </c:extLst>
        </c:ser>
        <c:ser>
          <c:idx val="1"/>
          <c:order val="1"/>
          <c:tx>
            <c:strRef>
              <c:f>'CG SMS - SUMARECON MALL SERPONG'!$AU$141</c:f>
              <c:strCache>
                <c:ptCount val="1"/>
                <c:pt idx="0">
                  <c:v>14/OCT/2024 -  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SERPONG'!$B$142:$B$152</c:f>
              <c:strCache>
                <c:ptCount val="11"/>
                <c:pt idx="0">
                  <c:v>GIMBAP BIRTHDAY CAKE</c:v>
                </c:pt>
                <c:pt idx="1">
                  <c:v>BIRTHDAY KOREAN DRINK</c:v>
                </c:pt>
                <c:pt idx="2">
                  <c:v>FREE MOZZARELLA</c:v>
                </c:pt>
                <c:pt idx="3">
                  <c:v>PROMO /CHADOL SIG TASTY BEEF (REG) 99K</c:v>
                </c:pt>
                <c:pt idx="4">
                  <c:v>#FYP (FOR YOU PROMO) 50K</c:v>
                </c:pt>
                <c:pt idx="5">
                  <c:v>PROMO WAGYU FIRE KIMCHI</c:v>
                </c:pt>
                <c:pt idx="6">
                  <c:v>ZODIAK FREE K-DRINK</c:v>
                </c:pt>
                <c:pt idx="7">
                  <c:v>PERSONAL MENU SET</c:v>
                </c:pt>
                <c:pt idx="8">
                  <c:v>PROMO RAPOKKI 17K</c:v>
                </c:pt>
                <c:pt idx="9">
                  <c:v>ANNIVE MALL RAPOKKI</c:v>
                </c:pt>
                <c:pt idx="10">
                  <c:v>FREE PERSONAL SET MENU</c:v>
                </c:pt>
              </c:strCache>
            </c:strRef>
          </c:cat>
          <c:val>
            <c:numRef>
              <c:f>'CG SMS - SUMARECON MALL SERPONG'!$AU$142:$AU$152</c:f>
              <c:numCache>
                <c:formatCode>General"%"</c:formatCode>
                <c:ptCount val="11"/>
                <c:pt idx="0">
                  <c:v>0</c:v>
                </c:pt>
                <c:pt idx="1">
                  <c:v>0</c:v>
                </c:pt>
                <c:pt idx="2">
                  <c:v>0</c:v>
                </c:pt>
                <c:pt idx="3">
                  <c:v>1.51</c:v>
                </c:pt>
                <c:pt idx="4">
                  <c:v>0</c:v>
                </c:pt>
                <c:pt idx="5">
                  <c:v>0</c:v>
                </c:pt>
                <c:pt idx="6">
                  <c:v>0</c:v>
                </c:pt>
                <c:pt idx="7">
                  <c:v>13.26</c:v>
                </c:pt>
                <c:pt idx="8">
                  <c:v>0.03</c:v>
                </c:pt>
                <c:pt idx="9">
                  <c:v>1.6</c:v>
                </c:pt>
              </c:numCache>
            </c:numRef>
          </c:val>
          <c:extLst>
            <c:ext xmlns:c16="http://schemas.microsoft.com/office/drawing/2014/chart" uri="{C3380CC4-5D6E-409C-BE32-E72D297353CC}">
              <c16:uniqueId val="{00000002-B264-450A-BE68-FFC5632F4360}"/>
            </c:ext>
          </c:extLst>
        </c:ser>
        <c:ser>
          <c:idx val="2"/>
          <c:order val="2"/>
          <c:tx>
            <c:strRef>
              <c:f>'CG SMS - SUMARECON MALL SERPONG'!$AX$141</c:f>
              <c:strCache>
                <c:ptCount val="1"/>
                <c:pt idx="0">
                  <c:v>21/OCT/2024-27/OCT/20243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SERPONG'!$B$142:$B$152</c:f>
              <c:strCache>
                <c:ptCount val="11"/>
                <c:pt idx="0">
                  <c:v>GIMBAP BIRTHDAY CAKE</c:v>
                </c:pt>
                <c:pt idx="1">
                  <c:v>BIRTHDAY KOREAN DRINK</c:v>
                </c:pt>
                <c:pt idx="2">
                  <c:v>FREE MOZZARELLA</c:v>
                </c:pt>
                <c:pt idx="3">
                  <c:v>PROMO /CHADOL SIG TASTY BEEF (REG) 99K</c:v>
                </c:pt>
                <c:pt idx="4">
                  <c:v>#FYP (FOR YOU PROMO) 50K</c:v>
                </c:pt>
                <c:pt idx="5">
                  <c:v>PROMO WAGYU FIRE KIMCHI</c:v>
                </c:pt>
                <c:pt idx="6">
                  <c:v>ZODIAK FREE K-DRINK</c:v>
                </c:pt>
                <c:pt idx="7">
                  <c:v>PERSONAL MENU SET</c:v>
                </c:pt>
                <c:pt idx="8">
                  <c:v>PROMO RAPOKKI 17K</c:v>
                </c:pt>
                <c:pt idx="9">
                  <c:v>ANNIVE MALL RAPOKKI</c:v>
                </c:pt>
                <c:pt idx="10">
                  <c:v>FREE PERSONAL SET MENU</c:v>
                </c:pt>
              </c:strCache>
            </c:strRef>
          </c:cat>
          <c:val>
            <c:numRef>
              <c:f>'CG SMS - SUMARECON MALL SERPONG'!$AX$142:$AX$152</c:f>
              <c:numCache>
                <c:formatCode>General"%"</c:formatCode>
                <c:ptCount val="11"/>
                <c:pt idx="0">
                  <c:v>0</c:v>
                </c:pt>
                <c:pt idx="1">
                  <c:v>0</c:v>
                </c:pt>
                <c:pt idx="2">
                  <c:v>0</c:v>
                </c:pt>
                <c:pt idx="3">
                  <c:v>1.0900000000000001</c:v>
                </c:pt>
                <c:pt idx="4">
                  <c:v>0</c:v>
                </c:pt>
                <c:pt idx="5">
                  <c:v>0</c:v>
                </c:pt>
                <c:pt idx="6">
                  <c:v>0</c:v>
                </c:pt>
                <c:pt idx="7">
                  <c:v>13.08</c:v>
                </c:pt>
                <c:pt idx="8">
                  <c:v>0</c:v>
                </c:pt>
                <c:pt idx="9">
                  <c:v>0</c:v>
                </c:pt>
                <c:pt idx="10">
                  <c:v>0</c:v>
                </c:pt>
              </c:numCache>
            </c:numRef>
          </c:val>
          <c:extLst>
            <c:ext xmlns:c16="http://schemas.microsoft.com/office/drawing/2014/chart" uri="{C3380CC4-5D6E-409C-BE32-E72D297353CC}">
              <c16:uniqueId val="{00000003-B264-450A-BE68-FFC5632F4360}"/>
            </c:ext>
          </c:extLst>
        </c:ser>
        <c:ser>
          <c:idx val="3"/>
          <c:order val="3"/>
          <c:tx>
            <c:strRef>
              <c:f>'CG SMS - SUMARECON MALL SERPONG'!$BA$141</c:f>
              <c:strCache>
                <c:ptCount val="1"/>
                <c:pt idx="0">
                  <c:v>28/oct/2024 - 3/oct/20243</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 SMS - SUMARECON MALL SERPONG'!$B$142:$B$152</c:f>
              <c:strCache>
                <c:ptCount val="11"/>
                <c:pt idx="0">
                  <c:v>GIMBAP BIRTHDAY CAKE</c:v>
                </c:pt>
                <c:pt idx="1">
                  <c:v>BIRTHDAY KOREAN DRINK</c:v>
                </c:pt>
                <c:pt idx="2">
                  <c:v>FREE MOZZARELLA</c:v>
                </c:pt>
                <c:pt idx="3">
                  <c:v>PROMO /CHADOL SIG TASTY BEEF (REG) 99K</c:v>
                </c:pt>
                <c:pt idx="4">
                  <c:v>#FYP (FOR YOU PROMO) 50K</c:v>
                </c:pt>
                <c:pt idx="5">
                  <c:v>PROMO WAGYU FIRE KIMCHI</c:v>
                </c:pt>
                <c:pt idx="6">
                  <c:v>ZODIAK FREE K-DRINK</c:v>
                </c:pt>
                <c:pt idx="7">
                  <c:v>PERSONAL MENU SET</c:v>
                </c:pt>
                <c:pt idx="8">
                  <c:v>PROMO RAPOKKI 17K</c:v>
                </c:pt>
                <c:pt idx="9">
                  <c:v>ANNIVE MALL RAPOKKI</c:v>
                </c:pt>
                <c:pt idx="10">
                  <c:v>FREE PERSONAL SET MENU</c:v>
                </c:pt>
              </c:strCache>
            </c:strRef>
          </c:cat>
          <c:val>
            <c:numRef>
              <c:f>'CG SMS - SUMARECON MALL SERPONG'!$BA$142:$BA$152</c:f>
              <c:numCache>
                <c:formatCode>General"%"</c:formatCode>
                <c:ptCount val="11"/>
                <c:pt idx="0">
                  <c:v>0</c:v>
                </c:pt>
                <c:pt idx="1">
                  <c:v>0</c:v>
                </c:pt>
                <c:pt idx="2">
                  <c:v>0</c:v>
                </c:pt>
                <c:pt idx="3">
                  <c:v>2.12</c:v>
                </c:pt>
                <c:pt idx="4">
                  <c:v>0</c:v>
                </c:pt>
                <c:pt idx="5">
                  <c:v>0</c:v>
                </c:pt>
                <c:pt idx="6">
                  <c:v>0</c:v>
                </c:pt>
                <c:pt idx="7">
                  <c:v>14.19</c:v>
                </c:pt>
                <c:pt idx="8">
                  <c:v>0</c:v>
                </c:pt>
                <c:pt idx="9">
                  <c:v>0</c:v>
                </c:pt>
                <c:pt idx="10">
                  <c:v>0</c:v>
                </c:pt>
              </c:numCache>
            </c:numRef>
          </c:val>
          <c:extLst>
            <c:ext xmlns:c16="http://schemas.microsoft.com/office/drawing/2014/chart" uri="{C3380CC4-5D6E-409C-BE32-E72D297353CC}">
              <c16:uniqueId val="{00000004-B264-450A-BE68-FFC5632F4360}"/>
            </c:ext>
          </c:extLst>
        </c:ser>
        <c:dLbls>
          <c:dLblPos val="outEnd"/>
          <c:showLegendKey val="0"/>
          <c:showVal val="1"/>
          <c:showCatName val="0"/>
          <c:showSerName val="0"/>
          <c:showPercent val="0"/>
          <c:showBubbleSize val="0"/>
        </c:dLbls>
        <c:gapWidth val="219"/>
        <c:overlap val="-27"/>
        <c:axId val="1783135503"/>
        <c:axId val="1783127183"/>
      </c:barChart>
      <c:catAx>
        <c:axId val="1783135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127183"/>
        <c:crosses val="autoZero"/>
        <c:auto val="1"/>
        <c:lblAlgn val="ctr"/>
        <c:lblOffset val="100"/>
        <c:noMultiLvlLbl val="0"/>
      </c:catAx>
      <c:valAx>
        <c:axId val="1783127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135503"/>
        <c:crosses val="autoZero"/>
        <c:crossBetween val="between"/>
      </c:valAx>
      <c:spPr>
        <a:noFill/>
        <a:ln>
          <a:noFill/>
        </a:ln>
        <a:effectLst/>
      </c:spPr>
    </c:plotArea>
    <c:legend>
      <c:legendPos val="b"/>
      <c:layout>
        <c:manualLayout>
          <c:xMode val="edge"/>
          <c:yMode val="edge"/>
          <c:x val="1.4075786926075149E-2"/>
          <c:y val="0.81999870792913998"/>
          <c:w val="0.89999989408852055"/>
          <c:h val="9.418669193383016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BREAKDOWN ITEM PROMO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'HG GLC'!$V$28</c:f>
              <c:strCache>
                <c:ptCount val="1"/>
                <c:pt idx="0">
                  <c:v>(16/SEPT/2024-22/SEPT/2024)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GLC'!$B$29:$B$55</c:f>
              <c:strCache>
                <c:ptCount val="27"/>
                <c:pt idx="0">
                  <c:v>B1G1 SEAFOOD JJAMPPONG FREE JJAJANGMYEON</c:v>
                </c:pt>
                <c:pt idx="1">
                  <c:v>PEMENANG IG TIKTOK JJAJANGMYEON</c:v>
                </c:pt>
                <c:pt idx="2">
                  <c:v>FREE SOY GARLIC CHICKEN WINGS</c:v>
                </c:pt>
                <c:pt idx="3">
                  <c:v>FREE SPICY CHICKEN WINGS</c:v>
                </c:pt>
                <c:pt idx="4">
                  <c:v>FREE NORI TWIGIM 1 PCS</c:v>
                </c:pt>
                <c:pt idx="5">
                  <c:v>B1G1 CARAMEL POPCORN K-DRINK</c:v>
                </c:pt>
                <c:pt idx="6">
                  <c:v>B1G1 CARAMEL POPCORN K-DRINK</c:v>
                </c:pt>
                <c:pt idx="7">
                  <c:v>PROMO SEAFOOD JJAMPPONG</c:v>
                </c:pt>
                <c:pt idx="8">
                  <c:v>PROMO SEAFOOD JJAMPPONG</c:v>
                </c:pt>
                <c:pt idx="9">
                  <c:v>PROMO MYEONGDONG KALGUKSU (WITH KIMCHI)</c:v>
                </c:pt>
                <c:pt idx="10">
                  <c:v>PROMO MYEONGDONG KALGUKSU (WITH KIMCHI)</c:v>
                </c:pt>
                <c:pt idx="11">
                  <c:v>FREE MYEONGDONG KALGUKSU BRI</c:v>
                </c:pt>
                <c:pt idx="12">
                  <c:v>PROMO RABU KALGUKSU</c:v>
                </c:pt>
                <c:pt idx="13">
                  <c:v>PROMO SEAFOOD JJAMPONG 35K</c:v>
                </c:pt>
                <c:pt idx="14">
                  <c:v>PROMO CHICKEN JJAMPPONG 29K</c:v>
                </c:pt>
                <c:pt idx="15">
                  <c:v>TEBUS MURAH 17K</c:v>
                </c:pt>
                <c:pt idx="16">
                  <c:v>PROMO JJAJANGMYEON 29K</c:v>
                </c:pt>
                <c:pt idx="17">
                  <c:v>PROMO CHICKEN JJAMPPONG 29K</c:v>
                </c:pt>
                <c:pt idx="18">
                  <c:v>PROMO DRY KALGUKSU WITH BOILED MANDU 29K</c:v>
                </c:pt>
                <c:pt idx="19">
                  <c:v>PROMO DRY KALGUKSU WITH FRIED MANDU 29K</c:v>
                </c:pt>
                <c:pt idx="20">
                  <c:v>PAKET JJAJANGMYEON + CORN TEA</c:v>
                </c:pt>
                <c:pt idx="21">
                  <c:v>PAKET JJAJANGMYEON + CORN TEA</c:v>
                </c:pt>
                <c:pt idx="22">
                  <c:v>PAKET JJAJANG KATSU RICE + CORN TEA</c:v>
                </c:pt>
                <c:pt idx="23">
                  <c:v>PAKET JJAJANG KATSU RICE + CORN TEA</c:v>
                </c:pt>
                <c:pt idx="24">
                  <c:v>PAKET MYEONGDONG KALGUKSU + CORN TEA</c:v>
                </c:pt>
                <c:pt idx="25">
                  <c:v>PAKET CHICKEN JJAMPPONG + CORN TEA</c:v>
                </c:pt>
                <c:pt idx="26">
                  <c:v>VOUCHER HANGUKSU 50K</c:v>
                </c:pt>
              </c:strCache>
            </c:strRef>
          </c:cat>
          <c:val>
            <c:numRef>
              <c:f>'HG GLC'!$V$29:$V$55</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49</c:v>
                </c:pt>
                <c:pt idx="13">
                  <c:v>34</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1-E22F-48F7-BFB2-2D6E94D4AB13}"/>
            </c:ext>
          </c:extLst>
        </c:ser>
        <c:ser>
          <c:idx val="1"/>
          <c:order val="1"/>
          <c:tx>
            <c:strRef>
              <c:f>'HG GLC'!$W$28</c:f>
              <c:strCache>
                <c:ptCount val="1"/>
                <c:pt idx="0">
                  <c:v>23/SEPT/2024-29/SEPT/2024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GLC'!$B$29:$B$55</c:f>
              <c:strCache>
                <c:ptCount val="27"/>
                <c:pt idx="0">
                  <c:v>B1G1 SEAFOOD JJAMPPONG FREE JJAJANGMYEON</c:v>
                </c:pt>
                <c:pt idx="1">
                  <c:v>PEMENANG IG TIKTOK JJAJANGMYEON</c:v>
                </c:pt>
                <c:pt idx="2">
                  <c:v>FREE SOY GARLIC CHICKEN WINGS</c:v>
                </c:pt>
                <c:pt idx="3">
                  <c:v>FREE SPICY CHICKEN WINGS</c:v>
                </c:pt>
                <c:pt idx="4">
                  <c:v>FREE NORI TWIGIM 1 PCS</c:v>
                </c:pt>
                <c:pt idx="5">
                  <c:v>B1G1 CARAMEL POPCORN K-DRINK</c:v>
                </c:pt>
                <c:pt idx="6">
                  <c:v>B1G1 CARAMEL POPCORN K-DRINK</c:v>
                </c:pt>
                <c:pt idx="7">
                  <c:v>PROMO SEAFOOD JJAMPPONG</c:v>
                </c:pt>
                <c:pt idx="8">
                  <c:v>PROMO SEAFOOD JJAMPPONG</c:v>
                </c:pt>
                <c:pt idx="9">
                  <c:v>PROMO MYEONGDONG KALGUKSU (WITH KIMCHI)</c:v>
                </c:pt>
                <c:pt idx="10">
                  <c:v>PROMO MYEONGDONG KALGUKSU (WITH KIMCHI)</c:v>
                </c:pt>
                <c:pt idx="11">
                  <c:v>FREE MYEONGDONG KALGUKSU BRI</c:v>
                </c:pt>
                <c:pt idx="12">
                  <c:v>PROMO RABU KALGUKSU</c:v>
                </c:pt>
                <c:pt idx="13">
                  <c:v>PROMO SEAFOOD JJAMPONG 35K</c:v>
                </c:pt>
                <c:pt idx="14">
                  <c:v>PROMO CHICKEN JJAMPPONG 29K</c:v>
                </c:pt>
                <c:pt idx="15">
                  <c:v>TEBUS MURAH 17K</c:v>
                </c:pt>
                <c:pt idx="16">
                  <c:v>PROMO JJAJANGMYEON 29K</c:v>
                </c:pt>
                <c:pt idx="17">
                  <c:v>PROMO CHICKEN JJAMPPONG 29K</c:v>
                </c:pt>
                <c:pt idx="18">
                  <c:v>PROMO DRY KALGUKSU WITH BOILED MANDU 29K</c:v>
                </c:pt>
                <c:pt idx="19">
                  <c:v>PROMO DRY KALGUKSU WITH FRIED MANDU 29K</c:v>
                </c:pt>
                <c:pt idx="20">
                  <c:v>PAKET JJAJANGMYEON + CORN TEA</c:v>
                </c:pt>
                <c:pt idx="21">
                  <c:v>PAKET JJAJANGMYEON + CORN TEA</c:v>
                </c:pt>
                <c:pt idx="22">
                  <c:v>PAKET JJAJANG KATSU RICE + CORN TEA</c:v>
                </c:pt>
                <c:pt idx="23">
                  <c:v>PAKET JJAJANG KATSU RICE + CORN TEA</c:v>
                </c:pt>
                <c:pt idx="24">
                  <c:v>PAKET MYEONGDONG KALGUKSU + CORN TEA</c:v>
                </c:pt>
                <c:pt idx="25">
                  <c:v>PAKET CHICKEN JJAMPPONG + CORN TEA</c:v>
                </c:pt>
                <c:pt idx="26">
                  <c:v>VOUCHER HANGUKSU 50K</c:v>
                </c:pt>
              </c:strCache>
            </c:strRef>
          </c:cat>
          <c:val>
            <c:numRef>
              <c:f>'HG GLC'!$W$29:$W$55</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18</c:v>
                </c:pt>
                <c:pt idx="13">
                  <c:v>20</c:v>
                </c:pt>
                <c:pt idx="14">
                  <c:v>1</c:v>
                </c:pt>
                <c:pt idx="15">
                  <c:v>0</c:v>
                </c:pt>
                <c:pt idx="16">
                  <c:v>0</c:v>
                </c:pt>
                <c:pt idx="17">
                  <c:v>0</c:v>
                </c:pt>
                <c:pt idx="18">
                  <c:v>0</c:v>
                </c:pt>
                <c:pt idx="19">
                  <c:v>0</c:v>
                </c:pt>
                <c:pt idx="20">
                  <c:v>58</c:v>
                </c:pt>
                <c:pt idx="21">
                  <c:v>4</c:v>
                </c:pt>
                <c:pt idx="22">
                  <c:v>81</c:v>
                </c:pt>
                <c:pt idx="23">
                  <c:v>2</c:v>
                </c:pt>
                <c:pt idx="24">
                  <c:v>177</c:v>
                </c:pt>
                <c:pt idx="25">
                  <c:v>0</c:v>
                </c:pt>
                <c:pt idx="26">
                  <c:v>0</c:v>
                </c:pt>
              </c:numCache>
            </c:numRef>
          </c:val>
          <c:extLst>
            <c:ext xmlns:c16="http://schemas.microsoft.com/office/drawing/2014/chart" uri="{C3380CC4-5D6E-409C-BE32-E72D297353CC}">
              <c16:uniqueId val="{00000002-E22F-48F7-BFB2-2D6E94D4AB13}"/>
            </c:ext>
          </c:extLst>
        </c:ser>
        <c:ser>
          <c:idx val="2"/>
          <c:order val="2"/>
          <c:tx>
            <c:strRef>
              <c:f>'HG GLC'!$X$28</c:f>
              <c:strCache>
                <c:ptCount val="1"/>
                <c:pt idx="0">
                  <c:v>30/SEPT/2024-6/OCT/2024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GLC'!$B$29:$B$55</c:f>
              <c:strCache>
                <c:ptCount val="27"/>
                <c:pt idx="0">
                  <c:v>B1G1 SEAFOOD JJAMPPONG FREE JJAJANGMYEON</c:v>
                </c:pt>
                <c:pt idx="1">
                  <c:v>PEMENANG IG TIKTOK JJAJANGMYEON</c:v>
                </c:pt>
                <c:pt idx="2">
                  <c:v>FREE SOY GARLIC CHICKEN WINGS</c:v>
                </c:pt>
                <c:pt idx="3">
                  <c:v>FREE SPICY CHICKEN WINGS</c:v>
                </c:pt>
                <c:pt idx="4">
                  <c:v>FREE NORI TWIGIM 1 PCS</c:v>
                </c:pt>
                <c:pt idx="5">
                  <c:v>B1G1 CARAMEL POPCORN K-DRINK</c:v>
                </c:pt>
                <c:pt idx="6">
                  <c:v>B1G1 CARAMEL POPCORN K-DRINK</c:v>
                </c:pt>
                <c:pt idx="7">
                  <c:v>PROMO SEAFOOD JJAMPPONG</c:v>
                </c:pt>
                <c:pt idx="8">
                  <c:v>PROMO SEAFOOD JJAMPPONG</c:v>
                </c:pt>
                <c:pt idx="9">
                  <c:v>PROMO MYEONGDONG KALGUKSU (WITH KIMCHI)</c:v>
                </c:pt>
                <c:pt idx="10">
                  <c:v>PROMO MYEONGDONG KALGUKSU (WITH KIMCHI)</c:v>
                </c:pt>
                <c:pt idx="11">
                  <c:v>FREE MYEONGDONG KALGUKSU BRI</c:v>
                </c:pt>
                <c:pt idx="12">
                  <c:v>PROMO RABU KALGUKSU</c:v>
                </c:pt>
                <c:pt idx="13">
                  <c:v>PROMO SEAFOOD JJAMPONG 35K</c:v>
                </c:pt>
                <c:pt idx="14">
                  <c:v>PROMO CHICKEN JJAMPPONG 29K</c:v>
                </c:pt>
                <c:pt idx="15">
                  <c:v>TEBUS MURAH 17K</c:v>
                </c:pt>
                <c:pt idx="16">
                  <c:v>PROMO JJAJANGMYEON 29K</c:v>
                </c:pt>
                <c:pt idx="17">
                  <c:v>PROMO CHICKEN JJAMPPONG 29K</c:v>
                </c:pt>
                <c:pt idx="18">
                  <c:v>PROMO DRY KALGUKSU WITH BOILED MANDU 29K</c:v>
                </c:pt>
                <c:pt idx="19">
                  <c:v>PROMO DRY KALGUKSU WITH FRIED MANDU 29K</c:v>
                </c:pt>
                <c:pt idx="20">
                  <c:v>PAKET JJAJANGMYEON + CORN TEA</c:v>
                </c:pt>
                <c:pt idx="21">
                  <c:v>PAKET JJAJANGMYEON + CORN TEA</c:v>
                </c:pt>
                <c:pt idx="22">
                  <c:v>PAKET JJAJANG KATSU RICE + CORN TEA</c:v>
                </c:pt>
                <c:pt idx="23">
                  <c:v>PAKET JJAJANG KATSU RICE + CORN TEA</c:v>
                </c:pt>
                <c:pt idx="24">
                  <c:v>PAKET MYEONGDONG KALGUKSU + CORN TEA</c:v>
                </c:pt>
                <c:pt idx="25">
                  <c:v>PAKET CHICKEN JJAMPPONG + CORN TEA</c:v>
                </c:pt>
                <c:pt idx="26">
                  <c:v>VOUCHER HANGUKSU 50K</c:v>
                </c:pt>
              </c:strCache>
            </c:strRef>
          </c:cat>
          <c:val>
            <c:numRef>
              <c:f>'HG GLC'!$X$29:$X$55</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20</c:v>
                </c:pt>
                <c:pt idx="13">
                  <c:v>19</c:v>
                </c:pt>
                <c:pt idx="14">
                  <c:v>0</c:v>
                </c:pt>
                <c:pt idx="15">
                  <c:v>0</c:v>
                </c:pt>
                <c:pt idx="16">
                  <c:v>0</c:v>
                </c:pt>
                <c:pt idx="17">
                  <c:v>0</c:v>
                </c:pt>
                <c:pt idx="18">
                  <c:v>0</c:v>
                </c:pt>
                <c:pt idx="19">
                  <c:v>0</c:v>
                </c:pt>
                <c:pt idx="20">
                  <c:v>5</c:v>
                </c:pt>
                <c:pt idx="21">
                  <c:v>0</c:v>
                </c:pt>
                <c:pt idx="22">
                  <c:v>3</c:v>
                </c:pt>
                <c:pt idx="23">
                  <c:v>0</c:v>
                </c:pt>
                <c:pt idx="24">
                  <c:v>23</c:v>
                </c:pt>
                <c:pt idx="25">
                  <c:v>0</c:v>
                </c:pt>
                <c:pt idx="26">
                  <c:v>0</c:v>
                </c:pt>
              </c:numCache>
            </c:numRef>
          </c:val>
          <c:extLst>
            <c:ext xmlns:c16="http://schemas.microsoft.com/office/drawing/2014/chart" uri="{C3380CC4-5D6E-409C-BE32-E72D297353CC}">
              <c16:uniqueId val="{00000003-E22F-48F7-BFB2-2D6E94D4AB13}"/>
            </c:ext>
          </c:extLst>
        </c:ser>
        <c:ser>
          <c:idx val="3"/>
          <c:order val="3"/>
          <c:tx>
            <c:strRef>
              <c:f>'HG GLC'!$Y$28</c:f>
              <c:strCache>
                <c:ptCount val="1"/>
                <c:pt idx="0">
                  <c:v>7/OCT/2024-13/OCT/2024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GLC'!$B$29:$B$55</c:f>
              <c:strCache>
                <c:ptCount val="27"/>
                <c:pt idx="0">
                  <c:v>B1G1 SEAFOOD JJAMPPONG FREE JJAJANGMYEON</c:v>
                </c:pt>
                <c:pt idx="1">
                  <c:v>PEMENANG IG TIKTOK JJAJANGMYEON</c:v>
                </c:pt>
                <c:pt idx="2">
                  <c:v>FREE SOY GARLIC CHICKEN WINGS</c:v>
                </c:pt>
                <c:pt idx="3">
                  <c:v>FREE SPICY CHICKEN WINGS</c:v>
                </c:pt>
                <c:pt idx="4">
                  <c:v>FREE NORI TWIGIM 1 PCS</c:v>
                </c:pt>
                <c:pt idx="5">
                  <c:v>B1G1 CARAMEL POPCORN K-DRINK</c:v>
                </c:pt>
                <c:pt idx="6">
                  <c:v>B1G1 CARAMEL POPCORN K-DRINK</c:v>
                </c:pt>
                <c:pt idx="7">
                  <c:v>PROMO SEAFOOD JJAMPPONG</c:v>
                </c:pt>
                <c:pt idx="8">
                  <c:v>PROMO SEAFOOD JJAMPPONG</c:v>
                </c:pt>
                <c:pt idx="9">
                  <c:v>PROMO MYEONGDONG KALGUKSU (WITH KIMCHI)</c:v>
                </c:pt>
                <c:pt idx="10">
                  <c:v>PROMO MYEONGDONG KALGUKSU (WITH KIMCHI)</c:v>
                </c:pt>
                <c:pt idx="11">
                  <c:v>FREE MYEONGDONG KALGUKSU BRI</c:v>
                </c:pt>
                <c:pt idx="12">
                  <c:v>PROMO RABU KALGUKSU</c:v>
                </c:pt>
                <c:pt idx="13">
                  <c:v>PROMO SEAFOOD JJAMPONG 35K</c:v>
                </c:pt>
                <c:pt idx="14">
                  <c:v>PROMO CHICKEN JJAMPPONG 29K</c:v>
                </c:pt>
                <c:pt idx="15">
                  <c:v>TEBUS MURAH 17K</c:v>
                </c:pt>
                <c:pt idx="16">
                  <c:v>PROMO JJAJANGMYEON 29K</c:v>
                </c:pt>
                <c:pt idx="17">
                  <c:v>PROMO CHICKEN JJAMPPONG 29K</c:v>
                </c:pt>
                <c:pt idx="18">
                  <c:v>PROMO DRY KALGUKSU WITH BOILED MANDU 29K</c:v>
                </c:pt>
                <c:pt idx="19">
                  <c:v>PROMO DRY KALGUKSU WITH FRIED MANDU 29K</c:v>
                </c:pt>
                <c:pt idx="20">
                  <c:v>PAKET JJAJANGMYEON + CORN TEA</c:v>
                </c:pt>
                <c:pt idx="21">
                  <c:v>PAKET JJAJANGMYEON + CORN TEA</c:v>
                </c:pt>
                <c:pt idx="22">
                  <c:v>PAKET JJAJANG KATSU RICE + CORN TEA</c:v>
                </c:pt>
                <c:pt idx="23">
                  <c:v>PAKET JJAJANG KATSU RICE + CORN TEA</c:v>
                </c:pt>
                <c:pt idx="24">
                  <c:v>PAKET MYEONGDONG KALGUKSU + CORN TEA</c:v>
                </c:pt>
                <c:pt idx="25">
                  <c:v>PAKET CHICKEN JJAMPPONG + CORN TEA</c:v>
                </c:pt>
                <c:pt idx="26">
                  <c:v>VOUCHER HANGUKSU 50K</c:v>
                </c:pt>
              </c:strCache>
            </c:strRef>
          </c:cat>
          <c:val>
            <c:numRef>
              <c:f>'HG GLC'!$Y$29:$Y$55</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31</c:v>
                </c:pt>
                <c:pt idx="13">
                  <c:v>26</c:v>
                </c:pt>
                <c:pt idx="14">
                  <c:v>0</c:v>
                </c:pt>
                <c:pt idx="15">
                  <c:v>0</c:v>
                </c:pt>
                <c:pt idx="16">
                  <c:v>0</c:v>
                </c:pt>
                <c:pt idx="17">
                  <c:v>0</c:v>
                </c:pt>
                <c:pt idx="18">
                  <c:v>0</c:v>
                </c:pt>
                <c:pt idx="19">
                  <c:v>0</c:v>
                </c:pt>
                <c:pt idx="20">
                  <c:v>0</c:v>
                </c:pt>
                <c:pt idx="21">
                  <c:v>0</c:v>
                </c:pt>
                <c:pt idx="22">
                  <c:v>0</c:v>
                </c:pt>
                <c:pt idx="23">
                  <c:v>0</c:v>
                </c:pt>
                <c:pt idx="24">
                  <c:v>0</c:v>
                </c:pt>
                <c:pt idx="25">
                  <c:v>47</c:v>
                </c:pt>
                <c:pt idx="26">
                  <c:v>230</c:v>
                </c:pt>
              </c:numCache>
            </c:numRef>
          </c:val>
          <c:extLst>
            <c:ext xmlns:c16="http://schemas.microsoft.com/office/drawing/2014/chart" uri="{C3380CC4-5D6E-409C-BE32-E72D297353CC}">
              <c16:uniqueId val="{00000004-E22F-48F7-BFB2-2D6E94D4AB13}"/>
            </c:ext>
          </c:extLst>
        </c:ser>
        <c:ser>
          <c:idx val="4"/>
          <c:order val="4"/>
          <c:tx>
            <c:strRef>
              <c:f>'HG GLC'!$Z$28</c:f>
              <c:strCache>
                <c:ptCount val="1"/>
                <c:pt idx="0">
                  <c:v>14/OCT/2024 -  20/OCT/2024</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GLC'!$B$29:$B$55</c:f>
              <c:strCache>
                <c:ptCount val="27"/>
                <c:pt idx="0">
                  <c:v>B1G1 SEAFOOD JJAMPPONG FREE JJAJANGMYEON</c:v>
                </c:pt>
                <c:pt idx="1">
                  <c:v>PEMENANG IG TIKTOK JJAJANGMYEON</c:v>
                </c:pt>
                <c:pt idx="2">
                  <c:v>FREE SOY GARLIC CHICKEN WINGS</c:v>
                </c:pt>
                <c:pt idx="3">
                  <c:v>FREE SPICY CHICKEN WINGS</c:v>
                </c:pt>
                <c:pt idx="4">
                  <c:v>FREE NORI TWIGIM 1 PCS</c:v>
                </c:pt>
                <c:pt idx="5">
                  <c:v>B1G1 CARAMEL POPCORN K-DRINK</c:v>
                </c:pt>
                <c:pt idx="6">
                  <c:v>B1G1 CARAMEL POPCORN K-DRINK</c:v>
                </c:pt>
                <c:pt idx="7">
                  <c:v>PROMO SEAFOOD JJAMPPONG</c:v>
                </c:pt>
                <c:pt idx="8">
                  <c:v>PROMO SEAFOOD JJAMPPONG</c:v>
                </c:pt>
                <c:pt idx="9">
                  <c:v>PROMO MYEONGDONG KALGUKSU (WITH KIMCHI)</c:v>
                </c:pt>
                <c:pt idx="10">
                  <c:v>PROMO MYEONGDONG KALGUKSU (WITH KIMCHI)</c:v>
                </c:pt>
                <c:pt idx="11">
                  <c:v>FREE MYEONGDONG KALGUKSU BRI</c:v>
                </c:pt>
                <c:pt idx="12">
                  <c:v>PROMO RABU KALGUKSU</c:v>
                </c:pt>
                <c:pt idx="13">
                  <c:v>PROMO SEAFOOD JJAMPONG 35K</c:v>
                </c:pt>
                <c:pt idx="14">
                  <c:v>PROMO CHICKEN JJAMPPONG 29K</c:v>
                </c:pt>
                <c:pt idx="15">
                  <c:v>TEBUS MURAH 17K</c:v>
                </c:pt>
                <c:pt idx="16">
                  <c:v>PROMO JJAJANGMYEON 29K</c:v>
                </c:pt>
                <c:pt idx="17">
                  <c:v>PROMO CHICKEN JJAMPPONG 29K</c:v>
                </c:pt>
                <c:pt idx="18">
                  <c:v>PROMO DRY KALGUKSU WITH BOILED MANDU 29K</c:v>
                </c:pt>
                <c:pt idx="19">
                  <c:v>PROMO DRY KALGUKSU WITH FRIED MANDU 29K</c:v>
                </c:pt>
                <c:pt idx="20">
                  <c:v>PAKET JJAJANGMYEON + CORN TEA</c:v>
                </c:pt>
                <c:pt idx="21">
                  <c:v>PAKET JJAJANGMYEON + CORN TEA</c:v>
                </c:pt>
                <c:pt idx="22">
                  <c:v>PAKET JJAJANG KATSU RICE + CORN TEA</c:v>
                </c:pt>
                <c:pt idx="23">
                  <c:v>PAKET JJAJANG KATSU RICE + CORN TEA</c:v>
                </c:pt>
                <c:pt idx="24">
                  <c:v>PAKET MYEONGDONG KALGUKSU + CORN TEA</c:v>
                </c:pt>
                <c:pt idx="25">
                  <c:v>PAKET CHICKEN JJAMPPONG + CORN TEA</c:v>
                </c:pt>
                <c:pt idx="26">
                  <c:v>VOUCHER HANGUKSU 50K</c:v>
                </c:pt>
              </c:strCache>
            </c:strRef>
          </c:cat>
          <c:val>
            <c:numRef>
              <c:f>'HG GLC'!$Z$29:$Z$55</c:f>
              <c:numCache>
                <c:formatCode>General</c:formatCode>
                <c:ptCount val="27"/>
                <c:pt idx="12">
                  <c:v>26</c:v>
                </c:pt>
                <c:pt idx="13">
                  <c:v>16</c:v>
                </c:pt>
                <c:pt idx="25">
                  <c:v>72</c:v>
                </c:pt>
                <c:pt idx="26">
                  <c:v>125</c:v>
                </c:pt>
              </c:numCache>
            </c:numRef>
          </c:val>
          <c:extLst>
            <c:ext xmlns:c16="http://schemas.microsoft.com/office/drawing/2014/chart" uri="{C3380CC4-5D6E-409C-BE32-E72D297353CC}">
              <c16:uniqueId val="{00000005-E22F-48F7-BFB2-2D6E94D4AB13}"/>
            </c:ext>
          </c:extLst>
        </c:ser>
        <c:ser>
          <c:idx val="5"/>
          <c:order val="5"/>
          <c:tx>
            <c:strRef>
              <c:f>'HG GLC'!$AA$28</c:f>
              <c:strCache>
                <c:ptCount val="1"/>
                <c:pt idx="0">
                  <c:v>21/OCT/2024-27/OCT/2024</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GLC'!$B$29:$B$55</c:f>
              <c:strCache>
                <c:ptCount val="27"/>
                <c:pt idx="0">
                  <c:v>B1G1 SEAFOOD JJAMPPONG FREE JJAJANGMYEON</c:v>
                </c:pt>
                <c:pt idx="1">
                  <c:v>PEMENANG IG TIKTOK JJAJANGMYEON</c:v>
                </c:pt>
                <c:pt idx="2">
                  <c:v>FREE SOY GARLIC CHICKEN WINGS</c:v>
                </c:pt>
                <c:pt idx="3">
                  <c:v>FREE SPICY CHICKEN WINGS</c:v>
                </c:pt>
                <c:pt idx="4">
                  <c:v>FREE NORI TWIGIM 1 PCS</c:v>
                </c:pt>
                <c:pt idx="5">
                  <c:v>B1G1 CARAMEL POPCORN K-DRINK</c:v>
                </c:pt>
                <c:pt idx="6">
                  <c:v>B1G1 CARAMEL POPCORN K-DRINK</c:v>
                </c:pt>
                <c:pt idx="7">
                  <c:v>PROMO SEAFOOD JJAMPPONG</c:v>
                </c:pt>
                <c:pt idx="8">
                  <c:v>PROMO SEAFOOD JJAMPPONG</c:v>
                </c:pt>
                <c:pt idx="9">
                  <c:v>PROMO MYEONGDONG KALGUKSU (WITH KIMCHI)</c:v>
                </c:pt>
                <c:pt idx="10">
                  <c:v>PROMO MYEONGDONG KALGUKSU (WITH KIMCHI)</c:v>
                </c:pt>
                <c:pt idx="11">
                  <c:v>FREE MYEONGDONG KALGUKSU BRI</c:v>
                </c:pt>
                <c:pt idx="12">
                  <c:v>PROMO RABU KALGUKSU</c:v>
                </c:pt>
                <c:pt idx="13">
                  <c:v>PROMO SEAFOOD JJAMPONG 35K</c:v>
                </c:pt>
                <c:pt idx="14">
                  <c:v>PROMO CHICKEN JJAMPPONG 29K</c:v>
                </c:pt>
                <c:pt idx="15">
                  <c:v>TEBUS MURAH 17K</c:v>
                </c:pt>
                <c:pt idx="16">
                  <c:v>PROMO JJAJANGMYEON 29K</c:v>
                </c:pt>
                <c:pt idx="17">
                  <c:v>PROMO CHICKEN JJAMPPONG 29K</c:v>
                </c:pt>
                <c:pt idx="18">
                  <c:v>PROMO DRY KALGUKSU WITH BOILED MANDU 29K</c:v>
                </c:pt>
                <c:pt idx="19">
                  <c:v>PROMO DRY KALGUKSU WITH FRIED MANDU 29K</c:v>
                </c:pt>
                <c:pt idx="20">
                  <c:v>PAKET JJAJANGMYEON + CORN TEA</c:v>
                </c:pt>
                <c:pt idx="21">
                  <c:v>PAKET JJAJANGMYEON + CORN TEA</c:v>
                </c:pt>
                <c:pt idx="22">
                  <c:v>PAKET JJAJANG KATSU RICE + CORN TEA</c:v>
                </c:pt>
                <c:pt idx="23">
                  <c:v>PAKET JJAJANG KATSU RICE + CORN TEA</c:v>
                </c:pt>
                <c:pt idx="24">
                  <c:v>PAKET MYEONGDONG KALGUKSU + CORN TEA</c:v>
                </c:pt>
                <c:pt idx="25">
                  <c:v>PAKET CHICKEN JJAMPPONG + CORN TEA</c:v>
                </c:pt>
                <c:pt idx="26">
                  <c:v>VOUCHER HANGUKSU 50K</c:v>
                </c:pt>
              </c:strCache>
            </c:strRef>
          </c:cat>
          <c:val>
            <c:numRef>
              <c:f>'HG GLC'!$AA$29:$AA$55</c:f>
              <c:numCache>
                <c:formatCode>General</c:formatCode>
                <c:ptCount val="27"/>
                <c:pt idx="12">
                  <c:v>21</c:v>
                </c:pt>
                <c:pt idx="13">
                  <c:v>15</c:v>
                </c:pt>
                <c:pt idx="20">
                  <c:v>29</c:v>
                </c:pt>
                <c:pt idx="22">
                  <c:v>26</c:v>
                </c:pt>
                <c:pt idx="24">
                  <c:v>87</c:v>
                </c:pt>
                <c:pt idx="25">
                  <c:v>65</c:v>
                </c:pt>
              </c:numCache>
            </c:numRef>
          </c:val>
          <c:extLst>
            <c:ext xmlns:c16="http://schemas.microsoft.com/office/drawing/2014/chart" uri="{C3380CC4-5D6E-409C-BE32-E72D297353CC}">
              <c16:uniqueId val="{00000001-805A-49AC-8F35-723279043465}"/>
            </c:ext>
          </c:extLst>
        </c:ser>
        <c:dLbls>
          <c:dLblPos val="outEnd"/>
          <c:showLegendKey val="0"/>
          <c:showVal val="1"/>
          <c:showCatName val="0"/>
          <c:showSerName val="0"/>
          <c:showPercent val="0"/>
          <c:showBubbleSize val="0"/>
        </c:dLbls>
        <c:gapWidth val="219"/>
        <c:overlap val="-27"/>
        <c:axId val="165953200"/>
        <c:axId val="165946544"/>
      </c:barChart>
      <c:catAx>
        <c:axId val="16595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946544"/>
        <c:crosses val="autoZero"/>
        <c:auto val="1"/>
        <c:lblAlgn val="ctr"/>
        <c:lblOffset val="100"/>
        <c:noMultiLvlLbl val="0"/>
      </c:catAx>
      <c:valAx>
        <c:axId val="165946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953200"/>
        <c:crosses val="autoZero"/>
        <c:crossBetween val="between"/>
      </c:valAx>
      <c:spPr>
        <a:noFill/>
        <a:ln>
          <a:noFill/>
        </a:ln>
        <a:effectLst/>
      </c:spPr>
    </c:plotArea>
    <c:legend>
      <c:legendPos val="b"/>
      <c:layout>
        <c:manualLayout>
          <c:xMode val="edge"/>
          <c:yMode val="edge"/>
          <c:x val="9.936099015954606E-3"/>
          <c:y val="0.87723548479927382"/>
          <c:w val="0.68887944410936042"/>
          <c:h val="9.056415288326355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 AKUMULASI PROMO/TOTAL CHECKS</a:t>
            </a:r>
          </a:p>
          <a:p>
            <a:pPr>
              <a:defRPr/>
            </a:pPr>
            <a:endParaRPr lang="en-ID"/>
          </a:p>
        </c:rich>
      </c:tx>
      <c:layout>
        <c:manualLayout>
          <c:xMode val="edge"/>
          <c:yMode val="edge"/>
          <c:x val="0.28722417520221138"/>
          <c:y val="1.20240499935382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0943714363495309E-2"/>
          <c:y val="0.17543088940572316"/>
          <c:w val="0.94026625089175331"/>
          <c:h val="0.5475747633179372"/>
        </c:manualLayout>
      </c:layout>
      <c:barChart>
        <c:barDir val="col"/>
        <c:grouping val="clustered"/>
        <c:varyColors val="0"/>
        <c:ser>
          <c:idx val="0"/>
          <c:order val="0"/>
          <c:tx>
            <c:strRef>
              <c:f>'HG GLC'!$V$67</c:f>
              <c:strCache>
                <c:ptCount val="1"/>
                <c:pt idx="0">
                  <c:v>(16/SEPT/2024 - 22/SEPT/2024)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GLC'!$V$68:$V$74</c15:sqref>
                  </c15:fullRef>
                </c:ext>
              </c:extLst>
              <c:f>('HG GLC'!$V$68:$V$71,'HG GLC'!$V$73:$V$74)</c:f>
              <c:numCache>
                <c:formatCode>General"%"</c:formatCode>
                <c:ptCount val="6"/>
                <c:pt idx="0">
                  <c:v>8.07</c:v>
                </c:pt>
                <c:pt idx="1">
                  <c:v>5.6</c:v>
                </c:pt>
                <c:pt idx="2">
                  <c:v>0</c:v>
                </c:pt>
                <c:pt idx="3">
                  <c:v>0</c:v>
                </c:pt>
                <c:pt idx="4">
                  <c:v>0</c:v>
                </c:pt>
                <c:pt idx="5">
                  <c:v>0</c:v>
                </c:pt>
              </c:numCache>
            </c:numRef>
          </c:val>
          <c:extLst>
            <c:ext xmlns:c16="http://schemas.microsoft.com/office/drawing/2014/chart" uri="{C3380CC4-5D6E-409C-BE32-E72D297353CC}">
              <c16:uniqueId val="{00000001-67A8-4D47-8381-AB6A372B6994}"/>
            </c:ext>
          </c:extLst>
        </c:ser>
        <c:ser>
          <c:idx val="1"/>
          <c:order val="1"/>
          <c:tx>
            <c:strRef>
              <c:f>'HG GLC'!$Y$67</c:f>
              <c:strCache>
                <c:ptCount val="1"/>
                <c:pt idx="0">
                  <c:v>23/SEPT/2024 -29/SEPT/2024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GLC'!$Y$68:$Y$74</c15:sqref>
                  </c15:fullRef>
                </c:ext>
              </c:extLst>
              <c:f>('HG GLC'!$Y$68:$Y$71,'HG GLC'!$Y$73:$Y$74)</c:f>
              <c:numCache>
                <c:formatCode>General"%"</c:formatCode>
                <c:ptCount val="6"/>
                <c:pt idx="0">
                  <c:v>3.28</c:v>
                </c:pt>
                <c:pt idx="1">
                  <c:v>3.83</c:v>
                </c:pt>
                <c:pt idx="2">
                  <c:v>58.65</c:v>
                </c:pt>
                <c:pt idx="3">
                  <c:v>0</c:v>
                </c:pt>
                <c:pt idx="4">
                  <c:v>0</c:v>
                </c:pt>
                <c:pt idx="5">
                  <c:v>0</c:v>
                </c:pt>
              </c:numCache>
            </c:numRef>
          </c:val>
          <c:extLst>
            <c:ext xmlns:c16="http://schemas.microsoft.com/office/drawing/2014/chart" uri="{C3380CC4-5D6E-409C-BE32-E72D297353CC}">
              <c16:uniqueId val="{00000002-67A8-4D47-8381-AB6A372B6994}"/>
            </c:ext>
          </c:extLst>
        </c:ser>
        <c:ser>
          <c:idx val="2"/>
          <c:order val="2"/>
          <c:tx>
            <c:strRef>
              <c:f>'HG GLC'!$AB$67</c:f>
              <c:strCache>
                <c:ptCount val="1"/>
                <c:pt idx="0">
                  <c:v>30/SEPT/2024 -6/OCT/2024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GLC'!$AB$68:$AB$74</c15:sqref>
                  </c15:fullRef>
                </c:ext>
              </c:extLst>
              <c:f>('HG GLC'!$AB$68:$AB$71,'HG GLC'!$AB$73:$AB$74)</c:f>
              <c:numCache>
                <c:formatCode>General"%"</c:formatCode>
                <c:ptCount val="6"/>
                <c:pt idx="0">
                  <c:v>3.51</c:v>
                </c:pt>
                <c:pt idx="1">
                  <c:v>3.34</c:v>
                </c:pt>
                <c:pt idx="2">
                  <c:v>5.45</c:v>
                </c:pt>
                <c:pt idx="3">
                  <c:v>0</c:v>
                </c:pt>
                <c:pt idx="4">
                  <c:v>0</c:v>
                </c:pt>
                <c:pt idx="5">
                  <c:v>0</c:v>
                </c:pt>
              </c:numCache>
            </c:numRef>
          </c:val>
          <c:extLst>
            <c:ext xmlns:c16="http://schemas.microsoft.com/office/drawing/2014/chart" uri="{C3380CC4-5D6E-409C-BE32-E72D297353CC}">
              <c16:uniqueId val="{00000003-67A8-4D47-8381-AB6A372B6994}"/>
            </c:ext>
          </c:extLst>
        </c:ser>
        <c:ser>
          <c:idx val="3"/>
          <c:order val="3"/>
          <c:tx>
            <c:strRef>
              <c:f>'HG GLC'!$AE$67</c:f>
              <c:strCache>
                <c:ptCount val="1"/>
                <c:pt idx="0">
                  <c:v>7/OCT/2024 -13/OCT/2024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GLC'!$AE$68:$AE$74</c15:sqref>
                  </c15:fullRef>
                </c:ext>
              </c:extLst>
              <c:f>('HG GLC'!$AE$68:$AE$71,'HG GLC'!$AE$73:$AE$74)</c:f>
              <c:numCache>
                <c:formatCode>General"%"</c:formatCode>
                <c:ptCount val="6"/>
                <c:pt idx="0">
                  <c:v>4.51</c:v>
                </c:pt>
                <c:pt idx="1">
                  <c:v>5.41</c:v>
                </c:pt>
                <c:pt idx="2">
                  <c:v>9.77</c:v>
                </c:pt>
                <c:pt idx="3">
                  <c:v>0</c:v>
                </c:pt>
                <c:pt idx="4">
                  <c:v>0</c:v>
                </c:pt>
                <c:pt idx="5">
                  <c:v>0</c:v>
                </c:pt>
              </c:numCache>
            </c:numRef>
          </c:val>
          <c:extLst>
            <c:ext xmlns:c16="http://schemas.microsoft.com/office/drawing/2014/chart" uri="{C3380CC4-5D6E-409C-BE32-E72D297353CC}">
              <c16:uniqueId val="{00000004-67A8-4D47-8381-AB6A372B6994}"/>
            </c:ext>
          </c:extLst>
        </c:ser>
        <c:ser>
          <c:idx val="4"/>
          <c:order val="4"/>
          <c:tx>
            <c:strRef>
              <c:f>'HG GLC'!$AH$67</c:f>
              <c:strCache>
                <c:ptCount val="1"/>
                <c:pt idx="0">
                  <c:v>14/OCT/2024 -  20/OCT/20242</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GLC'!$AH$68:$AH$74</c15:sqref>
                  </c15:fullRef>
                </c:ext>
              </c:extLst>
              <c:f>('HG GLC'!$AH$68:$AH$71,'HG GLC'!$AH$73:$AH$74)</c:f>
              <c:numCache>
                <c:formatCode>General"%"</c:formatCode>
                <c:ptCount val="6"/>
                <c:pt idx="0">
                  <c:v>4.51</c:v>
                </c:pt>
                <c:pt idx="1">
                  <c:v>2.77</c:v>
                </c:pt>
                <c:pt idx="2">
                  <c:v>12.48</c:v>
                </c:pt>
                <c:pt idx="3">
                  <c:v>0</c:v>
                </c:pt>
                <c:pt idx="4">
                  <c:v>0</c:v>
                </c:pt>
                <c:pt idx="5">
                  <c:v>0</c:v>
                </c:pt>
              </c:numCache>
            </c:numRef>
          </c:val>
          <c:extLst>
            <c:ext xmlns:c16="http://schemas.microsoft.com/office/drawing/2014/chart" uri="{C3380CC4-5D6E-409C-BE32-E72D297353CC}">
              <c16:uniqueId val="{00000005-67A8-4D47-8381-AB6A372B6994}"/>
            </c:ext>
          </c:extLst>
        </c:ser>
        <c:ser>
          <c:idx val="5"/>
          <c:order val="5"/>
          <c:tx>
            <c:strRef>
              <c:f>'HG GLC'!$AK$67</c:f>
              <c:strCache>
                <c:ptCount val="1"/>
                <c:pt idx="0">
                  <c:v>21/OCT/2024-27/OCT/20242</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GLC'!$AK$68:$AK$71</c15:sqref>
                  </c15:fullRef>
                </c:ext>
              </c:extLst>
              <c:f>'HG GLC'!$AK$68:$AK$71</c:f>
              <c:numCache>
                <c:formatCode>General"%"</c:formatCode>
                <c:ptCount val="4"/>
                <c:pt idx="0">
                  <c:v>4.09</c:v>
                </c:pt>
                <c:pt idx="1">
                  <c:v>2.92</c:v>
                </c:pt>
                <c:pt idx="2">
                  <c:v>40.270000000000003</c:v>
                </c:pt>
                <c:pt idx="3">
                  <c:v>0</c:v>
                </c:pt>
              </c:numCache>
            </c:numRef>
          </c:val>
          <c:extLst>
            <c:ext xmlns:c16="http://schemas.microsoft.com/office/drawing/2014/chart" uri="{C3380CC4-5D6E-409C-BE32-E72D297353CC}">
              <c16:uniqueId val="{00000001-18F6-46DB-ACAE-A42FA7882E05}"/>
            </c:ext>
          </c:extLst>
        </c:ser>
        <c:dLbls>
          <c:dLblPos val="outEnd"/>
          <c:showLegendKey val="0"/>
          <c:showVal val="1"/>
          <c:showCatName val="0"/>
          <c:showSerName val="0"/>
          <c:showPercent val="0"/>
          <c:showBubbleSize val="0"/>
        </c:dLbls>
        <c:gapWidth val="219"/>
        <c:overlap val="-27"/>
        <c:axId val="1754671487"/>
        <c:axId val="1754664415"/>
      </c:barChart>
      <c:catAx>
        <c:axId val="1754671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54664415"/>
        <c:crosses val="autoZero"/>
        <c:auto val="1"/>
        <c:lblAlgn val="ctr"/>
        <c:lblOffset val="100"/>
        <c:noMultiLvlLbl val="0"/>
      </c:catAx>
      <c:valAx>
        <c:axId val="1754664415"/>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671487"/>
        <c:crosses val="autoZero"/>
        <c:crossBetween val="between"/>
      </c:valAx>
      <c:spPr>
        <a:noFill/>
        <a:ln>
          <a:noFill/>
        </a:ln>
        <a:effectLst/>
      </c:spPr>
    </c:plotArea>
    <c:legend>
      <c:legendPos val="b"/>
      <c:layout>
        <c:manualLayout>
          <c:xMode val="edge"/>
          <c:yMode val="edge"/>
          <c:x val="2.3616128063838233E-2"/>
          <c:y val="0.88064695626023615"/>
          <c:w val="0.95276774387232355"/>
          <c:h val="0.119353043739763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 VAALUE PROMO/TOTAL NETT SALES</a:t>
            </a:r>
          </a:p>
        </c:rich>
      </c:tx>
      <c:layout>
        <c:manualLayout>
          <c:xMode val="edge"/>
          <c:yMode val="edge"/>
          <c:x val="0.30624975108658126"/>
          <c:y val="2.40480999870765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0143701178352829E-2"/>
          <c:y val="0.15685373216570656"/>
          <c:w val="0.94143340896784611"/>
          <c:h val="0.56615192055795394"/>
        </c:manualLayout>
      </c:layout>
      <c:barChart>
        <c:barDir val="col"/>
        <c:grouping val="clustered"/>
        <c:varyColors val="0"/>
        <c:ser>
          <c:idx val="17"/>
          <c:order val="0"/>
          <c:tx>
            <c:strRef>
              <c:f>'HG GLC'!$W$67</c:f>
              <c:strCache>
                <c:ptCount val="1"/>
                <c:pt idx="0">
                  <c:v>( 16/SEPT/2024-22/SEPT/2024 )</c:v>
                </c:pt>
              </c:strCache>
            </c:strRef>
          </c:tx>
          <c:spPr>
            <a:solidFill>
              <a:schemeClr val="accent6">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GLC'!$W$68:$W$74</c15:sqref>
                  </c15:fullRef>
                </c:ext>
              </c:extLst>
              <c:f>('HG GLC'!$W$68:$W$71,'HG GLC'!$W$73:$W$74)</c:f>
              <c:numCache>
                <c:formatCode>General"%"</c:formatCode>
                <c:ptCount val="6"/>
                <c:pt idx="0">
                  <c:v>1.74</c:v>
                </c:pt>
                <c:pt idx="1">
                  <c:v>1.21</c:v>
                </c:pt>
                <c:pt idx="2">
                  <c:v>0</c:v>
                </c:pt>
                <c:pt idx="3">
                  <c:v>0</c:v>
                </c:pt>
                <c:pt idx="4">
                  <c:v>0</c:v>
                </c:pt>
                <c:pt idx="5">
                  <c:v>0</c:v>
                </c:pt>
              </c:numCache>
            </c:numRef>
          </c:val>
          <c:extLst>
            <c:ext xmlns:c16="http://schemas.microsoft.com/office/drawing/2014/chart" uri="{C3380CC4-5D6E-409C-BE32-E72D297353CC}">
              <c16:uniqueId val="{00000003-5944-4B05-ABB2-5E058FAB7946}"/>
            </c:ext>
          </c:extLst>
        </c:ser>
        <c:ser>
          <c:idx val="20"/>
          <c:order val="1"/>
          <c:tx>
            <c:strRef>
              <c:f>'HG GLC'!$Z$67</c:f>
              <c:strCache>
                <c:ptCount val="1"/>
                <c:pt idx="0">
                  <c:v>23/SEPT/2024 - 29/SEPT/2024</c:v>
                </c:pt>
              </c:strCache>
            </c:strRef>
          </c:tx>
          <c:spPr>
            <a:solidFill>
              <a:schemeClr val="accent3">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GLC'!$Z$68:$Z$74</c15:sqref>
                  </c15:fullRef>
                </c:ext>
              </c:extLst>
              <c:f>('HG GLC'!$Z$68:$Z$71,'HG GLC'!$Z$73:$Z$74)</c:f>
              <c:numCache>
                <c:formatCode>General"%"</c:formatCode>
                <c:ptCount val="6"/>
                <c:pt idx="0">
                  <c:v>0.77</c:v>
                </c:pt>
                <c:pt idx="1">
                  <c:v>0.89</c:v>
                </c:pt>
                <c:pt idx="2">
                  <c:v>17.93</c:v>
                </c:pt>
                <c:pt idx="3">
                  <c:v>0</c:v>
                </c:pt>
                <c:pt idx="4">
                  <c:v>0</c:v>
                </c:pt>
                <c:pt idx="5">
                  <c:v>0</c:v>
                </c:pt>
              </c:numCache>
            </c:numRef>
          </c:val>
          <c:extLst>
            <c:ext xmlns:c16="http://schemas.microsoft.com/office/drawing/2014/chart" uri="{C3380CC4-5D6E-409C-BE32-E72D297353CC}">
              <c16:uniqueId val="{00000006-5944-4B05-ABB2-5E058FAB7946}"/>
            </c:ext>
          </c:extLst>
        </c:ser>
        <c:ser>
          <c:idx val="23"/>
          <c:order val="2"/>
          <c:tx>
            <c:strRef>
              <c:f>'HG GLC'!$AC$67</c:f>
              <c:strCache>
                <c:ptCount val="1"/>
                <c:pt idx="0">
                  <c:v>30/SEPT/2024- 6/OCT/2024</c:v>
                </c:pt>
              </c:strCache>
            </c:strRef>
          </c:tx>
          <c:spPr>
            <a:solidFill>
              <a:schemeClr val="accent6">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GLC'!$AC$68:$AC$74</c15:sqref>
                  </c15:fullRef>
                </c:ext>
              </c:extLst>
              <c:f>('HG GLC'!$AC$68:$AC$71,'HG GLC'!$AC$73:$AC$74)</c:f>
              <c:numCache>
                <c:formatCode>General"%"</c:formatCode>
                <c:ptCount val="6"/>
                <c:pt idx="0">
                  <c:v>0.8</c:v>
                </c:pt>
                <c:pt idx="1">
                  <c:v>0.76</c:v>
                </c:pt>
                <c:pt idx="2">
                  <c:v>1.65</c:v>
                </c:pt>
                <c:pt idx="3">
                  <c:v>0</c:v>
                </c:pt>
                <c:pt idx="4">
                  <c:v>0</c:v>
                </c:pt>
                <c:pt idx="5">
                  <c:v>0</c:v>
                </c:pt>
              </c:numCache>
            </c:numRef>
          </c:val>
          <c:extLst>
            <c:ext xmlns:c16="http://schemas.microsoft.com/office/drawing/2014/chart" uri="{C3380CC4-5D6E-409C-BE32-E72D297353CC}">
              <c16:uniqueId val="{00000009-5944-4B05-ABB2-5E058FAB7946}"/>
            </c:ext>
          </c:extLst>
        </c:ser>
        <c:ser>
          <c:idx val="26"/>
          <c:order val="3"/>
          <c:tx>
            <c:strRef>
              <c:f>'HG GLC'!$AF$67</c:f>
              <c:strCache>
                <c:ptCount val="1"/>
                <c:pt idx="0">
                  <c:v>7/OCT/2024- 13/OCT/2024</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GLC'!$AF$68:$AF$74</c15:sqref>
                  </c15:fullRef>
                </c:ext>
              </c:extLst>
              <c:f>('HG GLC'!$AF$68:$AF$71,'HG GLC'!$AF$73:$AF$74)</c:f>
              <c:numCache>
                <c:formatCode>General"%"</c:formatCode>
                <c:ptCount val="6"/>
                <c:pt idx="0">
                  <c:v>1.34</c:v>
                </c:pt>
                <c:pt idx="1">
                  <c:v>1.1200000000000001</c:v>
                </c:pt>
                <c:pt idx="2">
                  <c:v>2.46</c:v>
                </c:pt>
                <c:pt idx="3">
                  <c:v>0</c:v>
                </c:pt>
                <c:pt idx="4">
                  <c:v>0</c:v>
                </c:pt>
                <c:pt idx="5">
                  <c:v>0</c:v>
                </c:pt>
              </c:numCache>
            </c:numRef>
          </c:val>
          <c:extLst>
            <c:ext xmlns:c16="http://schemas.microsoft.com/office/drawing/2014/chart" uri="{C3380CC4-5D6E-409C-BE32-E72D297353CC}">
              <c16:uniqueId val="{0000000C-5944-4B05-ABB2-5E058FAB7946}"/>
            </c:ext>
          </c:extLst>
        </c:ser>
        <c:ser>
          <c:idx val="0"/>
          <c:order val="4"/>
          <c:tx>
            <c:strRef>
              <c:f>'HG GLC'!$AI$67</c:f>
              <c:strCache>
                <c:ptCount val="1"/>
                <c:pt idx="0">
                  <c:v>14/OCT/2024 -  20/OCT/20243</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GLC'!$AI$68:$AI$74</c15:sqref>
                  </c15:fullRef>
                </c:ext>
              </c:extLst>
              <c:f>('HG GLC'!$AI$68:$AI$71,'HG GLC'!$AI$73:$AI$74)</c:f>
              <c:numCache>
                <c:formatCode>General"%"</c:formatCode>
                <c:ptCount val="6"/>
                <c:pt idx="0">
                  <c:v>1.0900000000000001</c:v>
                </c:pt>
                <c:pt idx="1">
                  <c:v>0.67</c:v>
                </c:pt>
                <c:pt idx="2">
                  <c:v>3.65</c:v>
                </c:pt>
                <c:pt idx="3">
                  <c:v>0</c:v>
                </c:pt>
                <c:pt idx="4">
                  <c:v>0</c:v>
                </c:pt>
                <c:pt idx="5">
                  <c:v>0</c:v>
                </c:pt>
              </c:numCache>
            </c:numRef>
          </c:val>
          <c:extLst>
            <c:ext xmlns:c16="http://schemas.microsoft.com/office/drawing/2014/chart" uri="{C3380CC4-5D6E-409C-BE32-E72D297353CC}">
              <c16:uniqueId val="{00000001-FB92-4C36-9694-742A95EF77D7}"/>
            </c:ext>
          </c:extLst>
        </c:ser>
        <c:ser>
          <c:idx val="1"/>
          <c:order val="5"/>
          <c:tx>
            <c:strRef>
              <c:f>'HG GLC'!$AL$67</c:f>
              <c:strCache>
                <c:ptCount val="1"/>
                <c:pt idx="0">
                  <c:v>21/OCT/2024-27/OCT/20243</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'HG GLC'!$B$68:$B$71</c15:sqref>
                  </c15:fullRef>
                </c:ext>
              </c:extLst>
              <c:f>'HG GLC'!$B$68:$B$71</c:f>
              <c:strCache>
                <c:ptCount val="4"/>
                <c:pt idx="0">
                  <c:v>PROMO RABU KALGUKSU</c:v>
                </c:pt>
                <c:pt idx="1">
                  <c:v>PROMO SEAFOOD JJAMPPONG 35K</c:v>
                </c:pt>
                <c:pt idx="2">
                  <c:v>PAKET 50K/PAKET MEAL + CORN TEA</c:v>
                </c:pt>
                <c:pt idx="3">
                  <c:v>PROMO JJAJANGMYEON 29K</c:v>
                </c:pt>
              </c:strCache>
            </c:strRef>
          </c:cat>
          <c:val>
            <c:numRef>
              <c:extLst>
                <c:ext xmlns:c15="http://schemas.microsoft.com/office/drawing/2012/chart" uri="{02D57815-91ED-43cb-92C2-25804820EDAC}">
                  <c15:fullRef>
                    <c15:sqref>'HG GLC'!$AL$68:$AL$71</c15:sqref>
                  </c15:fullRef>
                </c:ext>
              </c:extLst>
              <c:f>'HG GLC'!$AL$68:$AL$71</c:f>
              <c:numCache>
                <c:formatCode>General"%"</c:formatCode>
                <c:ptCount val="4"/>
                <c:pt idx="0">
                  <c:v>1.01</c:v>
                </c:pt>
                <c:pt idx="1">
                  <c:v>0.72</c:v>
                </c:pt>
                <c:pt idx="2">
                  <c:v>12.76</c:v>
                </c:pt>
                <c:pt idx="3">
                  <c:v>0</c:v>
                </c:pt>
              </c:numCache>
            </c:numRef>
          </c:val>
          <c:extLst>
            <c:ext xmlns:c16="http://schemas.microsoft.com/office/drawing/2014/chart" uri="{C3380CC4-5D6E-409C-BE32-E72D297353CC}">
              <c16:uniqueId val="{00000001-B15B-40B8-B8DD-F37296387F4A}"/>
            </c:ext>
          </c:extLst>
        </c:ser>
        <c:dLbls>
          <c:dLblPos val="outEnd"/>
          <c:showLegendKey val="0"/>
          <c:showVal val="1"/>
          <c:showCatName val="0"/>
          <c:showSerName val="0"/>
          <c:showPercent val="0"/>
          <c:showBubbleSize val="0"/>
        </c:dLbls>
        <c:gapWidth val="219"/>
        <c:overlap val="-27"/>
        <c:axId val="1754671487"/>
        <c:axId val="1754664415"/>
        <c:extLst/>
      </c:barChart>
      <c:catAx>
        <c:axId val="1754671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54664415"/>
        <c:crosses val="autoZero"/>
        <c:auto val="1"/>
        <c:lblAlgn val="ctr"/>
        <c:lblOffset val="100"/>
        <c:noMultiLvlLbl val="0"/>
      </c:catAx>
      <c:valAx>
        <c:axId val="1754664415"/>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671487"/>
        <c:crosses val="autoZero"/>
        <c:crossBetween val="between"/>
      </c:valAx>
      <c:spPr>
        <a:noFill/>
        <a:ln>
          <a:noFill/>
        </a:ln>
        <a:effectLst/>
      </c:spPr>
    </c:plotArea>
    <c:legend>
      <c:legendPos val="b"/>
      <c:layout>
        <c:manualLayout>
          <c:xMode val="edge"/>
          <c:yMode val="edge"/>
          <c:x val="3.4599163017914644E-2"/>
          <c:y val="0.85735155164427979"/>
          <c:w val="0.94754975564944444"/>
          <c:h val="0.142648448355720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BREAKDOWN ITEM PROMO</a:t>
            </a:r>
          </a:p>
        </c:rich>
      </c:tx>
      <c:layout>
        <c:manualLayout>
          <c:xMode val="edge"/>
          <c:yMode val="edge"/>
          <c:x val="0.42881786234248015"/>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'HG BXC'!$Q$29</c:f>
              <c:strCache>
                <c:ptCount val="1"/>
                <c:pt idx="0">
                  <c:v>(16/SEPT/2024-22/SEPT/2024)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BXC'!$B$30:$B$55</c:f>
              <c:strCache>
                <c:ptCount val="26"/>
                <c:pt idx="0">
                  <c:v>B1G1 SEAFOOD JJAMPPONG FREE JJAJANGMYEON</c:v>
                </c:pt>
                <c:pt idx="1">
                  <c:v>PEMENANG IG TIKTOK JJAJANGMYEON</c:v>
                </c:pt>
                <c:pt idx="2">
                  <c:v>FREE SOY GARLIC CHICKEN WINGS</c:v>
                </c:pt>
                <c:pt idx="3">
                  <c:v>FREE SPICY CHICKEN WINGS</c:v>
                </c:pt>
                <c:pt idx="4">
                  <c:v>FREE NORI TWIGIM 1 PCS</c:v>
                </c:pt>
                <c:pt idx="5">
                  <c:v>B1G1 CARAMEL POPCORN K-DRINK</c:v>
                </c:pt>
                <c:pt idx="6">
                  <c:v>B1G1 CARAMEL POPCORN K-DRINK</c:v>
                </c:pt>
                <c:pt idx="7">
                  <c:v>PROMO SEAFOOD JJAMPPONG</c:v>
                </c:pt>
                <c:pt idx="8">
                  <c:v>PROMO SEAFOOD JJAMPPONG</c:v>
                </c:pt>
                <c:pt idx="9">
                  <c:v>PROMO MYEONGDONG KALGUKSU (WITH KIMCHI)</c:v>
                </c:pt>
                <c:pt idx="10">
                  <c:v>PROMO MYEONGDONG KALGUKSU (WITH KIMCHI)</c:v>
                </c:pt>
                <c:pt idx="11">
                  <c:v>FREE MYEONGDONG KALGUKSU BRI</c:v>
                </c:pt>
                <c:pt idx="12">
                  <c:v>PROMO RABU KALGUKSU</c:v>
                </c:pt>
                <c:pt idx="13">
                  <c:v>PEMENANG IG MYEONGDONG KALGUKSU</c:v>
                </c:pt>
                <c:pt idx="14">
                  <c:v>PROMO SEAFOOD JJAMPPONG 35K</c:v>
                </c:pt>
                <c:pt idx="15">
                  <c:v>TEBUS MURAH 17K</c:v>
                </c:pt>
                <c:pt idx="16">
                  <c:v>PROMO JJAJANGMYEON 29K</c:v>
                </c:pt>
                <c:pt idx="17">
                  <c:v>PROMO CHICKEN JJAMPPONG 29K</c:v>
                </c:pt>
                <c:pt idx="18">
                  <c:v>PROMO DRY KALGUKSU WITH BOILED MANDU 29K</c:v>
                </c:pt>
                <c:pt idx="19">
                  <c:v>PROMO DRY KALGUKSU WITH FRIED MANDU 29K</c:v>
                </c:pt>
                <c:pt idx="20">
                  <c:v>PAKET JJAJANGMYEON + CORN TEA</c:v>
                </c:pt>
                <c:pt idx="21">
                  <c:v>PAKET JJAJANG KATSU RICE + CORN TEA</c:v>
                </c:pt>
                <c:pt idx="22">
                  <c:v>PAKET JJAJANG KATSU RICE + CORN TEA</c:v>
                </c:pt>
                <c:pt idx="23">
                  <c:v>PAKET MYEONGDONG KALGUKSU + CORN TEA</c:v>
                </c:pt>
                <c:pt idx="24">
                  <c:v>PAKET CHICKEN JJAMPPONG + CORN TEA</c:v>
                </c:pt>
                <c:pt idx="25">
                  <c:v>VOUCHER HANGUKSU 50K</c:v>
                </c:pt>
              </c:strCache>
            </c:strRef>
          </c:cat>
          <c:val>
            <c:numRef>
              <c:f>'HG BXC'!$Q$30:$Q$55</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17</c:v>
                </c:pt>
                <c:pt idx="13">
                  <c:v>0</c:v>
                </c:pt>
                <c:pt idx="14">
                  <c:v>22</c:v>
                </c:pt>
                <c:pt idx="15">
                  <c:v>0</c:v>
                </c:pt>
                <c:pt idx="16">
                  <c:v>2</c:v>
                </c:pt>
                <c:pt idx="17">
                  <c:v>12</c:v>
                </c:pt>
                <c:pt idx="18">
                  <c:v>2</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1-5B64-464D-B66F-A7E7A9374C85}"/>
            </c:ext>
          </c:extLst>
        </c:ser>
        <c:ser>
          <c:idx val="1"/>
          <c:order val="1"/>
          <c:tx>
            <c:strRef>
              <c:f>'HG BXC'!$R$29</c:f>
              <c:strCache>
                <c:ptCount val="1"/>
                <c:pt idx="0">
                  <c:v>23/SEPT/2024-29/SEPT/2024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BXC'!$B$30:$B$55</c:f>
              <c:strCache>
                <c:ptCount val="26"/>
                <c:pt idx="0">
                  <c:v>B1G1 SEAFOOD JJAMPPONG FREE JJAJANGMYEON</c:v>
                </c:pt>
                <c:pt idx="1">
                  <c:v>PEMENANG IG TIKTOK JJAJANGMYEON</c:v>
                </c:pt>
                <c:pt idx="2">
                  <c:v>FREE SOY GARLIC CHICKEN WINGS</c:v>
                </c:pt>
                <c:pt idx="3">
                  <c:v>FREE SPICY CHICKEN WINGS</c:v>
                </c:pt>
                <c:pt idx="4">
                  <c:v>FREE NORI TWIGIM 1 PCS</c:v>
                </c:pt>
                <c:pt idx="5">
                  <c:v>B1G1 CARAMEL POPCORN K-DRINK</c:v>
                </c:pt>
                <c:pt idx="6">
                  <c:v>B1G1 CARAMEL POPCORN K-DRINK</c:v>
                </c:pt>
                <c:pt idx="7">
                  <c:v>PROMO SEAFOOD JJAMPPONG</c:v>
                </c:pt>
                <c:pt idx="8">
                  <c:v>PROMO SEAFOOD JJAMPPONG</c:v>
                </c:pt>
                <c:pt idx="9">
                  <c:v>PROMO MYEONGDONG KALGUKSU (WITH KIMCHI)</c:v>
                </c:pt>
                <c:pt idx="10">
                  <c:v>PROMO MYEONGDONG KALGUKSU (WITH KIMCHI)</c:v>
                </c:pt>
                <c:pt idx="11">
                  <c:v>FREE MYEONGDONG KALGUKSU BRI</c:v>
                </c:pt>
                <c:pt idx="12">
                  <c:v>PROMO RABU KALGUKSU</c:v>
                </c:pt>
                <c:pt idx="13">
                  <c:v>PEMENANG IG MYEONGDONG KALGUKSU</c:v>
                </c:pt>
                <c:pt idx="14">
                  <c:v>PROMO SEAFOOD JJAMPPONG 35K</c:v>
                </c:pt>
                <c:pt idx="15">
                  <c:v>TEBUS MURAH 17K</c:v>
                </c:pt>
                <c:pt idx="16">
                  <c:v>PROMO JJAJANGMYEON 29K</c:v>
                </c:pt>
                <c:pt idx="17">
                  <c:v>PROMO CHICKEN JJAMPPONG 29K</c:v>
                </c:pt>
                <c:pt idx="18">
                  <c:v>PROMO DRY KALGUKSU WITH BOILED MANDU 29K</c:v>
                </c:pt>
                <c:pt idx="19">
                  <c:v>PROMO DRY KALGUKSU WITH FRIED MANDU 29K</c:v>
                </c:pt>
                <c:pt idx="20">
                  <c:v>PAKET JJAJANGMYEON + CORN TEA</c:v>
                </c:pt>
                <c:pt idx="21">
                  <c:v>PAKET JJAJANG KATSU RICE + CORN TEA</c:v>
                </c:pt>
                <c:pt idx="22">
                  <c:v>PAKET JJAJANG KATSU RICE + CORN TEA</c:v>
                </c:pt>
                <c:pt idx="23">
                  <c:v>PAKET MYEONGDONG KALGUKSU + CORN TEA</c:v>
                </c:pt>
                <c:pt idx="24">
                  <c:v>PAKET CHICKEN JJAMPPONG + CORN TEA</c:v>
                </c:pt>
                <c:pt idx="25">
                  <c:v>VOUCHER HANGUKSU 50K</c:v>
                </c:pt>
              </c:strCache>
            </c:strRef>
          </c:cat>
          <c:val>
            <c:numRef>
              <c:f>'HG BXC'!$R$30:$R$55</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5</c:v>
                </c:pt>
                <c:pt idx="13">
                  <c:v>0</c:v>
                </c:pt>
                <c:pt idx="14">
                  <c:v>17</c:v>
                </c:pt>
                <c:pt idx="15">
                  <c:v>0</c:v>
                </c:pt>
                <c:pt idx="16">
                  <c:v>0</c:v>
                </c:pt>
                <c:pt idx="17">
                  <c:v>7</c:v>
                </c:pt>
                <c:pt idx="18">
                  <c:v>6</c:v>
                </c:pt>
                <c:pt idx="19">
                  <c:v>3</c:v>
                </c:pt>
                <c:pt idx="20">
                  <c:v>35</c:v>
                </c:pt>
                <c:pt idx="21">
                  <c:v>45</c:v>
                </c:pt>
                <c:pt idx="22">
                  <c:v>2</c:v>
                </c:pt>
                <c:pt idx="23">
                  <c:v>123</c:v>
                </c:pt>
                <c:pt idx="24">
                  <c:v>0</c:v>
                </c:pt>
                <c:pt idx="25">
                  <c:v>0</c:v>
                </c:pt>
              </c:numCache>
            </c:numRef>
          </c:val>
          <c:extLst>
            <c:ext xmlns:c16="http://schemas.microsoft.com/office/drawing/2014/chart" uri="{C3380CC4-5D6E-409C-BE32-E72D297353CC}">
              <c16:uniqueId val="{00000002-5B64-464D-B66F-A7E7A9374C85}"/>
            </c:ext>
          </c:extLst>
        </c:ser>
        <c:ser>
          <c:idx val="2"/>
          <c:order val="2"/>
          <c:tx>
            <c:strRef>
              <c:f>'HG BXC'!$S$29</c:f>
              <c:strCache>
                <c:ptCount val="1"/>
                <c:pt idx="0">
                  <c:v>30/SEPT/2024-6/OCT/2024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BXC'!$B$30:$B$55</c:f>
              <c:strCache>
                <c:ptCount val="26"/>
                <c:pt idx="0">
                  <c:v>B1G1 SEAFOOD JJAMPPONG FREE JJAJANGMYEON</c:v>
                </c:pt>
                <c:pt idx="1">
                  <c:v>PEMENANG IG TIKTOK JJAJANGMYEON</c:v>
                </c:pt>
                <c:pt idx="2">
                  <c:v>FREE SOY GARLIC CHICKEN WINGS</c:v>
                </c:pt>
                <c:pt idx="3">
                  <c:v>FREE SPICY CHICKEN WINGS</c:v>
                </c:pt>
                <c:pt idx="4">
                  <c:v>FREE NORI TWIGIM 1 PCS</c:v>
                </c:pt>
                <c:pt idx="5">
                  <c:v>B1G1 CARAMEL POPCORN K-DRINK</c:v>
                </c:pt>
                <c:pt idx="6">
                  <c:v>B1G1 CARAMEL POPCORN K-DRINK</c:v>
                </c:pt>
                <c:pt idx="7">
                  <c:v>PROMO SEAFOOD JJAMPPONG</c:v>
                </c:pt>
                <c:pt idx="8">
                  <c:v>PROMO SEAFOOD JJAMPPONG</c:v>
                </c:pt>
                <c:pt idx="9">
                  <c:v>PROMO MYEONGDONG KALGUKSU (WITH KIMCHI)</c:v>
                </c:pt>
                <c:pt idx="10">
                  <c:v>PROMO MYEONGDONG KALGUKSU (WITH KIMCHI)</c:v>
                </c:pt>
                <c:pt idx="11">
                  <c:v>FREE MYEONGDONG KALGUKSU BRI</c:v>
                </c:pt>
                <c:pt idx="12">
                  <c:v>PROMO RABU KALGUKSU</c:v>
                </c:pt>
                <c:pt idx="13">
                  <c:v>PEMENANG IG MYEONGDONG KALGUKSU</c:v>
                </c:pt>
                <c:pt idx="14">
                  <c:v>PROMO SEAFOOD JJAMPPONG 35K</c:v>
                </c:pt>
                <c:pt idx="15">
                  <c:v>TEBUS MURAH 17K</c:v>
                </c:pt>
                <c:pt idx="16">
                  <c:v>PROMO JJAJANGMYEON 29K</c:v>
                </c:pt>
                <c:pt idx="17">
                  <c:v>PROMO CHICKEN JJAMPPONG 29K</c:v>
                </c:pt>
                <c:pt idx="18">
                  <c:v>PROMO DRY KALGUKSU WITH BOILED MANDU 29K</c:v>
                </c:pt>
                <c:pt idx="19">
                  <c:v>PROMO DRY KALGUKSU WITH FRIED MANDU 29K</c:v>
                </c:pt>
                <c:pt idx="20">
                  <c:v>PAKET JJAJANGMYEON + CORN TEA</c:v>
                </c:pt>
                <c:pt idx="21">
                  <c:v>PAKET JJAJANG KATSU RICE + CORN TEA</c:v>
                </c:pt>
                <c:pt idx="22">
                  <c:v>PAKET JJAJANG KATSU RICE + CORN TEA</c:v>
                </c:pt>
                <c:pt idx="23">
                  <c:v>PAKET MYEONGDONG KALGUKSU + CORN TEA</c:v>
                </c:pt>
                <c:pt idx="24">
                  <c:v>PAKET CHICKEN JJAMPPONG + CORN TEA</c:v>
                </c:pt>
                <c:pt idx="25">
                  <c:v>VOUCHER HANGUKSU 50K</c:v>
                </c:pt>
              </c:strCache>
            </c:strRef>
          </c:cat>
          <c:val>
            <c:numRef>
              <c:f>'HG BXC'!$S$30:$S$55</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24</c:v>
                </c:pt>
                <c:pt idx="13">
                  <c:v>0</c:v>
                </c:pt>
                <c:pt idx="14">
                  <c:v>28</c:v>
                </c:pt>
                <c:pt idx="15">
                  <c:v>0</c:v>
                </c:pt>
                <c:pt idx="16">
                  <c:v>0</c:v>
                </c:pt>
                <c:pt idx="17">
                  <c:v>0</c:v>
                </c:pt>
                <c:pt idx="18">
                  <c:v>0</c:v>
                </c:pt>
                <c:pt idx="19">
                  <c:v>0</c:v>
                </c:pt>
                <c:pt idx="20">
                  <c:v>4</c:v>
                </c:pt>
                <c:pt idx="21">
                  <c:v>5</c:v>
                </c:pt>
                <c:pt idx="22">
                  <c:v>0</c:v>
                </c:pt>
                <c:pt idx="23">
                  <c:v>18</c:v>
                </c:pt>
                <c:pt idx="24">
                  <c:v>0</c:v>
                </c:pt>
                <c:pt idx="25">
                  <c:v>0</c:v>
                </c:pt>
              </c:numCache>
            </c:numRef>
          </c:val>
          <c:extLst>
            <c:ext xmlns:c16="http://schemas.microsoft.com/office/drawing/2014/chart" uri="{C3380CC4-5D6E-409C-BE32-E72D297353CC}">
              <c16:uniqueId val="{00000003-5B64-464D-B66F-A7E7A9374C85}"/>
            </c:ext>
          </c:extLst>
        </c:ser>
        <c:ser>
          <c:idx val="3"/>
          <c:order val="3"/>
          <c:tx>
            <c:strRef>
              <c:f>'HG BXC'!$T$29</c:f>
              <c:strCache>
                <c:ptCount val="1"/>
                <c:pt idx="0">
                  <c:v>7/OCT/2024-13/OCT/2024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BXC'!$B$30:$B$55</c:f>
              <c:strCache>
                <c:ptCount val="26"/>
                <c:pt idx="0">
                  <c:v>B1G1 SEAFOOD JJAMPPONG FREE JJAJANGMYEON</c:v>
                </c:pt>
                <c:pt idx="1">
                  <c:v>PEMENANG IG TIKTOK JJAJANGMYEON</c:v>
                </c:pt>
                <c:pt idx="2">
                  <c:v>FREE SOY GARLIC CHICKEN WINGS</c:v>
                </c:pt>
                <c:pt idx="3">
                  <c:v>FREE SPICY CHICKEN WINGS</c:v>
                </c:pt>
                <c:pt idx="4">
                  <c:v>FREE NORI TWIGIM 1 PCS</c:v>
                </c:pt>
                <c:pt idx="5">
                  <c:v>B1G1 CARAMEL POPCORN K-DRINK</c:v>
                </c:pt>
                <c:pt idx="6">
                  <c:v>B1G1 CARAMEL POPCORN K-DRINK</c:v>
                </c:pt>
                <c:pt idx="7">
                  <c:v>PROMO SEAFOOD JJAMPPONG</c:v>
                </c:pt>
                <c:pt idx="8">
                  <c:v>PROMO SEAFOOD JJAMPPONG</c:v>
                </c:pt>
                <c:pt idx="9">
                  <c:v>PROMO MYEONGDONG KALGUKSU (WITH KIMCHI)</c:v>
                </c:pt>
                <c:pt idx="10">
                  <c:v>PROMO MYEONGDONG KALGUKSU (WITH KIMCHI)</c:v>
                </c:pt>
                <c:pt idx="11">
                  <c:v>FREE MYEONGDONG KALGUKSU BRI</c:v>
                </c:pt>
                <c:pt idx="12">
                  <c:v>PROMO RABU KALGUKSU</c:v>
                </c:pt>
                <c:pt idx="13">
                  <c:v>PEMENANG IG MYEONGDONG KALGUKSU</c:v>
                </c:pt>
                <c:pt idx="14">
                  <c:v>PROMO SEAFOOD JJAMPPONG 35K</c:v>
                </c:pt>
                <c:pt idx="15">
                  <c:v>TEBUS MURAH 17K</c:v>
                </c:pt>
                <c:pt idx="16">
                  <c:v>PROMO JJAJANGMYEON 29K</c:v>
                </c:pt>
                <c:pt idx="17">
                  <c:v>PROMO CHICKEN JJAMPPONG 29K</c:v>
                </c:pt>
                <c:pt idx="18">
                  <c:v>PROMO DRY KALGUKSU WITH BOILED MANDU 29K</c:v>
                </c:pt>
                <c:pt idx="19">
                  <c:v>PROMO DRY KALGUKSU WITH FRIED MANDU 29K</c:v>
                </c:pt>
                <c:pt idx="20">
                  <c:v>PAKET JJAJANGMYEON + CORN TEA</c:v>
                </c:pt>
                <c:pt idx="21">
                  <c:v>PAKET JJAJANG KATSU RICE + CORN TEA</c:v>
                </c:pt>
                <c:pt idx="22">
                  <c:v>PAKET JJAJANG KATSU RICE + CORN TEA</c:v>
                </c:pt>
                <c:pt idx="23">
                  <c:v>PAKET MYEONGDONG KALGUKSU + CORN TEA</c:v>
                </c:pt>
                <c:pt idx="24">
                  <c:v>PAKET CHICKEN JJAMPPONG + CORN TEA</c:v>
                </c:pt>
                <c:pt idx="25">
                  <c:v>VOUCHER HANGUKSU 50K</c:v>
                </c:pt>
              </c:strCache>
            </c:strRef>
          </c:cat>
          <c:val>
            <c:numRef>
              <c:f>'HG BXC'!$T$30:$T$55</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17</c:v>
                </c:pt>
                <c:pt idx="13">
                  <c:v>0</c:v>
                </c:pt>
                <c:pt idx="14">
                  <c:v>25</c:v>
                </c:pt>
                <c:pt idx="15">
                  <c:v>0</c:v>
                </c:pt>
                <c:pt idx="16">
                  <c:v>0</c:v>
                </c:pt>
                <c:pt idx="17">
                  <c:v>0</c:v>
                </c:pt>
                <c:pt idx="18">
                  <c:v>0</c:v>
                </c:pt>
                <c:pt idx="19">
                  <c:v>0</c:v>
                </c:pt>
                <c:pt idx="20">
                  <c:v>0</c:v>
                </c:pt>
                <c:pt idx="21">
                  <c:v>0</c:v>
                </c:pt>
                <c:pt idx="22">
                  <c:v>0</c:v>
                </c:pt>
                <c:pt idx="23">
                  <c:v>0</c:v>
                </c:pt>
                <c:pt idx="24">
                  <c:v>18</c:v>
                </c:pt>
                <c:pt idx="25">
                  <c:v>0</c:v>
                </c:pt>
              </c:numCache>
            </c:numRef>
          </c:val>
          <c:extLst>
            <c:ext xmlns:c16="http://schemas.microsoft.com/office/drawing/2014/chart" uri="{C3380CC4-5D6E-409C-BE32-E72D297353CC}">
              <c16:uniqueId val="{00000004-5B64-464D-B66F-A7E7A9374C85}"/>
            </c:ext>
          </c:extLst>
        </c:ser>
        <c:ser>
          <c:idx val="4"/>
          <c:order val="4"/>
          <c:tx>
            <c:strRef>
              <c:f>'HG BXC'!$U$29</c:f>
              <c:strCache>
                <c:ptCount val="1"/>
                <c:pt idx="0">
                  <c:v>14/OCT/2024 -  20/OCT/2024</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BXC'!$B$30:$B$55</c:f>
              <c:strCache>
                <c:ptCount val="26"/>
                <c:pt idx="0">
                  <c:v>B1G1 SEAFOOD JJAMPPONG FREE JJAJANGMYEON</c:v>
                </c:pt>
                <c:pt idx="1">
                  <c:v>PEMENANG IG TIKTOK JJAJANGMYEON</c:v>
                </c:pt>
                <c:pt idx="2">
                  <c:v>FREE SOY GARLIC CHICKEN WINGS</c:v>
                </c:pt>
                <c:pt idx="3">
                  <c:v>FREE SPICY CHICKEN WINGS</c:v>
                </c:pt>
                <c:pt idx="4">
                  <c:v>FREE NORI TWIGIM 1 PCS</c:v>
                </c:pt>
                <c:pt idx="5">
                  <c:v>B1G1 CARAMEL POPCORN K-DRINK</c:v>
                </c:pt>
                <c:pt idx="6">
                  <c:v>B1G1 CARAMEL POPCORN K-DRINK</c:v>
                </c:pt>
                <c:pt idx="7">
                  <c:v>PROMO SEAFOOD JJAMPPONG</c:v>
                </c:pt>
                <c:pt idx="8">
                  <c:v>PROMO SEAFOOD JJAMPPONG</c:v>
                </c:pt>
                <c:pt idx="9">
                  <c:v>PROMO MYEONGDONG KALGUKSU (WITH KIMCHI)</c:v>
                </c:pt>
                <c:pt idx="10">
                  <c:v>PROMO MYEONGDONG KALGUKSU (WITH KIMCHI)</c:v>
                </c:pt>
                <c:pt idx="11">
                  <c:v>FREE MYEONGDONG KALGUKSU BRI</c:v>
                </c:pt>
                <c:pt idx="12">
                  <c:v>PROMO RABU KALGUKSU</c:v>
                </c:pt>
                <c:pt idx="13">
                  <c:v>PEMENANG IG MYEONGDONG KALGUKSU</c:v>
                </c:pt>
                <c:pt idx="14">
                  <c:v>PROMO SEAFOOD JJAMPPONG 35K</c:v>
                </c:pt>
                <c:pt idx="15">
                  <c:v>TEBUS MURAH 17K</c:v>
                </c:pt>
                <c:pt idx="16">
                  <c:v>PROMO JJAJANGMYEON 29K</c:v>
                </c:pt>
                <c:pt idx="17">
                  <c:v>PROMO CHICKEN JJAMPPONG 29K</c:v>
                </c:pt>
                <c:pt idx="18">
                  <c:v>PROMO DRY KALGUKSU WITH BOILED MANDU 29K</c:v>
                </c:pt>
                <c:pt idx="19">
                  <c:v>PROMO DRY KALGUKSU WITH FRIED MANDU 29K</c:v>
                </c:pt>
                <c:pt idx="20">
                  <c:v>PAKET JJAJANGMYEON + CORN TEA</c:v>
                </c:pt>
                <c:pt idx="21">
                  <c:v>PAKET JJAJANG KATSU RICE + CORN TEA</c:v>
                </c:pt>
                <c:pt idx="22">
                  <c:v>PAKET JJAJANG KATSU RICE + CORN TEA</c:v>
                </c:pt>
                <c:pt idx="23">
                  <c:v>PAKET MYEONGDONG KALGUKSU + CORN TEA</c:v>
                </c:pt>
                <c:pt idx="24">
                  <c:v>PAKET CHICKEN JJAMPPONG + CORN TEA</c:v>
                </c:pt>
                <c:pt idx="25">
                  <c:v>VOUCHER HANGUKSU 50K</c:v>
                </c:pt>
              </c:strCache>
            </c:strRef>
          </c:cat>
          <c:val>
            <c:numRef>
              <c:f>'HG BXC'!$U$30:$U$55</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26</c:v>
                </c:pt>
                <c:pt idx="13">
                  <c:v>0</c:v>
                </c:pt>
                <c:pt idx="14">
                  <c:v>16</c:v>
                </c:pt>
                <c:pt idx="15">
                  <c:v>0</c:v>
                </c:pt>
                <c:pt idx="16">
                  <c:v>0</c:v>
                </c:pt>
                <c:pt idx="17">
                  <c:v>0</c:v>
                </c:pt>
                <c:pt idx="18">
                  <c:v>0</c:v>
                </c:pt>
                <c:pt idx="19">
                  <c:v>0</c:v>
                </c:pt>
                <c:pt idx="20">
                  <c:v>0</c:v>
                </c:pt>
                <c:pt idx="21">
                  <c:v>0</c:v>
                </c:pt>
                <c:pt idx="22">
                  <c:v>0</c:v>
                </c:pt>
                <c:pt idx="23">
                  <c:v>0</c:v>
                </c:pt>
                <c:pt idx="24">
                  <c:v>72</c:v>
                </c:pt>
                <c:pt idx="25">
                  <c:v>155</c:v>
                </c:pt>
              </c:numCache>
            </c:numRef>
          </c:val>
          <c:extLst>
            <c:ext xmlns:c16="http://schemas.microsoft.com/office/drawing/2014/chart" uri="{C3380CC4-5D6E-409C-BE32-E72D297353CC}">
              <c16:uniqueId val="{00000005-5B64-464D-B66F-A7E7A9374C85}"/>
            </c:ext>
          </c:extLst>
        </c:ser>
        <c:dLbls>
          <c:dLblPos val="outEnd"/>
          <c:showLegendKey val="0"/>
          <c:showVal val="1"/>
          <c:showCatName val="0"/>
          <c:showSerName val="0"/>
          <c:showPercent val="0"/>
          <c:showBubbleSize val="0"/>
        </c:dLbls>
        <c:gapWidth val="219"/>
        <c:overlap val="-27"/>
        <c:axId val="248880175"/>
        <c:axId val="248893071"/>
      </c:barChart>
      <c:catAx>
        <c:axId val="248880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893071"/>
        <c:crosses val="autoZero"/>
        <c:auto val="1"/>
        <c:lblAlgn val="ctr"/>
        <c:lblOffset val="100"/>
        <c:noMultiLvlLbl val="0"/>
      </c:catAx>
      <c:valAx>
        <c:axId val="248893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880175"/>
        <c:crosses val="autoZero"/>
        <c:crossBetween val="between"/>
      </c:valAx>
      <c:spPr>
        <a:noFill/>
        <a:ln>
          <a:noFill/>
        </a:ln>
        <a:effectLst/>
      </c:spPr>
    </c:plotArea>
    <c:legend>
      <c:legendPos val="b"/>
      <c:layout>
        <c:manualLayout>
          <c:xMode val="edge"/>
          <c:yMode val="edge"/>
          <c:x val="2.5074989486427973E-2"/>
          <c:y val="0.88823229327048481"/>
          <c:w val="0.96555333400103605"/>
          <c:h val="8.245173829842732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 PROMO/TOTAL CHECKS</a:t>
            </a:r>
          </a:p>
        </c:rich>
      </c:tx>
      <c:layout>
        <c:manualLayout>
          <c:xMode val="edge"/>
          <c:yMode val="edge"/>
          <c:x val="0.34760080051095521"/>
          <c:y val="1.19047619047619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'HG BXC'!$AH$65</c:f>
              <c:strCache>
                <c:ptCount val="1"/>
                <c:pt idx="0">
                  <c:v>(16/SEPT/2024 - 22/SEPT/2024)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BXC'!$B$66:$B$70</c:f>
              <c:strCache>
                <c:ptCount val="5"/>
                <c:pt idx="0">
                  <c:v>PROMO RABU KALGUKSU</c:v>
                </c:pt>
                <c:pt idx="1">
                  <c:v>PROMO  JJAMPPONG </c:v>
                </c:pt>
                <c:pt idx="2">
                  <c:v>PAKET 50K/PAKET MEAL + CORN TEA</c:v>
                </c:pt>
                <c:pt idx="3">
                  <c:v>PROMO JJAJANGMYEON 29K</c:v>
                </c:pt>
                <c:pt idx="4">
                  <c:v>PROMO DRY KALGUKSU 29K</c:v>
                </c:pt>
              </c:strCache>
            </c:strRef>
          </c:cat>
          <c:val>
            <c:numRef>
              <c:f>'HG BXC'!$AH$66:$AH$72</c:f>
              <c:numCache>
                <c:formatCode>General</c:formatCode>
                <c:ptCount val="7"/>
                <c:pt idx="0">
                  <c:v>3.94</c:v>
                </c:pt>
                <c:pt idx="1">
                  <c:v>7.87</c:v>
                </c:pt>
                <c:pt idx="2">
                  <c:v>0</c:v>
                </c:pt>
                <c:pt idx="3">
                  <c:v>0.46</c:v>
                </c:pt>
                <c:pt idx="4">
                  <c:v>0.46</c:v>
                </c:pt>
                <c:pt idx="5">
                  <c:v>0</c:v>
                </c:pt>
                <c:pt idx="6">
                  <c:v>0</c:v>
                </c:pt>
              </c:numCache>
            </c:numRef>
          </c:val>
          <c:extLst>
            <c:ext xmlns:c16="http://schemas.microsoft.com/office/drawing/2014/chart" uri="{C3380CC4-5D6E-409C-BE32-E72D297353CC}">
              <c16:uniqueId val="{00000001-1698-4CB4-A79B-2FA883A4A19F}"/>
            </c:ext>
          </c:extLst>
        </c:ser>
        <c:ser>
          <c:idx val="1"/>
          <c:order val="1"/>
          <c:tx>
            <c:strRef>
              <c:f>'HG BXC'!$AK$65</c:f>
              <c:strCache>
                <c:ptCount val="1"/>
                <c:pt idx="0">
                  <c:v>23/SEPT/2024 -29/SEPT/2024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BXC'!$B$66:$B$70</c:f>
              <c:strCache>
                <c:ptCount val="5"/>
                <c:pt idx="0">
                  <c:v>PROMO RABU KALGUKSU</c:v>
                </c:pt>
                <c:pt idx="1">
                  <c:v>PROMO  JJAMPPONG </c:v>
                </c:pt>
                <c:pt idx="2">
                  <c:v>PAKET 50K/PAKET MEAL + CORN TEA</c:v>
                </c:pt>
                <c:pt idx="3">
                  <c:v>PROMO JJAJANGMYEON 29K</c:v>
                </c:pt>
                <c:pt idx="4">
                  <c:v>PROMO DRY KALGUKSU 29K</c:v>
                </c:pt>
              </c:strCache>
            </c:strRef>
          </c:cat>
          <c:val>
            <c:numRef>
              <c:f>'HG BXC'!$AK$66:$AK$72</c:f>
              <c:numCache>
                <c:formatCode>General</c:formatCode>
                <c:ptCount val="7"/>
                <c:pt idx="0">
                  <c:v>1.1200000000000001</c:v>
                </c:pt>
                <c:pt idx="1">
                  <c:v>5.36</c:v>
                </c:pt>
                <c:pt idx="2">
                  <c:v>45.76</c:v>
                </c:pt>
                <c:pt idx="3">
                  <c:v>0</c:v>
                </c:pt>
                <c:pt idx="4">
                  <c:v>2.0099999999999998</c:v>
                </c:pt>
                <c:pt idx="5">
                  <c:v>0</c:v>
                </c:pt>
                <c:pt idx="6">
                  <c:v>0</c:v>
                </c:pt>
              </c:numCache>
            </c:numRef>
          </c:val>
          <c:extLst>
            <c:ext xmlns:c16="http://schemas.microsoft.com/office/drawing/2014/chart" uri="{C3380CC4-5D6E-409C-BE32-E72D297353CC}">
              <c16:uniqueId val="{00000002-1698-4CB4-A79B-2FA883A4A19F}"/>
            </c:ext>
          </c:extLst>
        </c:ser>
        <c:ser>
          <c:idx val="2"/>
          <c:order val="2"/>
          <c:tx>
            <c:strRef>
              <c:f>'HG BXC'!$AN$65</c:f>
              <c:strCache>
                <c:ptCount val="1"/>
                <c:pt idx="0">
                  <c:v>30/SEPT/2024 -6/OCT/2024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BXC'!$B$66:$B$70</c:f>
              <c:strCache>
                <c:ptCount val="5"/>
                <c:pt idx="0">
                  <c:v>PROMO RABU KALGUKSU</c:v>
                </c:pt>
                <c:pt idx="1">
                  <c:v>PROMO  JJAMPPONG </c:v>
                </c:pt>
                <c:pt idx="2">
                  <c:v>PAKET 50K/PAKET MEAL + CORN TEA</c:v>
                </c:pt>
                <c:pt idx="3">
                  <c:v>PROMO JJAJANGMYEON 29K</c:v>
                </c:pt>
                <c:pt idx="4">
                  <c:v>PROMO DRY KALGUKSU 29K</c:v>
                </c:pt>
              </c:strCache>
            </c:strRef>
          </c:cat>
          <c:val>
            <c:numRef>
              <c:f>'HG BXC'!$AN$66:$AN$72</c:f>
              <c:numCache>
                <c:formatCode>General</c:formatCode>
                <c:ptCount val="7"/>
                <c:pt idx="0">
                  <c:v>5.96</c:v>
                </c:pt>
                <c:pt idx="1">
                  <c:v>6.95</c:v>
                </c:pt>
                <c:pt idx="2">
                  <c:v>6.7</c:v>
                </c:pt>
                <c:pt idx="3">
                  <c:v>0</c:v>
                </c:pt>
                <c:pt idx="4">
                  <c:v>0</c:v>
                </c:pt>
                <c:pt idx="5">
                  <c:v>0</c:v>
                </c:pt>
                <c:pt idx="6">
                  <c:v>0</c:v>
                </c:pt>
              </c:numCache>
            </c:numRef>
          </c:val>
          <c:extLst>
            <c:ext xmlns:c16="http://schemas.microsoft.com/office/drawing/2014/chart" uri="{C3380CC4-5D6E-409C-BE32-E72D297353CC}">
              <c16:uniqueId val="{00000003-1698-4CB4-A79B-2FA883A4A19F}"/>
            </c:ext>
          </c:extLst>
        </c:ser>
        <c:ser>
          <c:idx val="3"/>
          <c:order val="3"/>
          <c:tx>
            <c:strRef>
              <c:f>'HG BXC'!$AQ$65</c:f>
              <c:strCache>
                <c:ptCount val="1"/>
                <c:pt idx="0">
                  <c:v>7/OCT/2024 -13/OCT/2024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BXC'!$B$66:$B$70</c:f>
              <c:strCache>
                <c:ptCount val="5"/>
                <c:pt idx="0">
                  <c:v>PROMO RABU KALGUKSU</c:v>
                </c:pt>
                <c:pt idx="1">
                  <c:v>PROMO  JJAMPPONG </c:v>
                </c:pt>
                <c:pt idx="2">
                  <c:v>PAKET 50K/PAKET MEAL + CORN TEA</c:v>
                </c:pt>
                <c:pt idx="3">
                  <c:v>PROMO JJAJANGMYEON 29K</c:v>
                </c:pt>
                <c:pt idx="4">
                  <c:v>PROMO DRY KALGUKSU 29K</c:v>
                </c:pt>
              </c:strCache>
            </c:strRef>
          </c:cat>
          <c:val>
            <c:numRef>
              <c:f>'HG BXC'!$AQ$66:$AQ$72</c:f>
              <c:numCache>
                <c:formatCode>General</c:formatCode>
                <c:ptCount val="7"/>
                <c:pt idx="0">
                  <c:v>5.18</c:v>
                </c:pt>
                <c:pt idx="1">
                  <c:v>7.62</c:v>
                </c:pt>
                <c:pt idx="2">
                  <c:v>5.49</c:v>
                </c:pt>
                <c:pt idx="3">
                  <c:v>0</c:v>
                </c:pt>
                <c:pt idx="4">
                  <c:v>0</c:v>
                </c:pt>
                <c:pt idx="5">
                  <c:v>0</c:v>
                </c:pt>
                <c:pt idx="6">
                  <c:v>0</c:v>
                </c:pt>
              </c:numCache>
            </c:numRef>
          </c:val>
          <c:extLst>
            <c:ext xmlns:c16="http://schemas.microsoft.com/office/drawing/2014/chart" uri="{C3380CC4-5D6E-409C-BE32-E72D297353CC}">
              <c16:uniqueId val="{00000004-1698-4CB4-A79B-2FA883A4A19F}"/>
            </c:ext>
          </c:extLst>
        </c:ser>
        <c:ser>
          <c:idx val="4"/>
          <c:order val="4"/>
          <c:tx>
            <c:strRef>
              <c:f>'HG BXC'!$AT$65</c:f>
              <c:strCache>
                <c:ptCount val="1"/>
                <c:pt idx="0">
                  <c:v>14/OCT/2024 -  20/OCT/20242</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BXC'!$B$66:$B$70</c:f>
              <c:strCache>
                <c:ptCount val="5"/>
                <c:pt idx="0">
                  <c:v>PROMO RABU KALGUKSU</c:v>
                </c:pt>
                <c:pt idx="1">
                  <c:v>PROMO  JJAMPPONG </c:v>
                </c:pt>
                <c:pt idx="2">
                  <c:v>PAKET 50K/PAKET MEAL + CORN TEA</c:v>
                </c:pt>
                <c:pt idx="3">
                  <c:v>PROMO JJAJANGMYEON 29K</c:v>
                </c:pt>
                <c:pt idx="4">
                  <c:v>PROMO DRY KALGUKSU 29K</c:v>
                </c:pt>
              </c:strCache>
            </c:strRef>
          </c:cat>
          <c:val>
            <c:numRef>
              <c:f>'HG BXC'!$AT$66:$AT$72</c:f>
              <c:numCache>
                <c:formatCode>General</c:formatCode>
                <c:ptCount val="7"/>
                <c:pt idx="0">
                  <c:v>8.84</c:v>
                </c:pt>
                <c:pt idx="1">
                  <c:v>5.44</c:v>
                </c:pt>
                <c:pt idx="2">
                  <c:v>24.49</c:v>
                </c:pt>
                <c:pt idx="3">
                  <c:v>0</c:v>
                </c:pt>
                <c:pt idx="4">
                  <c:v>0</c:v>
                </c:pt>
                <c:pt idx="5">
                  <c:v>0</c:v>
                </c:pt>
                <c:pt idx="6">
                  <c:v>0</c:v>
                </c:pt>
              </c:numCache>
            </c:numRef>
          </c:val>
          <c:extLst>
            <c:ext xmlns:c16="http://schemas.microsoft.com/office/drawing/2014/chart" uri="{C3380CC4-5D6E-409C-BE32-E72D297353CC}">
              <c16:uniqueId val="{00000005-1698-4CB4-A79B-2FA883A4A19F}"/>
            </c:ext>
          </c:extLst>
        </c:ser>
        <c:dLbls>
          <c:dLblPos val="outEnd"/>
          <c:showLegendKey val="0"/>
          <c:showVal val="1"/>
          <c:showCatName val="0"/>
          <c:showSerName val="0"/>
          <c:showPercent val="0"/>
          <c:showBubbleSize val="0"/>
        </c:dLbls>
        <c:gapWidth val="219"/>
        <c:overlap val="-27"/>
        <c:axId val="1783149231"/>
        <c:axId val="1783151311"/>
      </c:barChart>
      <c:catAx>
        <c:axId val="1783149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151311"/>
        <c:crosses val="autoZero"/>
        <c:auto val="1"/>
        <c:lblAlgn val="ctr"/>
        <c:lblOffset val="100"/>
        <c:noMultiLvlLbl val="0"/>
      </c:catAx>
      <c:valAx>
        <c:axId val="1783151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149231"/>
        <c:crosses val="autoZero"/>
        <c:crossBetween val="between"/>
      </c:valAx>
      <c:spPr>
        <a:noFill/>
        <a:ln>
          <a:noFill/>
        </a:ln>
        <a:effectLst/>
      </c:spPr>
    </c:plotArea>
    <c:legend>
      <c:legendPos val="b"/>
      <c:layout>
        <c:manualLayout>
          <c:xMode val="edge"/>
          <c:yMode val="edge"/>
          <c:x val="1.4343618459287742E-2"/>
          <c:y val="0.76888074791255323"/>
          <c:w val="0.97303566321887669"/>
          <c:h val="0.19486547565240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 VALUE PROMO/TOTAL NETT SALES</a:t>
            </a:r>
          </a:p>
        </c:rich>
      </c:tx>
      <c:layout>
        <c:manualLayout>
          <c:xMode val="edge"/>
          <c:yMode val="edge"/>
          <c:x val="0.2842794079061700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9"/>
          <c:order val="0"/>
          <c:tx>
            <c:strRef>
              <c:f>'HG BXC'!$AI$65</c:f>
              <c:strCache>
                <c:ptCount val="1"/>
                <c:pt idx="0">
                  <c:v>( 16/SEPT/2024-22/SEPT/2024 )</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BXC'!$B$66:$B$70</c:f>
              <c:strCache>
                <c:ptCount val="5"/>
                <c:pt idx="0">
                  <c:v>PROMO RABU KALGUKSU</c:v>
                </c:pt>
                <c:pt idx="1">
                  <c:v>PROMO  JJAMPPONG </c:v>
                </c:pt>
                <c:pt idx="2">
                  <c:v>PAKET 50K/PAKET MEAL + CORN TEA</c:v>
                </c:pt>
                <c:pt idx="3">
                  <c:v>PROMO JJAJANGMYEON 29K</c:v>
                </c:pt>
                <c:pt idx="4">
                  <c:v>PROMO DRY KALGUKSU 29K</c:v>
                </c:pt>
              </c:strCache>
            </c:strRef>
          </c:cat>
          <c:val>
            <c:numRef>
              <c:f>'HG BXC'!$AI$66:$AI$72</c:f>
              <c:numCache>
                <c:formatCode>General</c:formatCode>
                <c:ptCount val="7"/>
                <c:pt idx="0">
                  <c:v>1.07</c:v>
                </c:pt>
                <c:pt idx="1">
                  <c:v>2</c:v>
                </c:pt>
                <c:pt idx="2">
                  <c:v>0</c:v>
                </c:pt>
                <c:pt idx="3">
                  <c:v>0.1</c:v>
                </c:pt>
                <c:pt idx="4">
                  <c:v>0.1</c:v>
                </c:pt>
                <c:pt idx="5">
                  <c:v>0</c:v>
                </c:pt>
                <c:pt idx="6">
                  <c:v>0</c:v>
                </c:pt>
              </c:numCache>
            </c:numRef>
          </c:val>
          <c:extLst>
            <c:ext xmlns:c16="http://schemas.microsoft.com/office/drawing/2014/chart" uri="{C3380CC4-5D6E-409C-BE32-E72D297353CC}">
              <c16:uniqueId val="{00000003-8C2B-453B-8532-FB774906FE02}"/>
            </c:ext>
          </c:extLst>
        </c:ser>
        <c:ser>
          <c:idx val="32"/>
          <c:order val="1"/>
          <c:tx>
            <c:strRef>
              <c:f>'HG BXC'!$AL$65</c:f>
              <c:strCache>
                <c:ptCount val="1"/>
                <c:pt idx="0">
                  <c:v>23/SEPT/2024 - 29/SEPT/2024</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BXC'!$B$66:$B$70</c:f>
              <c:strCache>
                <c:ptCount val="5"/>
                <c:pt idx="0">
                  <c:v>PROMO RABU KALGUKSU</c:v>
                </c:pt>
                <c:pt idx="1">
                  <c:v>PROMO  JJAMPPONG </c:v>
                </c:pt>
                <c:pt idx="2">
                  <c:v>PAKET 50K/PAKET MEAL + CORN TEA</c:v>
                </c:pt>
                <c:pt idx="3">
                  <c:v>PROMO JJAJANGMYEON 29K</c:v>
                </c:pt>
                <c:pt idx="4">
                  <c:v>PROMO DRY KALGUKSU 29K</c:v>
                </c:pt>
              </c:strCache>
            </c:strRef>
          </c:cat>
          <c:val>
            <c:numRef>
              <c:f>'HG BXC'!$AL$66:$AL$72</c:f>
              <c:numCache>
                <c:formatCode>General</c:formatCode>
                <c:ptCount val="7"/>
                <c:pt idx="0">
                  <c:v>0.36</c:v>
                </c:pt>
                <c:pt idx="1">
                  <c:v>1.63</c:v>
                </c:pt>
                <c:pt idx="2">
                  <c:v>19.29</c:v>
                </c:pt>
                <c:pt idx="3">
                  <c:v>0</c:v>
                </c:pt>
                <c:pt idx="4">
                  <c:v>0.53</c:v>
                </c:pt>
                <c:pt idx="5">
                  <c:v>0</c:v>
                </c:pt>
                <c:pt idx="6">
                  <c:v>0</c:v>
                </c:pt>
              </c:numCache>
            </c:numRef>
          </c:val>
          <c:extLst>
            <c:ext xmlns:c16="http://schemas.microsoft.com/office/drawing/2014/chart" uri="{C3380CC4-5D6E-409C-BE32-E72D297353CC}">
              <c16:uniqueId val="{00000006-8C2B-453B-8532-FB774906FE02}"/>
            </c:ext>
          </c:extLst>
        </c:ser>
        <c:ser>
          <c:idx val="35"/>
          <c:order val="2"/>
          <c:tx>
            <c:strRef>
              <c:f>'HG BXC'!$AO$65</c:f>
              <c:strCache>
                <c:ptCount val="1"/>
                <c:pt idx="0">
                  <c:v>30/SEPT/2024- 6/OCT/2024</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BXC'!$B$66:$B$70</c:f>
              <c:strCache>
                <c:ptCount val="5"/>
                <c:pt idx="0">
                  <c:v>PROMO RABU KALGUKSU</c:v>
                </c:pt>
                <c:pt idx="1">
                  <c:v>PROMO  JJAMPPONG </c:v>
                </c:pt>
                <c:pt idx="2">
                  <c:v>PAKET 50K/PAKET MEAL + CORN TEA</c:v>
                </c:pt>
                <c:pt idx="3">
                  <c:v>PROMO JJAJANGMYEON 29K</c:v>
                </c:pt>
                <c:pt idx="4">
                  <c:v>PROMO DRY KALGUKSU 29K</c:v>
                </c:pt>
              </c:strCache>
            </c:strRef>
          </c:cat>
          <c:val>
            <c:numRef>
              <c:f>'HG BXC'!$AO$66:$AO$72</c:f>
              <c:numCache>
                <c:formatCode>General</c:formatCode>
                <c:ptCount val="7"/>
                <c:pt idx="0">
                  <c:v>1.73</c:v>
                </c:pt>
                <c:pt idx="1">
                  <c:v>2.02</c:v>
                </c:pt>
                <c:pt idx="2">
                  <c:v>2.58</c:v>
                </c:pt>
                <c:pt idx="3">
                  <c:v>0</c:v>
                </c:pt>
                <c:pt idx="4">
                  <c:v>0</c:v>
                </c:pt>
                <c:pt idx="5">
                  <c:v>0</c:v>
                </c:pt>
                <c:pt idx="6">
                  <c:v>0</c:v>
                </c:pt>
              </c:numCache>
            </c:numRef>
          </c:val>
          <c:extLst>
            <c:ext xmlns:c16="http://schemas.microsoft.com/office/drawing/2014/chart" uri="{C3380CC4-5D6E-409C-BE32-E72D297353CC}">
              <c16:uniqueId val="{00000009-8C2B-453B-8532-FB774906FE02}"/>
            </c:ext>
          </c:extLst>
        </c:ser>
        <c:ser>
          <c:idx val="38"/>
          <c:order val="3"/>
          <c:tx>
            <c:strRef>
              <c:f>'HG BXC'!$AR$65</c:f>
              <c:strCache>
                <c:ptCount val="1"/>
                <c:pt idx="0">
                  <c:v>7/OCT/2024- 13/OCT/2024</c:v>
                </c:pt>
              </c:strCache>
            </c:strRef>
          </c:tx>
          <c:spPr>
            <a:solidFill>
              <a:schemeClr val="accent3">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BXC'!$B$66:$B$70</c:f>
              <c:strCache>
                <c:ptCount val="5"/>
                <c:pt idx="0">
                  <c:v>PROMO RABU KALGUKSU</c:v>
                </c:pt>
                <c:pt idx="1">
                  <c:v>PROMO  JJAMPPONG </c:v>
                </c:pt>
                <c:pt idx="2">
                  <c:v>PAKET 50K/PAKET MEAL + CORN TEA</c:v>
                </c:pt>
                <c:pt idx="3">
                  <c:v>PROMO JJAJANGMYEON 29K</c:v>
                </c:pt>
                <c:pt idx="4">
                  <c:v>PROMO DRY KALGUKSU 29K</c:v>
                </c:pt>
              </c:strCache>
            </c:strRef>
          </c:cat>
          <c:val>
            <c:numRef>
              <c:f>'HG BXC'!$AR$66:$AR$72</c:f>
              <c:numCache>
                <c:formatCode>General</c:formatCode>
                <c:ptCount val="7"/>
                <c:pt idx="0">
                  <c:v>1.49</c:v>
                </c:pt>
                <c:pt idx="1">
                  <c:v>2.19</c:v>
                </c:pt>
                <c:pt idx="2">
                  <c:v>1.92</c:v>
                </c:pt>
                <c:pt idx="3">
                  <c:v>0</c:v>
                </c:pt>
                <c:pt idx="4">
                  <c:v>0</c:v>
                </c:pt>
                <c:pt idx="5">
                  <c:v>0</c:v>
                </c:pt>
                <c:pt idx="6">
                  <c:v>0</c:v>
                </c:pt>
              </c:numCache>
            </c:numRef>
          </c:val>
          <c:extLst>
            <c:ext xmlns:c16="http://schemas.microsoft.com/office/drawing/2014/chart" uri="{C3380CC4-5D6E-409C-BE32-E72D297353CC}">
              <c16:uniqueId val="{0000000C-8C2B-453B-8532-FB774906FE02}"/>
            </c:ext>
          </c:extLst>
        </c:ser>
        <c:ser>
          <c:idx val="0"/>
          <c:order val="4"/>
          <c:tx>
            <c:strRef>
              <c:f>'HG BXC'!$AU$65</c:f>
              <c:strCache>
                <c:ptCount val="1"/>
                <c:pt idx="0">
                  <c:v>14/OCT/2024 -  20/OCT/20243</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BXC'!$B$66:$B$70</c:f>
              <c:strCache>
                <c:ptCount val="5"/>
                <c:pt idx="0">
                  <c:v>PROMO RABU KALGUKSU</c:v>
                </c:pt>
                <c:pt idx="1">
                  <c:v>PROMO  JJAMPPONG </c:v>
                </c:pt>
                <c:pt idx="2">
                  <c:v>PAKET 50K/PAKET MEAL + CORN TEA</c:v>
                </c:pt>
                <c:pt idx="3">
                  <c:v>PROMO JJAJANGMYEON 29K</c:v>
                </c:pt>
                <c:pt idx="4">
                  <c:v>PROMO DRY KALGUKSU 29K</c:v>
                </c:pt>
              </c:strCache>
            </c:strRef>
          </c:cat>
          <c:val>
            <c:numRef>
              <c:f>'HG BXC'!$AU$66:$AU$72</c:f>
              <c:numCache>
                <c:formatCode>General</c:formatCode>
                <c:ptCount val="7"/>
                <c:pt idx="0">
                  <c:v>2.46</c:v>
                </c:pt>
                <c:pt idx="1">
                  <c:v>1.51</c:v>
                </c:pt>
                <c:pt idx="2">
                  <c:v>8.26</c:v>
                </c:pt>
                <c:pt idx="3">
                  <c:v>0</c:v>
                </c:pt>
                <c:pt idx="4">
                  <c:v>0</c:v>
                </c:pt>
                <c:pt idx="5">
                  <c:v>0</c:v>
                </c:pt>
                <c:pt idx="6">
                  <c:v>0</c:v>
                </c:pt>
              </c:numCache>
            </c:numRef>
          </c:val>
          <c:extLst>
            <c:ext xmlns:c16="http://schemas.microsoft.com/office/drawing/2014/chart" uri="{C3380CC4-5D6E-409C-BE32-E72D297353CC}">
              <c16:uniqueId val="{00000001-3CE9-4039-A319-B46D2CDB81E2}"/>
            </c:ext>
          </c:extLst>
        </c:ser>
        <c:dLbls>
          <c:dLblPos val="outEnd"/>
          <c:showLegendKey val="0"/>
          <c:showVal val="1"/>
          <c:showCatName val="0"/>
          <c:showSerName val="0"/>
          <c:showPercent val="0"/>
          <c:showBubbleSize val="0"/>
        </c:dLbls>
        <c:gapWidth val="219"/>
        <c:overlap val="-27"/>
        <c:axId val="1783149231"/>
        <c:axId val="1783151311"/>
        <c:extLst/>
      </c:barChart>
      <c:catAx>
        <c:axId val="1783149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151311"/>
        <c:crosses val="autoZero"/>
        <c:auto val="1"/>
        <c:lblAlgn val="ctr"/>
        <c:lblOffset val="100"/>
        <c:noMultiLvlLbl val="0"/>
      </c:catAx>
      <c:valAx>
        <c:axId val="1783151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149231"/>
        <c:crosses val="autoZero"/>
        <c:crossBetween val="between"/>
      </c:valAx>
      <c:spPr>
        <a:noFill/>
        <a:ln>
          <a:noFill/>
        </a:ln>
        <a:effectLst/>
      </c:spPr>
    </c:plotArea>
    <c:legend>
      <c:legendPos val="b"/>
      <c:layout>
        <c:manualLayout>
          <c:xMode val="edge"/>
          <c:yMode val="edge"/>
          <c:x val="2.2374605435477701E-2"/>
          <c:y val="0.76700367448680207"/>
          <c:w val="0.95885710034404781"/>
          <c:h val="0.196448108006217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BREAKDOWN</a:t>
            </a:r>
            <a:r>
              <a:rPr lang="en-ID" baseline="0"/>
              <a:t> ITEM PROMO</a:t>
            </a:r>
            <a:endParaRPr lang="en-ID"/>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'HG TBZ'!$I$30</c:f>
              <c:strCache>
                <c:ptCount val="1"/>
                <c:pt idx="0">
                  <c:v>(16/SEPT/2024-22/SEPT/2024)</c:v>
                </c:pt>
              </c:strCache>
            </c:strRef>
          </c:tx>
          <c:spPr>
            <a:solidFill>
              <a:schemeClr val="accent1"/>
            </a:solidFill>
            <a:ln>
              <a:noFill/>
            </a:ln>
            <a:effectLst/>
          </c:spPr>
          <c:invertIfNegative val="0"/>
          <c:cat>
            <c:strRef>
              <c:f>'HG TBZ'!$B$31:$B$57</c:f>
              <c:strCache>
                <c:ptCount val="2"/>
                <c:pt idx="0">
                  <c:v>PROMO CHICKEN JJAMPPONG 29K</c:v>
                </c:pt>
                <c:pt idx="1">
                  <c:v>PAKET CHICKEN JJAMPPONG + CORN TEA</c:v>
                </c:pt>
              </c:strCache>
            </c:strRef>
          </c:cat>
          <c:val>
            <c:numRef>
              <c:f>'HG TBZ'!$I$31:$I$57</c:f>
              <c:numCache>
                <c:formatCode>General</c:formatCode>
                <c:ptCount val="2"/>
                <c:pt idx="0">
                  <c:v>1</c:v>
                </c:pt>
                <c:pt idx="1">
                  <c:v>0</c:v>
                </c:pt>
              </c:numCache>
            </c:numRef>
          </c:val>
          <c:extLst>
            <c:ext xmlns:c16="http://schemas.microsoft.com/office/drawing/2014/chart" uri="{C3380CC4-5D6E-409C-BE32-E72D297353CC}">
              <c16:uniqueId val="{00000001-574B-4E86-B2D8-B68CD995E926}"/>
            </c:ext>
          </c:extLst>
        </c:ser>
        <c:ser>
          <c:idx val="1"/>
          <c:order val="1"/>
          <c:tx>
            <c:strRef>
              <c:f>'HG TBZ'!$J$30</c:f>
              <c:strCache>
                <c:ptCount val="1"/>
                <c:pt idx="0">
                  <c:v>23/SEPT/2024-29/SEPT/2024</c:v>
                </c:pt>
              </c:strCache>
            </c:strRef>
          </c:tx>
          <c:spPr>
            <a:solidFill>
              <a:schemeClr val="accent2"/>
            </a:solidFill>
            <a:ln>
              <a:noFill/>
            </a:ln>
            <a:effectLst/>
          </c:spPr>
          <c:invertIfNegative val="0"/>
          <c:cat>
            <c:strRef>
              <c:f>'HG TBZ'!$B$31:$B$57</c:f>
              <c:strCache>
                <c:ptCount val="2"/>
                <c:pt idx="0">
                  <c:v>PROMO CHICKEN JJAMPPONG 29K</c:v>
                </c:pt>
                <c:pt idx="1">
                  <c:v>PAKET CHICKEN JJAMPPONG + CORN TEA</c:v>
                </c:pt>
              </c:strCache>
            </c:strRef>
          </c:cat>
          <c:val>
            <c:numRef>
              <c:f>'HG TBZ'!$J$31:$J$57</c:f>
              <c:numCache>
                <c:formatCode>General</c:formatCode>
                <c:ptCount val="2"/>
                <c:pt idx="0">
                  <c:v>2</c:v>
                </c:pt>
                <c:pt idx="1">
                  <c:v>0</c:v>
                </c:pt>
              </c:numCache>
            </c:numRef>
          </c:val>
          <c:extLst>
            <c:ext xmlns:c16="http://schemas.microsoft.com/office/drawing/2014/chart" uri="{C3380CC4-5D6E-409C-BE32-E72D297353CC}">
              <c16:uniqueId val="{00000002-574B-4E86-B2D8-B68CD995E926}"/>
            </c:ext>
          </c:extLst>
        </c:ser>
        <c:ser>
          <c:idx val="2"/>
          <c:order val="2"/>
          <c:tx>
            <c:strRef>
              <c:f>'HG TBZ'!$K$30</c:f>
              <c:strCache>
                <c:ptCount val="1"/>
                <c:pt idx="0">
                  <c:v>30/SEPT/2024-6/OCT/2024</c:v>
                </c:pt>
              </c:strCache>
            </c:strRef>
          </c:tx>
          <c:spPr>
            <a:solidFill>
              <a:schemeClr val="accent3"/>
            </a:solidFill>
            <a:ln>
              <a:noFill/>
            </a:ln>
            <a:effectLst/>
          </c:spPr>
          <c:invertIfNegative val="0"/>
          <c:cat>
            <c:strRef>
              <c:f>'HG TBZ'!$B$31:$B$57</c:f>
              <c:strCache>
                <c:ptCount val="2"/>
                <c:pt idx="0">
                  <c:v>PROMO CHICKEN JJAMPPONG 29K</c:v>
                </c:pt>
                <c:pt idx="1">
                  <c:v>PAKET CHICKEN JJAMPPONG + CORN TEA</c:v>
                </c:pt>
              </c:strCache>
            </c:strRef>
          </c:cat>
          <c:val>
            <c:numRef>
              <c:f>'HG TBZ'!$K$31:$K$57</c:f>
              <c:numCache>
                <c:formatCode>General</c:formatCode>
                <c:ptCount val="2"/>
                <c:pt idx="0">
                  <c:v>0</c:v>
                </c:pt>
              </c:numCache>
            </c:numRef>
          </c:val>
          <c:extLst>
            <c:ext xmlns:c16="http://schemas.microsoft.com/office/drawing/2014/chart" uri="{C3380CC4-5D6E-409C-BE32-E72D297353CC}">
              <c16:uniqueId val="{00000003-574B-4E86-B2D8-B68CD995E926}"/>
            </c:ext>
          </c:extLst>
        </c:ser>
        <c:ser>
          <c:idx val="3"/>
          <c:order val="3"/>
          <c:tx>
            <c:strRef>
              <c:f>'HG TBZ'!$L$30</c:f>
              <c:strCache>
                <c:ptCount val="1"/>
                <c:pt idx="0">
                  <c:v>7/OCT/2024-13/OCT/2024</c:v>
                </c:pt>
              </c:strCache>
            </c:strRef>
          </c:tx>
          <c:spPr>
            <a:solidFill>
              <a:schemeClr val="accent4"/>
            </a:solidFill>
            <a:ln>
              <a:noFill/>
            </a:ln>
            <a:effectLst/>
          </c:spPr>
          <c:invertIfNegative val="0"/>
          <c:cat>
            <c:strRef>
              <c:f>'HG TBZ'!$B$31:$B$57</c:f>
              <c:strCache>
                <c:ptCount val="2"/>
                <c:pt idx="0">
                  <c:v>PROMO CHICKEN JJAMPPONG 29K</c:v>
                </c:pt>
                <c:pt idx="1">
                  <c:v>PAKET CHICKEN JJAMPPONG + CORN TEA</c:v>
                </c:pt>
              </c:strCache>
            </c:strRef>
          </c:cat>
          <c:val>
            <c:numRef>
              <c:f>'HG TBZ'!$L$31:$L$57</c:f>
              <c:numCache>
                <c:formatCode>General</c:formatCode>
                <c:ptCount val="2"/>
                <c:pt idx="0">
                  <c:v>0</c:v>
                </c:pt>
                <c:pt idx="1">
                  <c:v>38</c:v>
                </c:pt>
              </c:numCache>
            </c:numRef>
          </c:val>
          <c:extLst>
            <c:ext xmlns:c16="http://schemas.microsoft.com/office/drawing/2014/chart" uri="{C3380CC4-5D6E-409C-BE32-E72D297353CC}">
              <c16:uniqueId val="{00000004-574B-4E86-B2D8-B68CD995E926}"/>
            </c:ext>
          </c:extLst>
        </c:ser>
        <c:ser>
          <c:idx val="4"/>
          <c:order val="4"/>
          <c:tx>
            <c:strRef>
              <c:f>'HG TBZ'!$M$30</c:f>
              <c:strCache>
                <c:ptCount val="1"/>
                <c:pt idx="0">
                  <c:v>14/OCT/2024 -  20/OCT/2024</c:v>
                </c:pt>
              </c:strCache>
            </c:strRef>
          </c:tx>
          <c:spPr>
            <a:solidFill>
              <a:schemeClr val="accent5"/>
            </a:solidFill>
            <a:ln>
              <a:noFill/>
            </a:ln>
            <a:effectLst/>
          </c:spPr>
          <c:invertIfNegative val="0"/>
          <c:cat>
            <c:strRef>
              <c:f>'HG TBZ'!$B$31:$B$57</c:f>
              <c:strCache>
                <c:ptCount val="2"/>
                <c:pt idx="0">
                  <c:v>PROMO CHICKEN JJAMPPONG 29K</c:v>
                </c:pt>
                <c:pt idx="1">
                  <c:v>PAKET CHICKEN JJAMPPONG + CORN TEA</c:v>
                </c:pt>
              </c:strCache>
            </c:strRef>
          </c:cat>
          <c:val>
            <c:numRef>
              <c:f>'HG TBZ'!$M$31:$M$57</c:f>
              <c:numCache>
                <c:formatCode>General</c:formatCode>
                <c:ptCount val="2"/>
                <c:pt idx="0">
                  <c:v>0</c:v>
                </c:pt>
                <c:pt idx="1">
                  <c:v>57</c:v>
                </c:pt>
              </c:numCache>
            </c:numRef>
          </c:val>
          <c:extLst>
            <c:ext xmlns:c16="http://schemas.microsoft.com/office/drawing/2014/chart" uri="{C3380CC4-5D6E-409C-BE32-E72D297353CC}">
              <c16:uniqueId val="{00000005-574B-4E86-B2D8-B68CD995E926}"/>
            </c:ext>
          </c:extLst>
        </c:ser>
        <c:dLbls>
          <c:showLegendKey val="0"/>
          <c:showVal val="0"/>
          <c:showCatName val="0"/>
          <c:showSerName val="0"/>
          <c:showPercent val="0"/>
          <c:showBubbleSize val="0"/>
        </c:dLbls>
        <c:gapWidth val="219"/>
        <c:overlap val="-27"/>
        <c:axId val="1978922383"/>
        <c:axId val="1978929039"/>
      </c:barChart>
      <c:catAx>
        <c:axId val="1978922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8929039"/>
        <c:crosses val="autoZero"/>
        <c:auto val="1"/>
        <c:lblAlgn val="ctr"/>
        <c:lblOffset val="100"/>
        <c:noMultiLvlLbl val="0"/>
      </c:catAx>
      <c:valAx>
        <c:axId val="1978929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89223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 PROMO/TOTAL CHECKS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8"/>
          <c:order val="0"/>
          <c:tx>
            <c:strRef>
              <c:f>'HG TBZ'!$AH$68</c:f>
              <c:strCache>
                <c:ptCount val="1"/>
                <c:pt idx="0">
                  <c:v>(16/SEPT/2024 - 22/SEPT/2024)</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TBZ'!$B$69:$B$73</c:f>
              <c:strCache>
                <c:ptCount val="1"/>
                <c:pt idx="0">
                  <c:v>PROMO SEAFOOD JJAMPPONG 35K</c:v>
                </c:pt>
              </c:strCache>
            </c:strRef>
          </c:cat>
          <c:val>
            <c:numRef>
              <c:f>'HG TBZ'!$AH$69:$AH$76</c:f>
              <c:numCache>
                <c:formatCode>General</c:formatCode>
                <c:ptCount val="1"/>
                <c:pt idx="0">
                  <c:v>2.34</c:v>
                </c:pt>
              </c:numCache>
            </c:numRef>
          </c:val>
          <c:extLst>
            <c:ext xmlns:c16="http://schemas.microsoft.com/office/drawing/2014/chart" uri="{C3380CC4-5D6E-409C-BE32-E72D297353CC}">
              <c16:uniqueId val="{0000001C-4EA3-4D8A-965E-D542D4EF7999}"/>
            </c:ext>
          </c:extLst>
        </c:ser>
        <c:ser>
          <c:idx val="31"/>
          <c:order val="1"/>
          <c:tx>
            <c:strRef>
              <c:f>'HG TBZ'!$AK$68</c:f>
              <c:strCache>
                <c:ptCount val="1"/>
                <c:pt idx="0">
                  <c:v>23/SEPT/2024 -29/SEPT/2024</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TBZ'!$B$69:$B$73</c:f>
              <c:strCache>
                <c:ptCount val="1"/>
                <c:pt idx="0">
                  <c:v>PROMO SEAFOOD JJAMPPONG 35K</c:v>
                </c:pt>
              </c:strCache>
            </c:strRef>
          </c:cat>
          <c:val>
            <c:numRef>
              <c:f>'HG TBZ'!$AK$69:$AK$76</c:f>
              <c:numCache>
                <c:formatCode>General</c:formatCode>
                <c:ptCount val="1"/>
                <c:pt idx="0">
                  <c:v>4.37</c:v>
                </c:pt>
              </c:numCache>
            </c:numRef>
          </c:val>
          <c:extLst>
            <c:ext xmlns:c16="http://schemas.microsoft.com/office/drawing/2014/chart" uri="{C3380CC4-5D6E-409C-BE32-E72D297353CC}">
              <c16:uniqueId val="{0000001F-4EA3-4D8A-965E-D542D4EF7999}"/>
            </c:ext>
          </c:extLst>
        </c:ser>
        <c:ser>
          <c:idx val="34"/>
          <c:order val="2"/>
          <c:tx>
            <c:strRef>
              <c:f>'HG TBZ'!$AN$68</c:f>
              <c:strCache>
                <c:ptCount val="1"/>
                <c:pt idx="0">
                  <c:v>30/SEPT/2024 -6/OCT/2024</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TBZ'!$B$69:$B$73</c:f>
              <c:strCache>
                <c:ptCount val="1"/>
                <c:pt idx="0">
                  <c:v>PROMO SEAFOOD JJAMPPONG 35K</c:v>
                </c:pt>
              </c:strCache>
            </c:strRef>
          </c:cat>
          <c:val>
            <c:numRef>
              <c:f>'HG TBZ'!$AN$69:$AN$76</c:f>
              <c:numCache>
                <c:formatCode>General</c:formatCode>
                <c:ptCount val="1"/>
                <c:pt idx="0">
                  <c:v>8.17</c:v>
                </c:pt>
              </c:numCache>
            </c:numRef>
          </c:val>
          <c:extLst>
            <c:ext xmlns:c16="http://schemas.microsoft.com/office/drawing/2014/chart" uri="{C3380CC4-5D6E-409C-BE32-E72D297353CC}">
              <c16:uniqueId val="{00000022-4EA3-4D8A-965E-D542D4EF7999}"/>
            </c:ext>
          </c:extLst>
        </c:ser>
        <c:ser>
          <c:idx val="37"/>
          <c:order val="3"/>
          <c:tx>
            <c:strRef>
              <c:f>'HG TBZ'!$AQ$68</c:f>
              <c:strCache>
                <c:ptCount val="1"/>
                <c:pt idx="0">
                  <c:v>7/OCT/2024 -13/OCT/2024</c:v>
                </c:pt>
              </c:strCache>
            </c:strRef>
          </c:tx>
          <c:spPr>
            <a:solidFill>
              <a:schemeClr val="accent2">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TBZ'!$B$69:$B$73</c:f>
              <c:strCache>
                <c:ptCount val="1"/>
                <c:pt idx="0">
                  <c:v>PROMO SEAFOOD JJAMPPONG 35K</c:v>
                </c:pt>
              </c:strCache>
            </c:strRef>
          </c:cat>
          <c:val>
            <c:numRef>
              <c:f>'HG TBZ'!$AQ$69:$AQ$76</c:f>
              <c:numCache>
                <c:formatCode>General</c:formatCode>
                <c:ptCount val="1"/>
                <c:pt idx="0">
                  <c:v>7.61</c:v>
                </c:pt>
              </c:numCache>
            </c:numRef>
          </c:val>
          <c:extLst>
            <c:ext xmlns:c16="http://schemas.microsoft.com/office/drawing/2014/chart" uri="{C3380CC4-5D6E-409C-BE32-E72D297353CC}">
              <c16:uniqueId val="{00000025-4EA3-4D8A-965E-D542D4EF7999}"/>
            </c:ext>
          </c:extLst>
        </c:ser>
        <c:ser>
          <c:idx val="0"/>
          <c:order val="4"/>
          <c:tx>
            <c:strRef>
              <c:f>'HG TBZ'!$AT$68</c:f>
              <c:strCache>
                <c:ptCount val="1"/>
                <c:pt idx="0">
                  <c:v>14/OCT/2024 -  20/OCT/20242</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TBZ'!$B$69:$B$73</c:f>
              <c:strCache>
                <c:ptCount val="1"/>
                <c:pt idx="0">
                  <c:v>PROMO SEAFOOD JJAMPPONG 35K</c:v>
                </c:pt>
              </c:strCache>
            </c:strRef>
          </c:cat>
          <c:val>
            <c:numRef>
              <c:f>'HG TBZ'!$AT$69:$AT$76</c:f>
              <c:numCache>
                <c:formatCode>General</c:formatCode>
                <c:ptCount val="1"/>
                <c:pt idx="0">
                  <c:v>5.94</c:v>
                </c:pt>
              </c:numCache>
            </c:numRef>
          </c:val>
          <c:extLst>
            <c:ext xmlns:c16="http://schemas.microsoft.com/office/drawing/2014/chart" uri="{C3380CC4-5D6E-409C-BE32-E72D297353CC}">
              <c16:uniqueId val="{00000001-E759-4638-80A5-0708E54BA28F}"/>
            </c:ext>
          </c:extLst>
        </c:ser>
        <c:dLbls>
          <c:dLblPos val="outEnd"/>
          <c:showLegendKey val="0"/>
          <c:showVal val="1"/>
          <c:showCatName val="0"/>
          <c:showSerName val="0"/>
          <c:showPercent val="0"/>
          <c:showBubbleSize val="0"/>
        </c:dLbls>
        <c:gapWidth val="219"/>
        <c:overlap val="-27"/>
        <c:axId val="1219662800"/>
        <c:axId val="1219683600"/>
        <c:extLst/>
      </c:barChart>
      <c:catAx>
        <c:axId val="121966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683600"/>
        <c:crosses val="autoZero"/>
        <c:auto val="1"/>
        <c:lblAlgn val="ctr"/>
        <c:lblOffset val="100"/>
        <c:noMultiLvlLbl val="0"/>
      </c:catAx>
      <c:valAx>
        <c:axId val="1219683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662800"/>
        <c:crosses val="autoZero"/>
        <c:crossBetween val="between"/>
      </c:valAx>
      <c:spPr>
        <a:noFill/>
        <a:ln>
          <a:noFill/>
        </a:ln>
        <a:effectLst/>
      </c:spPr>
    </c:plotArea>
    <c:legend>
      <c:legendPos val="b"/>
      <c:layout>
        <c:manualLayout>
          <c:xMode val="edge"/>
          <c:yMode val="edge"/>
          <c:x val="2.4749159000140252E-2"/>
          <c:y val="0.76217477469714834"/>
          <c:w val="0.96623351669866964"/>
          <c:h val="0.200519537996968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 VALUE PROMO/TOTAL NETT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9"/>
          <c:order val="0"/>
          <c:tx>
            <c:strRef>
              <c:f>'HG TBZ'!$AI$68</c:f>
              <c:strCache>
                <c:ptCount val="1"/>
                <c:pt idx="0">
                  <c:v>( 16/SEPT/2024-22/SEPT/2024 )</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TBZ'!$B$69:$B$73</c:f>
              <c:strCache>
                <c:ptCount val="1"/>
                <c:pt idx="0">
                  <c:v>PROMO SEAFOOD JJAMPPONG 35K</c:v>
                </c:pt>
              </c:strCache>
            </c:strRef>
          </c:cat>
          <c:val>
            <c:numRef>
              <c:f>'HG TBZ'!$AI$69:$AI$76</c:f>
              <c:numCache>
                <c:formatCode>General</c:formatCode>
                <c:ptCount val="1"/>
                <c:pt idx="0">
                  <c:v>2.0099999999999998</c:v>
                </c:pt>
              </c:numCache>
            </c:numRef>
          </c:val>
          <c:extLst>
            <c:ext xmlns:c16="http://schemas.microsoft.com/office/drawing/2014/chart" uri="{C3380CC4-5D6E-409C-BE32-E72D297353CC}">
              <c16:uniqueId val="{00000003-D1CB-4669-9775-DCCF058DFAB0}"/>
            </c:ext>
          </c:extLst>
        </c:ser>
        <c:ser>
          <c:idx val="32"/>
          <c:order val="1"/>
          <c:tx>
            <c:strRef>
              <c:f>'HG TBZ'!$AL$68</c:f>
              <c:strCache>
                <c:ptCount val="1"/>
                <c:pt idx="0">
                  <c:v>23/SEPT/2024 - 29/SEPT/2024</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TBZ'!$B$69:$B$73</c:f>
              <c:strCache>
                <c:ptCount val="1"/>
                <c:pt idx="0">
                  <c:v>PROMO SEAFOOD JJAMPPONG 35K</c:v>
                </c:pt>
              </c:strCache>
            </c:strRef>
          </c:cat>
          <c:val>
            <c:numRef>
              <c:f>'HG TBZ'!$AL$69:$AL$76</c:f>
              <c:numCache>
                <c:formatCode>General</c:formatCode>
                <c:ptCount val="1"/>
                <c:pt idx="0">
                  <c:v>1.24</c:v>
                </c:pt>
              </c:numCache>
            </c:numRef>
          </c:val>
          <c:extLst>
            <c:ext xmlns:c16="http://schemas.microsoft.com/office/drawing/2014/chart" uri="{C3380CC4-5D6E-409C-BE32-E72D297353CC}">
              <c16:uniqueId val="{00000006-D1CB-4669-9775-DCCF058DFAB0}"/>
            </c:ext>
          </c:extLst>
        </c:ser>
        <c:ser>
          <c:idx val="35"/>
          <c:order val="2"/>
          <c:tx>
            <c:strRef>
              <c:f>'HG TBZ'!$AO$68</c:f>
              <c:strCache>
                <c:ptCount val="1"/>
                <c:pt idx="0">
                  <c:v>30/SEPT/2024- 6/OCT/2024</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TBZ'!$B$69:$B$73</c:f>
              <c:strCache>
                <c:ptCount val="1"/>
                <c:pt idx="0">
                  <c:v>PROMO SEAFOOD JJAMPPONG 35K</c:v>
                </c:pt>
              </c:strCache>
            </c:strRef>
          </c:cat>
          <c:val>
            <c:numRef>
              <c:f>'HG TBZ'!$AO$69:$AO$76</c:f>
              <c:numCache>
                <c:formatCode>General</c:formatCode>
                <c:ptCount val="1"/>
                <c:pt idx="0">
                  <c:v>2.08</c:v>
                </c:pt>
              </c:numCache>
            </c:numRef>
          </c:val>
          <c:extLst>
            <c:ext xmlns:c16="http://schemas.microsoft.com/office/drawing/2014/chart" uri="{C3380CC4-5D6E-409C-BE32-E72D297353CC}">
              <c16:uniqueId val="{00000009-D1CB-4669-9775-DCCF058DFAB0}"/>
            </c:ext>
          </c:extLst>
        </c:ser>
        <c:ser>
          <c:idx val="38"/>
          <c:order val="3"/>
          <c:tx>
            <c:strRef>
              <c:f>'HG TBZ'!$AR$68</c:f>
              <c:strCache>
                <c:ptCount val="1"/>
                <c:pt idx="0">
                  <c:v>7/OCT/2024- 13/OCT/2024</c:v>
                </c:pt>
              </c:strCache>
            </c:strRef>
          </c:tx>
          <c:spPr>
            <a:solidFill>
              <a:schemeClr val="accent3">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TBZ'!$B$69:$B$73</c:f>
              <c:strCache>
                <c:ptCount val="1"/>
                <c:pt idx="0">
                  <c:v>PROMO SEAFOOD JJAMPPONG 35K</c:v>
                </c:pt>
              </c:strCache>
            </c:strRef>
          </c:cat>
          <c:val>
            <c:numRef>
              <c:f>'HG TBZ'!$AR$69:$AR$76</c:f>
              <c:numCache>
                <c:formatCode>General</c:formatCode>
                <c:ptCount val="1"/>
                <c:pt idx="0">
                  <c:v>1.97</c:v>
                </c:pt>
              </c:numCache>
            </c:numRef>
          </c:val>
          <c:extLst>
            <c:ext xmlns:c16="http://schemas.microsoft.com/office/drawing/2014/chart" uri="{C3380CC4-5D6E-409C-BE32-E72D297353CC}">
              <c16:uniqueId val="{0000000C-D1CB-4669-9775-DCCF058DFAB0}"/>
            </c:ext>
          </c:extLst>
        </c:ser>
        <c:ser>
          <c:idx val="0"/>
          <c:order val="4"/>
          <c:tx>
            <c:strRef>
              <c:f>'HG TBZ'!$AU$68</c:f>
              <c:strCache>
                <c:ptCount val="1"/>
                <c:pt idx="0">
                  <c:v>14/OCT/2024 -  20/OCT/20243</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'HG TBZ'!$B$69:$B$73</c:f>
              <c:strCache>
                <c:ptCount val="1"/>
                <c:pt idx="0">
                  <c:v>PROMO SEAFOOD JJAMPPONG 35K</c:v>
                </c:pt>
              </c:strCache>
            </c:strRef>
          </c:cat>
          <c:val>
            <c:numRef>
              <c:f>'HG TBZ'!$AU$69:$AU$76</c:f>
              <c:numCache>
                <c:formatCode>General</c:formatCode>
                <c:ptCount val="1"/>
                <c:pt idx="0">
                  <c:v>1.59</c:v>
                </c:pt>
              </c:numCache>
            </c:numRef>
          </c:val>
          <c:extLst>
            <c:ext xmlns:c16="http://schemas.microsoft.com/office/drawing/2014/chart" uri="{C3380CC4-5D6E-409C-BE32-E72D297353CC}">
              <c16:uniqueId val="{00000001-68AF-4780-A321-FD636BB88311}"/>
            </c:ext>
          </c:extLst>
        </c:ser>
        <c:dLbls>
          <c:dLblPos val="outEnd"/>
          <c:showLegendKey val="0"/>
          <c:showVal val="1"/>
          <c:showCatName val="0"/>
          <c:showSerName val="0"/>
          <c:showPercent val="0"/>
          <c:showBubbleSize val="0"/>
        </c:dLbls>
        <c:gapWidth val="219"/>
        <c:overlap val="-27"/>
        <c:axId val="1219662800"/>
        <c:axId val="1219683600"/>
        <c:extLst/>
      </c:barChart>
      <c:catAx>
        <c:axId val="121966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683600"/>
        <c:crosses val="autoZero"/>
        <c:auto val="1"/>
        <c:lblAlgn val="ctr"/>
        <c:lblOffset val="100"/>
        <c:noMultiLvlLbl val="0"/>
      </c:catAx>
      <c:valAx>
        <c:axId val="1219683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662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BREAKDOWN ITEM PROMO</a:t>
            </a:r>
          </a:p>
        </c:rich>
      </c:tx>
      <c:layout>
        <c:manualLayout>
          <c:xMode val="edge"/>
          <c:yMode val="edge"/>
          <c:x val="0.47472970794707209"/>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'HOTTEOK KOKAS'!$F$30</c:f>
              <c:strCache>
                <c:ptCount val="1"/>
                <c:pt idx="0">
                  <c:v>price</c:v>
                </c:pt>
              </c:strCache>
            </c:strRef>
          </c:tx>
          <c:spPr>
            <a:solidFill>
              <a:schemeClr val="accent1"/>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KOKAS'!$F$31:$F$59</c:f>
              <c:numCache>
                <c:formatCode>General</c:formatCode>
                <c:ptCount val="29"/>
                <c:pt idx="0">
                  <c:v>27272</c:v>
                </c:pt>
                <c:pt idx="1">
                  <c:v>9090</c:v>
                </c:pt>
                <c:pt idx="2">
                  <c:v>0</c:v>
                </c:pt>
                <c:pt idx="3">
                  <c:v>28181</c:v>
                </c:pt>
                <c:pt idx="4">
                  <c:v>29909</c:v>
                </c:pt>
                <c:pt idx="5">
                  <c:v>34909</c:v>
                </c:pt>
                <c:pt idx="6">
                  <c:v>29909</c:v>
                </c:pt>
                <c:pt idx="7">
                  <c:v>92727</c:v>
                </c:pt>
                <c:pt idx="8">
                  <c:v>92727</c:v>
                </c:pt>
                <c:pt idx="9">
                  <c:v>104545</c:v>
                </c:pt>
                <c:pt idx="10">
                  <c:v>92727</c:v>
                </c:pt>
                <c:pt idx="11">
                  <c:v>104545</c:v>
                </c:pt>
                <c:pt idx="12">
                  <c:v>38909</c:v>
                </c:pt>
                <c:pt idx="13">
                  <c:v>38909</c:v>
                </c:pt>
                <c:pt idx="14">
                  <c:v>32090</c:v>
                </c:pt>
                <c:pt idx="15">
                  <c:v>0</c:v>
                </c:pt>
                <c:pt idx="16">
                  <c:v>45454</c:v>
                </c:pt>
                <c:pt idx="17">
                  <c:v>42727</c:v>
                </c:pt>
                <c:pt idx="18">
                  <c:v>36363</c:v>
                </c:pt>
                <c:pt idx="19">
                  <c:v>35454</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2EB3-4C8A-AE23-3BC5E41AB9D1}"/>
            </c:ext>
          </c:extLst>
        </c:ser>
        <c:ser>
          <c:idx val="1"/>
          <c:order val="1"/>
          <c:tx>
            <c:strRef>
              <c:f>'HOTTEOK KOKAS'!$G$30</c:f>
              <c:strCache>
                <c:ptCount val="1"/>
                <c:pt idx="0">
                  <c:v>(1-31)</c:v>
                </c:pt>
              </c:strCache>
            </c:strRef>
          </c:tx>
          <c:spPr>
            <a:solidFill>
              <a:schemeClr val="accent2"/>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KOKAS'!$G$31:$G$59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1-2EB3-4C8A-AE23-3BC5E41AB9D1}"/>
            </c:ext>
          </c:extLst>
        </c:ser>
        <c:ser>
          <c:idx val="2"/>
          <c:order val="2"/>
          <c:tx>
            <c:strRef>
              <c:f>'HOTTEOK KOKAS'!$H$30</c:f>
              <c:strCache>
                <c:ptCount val="1"/>
                <c:pt idx="0">
                  <c:v>(1-30)</c:v>
                </c:pt>
              </c:strCache>
            </c:strRef>
          </c:tx>
          <c:spPr>
            <a:solidFill>
              <a:schemeClr val="accent3"/>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KOKAS'!$H$31:$H$59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2EB3-4C8A-AE23-3BC5E41AB9D1}"/>
            </c:ext>
          </c:extLst>
        </c:ser>
        <c:ser>
          <c:idx val="3"/>
          <c:order val="3"/>
          <c:tx>
            <c:strRef>
              <c:f>'HOTTEOK KOKAS'!$I$30</c:f>
              <c:strCache>
                <c:ptCount val="1"/>
                <c:pt idx="0">
                  <c:v>(1-29)</c:v>
                </c:pt>
              </c:strCache>
            </c:strRef>
          </c:tx>
          <c:spPr>
            <a:solidFill>
              <a:schemeClr val="accent4"/>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KOKAS'!$I$31:$I$59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3-2EB3-4C8A-AE23-3BC5E41AB9D1}"/>
            </c:ext>
          </c:extLst>
        </c:ser>
        <c:ser>
          <c:idx val="4"/>
          <c:order val="4"/>
          <c:tx>
            <c:strRef>
              <c:f>'HOTTEOK KOKAS'!$J$30</c:f>
              <c:strCache>
                <c:ptCount val="1"/>
                <c:pt idx="0">
                  <c:v>(1-31)2</c:v>
                </c:pt>
              </c:strCache>
            </c:strRef>
          </c:tx>
          <c:spPr>
            <a:solidFill>
              <a:schemeClr val="accent5"/>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KOKAS'!$J$31:$J$59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4-2EB3-4C8A-AE23-3BC5E41AB9D1}"/>
            </c:ext>
          </c:extLst>
        </c:ser>
        <c:ser>
          <c:idx val="5"/>
          <c:order val="5"/>
          <c:tx>
            <c:strRef>
              <c:f>'HOTTEOK KOKAS'!$K$30</c:f>
              <c:strCache>
                <c:ptCount val="1"/>
                <c:pt idx="0">
                  <c:v>(1-30)3</c:v>
                </c:pt>
              </c:strCache>
            </c:strRef>
          </c:tx>
          <c:spPr>
            <a:solidFill>
              <a:schemeClr val="accent6"/>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KOKAS'!$K$31:$K$59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5-2EB3-4C8A-AE23-3BC5E41AB9D1}"/>
            </c:ext>
          </c:extLst>
        </c:ser>
        <c:ser>
          <c:idx val="6"/>
          <c:order val="6"/>
          <c:tx>
            <c:strRef>
              <c:f>'HOTTEOK KOKAS'!$L$30</c:f>
              <c:strCache>
                <c:ptCount val="1"/>
                <c:pt idx="0">
                  <c:v>(1-5)</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KOKAS'!$L$31:$L$59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6-2EB3-4C8A-AE23-3BC5E41AB9D1}"/>
            </c:ext>
          </c:extLst>
        </c:ser>
        <c:ser>
          <c:idx val="7"/>
          <c:order val="7"/>
          <c:tx>
            <c:strRef>
              <c:f>'HOTTEOK KOKAS'!$M$30</c:f>
              <c:strCache>
                <c:ptCount val="1"/>
                <c:pt idx="0">
                  <c:v>(6-12)</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KOKAS'!$M$31:$M$59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7-2EB3-4C8A-AE23-3BC5E41AB9D1}"/>
            </c:ext>
          </c:extLst>
        </c:ser>
        <c:ser>
          <c:idx val="8"/>
          <c:order val="8"/>
          <c:tx>
            <c:strRef>
              <c:f>'HOTTEOK KOKAS'!$N$30</c:f>
              <c:strCache>
                <c:ptCount val="1"/>
                <c:pt idx="0">
                  <c:v>(13-19)</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KOKAS'!$N$31:$N$59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8-2EB3-4C8A-AE23-3BC5E41AB9D1}"/>
            </c:ext>
          </c:extLst>
        </c:ser>
        <c:ser>
          <c:idx val="9"/>
          <c:order val="9"/>
          <c:tx>
            <c:strRef>
              <c:f>'HOTTEOK KOKAS'!$O$30</c:f>
              <c:strCache>
                <c:ptCount val="1"/>
                <c:pt idx="0">
                  <c:v>(20-26)</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KOKAS'!$O$31:$O$59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9-2EB3-4C8A-AE23-3BC5E41AB9D1}"/>
            </c:ext>
          </c:extLst>
        </c:ser>
        <c:ser>
          <c:idx val="10"/>
          <c:order val="10"/>
          <c:tx>
            <c:strRef>
              <c:f>'HOTTEOK KOKAS'!$P$30</c:f>
              <c:strCache>
                <c:ptCount val="1"/>
                <c:pt idx="0">
                  <c:v>(27-31)</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KOKAS'!$P$31:$P$59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A-2EB3-4C8A-AE23-3BC5E41AB9D1}"/>
            </c:ext>
          </c:extLst>
        </c:ser>
        <c:ser>
          <c:idx val="11"/>
          <c:order val="11"/>
          <c:tx>
            <c:strRef>
              <c:f>'HOTTEOK KOKAS'!$Q$30</c:f>
              <c:strCache>
                <c:ptCount val="1"/>
                <c:pt idx="0">
                  <c:v>(1-2)</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KOKAS'!$Q$31:$Q$59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B-2EB3-4C8A-AE23-3BC5E41AB9D1}"/>
            </c:ext>
          </c:extLst>
        </c:ser>
        <c:ser>
          <c:idx val="12"/>
          <c:order val="12"/>
          <c:tx>
            <c:strRef>
              <c:f>'HOTTEOK KOKAS'!$R$30</c:f>
              <c:strCache>
                <c:ptCount val="1"/>
                <c:pt idx="0">
                  <c:v>(3-9)</c:v>
                </c:pt>
              </c:strCache>
            </c:strRef>
          </c:tx>
          <c:spPr>
            <a:solidFill>
              <a:schemeClr val="accent1">
                <a:lumMod val="80000"/>
                <a:lumOff val="2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KOKAS'!$R$31:$R$59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C-2EB3-4C8A-AE23-3BC5E41AB9D1}"/>
            </c:ext>
          </c:extLst>
        </c:ser>
        <c:ser>
          <c:idx val="13"/>
          <c:order val="13"/>
          <c:tx>
            <c:strRef>
              <c:f>'HOTTEOK KOKAS'!$S$30</c:f>
              <c:strCache>
                <c:ptCount val="1"/>
                <c:pt idx="0">
                  <c:v>(10-16)</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KOKAS'!$S$31:$S$59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D-2EB3-4C8A-AE23-3BC5E41AB9D1}"/>
            </c:ext>
          </c:extLst>
        </c:ser>
        <c:ser>
          <c:idx val="14"/>
          <c:order val="14"/>
          <c:tx>
            <c:strRef>
              <c:f>'HOTTEOK KOKAS'!$T$30</c:f>
              <c:strCache>
                <c:ptCount val="1"/>
                <c:pt idx="0">
                  <c:v>(17-23)</c:v>
                </c:pt>
              </c:strCache>
            </c:strRef>
          </c:tx>
          <c:spPr>
            <a:solidFill>
              <a:schemeClr val="accent3">
                <a:lumMod val="80000"/>
                <a:lumOff val="2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KOKAS'!$T$31:$T$59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E-2EB3-4C8A-AE23-3BC5E41AB9D1}"/>
            </c:ext>
          </c:extLst>
        </c:ser>
        <c:ser>
          <c:idx val="15"/>
          <c:order val="15"/>
          <c:tx>
            <c:strRef>
              <c:f>'HOTTEOK KOKAS'!$U$30</c:f>
              <c:strCache>
                <c:ptCount val="1"/>
                <c:pt idx="0">
                  <c:v>(24-30)</c:v>
                </c:pt>
              </c:strCache>
            </c:strRef>
          </c:tx>
          <c:spPr>
            <a:solidFill>
              <a:schemeClr val="accent4">
                <a:lumMod val="80000"/>
                <a:lumOff val="2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KOKAS'!$U$31:$U$59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F-2EB3-4C8A-AE23-3BC5E41AB9D1}"/>
            </c:ext>
          </c:extLst>
        </c:ser>
        <c:ser>
          <c:idx val="16"/>
          <c:order val="16"/>
          <c:tx>
            <c:strRef>
              <c:f>'HOTTEOK KOKAS'!$V$30</c:f>
              <c:strCache>
                <c:ptCount val="1"/>
                <c:pt idx="0">
                  <c:v>(1-7)</c:v>
                </c:pt>
              </c:strCache>
            </c:strRef>
          </c:tx>
          <c:spPr>
            <a:solidFill>
              <a:schemeClr val="accent5">
                <a:lumMod val="80000"/>
                <a:lumOff val="2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KOKAS'!$V$31:$V$59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0-2EB3-4C8A-AE23-3BC5E41AB9D1}"/>
            </c:ext>
          </c:extLst>
        </c:ser>
        <c:ser>
          <c:idx val="17"/>
          <c:order val="17"/>
          <c:tx>
            <c:strRef>
              <c:f>'HOTTEOK KOKAS'!$W$30</c:f>
              <c:strCache>
                <c:ptCount val="1"/>
                <c:pt idx="0">
                  <c:v>(8-14)</c:v>
                </c:pt>
              </c:strCache>
            </c:strRef>
          </c:tx>
          <c:spPr>
            <a:solidFill>
              <a:schemeClr val="accent6">
                <a:lumMod val="80000"/>
                <a:lumOff val="2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KOKAS'!$W$31:$W$59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1-2EB3-4C8A-AE23-3BC5E41AB9D1}"/>
            </c:ext>
          </c:extLst>
        </c:ser>
        <c:ser>
          <c:idx val="18"/>
          <c:order val="18"/>
          <c:tx>
            <c:strRef>
              <c:f>'HOTTEOK KOKAS'!$X$30</c:f>
              <c:strCache>
                <c:ptCount val="1"/>
                <c:pt idx="0">
                  <c:v>(15-21)</c:v>
                </c:pt>
              </c:strCache>
            </c:strRef>
          </c:tx>
          <c:spPr>
            <a:solidFill>
              <a:schemeClr val="accent1">
                <a:lumMod val="8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KOKAS'!$X$31:$X$59</c:f>
              <c:numCache>
                <c:formatCode>General</c:formatCode>
                <c:ptCount val="29"/>
                <c:pt idx="0">
                  <c:v>0</c:v>
                </c:pt>
                <c:pt idx="1">
                  <c:v>0</c:v>
                </c:pt>
                <c:pt idx="2">
                  <c:v>0</c:v>
                </c:pt>
                <c:pt idx="3">
                  <c:v>0</c:v>
                </c:pt>
                <c:pt idx="4">
                  <c:v>0</c:v>
                </c:pt>
                <c:pt idx="5">
                  <c:v>0</c:v>
                </c:pt>
                <c:pt idx="6">
                  <c:v>0</c:v>
                </c:pt>
                <c:pt idx="7">
                  <c:v>0</c:v>
                </c:pt>
                <c:pt idx="8">
                  <c:v>0</c:v>
                </c:pt>
                <c:pt idx="9">
                  <c:v>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2-2EB3-4C8A-AE23-3BC5E41AB9D1}"/>
            </c:ext>
          </c:extLst>
        </c:ser>
        <c:ser>
          <c:idx val="19"/>
          <c:order val="19"/>
          <c:tx>
            <c:strRef>
              <c:f>'HOTTEOK KOKAS'!$Y$30</c:f>
              <c:strCache>
                <c:ptCount val="1"/>
                <c:pt idx="0">
                  <c:v>(22-28)</c:v>
                </c:pt>
              </c:strCache>
            </c:strRef>
          </c:tx>
          <c:spPr>
            <a:solidFill>
              <a:schemeClr val="accent2">
                <a:lumMod val="8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KOKAS'!$Y$31:$Y$59</c:f>
              <c:numCache>
                <c:formatCode>General</c:formatCode>
                <c:ptCount val="29"/>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34</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3-2EB3-4C8A-AE23-3BC5E41AB9D1}"/>
            </c:ext>
          </c:extLst>
        </c:ser>
        <c:ser>
          <c:idx val="20"/>
          <c:order val="20"/>
          <c:tx>
            <c:strRef>
              <c:f>'HOTTEOK KOKAS'!$Z$30</c:f>
              <c:strCache>
                <c:ptCount val="1"/>
                <c:pt idx="0">
                  <c:v> (29 - 4)</c:v>
                </c:pt>
              </c:strCache>
            </c:strRef>
          </c:tx>
          <c:spPr>
            <a:solidFill>
              <a:schemeClr val="accent3">
                <a:lumMod val="8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KOKAS'!$Z$31:$Z$59</c:f>
              <c:numCache>
                <c:formatCode>General</c:formatCode>
                <c:ptCount val="29"/>
                <c:pt idx="0">
                  <c:v>0</c:v>
                </c:pt>
                <c:pt idx="1">
                  <c:v>0</c:v>
                </c:pt>
                <c:pt idx="2">
                  <c:v>0</c:v>
                </c:pt>
                <c:pt idx="3">
                  <c:v>0</c:v>
                </c:pt>
                <c:pt idx="4">
                  <c:v>0</c:v>
                </c:pt>
                <c:pt idx="5">
                  <c:v>0</c:v>
                </c:pt>
                <c:pt idx="6">
                  <c:v>0</c:v>
                </c:pt>
                <c:pt idx="7">
                  <c:v>0</c:v>
                </c:pt>
                <c:pt idx="8">
                  <c:v>0</c:v>
                </c:pt>
                <c:pt idx="9">
                  <c:v>2</c:v>
                </c:pt>
                <c:pt idx="10">
                  <c:v>0</c:v>
                </c:pt>
                <c:pt idx="11">
                  <c:v>0</c:v>
                </c:pt>
                <c:pt idx="12">
                  <c:v>0</c:v>
                </c:pt>
                <c:pt idx="13">
                  <c:v>0</c:v>
                </c:pt>
                <c:pt idx="14">
                  <c:v>0</c:v>
                </c:pt>
                <c:pt idx="15">
                  <c:v>0</c:v>
                </c:pt>
                <c:pt idx="16">
                  <c:v>0</c:v>
                </c:pt>
                <c:pt idx="17">
                  <c:v>0</c:v>
                </c:pt>
                <c:pt idx="18">
                  <c:v>0</c:v>
                </c:pt>
                <c:pt idx="19">
                  <c:v>0</c:v>
                </c:pt>
                <c:pt idx="20">
                  <c:v>43</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4-2EB3-4C8A-AE23-3BC5E41AB9D1}"/>
            </c:ext>
          </c:extLst>
        </c:ser>
        <c:ser>
          <c:idx val="21"/>
          <c:order val="21"/>
          <c:tx>
            <c:strRef>
              <c:f>'HOTTEOK KOKAS'!$AA$30</c:f>
              <c:strCache>
                <c:ptCount val="1"/>
                <c:pt idx="0">
                  <c:v>(5 - 11)</c:v>
                </c:pt>
              </c:strCache>
            </c:strRef>
          </c:tx>
          <c:spPr>
            <a:solidFill>
              <a:schemeClr val="accent4">
                <a:lumMod val="8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KOKAS'!$AA$31:$AA$59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32</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5-2EB3-4C8A-AE23-3BC5E41AB9D1}"/>
            </c:ext>
          </c:extLst>
        </c:ser>
        <c:ser>
          <c:idx val="22"/>
          <c:order val="22"/>
          <c:tx>
            <c:strRef>
              <c:f>'HOTTEOK KOKAS'!$AB$30</c:f>
              <c:strCache>
                <c:ptCount val="1"/>
                <c:pt idx="0">
                  <c:v>(12-18)</c:v>
                </c:pt>
              </c:strCache>
            </c:strRef>
          </c:tx>
          <c:spPr>
            <a:solidFill>
              <a:schemeClr val="accent5">
                <a:lumMod val="8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KOKAS'!$AB$31:$AB$59</c:f>
              <c:numCache>
                <c:formatCode>General</c:formatCode>
                <c:ptCount val="29"/>
                <c:pt idx="0">
                  <c:v>0</c:v>
                </c:pt>
                <c:pt idx="1">
                  <c:v>0</c:v>
                </c:pt>
                <c:pt idx="2">
                  <c:v>0</c:v>
                </c:pt>
                <c:pt idx="3">
                  <c:v>0</c:v>
                </c:pt>
                <c:pt idx="4">
                  <c:v>0</c:v>
                </c:pt>
                <c:pt idx="5">
                  <c:v>0</c:v>
                </c:pt>
                <c:pt idx="6">
                  <c:v>0</c:v>
                </c:pt>
                <c:pt idx="7">
                  <c:v>0</c:v>
                </c:pt>
                <c:pt idx="8">
                  <c:v>0</c:v>
                </c:pt>
                <c:pt idx="9">
                  <c:v>1</c:v>
                </c:pt>
                <c:pt idx="10">
                  <c:v>0</c:v>
                </c:pt>
                <c:pt idx="11">
                  <c:v>0</c:v>
                </c:pt>
                <c:pt idx="12">
                  <c:v>0</c:v>
                </c:pt>
                <c:pt idx="13">
                  <c:v>0</c:v>
                </c:pt>
                <c:pt idx="14">
                  <c:v>0</c:v>
                </c:pt>
                <c:pt idx="15">
                  <c:v>0</c:v>
                </c:pt>
                <c:pt idx="16">
                  <c:v>0</c:v>
                </c:pt>
                <c:pt idx="17">
                  <c:v>0</c:v>
                </c:pt>
                <c:pt idx="18">
                  <c:v>0</c:v>
                </c:pt>
                <c:pt idx="19">
                  <c:v>0</c:v>
                </c:pt>
                <c:pt idx="20">
                  <c:v>29</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6-2EB3-4C8A-AE23-3BC5E41AB9D1}"/>
            </c:ext>
          </c:extLst>
        </c:ser>
        <c:ser>
          <c:idx val="23"/>
          <c:order val="23"/>
          <c:tx>
            <c:strRef>
              <c:f>'HOTTEOK KOKAS'!$AC$30</c:f>
              <c:strCache>
                <c:ptCount val="1"/>
                <c:pt idx="0">
                  <c:v>( 19 - 25)</c:v>
                </c:pt>
              </c:strCache>
            </c:strRef>
          </c:tx>
          <c:spPr>
            <a:solidFill>
              <a:schemeClr val="accent6">
                <a:lumMod val="8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KOKAS'!$AC$31:$AC$59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1</c:v>
                </c:pt>
                <c:pt idx="12">
                  <c:v>0</c:v>
                </c:pt>
                <c:pt idx="13">
                  <c:v>0</c:v>
                </c:pt>
                <c:pt idx="14">
                  <c:v>0</c:v>
                </c:pt>
                <c:pt idx="15">
                  <c:v>0</c:v>
                </c:pt>
                <c:pt idx="16">
                  <c:v>0</c:v>
                </c:pt>
                <c:pt idx="17">
                  <c:v>0</c:v>
                </c:pt>
                <c:pt idx="18">
                  <c:v>0</c:v>
                </c:pt>
                <c:pt idx="19">
                  <c:v>0</c:v>
                </c:pt>
                <c:pt idx="20">
                  <c:v>1</c:v>
                </c:pt>
                <c:pt idx="21">
                  <c:v>56</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7-2EB3-4C8A-AE23-3BC5E41AB9D1}"/>
            </c:ext>
          </c:extLst>
        </c:ser>
        <c:ser>
          <c:idx val="24"/>
          <c:order val="24"/>
          <c:tx>
            <c:strRef>
              <c:f>'HOTTEOK KOKAS'!$AD$30</c:f>
              <c:strCache>
                <c:ptCount val="1"/>
                <c:pt idx="0">
                  <c:v> ( 26  - 1 )</c:v>
                </c:pt>
              </c:strCache>
            </c:strRef>
          </c:tx>
          <c:spPr>
            <a:solidFill>
              <a:schemeClr val="accent1">
                <a:lumMod val="60000"/>
                <a:lumOff val="4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KOKAS'!$AD$31:$AD$59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4</c:v>
                </c:pt>
                <c:pt idx="12">
                  <c:v>0</c:v>
                </c:pt>
                <c:pt idx="13">
                  <c:v>0</c:v>
                </c:pt>
                <c:pt idx="14">
                  <c:v>0</c:v>
                </c:pt>
                <c:pt idx="15">
                  <c:v>0</c:v>
                </c:pt>
                <c:pt idx="16">
                  <c:v>0</c:v>
                </c:pt>
                <c:pt idx="17">
                  <c:v>0</c:v>
                </c:pt>
                <c:pt idx="18">
                  <c:v>0</c:v>
                </c:pt>
                <c:pt idx="19">
                  <c:v>0</c:v>
                </c:pt>
                <c:pt idx="20">
                  <c:v>0</c:v>
                </c:pt>
                <c:pt idx="21">
                  <c:v>103</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8-2EB3-4C8A-AE23-3BC5E41AB9D1}"/>
            </c:ext>
          </c:extLst>
        </c:ser>
        <c:ser>
          <c:idx val="25"/>
          <c:order val="25"/>
          <c:tx>
            <c:strRef>
              <c:f>'HOTTEOK KOKAS'!$AE$30</c:f>
              <c:strCache>
                <c:ptCount val="1"/>
                <c:pt idx="0">
                  <c:v>( 2- 8)</c:v>
                </c:pt>
              </c:strCache>
            </c:strRef>
          </c:tx>
          <c:spPr>
            <a:solidFill>
              <a:schemeClr val="accent2">
                <a:lumMod val="60000"/>
                <a:lumOff val="4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KOKAS'!$AE$31:$AE$59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1</c:v>
                </c:pt>
                <c:pt idx="12">
                  <c:v>0</c:v>
                </c:pt>
                <c:pt idx="13">
                  <c:v>0</c:v>
                </c:pt>
                <c:pt idx="14">
                  <c:v>0</c:v>
                </c:pt>
                <c:pt idx="15">
                  <c:v>0</c:v>
                </c:pt>
                <c:pt idx="16">
                  <c:v>0</c:v>
                </c:pt>
                <c:pt idx="17">
                  <c:v>0</c:v>
                </c:pt>
                <c:pt idx="18">
                  <c:v>0</c:v>
                </c:pt>
                <c:pt idx="19">
                  <c:v>0</c:v>
                </c:pt>
                <c:pt idx="20">
                  <c:v>0</c:v>
                </c:pt>
                <c:pt idx="21">
                  <c:v>139</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9-2EB3-4C8A-AE23-3BC5E41AB9D1}"/>
            </c:ext>
          </c:extLst>
        </c:ser>
        <c:ser>
          <c:idx val="26"/>
          <c:order val="26"/>
          <c:tx>
            <c:strRef>
              <c:f>'HOTTEOK KOKAS'!$AF$30</c:f>
              <c:strCache>
                <c:ptCount val="1"/>
                <c:pt idx="0">
                  <c:v>( 9 - 15 )</c:v>
                </c:pt>
              </c:strCache>
            </c:strRef>
          </c:tx>
          <c:spPr>
            <a:solidFill>
              <a:schemeClr val="accent3">
                <a:lumMod val="60000"/>
                <a:lumOff val="4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KOKAS'!$AF$31:$AF$59</c:f>
              <c:numCache>
                <c:formatCode>General</c:formatCode>
                <c:ptCount val="29"/>
                <c:pt idx="0">
                  <c:v>1</c:v>
                </c:pt>
                <c:pt idx="1">
                  <c:v>0</c:v>
                </c:pt>
                <c:pt idx="2">
                  <c:v>0</c:v>
                </c:pt>
                <c:pt idx="3">
                  <c:v>0</c:v>
                </c:pt>
                <c:pt idx="4">
                  <c:v>0</c:v>
                </c:pt>
                <c:pt idx="5">
                  <c:v>0</c:v>
                </c:pt>
                <c:pt idx="6">
                  <c:v>0</c:v>
                </c:pt>
                <c:pt idx="7">
                  <c:v>0</c:v>
                </c:pt>
                <c:pt idx="8">
                  <c:v>0</c:v>
                </c:pt>
                <c:pt idx="9">
                  <c:v>0</c:v>
                </c:pt>
                <c:pt idx="10">
                  <c:v>0</c:v>
                </c:pt>
                <c:pt idx="11">
                  <c:v>2</c:v>
                </c:pt>
                <c:pt idx="12">
                  <c:v>0</c:v>
                </c:pt>
                <c:pt idx="13">
                  <c:v>0</c:v>
                </c:pt>
                <c:pt idx="14">
                  <c:v>0</c:v>
                </c:pt>
                <c:pt idx="15">
                  <c:v>0</c:v>
                </c:pt>
                <c:pt idx="16">
                  <c:v>0</c:v>
                </c:pt>
                <c:pt idx="17">
                  <c:v>0</c:v>
                </c:pt>
                <c:pt idx="18">
                  <c:v>0</c:v>
                </c:pt>
                <c:pt idx="19">
                  <c:v>0</c:v>
                </c:pt>
                <c:pt idx="20">
                  <c:v>0</c:v>
                </c:pt>
                <c:pt idx="21">
                  <c:v>112</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A-2EB3-4C8A-AE23-3BC5E41AB9D1}"/>
            </c:ext>
          </c:extLst>
        </c:ser>
        <c:ser>
          <c:idx val="27"/>
          <c:order val="27"/>
          <c:tx>
            <c:strRef>
              <c:f>'HOTTEOK KOKAS'!$AG$30</c:f>
              <c:strCache>
                <c:ptCount val="1"/>
                <c:pt idx="0">
                  <c:v>(16/SEPT/2024-22/SEPT/2024)</c:v>
                </c:pt>
              </c:strCache>
            </c:strRef>
          </c:tx>
          <c:spPr>
            <a:solidFill>
              <a:schemeClr val="accent4">
                <a:lumMod val="60000"/>
                <a:lumOff val="4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KOKAS'!$AG$31:$AG$59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59</c:v>
                </c:pt>
                <c:pt idx="23">
                  <c:v>46</c:v>
                </c:pt>
                <c:pt idx="24">
                  <c:v>1</c:v>
                </c:pt>
                <c:pt idx="25">
                  <c:v>1</c:v>
                </c:pt>
                <c:pt idx="26">
                  <c:v>1</c:v>
                </c:pt>
                <c:pt idx="27">
                  <c:v>0</c:v>
                </c:pt>
                <c:pt idx="28">
                  <c:v>0</c:v>
                </c:pt>
              </c:numCache>
            </c:numRef>
          </c:val>
          <c:extLst>
            <c:ext xmlns:c16="http://schemas.microsoft.com/office/drawing/2014/chart" uri="{C3380CC4-5D6E-409C-BE32-E72D297353CC}">
              <c16:uniqueId val="{0000001B-2EB3-4C8A-AE23-3BC5E41AB9D1}"/>
            </c:ext>
          </c:extLst>
        </c:ser>
        <c:ser>
          <c:idx val="28"/>
          <c:order val="28"/>
          <c:tx>
            <c:strRef>
              <c:f>'HOTTEOK KOKAS'!$AH$30</c:f>
              <c:strCache>
                <c:ptCount val="1"/>
                <c:pt idx="0">
                  <c:v>23/SEPT/2024-29/SEPT/2024</c:v>
                </c:pt>
              </c:strCache>
            </c:strRef>
          </c:tx>
          <c:spPr>
            <a:solidFill>
              <a:schemeClr val="accent5">
                <a:lumMod val="60000"/>
                <a:lumOff val="4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KOKAS'!$AH$31:$AH$59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80</c:v>
                </c:pt>
                <c:pt idx="23">
                  <c:v>55</c:v>
                </c:pt>
                <c:pt idx="24">
                  <c:v>1</c:v>
                </c:pt>
                <c:pt idx="25">
                  <c:v>1</c:v>
                </c:pt>
                <c:pt idx="26">
                  <c:v>1</c:v>
                </c:pt>
                <c:pt idx="27">
                  <c:v>0</c:v>
                </c:pt>
                <c:pt idx="28">
                  <c:v>0</c:v>
                </c:pt>
              </c:numCache>
            </c:numRef>
          </c:val>
          <c:extLst>
            <c:ext xmlns:c16="http://schemas.microsoft.com/office/drawing/2014/chart" uri="{C3380CC4-5D6E-409C-BE32-E72D297353CC}">
              <c16:uniqueId val="{0000001C-2EB3-4C8A-AE23-3BC5E41AB9D1}"/>
            </c:ext>
          </c:extLst>
        </c:ser>
        <c:ser>
          <c:idx val="29"/>
          <c:order val="29"/>
          <c:tx>
            <c:strRef>
              <c:f>'HOTTEOK KOKAS'!$AI$30</c:f>
              <c:strCache>
                <c:ptCount val="1"/>
                <c:pt idx="0">
                  <c:v>30/SEPT/2024-6/OCT/2024</c:v>
                </c:pt>
              </c:strCache>
            </c:strRef>
          </c:tx>
          <c:spPr>
            <a:solidFill>
              <a:schemeClr val="accent6">
                <a:lumMod val="60000"/>
                <a:lumOff val="4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KOKAS'!$AI$31:$AI$59</c:f>
              <c:numCache>
                <c:formatCode>General</c:formatCode>
                <c:ptCount val="29"/>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71</c:v>
                </c:pt>
                <c:pt idx="23">
                  <c:v>45</c:v>
                </c:pt>
                <c:pt idx="24">
                  <c:v>0</c:v>
                </c:pt>
                <c:pt idx="25">
                  <c:v>0</c:v>
                </c:pt>
                <c:pt idx="26">
                  <c:v>0</c:v>
                </c:pt>
                <c:pt idx="27">
                  <c:v>1</c:v>
                </c:pt>
                <c:pt idx="28">
                  <c:v>1</c:v>
                </c:pt>
              </c:numCache>
            </c:numRef>
          </c:val>
          <c:extLst>
            <c:ext xmlns:c16="http://schemas.microsoft.com/office/drawing/2014/chart" uri="{C3380CC4-5D6E-409C-BE32-E72D297353CC}">
              <c16:uniqueId val="{0000001D-2EB3-4C8A-AE23-3BC5E41AB9D1}"/>
            </c:ext>
          </c:extLst>
        </c:ser>
        <c:ser>
          <c:idx val="30"/>
          <c:order val="30"/>
          <c:tx>
            <c:strRef>
              <c:f>'HOTTEOK KOKAS'!$AJ$30</c:f>
              <c:strCache>
                <c:ptCount val="1"/>
                <c:pt idx="0">
                  <c:v>7/OCT/2024-13/OCT/2024</c:v>
                </c:pt>
              </c:strCache>
            </c:strRef>
          </c:tx>
          <c:spPr>
            <a:solidFill>
              <a:schemeClr val="accent1">
                <a:lumMod val="50000"/>
              </a:schemeClr>
            </a:solidFill>
            <a:ln>
              <a:noFill/>
            </a:ln>
            <a:effectLst/>
          </c:spPr>
          <c:invertIfNegative val="0"/>
          <c:cat>
            <c:strRef>
              <c:extLst>
                <c:ext xmlns:c15="http://schemas.microsoft.com/office/drawing/2012/chart" uri="{02D57815-91ED-43cb-92C2-25804820EDAC}">
                  <c15:fullRef>
                    <c15:sqref>'HOTTEOK KOKAS'!$A$31:$E$59</c15:sqref>
                  </c15:fullRef>
                  <c15:levelRef>
                    <c15:sqref>'HOTTEOK KOKAS'!$A$31:$A$59</c15:sqref>
                  </c15:levelRef>
                </c:ext>
              </c:extLst>
              <c:f>'HOTTEOK KOKAS'!$A$31:$A$59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    </c:v>
                </c:pt>
                <c:pt idx="22">
                  <c:v>HTM03     </c:v>
                </c:pt>
                <c:pt idx="23">
                  <c:v>HTM01     </c:v>
                </c:pt>
                <c:pt idx="24">
                  <c:v>HTM02     </c:v>
                </c:pt>
                <c:pt idx="25">
                  <c:v>HTM04     </c:v>
                </c:pt>
                <c:pt idx="26">
                  <c:v>HTM05     </c:v>
                </c:pt>
                <c:pt idx="27">
                  <c:v>HTM06     </c:v>
                </c:pt>
                <c:pt idx="28">
                  <c:v>HTM09     </c:v>
                </c:pt>
              </c:strCache>
            </c:strRef>
          </c:cat>
          <c:val>
            <c:numRef>
              <c:f>'HOTTEOK KOKAS'!$AJ$31:$AJ$59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64</c:v>
                </c:pt>
                <c:pt idx="23">
                  <c:v>33</c:v>
                </c:pt>
                <c:pt idx="24">
                  <c:v>0</c:v>
                </c:pt>
                <c:pt idx="25">
                  <c:v>0</c:v>
                </c:pt>
                <c:pt idx="26">
                  <c:v>0</c:v>
                </c:pt>
                <c:pt idx="27">
                  <c:v>0</c:v>
                </c:pt>
                <c:pt idx="28">
                  <c:v>0</c:v>
                </c:pt>
              </c:numCache>
            </c:numRef>
          </c:val>
          <c:extLst>
            <c:ext xmlns:c16="http://schemas.microsoft.com/office/drawing/2014/chart" uri="{C3380CC4-5D6E-409C-BE32-E72D297353CC}">
              <c16:uniqueId val="{0000001E-2EB3-4C8A-AE23-3BC5E41AB9D1}"/>
            </c:ext>
          </c:extLst>
        </c:ser>
        <c:dLbls>
          <c:showLegendKey val="0"/>
          <c:showVal val="0"/>
          <c:showCatName val="0"/>
          <c:showSerName val="0"/>
          <c:showPercent val="0"/>
          <c:showBubbleSize val="0"/>
        </c:dLbls>
        <c:gapWidth val="219"/>
        <c:overlap val="-27"/>
        <c:axId val="152706672"/>
        <c:axId val="152700848"/>
      </c:barChart>
      <c:catAx>
        <c:axId val="152706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00848"/>
        <c:crosses val="autoZero"/>
        <c:auto val="1"/>
        <c:lblAlgn val="ctr"/>
        <c:lblOffset val="100"/>
        <c:noMultiLvlLbl val="0"/>
      </c:catAx>
      <c:valAx>
        <c:axId val="152700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06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 PROMO/TOTAL CHECKS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'HOTTEOK KOKAS'!$A$71:$D$71</c:f>
              <c:strCache>
                <c:ptCount val="4"/>
                <c:pt idx="0">
                  <c:v>HTPR17    </c:v>
                </c:pt>
                <c:pt idx="1">
                  <c:v>BUY 2 GET 3 FREE HOTTEOK</c:v>
                </c:pt>
                <c:pt idx="2">
                  <c:v>PROMOTION</c:v>
                </c:pt>
                <c:pt idx="3">
                  <c:v>FREE ITEM</c:v>
                </c:pt>
              </c:strCache>
            </c:strRef>
          </c:tx>
          <c:spPr>
            <a:solidFill>
              <a:schemeClr val="accent1"/>
            </a:solidFill>
            <a:ln>
              <a:noFill/>
            </a:ln>
            <a:effectLst/>
          </c:spPr>
          <c:invertIfNegative val="0"/>
          <c:cat>
            <c:strRef>
              <c:f>'HOTTEOK KOKAS'!$E$70:$AR$70</c:f>
              <c:strCache>
                <c:ptCount val="40"/>
                <c:pt idx="0">
                  <c:v>sales_type</c:v>
                </c:pt>
                <c:pt idx="1">
                  <c:v>price</c:v>
                </c:pt>
                <c:pt idx="2">
                  <c:v>(1-31)</c:v>
                </c:pt>
                <c:pt idx="3">
                  <c:v>(1-30)</c:v>
                </c:pt>
                <c:pt idx="4">
                  <c:v>(1-29)</c:v>
                </c:pt>
                <c:pt idx="5">
                  <c:v>(1-31)2</c:v>
                </c:pt>
                <c:pt idx="6">
                  <c:v>(1-30)3</c:v>
                </c:pt>
                <c:pt idx="7">
                  <c:v>(1-5)</c:v>
                </c:pt>
                <c:pt idx="8">
                  <c:v>(6-12)</c:v>
                </c:pt>
                <c:pt idx="9">
                  <c:v>(13-19)</c:v>
                </c:pt>
                <c:pt idx="10">
                  <c:v>(20-26)</c:v>
                </c:pt>
                <c:pt idx="11">
                  <c:v>(27-31)</c:v>
                </c:pt>
                <c:pt idx="12">
                  <c:v>(1-2)</c:v>
                </c:pt>
                <c:pt idx="13">
                  <c:v>(3-9)</c:v>
                </c:pt>
                <c:pt idx="14">
                  <c:v>(10-16)</c:v>
                </c:pt>
                <c:pt idx="15">
                  <c:v>(17-23)</c:v>
                </c:pt>
                <c:pt idx="16">
                  <c:v>(24-30)</c:v>
                </c:pt>
                <c:pt idx="17">
                  <c:v>(1-7)</c:v>
                </c:pt>
                <c:pt idx="18">
                  <c:v>(8-14)</c:v>
                </c:pt>
                <c:pt idx="19">
                  <c:v>(15-21)</c:v>
                </c:pt>
                <c:pt idx="20">
                  <c:v>(22-28)</c:v>
                </c:pt>
                <c:pt idx="21">
                  <c:v> (29 - 4)</c:v>
                </c:pt>
                <c:pt idx="22">
                  <c:v>(5 - 11)</c:v>
                </c:pt>
                <c:pt idx="23">
                  <c:v>(12-18)</c:v>
                </c:pt>
                <c:pt idx="24">
                  <c:v>( 19 - 25)</c:v>
                </c:pt>
                <c:pt idx="25">
                  <c:v> ( 26  - 1 )</c:v>
                </c:pt>
                <c:pt idx="26">
                  <c:v>( 2- 8)</c:v>
                </c:pt>
                <c:pt idx="27">
                  <c:v>( 9 - 15 )</c:v>
                </c:pt>
                <c:pt idx="28">
                  <c:v>(16/SEPT/2024-22/SEPT/2024)</c:v>
                </c:pt>
                <c:pt idx="29">
                  <c:v>(16/SEPT/2024-22/SEPT/2024)4</c:v>
                </c:pt>
                <c:pt idx="30">
                  <c:v>(16/SEPT/2024-22/SEPT/2024)5</c:v>
                </c:pt>
                <c:pt idx="31">
                  <c:v>23/SEPT/2024-29/SEPT/2024</c:v>
                </c:pt>
                <c:pt idx="32">
                  <c:v>23/SEPT/2024-29/SEPT/20246</c:v>
                </c:pt>
                <c:pt idx="33">
                  <c:v>23/SEPT/2024-29/SEPT/20247</c:v>
                </c:pt>
                <c:pt idx="34">
                  <c:v>30/SEPT/2024-6/OCT/2024</c:v>
                </c:pt>
                <c:pt idx="35">
                  <c:v>30/SEPT/2024-6/OCT/20248</c:v>
                </c:pt>
                <c:pt idx="36">
                  <c:v>30/SEPT/2024-6/OCT/20249</c:v>
                </c:pt>
                <c:pt idx="37">
                  <c:v>7/OCT/2024-13/OCT/2024</c:v>
                </c:pt>
                <c:pt idx="38">
                  <c:v>7/OCT/2024-13/OCT/202410</c:v>
                </c:pt>
                <c:pt idx="39">
                  <c:v>7/OCT/2024-13/OCT/202411</c:v>
                </c:pt>
              </c:strCache>
            </c:strRef>
          </c:cat>
          <c:val>
            <c:numRef>
              <c:f>'HOTTEOK KOKAS'!$E$71:$AR$71</c:f>
              <c:numCache>
                <c:formatCode>#,##0.00_);\(#,##0.00\)</c:formatCode>
                <c:ptCount val="40"/>
                <c:pt idx="1">
                  <c:v>0</c:v>
                </c:pt>
                <c:pt idx="28" formatCode="General">
                  <c:v>101</c:v>
                </c:pt>
                <c:pt idx="29" formatCode="General">
                  <c:v>60.12</c:v>
                </c:pt>
                <c:pt idx="30" formatCode="General">
                  <c:v>0</c:v>
                </c:pt>
                <c:pt idx="31" formatCode="General">
                  <c:v>131</c:v>
                </c:pt>
                <c:pt idx="32" formatCode="General">
                  <c:v>65.5</c:v>
                </c:pt>
                <c:pt idx="33" formatCode="General">
                  <c:v>0</c:v>
                </c:pt>
                <c:pt idx="34" formatCode="General">
                  <c:v>116</c:v>
                </c:pt>
                <c:pt idx="35" formatCode="General">
                  <c:v>66.67</c:v>
                </c:pt>
                <c:pt idx="36" formatCode="General">
                  <c:v>0</c:v>
                </c:pt>
                <c:pt idx="37" formatCode="General">
                  <c:v>95</c:v>
                </c:pt>
                <c:pt idx="38" formatCode="General">
                  <c:v>55.23</c:v>
                </c:pt>
              </c:numCache>
            </c:numRef>
          </c:val>
          <c:extLst>
            <c:ext xmlns:c16="http://schemas.microsoft.com/office/drawing/2014/chart" uri="{C3380CC4-5D6E-409C-BE32-E72D297353CC}">
              <c16:uniqueId val="{00000000-F183-4D02-BBE5-AD88FB56BEB9}"/>
            </c:ext>
          </c:extLst>
        </c:ser>
        <c:ser>
          <c:idx val="1"/>
          <c:order val="1"/>
          <c:tx>
            <c:strRef>
              <c:f>'HOTTEOK KOKAS'!$A$72:$D$72</c:f>
              <c:strCache>
                <c:ptCount val="4"/>
                <c:pt idx="0">
                  <c:v>HTP15     </c:v>
                </c:pt>
                <c:pt idx="1">
                  <c:v>B1G1 CHIJEU ICE CREAM</c:v>
                </c:pt>
                <c:pt idx="2">
                  <c:v>PROMOTION</c:v>
                </c:pt>
                <c:pt idx="3">
                  <c:v>B1G1</c:v>
                </c:pt>
              </c:strCache>
            </c:strRef>
          </c:tx>
          <c:spPr>
            <a:solidFill>
              <a:schemeClr val="accent2"/>
            </a:solidFill>
            <a:ln>
              <a:noFill/>
            </a:ln>
            <a:effectLst/>
          </c:spPr>
          <c:invertIfNegative val="0"/>
          <c:cat>
            <c:strRef>
              <c:f>'HOTTEOK KOKAS'!$E$70:$AR$70</c:f>
              <c:strCache>
                <c:ptCount val="40"/>
                <c:pt idx="0">
                  <c:v>sales_type</c:v>
                </c:pt>
                <c:pt idx="1">
                  <c:v>price</c:v>
                </c:pt>
                <c:pt idx="2">
                  <c:v>(1-31)</c:v>
                </c:pt>
                <c:pt idx="3">
                  <c:v>(1-30)</c:v>
                </c:pt>
                <c:pt idx="4">
                  <c:v>(1-29)</c:v>
                </c:pt>
                <c:pt idx="5">
                  <c:v>(1-31)2</c:v>
                </c:pt>
                <c:pt idx="6">
                  <c:v>(1-30)3</c:v>
                </c:pt>
                <c:pt idx="7">
                  <c:v>(1-5)</c:v>
                </c:pt>
                <c:pt idx="8">
                  <c:v>(6-12)</c:v>
                </c:pt>
                <c:pt idx="9">
                  <c:v>(13-19)</c:v>
                </c:pt>
                <c:pt idx="10">
                  <c:v>(20-26)</c:v>
                </c:pt>
                <c:pt idx="11">
                  <c:v>(27-31)</c:v>
                </c:pt>
                <c:pt idx="12">
                  <c:v>(1-2)</c:v>
                </c:pt>
                <c:pt idx="13">
                  <c:v>(3-9)</c:v>
                </c:pt>
                <c:pt idx="14">
                  <c:v>(10-16)</c:v>
                </c:pt>
                <c:pt idx="15">
                  <c:v>(17-23)</c:v>
                </c:pt>
                <c:pt idx="16">
                  <c:v>(24-30)</c:v>
                </c:pt>
                <c:pt idx="17">
                  <c:v>(1-7)</c:v>
                </c:pt>
                <c:pt idx="18">
                  <c:v>(8-14)</c:v>
                </c:pt>
                <c:pt idx="19">
                  <c:v>(15-21)</c:v>
                </c:pt>
                <c:pt idx="20">
                  <c:v>(22-28)</c:v>
                </c:pt>
                <c:pt idx="21">
                  <c:v> (29 - 4)</c:v>
                </c:pt>
                <c:pt idx="22">
                  <c:v>(5 - 11)</c:v>
                </c:pt>
                <c:pt idx="23">
                  <c:v>(12-18)</c:v>
                </c:pt>
                <c:pt idx="24">
                  <c:v>( 19 - 25)</c:v>
                </c:pt>
                <c:pt idx="25">
                  <c:v> ( 26  - 1 )</c:v>
                </c:pt>
                <c:pt idx="26">
                  <c:v>( 2- 8)</c:v>
                </c:pt>
                <c:pt idx="27">
                  <c:v>( 9 - 15 )</c:v>
                </c:pt>
                <c:pt idx="28">
                  <c:v>(16/SEPT/2024-22/SEPT/2024)</c:v>
                </c:pt>
                <c:pt idx="29">
                  <c:v>(16/SEPT/2024-22/SEPT/2024)4</c:v>
                </c:pt>
                <c:pt idx="30">
                  <c:v>(16/SEPT/2024-22/SEPT/2024)5</c:v>
                </c:pt>
                <c:pt idx="31">
                  <c:v>23/SEPT/2024-29/SEPT/2024</c:v>
                </c:pt>
                <c:pt idx="32">
                  <c:v>23/SEPT/2024-29/SEPT/20246</c:v>
                </c:pt>
                <c:pt idx="33">
                  <c:v>23/SEPT/2024-29/SEPT/20247</c:v>
                </c:pt>
                <c:pt idx="34">
                  <c:v>30/SEPT/2024-6/OCT/2024</c:v>
                </c:pt>
                <c:pt idx="35">
                  <c:v>30/SEPT/2024-6/OCT/20248</c:v>
                </c:pt>
                <c:pt idx="36">
                  <c:v>30/SEPT/2024-6/OCT/20249</c:v>
                </c:pt>
                <c:pt idx="37">
                  <c:v>7/OCT/2024-13/OCT/2024</c:v>
                </c:pt>
                <c:pt idx="38">
                  <c:v>7/OCT/2024-13/OCT/202410</c:v>
                </c:pt>
                <c:pt idx="39">
                  <c:v>7/OCT/2024-13/OCT/202411</c:v>
                </c:pt>
              </c:strCache>
            </c:strRef>
          </c:cat>
          <c:val>
            <c:numRef>
              <c:f>'HOTTEOK KOKAS'!$E$72:$AR$72</c:f>
              <c:numCache>
                <c:formatCode>#,##0.00_);\(#,##0.00\)</c:formatCode>
                <c:ptCount val="40"/>
                <c:pt idx="1">
                  <c:v>27272</c:v>
                </c:pt>
                <c:pt idx="28" formatCode="General">
                  <c:v>0</c:v>
                </c:pt>
                <c:pt idx="29" formatCode="General">
                  <c:v>0</c:v>
                </c:pt>
                <c:pt idx="30" formatCode="General">
                  <c:v>0</c:v>
                </c:pt>
                <c:pt idx="31" formatCode="General">
                  <c:v>0</c:v>
                </c:pt>
                <c:pt idx="32" formatCode="General">
                  <c:v>0</c:v>
                </c:pt>
                <c:pt idx="33" formatCode="General">
                  <c:v>0</c:v>
                </c:pt>
                <c:pt idx="34" formatCode="General">
                  <c:v>1</c:v>
                </c:pt>
                <c:pt idx="35" formatCode="General">
                  <c:v>0.56999999999999995</c:v>
                </c:pt>
                <c:pt idx="36" formatCode="General">
                  <c:v>0.43</c:v>
                </c:pt>
              </c:numCache>
            </c:numRef>
          </c:val>
          <c:extLst>
            <c:ext xmlns:c16="http://schemas.microsoft.com/office/drawing/2014/chart" uri="{C3380CC4-5D6E-409C-BE32-E72D297353CC}">
              <c16:uniqueId val="{00000001-F183-4D02-BBE5-AD88FB56BEB9}"/>
            </c:ext>
          </c:extLst>
        </c:ser>
        <c:ser>
          <c:idx val="2"/>
          <c:order val="2"/>
          <c:tx>
            <c:strRef>
              <c:f>'HOTTEOK KOKAS'!$A$73:$D$73</c:f>
              <c:strCache>
                <c:ptCount val="4"/>
                <c:pt idx="0">
                  <c:v>HTPR06    </c:v>
                </c:pt>
                <c:pt idx="1">
                  <c:v>HOTTEOK 5 IN 1</c:v>
                </c:pt>
                <c:pt idx="2">
                  <c:v>BEVERAGE</c:v>
                </c:pt>
                <c:pt idx="3">
                  <c:v>PROMOTION</c:v>
                </c:pt>
              </c:strCache>
            </c:strRef>
          </c:tx>
          <c:spPr>
            <a:solidFill>
              <a:schemeClr val="accent3"/>
            </a:solidFill>
            <a:ln>
              <a:noFill/>
            </a:ln>
            <a:effectLst/>
          </c:spPr>
          <c:invertIfNegative val="0"/>
          <c:cat>
            <c:strRef>
              <c:f>'HOTTEOK KOKAS'!$E$70:$AR$70</c:f>
              <c:strCache>
                <c:ptCount val="40"/>
                <c:pt idx="0">
                  <c:v>sales_type</c:v>
                </c:pt>
                <c:pt idx="1">
                  <c:v>price</c:v>
                </c:pt>
                <c:pt idx="2">
                  <c:v>(1-31)</c:v>
                </c:pt>
                <c:pt idx="3">
                  <c:v>(1-30)</c:v>
                </c:pt>
                <c:pt idx="4">
                  <c:v>(1-29)</c:v>
                </c:pt>
                <c:pt idx="5">
                  <c:v>(1-31)2</c:v>
                </c:pt>
                <c:pt idx="6">
                  <c:v>(1-30)3</c:v>
                </c:pt>
                <c:pt idx="7">
                  <c:v>(1-5)</c:v>
                </c:pt>
                <c:pt idx="8">
                  <c:v>(6-12)</c:v>
                </c:pt>
                <c:pt idx="9">
                  <c:v>(13-19)</c:v>
                </c:pt>
                <c:pt idx="10">
                  <c:v>(20-26)</c:v>
                </c:pt>
                <c:pt idx="11">
                  <c:v>(27-31)</c:v>
                </c:pt>
                <c:pt idx="12">
                  <c:v>(1-2)</c:v>
                </c:pt>
                <c:pt idx="13">
                  <c:v>(3-9)</c:v>
                </c:pt>
                <c:pt idx="14">
                  <c:v>(10-16)</c:v>
                </c:pt>
                <c:pt idx="15">
                  <c:v>(17-23)</c:v>
                </c:pt>
                <c:pt idx="16">
                  <c:v>(24-30)</c:v>
                </c:pt>
                <c:pt idx="17">
                  <c:v>(1-7)</c:v>
                </c:pt>
                <c:pt idx="18">
                  <c:v>(8-14)</c:v>
                </c:pt>
                <c:pt idx="19">
                  <c:v>(15-21)</c:v>
                </c:pt>
                <c:pt idx="20">
                  <c:v>(22-28)</c:v>
                </c:pt>
                <c:pt idx="21">
                  <c:v> (29 - 4)</c:v>
                </c:pt>
                <c:pt idx="22">
                  <c:v>(5 - 11)</c:v>
                </c:pt>
                <c:pt idx="23">
                  <c:v>(12-18)</c:v>
                </c:pt>
                <c:pt idx="24">
                  <c:v>( 19 - 25)</c:v>
                </c:pt>
                <c:pt idx="25">
                  <c:v> ( 26  - 1 )</c:v>
                </c:pt>
                <c:pt idx="26">
                  <c:v>( 2- 8)</c:v>
                </c:pt>
                <c:pt idx="27">
                  <c:v>( 9 - 15 )</c:v>
                </c:pt>
                <c:pt idx="28">
                  <c:v>(16/SEPT/2024-22/SEPT/2024)</c:v>
                </c:pt>
                <c:pt idx="29">
                  <c:v>(16/SEPT/2024-22/SEPT/2024)4</c:v>
                </c:pt>
                <c:pt idx="30">
                  <c:v>(16/SEPT/2024-22/SEPT/2024)5</c:v>
                </c:pt>
                <c:pt idx="31">
                  <c:v>23/SEPT/2024-29/SEPT/2024</c:v>
                </c:pt>
                <c:pt idx="32">
                  <c:v>23/SEPT/2024-29/SEPT/20246</c:v>
                </c:pt>
                <c:pt idx="33">
                  <c:v>23/SEPT/2024-29/SEPT/20247</c:v>
                </c:pt>
                <c:pt idx="34">
                  <c:v>30/SEPT/2024-6/OCT/2024</c:v>
                </c:pt>
                <c:pt idx="35">
                  <c:v>30/SEPT/2024-6/OCT/20248</c:v>
                </c:pt>
                <c:pt idx="36">
                  <c:v>30/SEPT/2024-6/OCT/20249</c:v>
                </c:pt>
                <c:pt idx="37">
                  <c:v>7/OCT/2024-13/OCT/2024</c:v>
                </c:pt>
                <c:pt idx="38">
                  <c:v>7/OCT/2024-13/OCT/202410</c:v>
                </c:pt>
                <c:pt idx="39">
                  <c:v>7/OCT/2024-13/OCT/202411</c:v>
                </c:pt>
              </c:strCache>
            </c:strRef>
          </c:cat>
          <c:val>
            <c:numRef>
              <c:f>'HOTTEOK KOKAS'!$E$73:$AR$73</c:f>
              <c:numCache>
                <c:formatCode>#,##0.00_);\(#,##0.00\)</c:formatCode>
                <c:ptCount val="40"/>
                <c:pt idx="1">
                  <c:v>104545</c:v>
                </c:pt>
                <c:pt idx="28" formatCode="General">
                  <c:v>1</c:v>
                </c:pt>
                <c:pt idx="29" formatCode="General">
                  <c:v>0.6</c:v>
                </c:pt>
                <c:pt idx="30" formatCode="General">
                  <c:v>1.7</c:v>
                </c:pt>
                <c:pt idx="31" formatCode="General">
                  <c:v>1</c:v>
                </c:pt>
                <c:pt idx="32" formatCode="General">
                  <c:v>0.5</c:v>
                </c:pt>
                <c:pt idx="33" formatCode="General">
                  <c:v>1.38</c:v>
                </c:pt>
              </c:numCache>
            </c:numRef>
          </c:val>
          <c:extLst>
            <c:ext xmlns:c16="http://schemas.microsoft.com/office/drawing/2014/chart" uri="{C3380CC4-5D6E-409C-BE32-E72D297353CC}">
              <c16:uniqueId val="{00000002-F183-4D02-BBE5-AD88FB56BEB9}"/>
            </c:ext>
          </c:extLst>
        </c:ser>
        <c:dLbls>
          <c:showLegendKey val="0"/>
          <c:showVal val="0"/>
          <c:showCatName val="0"/>
          <c:showSerName val="0"/>
          <c:showPercent val="0"/>
          <c:showBubbleSize val="0"/>
        </c:dLbls>
        <c:gapWidth val="219"/>
        <c:overlap val="-27"/>
        <c:axId val="1976303471"/>
        <c:axId val="1976312623"/>
        <c:extLst>
          <c:ext xmlns:c15="http://schemas.microsoft.com/office/drawing/2012/chart" uri="{02D57815-91ED-43cb-92C2-25804820EDAC}">
            <c15:filteredBarSeries>
              <c15:ser>
                <c:idx val="3"/>
                <c:order val="3"/>
                <c:tx>
                  <c:strRef>
                    <c:extLst>
                      <c:ext uri="{02D57815-91ED-43cb-92C2-25804820EDAC}">
                        <c15:formulaRef>
                          <c15:sqref>'HOTTEOK KOKAS'!$A$74:$D$74</c15:sqref>
                        </c15:formulaRef>
                      </c:ext>
                    </c:extLst>
                    <c:strCache>
                      <c:ptCount val="4"/>
                      <c:pt idx="0">
                        <c:v>HTPR06    </c:v>
                      </c:pt>
                      <c:pt idx="1">
                        <c:v>HOTTEOK 5 IN 1</c:v>
                      </c:pt>
                      <c:pt idx="2">
                        <c:v>BEVERAGE</c:v>
                      </c:pt>
                      <c:pt idx="3">
                        <c:v>PROMOTION</c:v>
                      </c:pt>
                    </c:strCache>
                  </c:strRef>
                </c:tx>
                <c:spPr>
                  <a:solidFill>
                    <a:schemeClr val="accent4"/>
                  </a:solidFill>
                  <a:ln>
                    <a:noFill/>
                  </a:ln>
                  <a:effectLst/>
                </c:spPr>
                <c:invertIfNegative val="0"/>
                <c:cat>
                  <c:strRef>
                    <c:extLst>
                      <c:ext uri="{02D57815-91ED-43cb-92C2-25804820EDAC}">
                        <c15:formulaRef>
                          <c15:sqref>'HOTTEOK KOKAS'!$E$70:$AR$70</c15:sqref>
                        </c15:formulaRef>
                      </c:ext>
                    </c:extLst>
                    <c:strCache>
                      <c:ptCount val="40"/>
                      <c:pt idx="0">
                        <c:v>sales_type</c:v>
                      </c:pt>
                      <c:pt idx="1">
                        <c:v>price</c:v>
                      </c:pt>
                      <c:pt idx="2">
                        <c:v>(1-31)</c:v>
                      </c:pt>
                      <c:pt idx="3">
                        <c:v>(1-30)</c:v>
                      </c:pt>
                      <c:pt idx="4">
                        <c:v>(1-29)</c:v>
                      </c:pt>
                      <c:pt idx="5">
                        <c:v>(1-31)2</c:v>
                      </c:pt>
                      <c:pt idx="6">
                        <c:v>(1-30)3</c:v>
                      </c:pt>
                      <c:pt idx="7">
                        <c:v>(1-5)</c:v>
                      </c:pt>
                      <c:pt idx="8">
                        <c:v>(6-12)</c:v>
                      </c:pt>
                      <c:pt idx="9">
                        <c:v>(13-19)</c:v>
                      </c:pt>
                      <c:pt idx="10">
                        <c:v>(20-26)</c:v>
                      </c:pt>
                      <c:pt idx="11">
                        <c:v>(27-31)</c:v>
                      </c:pt>
                      <c:pt idx="12">
                        <c:v>(1-2)</c:v>
                      </c:pt>
                      <c:pt idx="13">
                        <c:v>(3-9)</c:v>
                      </c:pt>
                      <c:pt idx="14">
                        <c:v>(10-16)</c:v>
                      </c:pt>
                      <c:pt idx="15">
                        <c:v>(17-23)</c:v>
                      </c:pt>
                      <c:pt idx="16">
                        <c:v>(24-30)</c:v>
                      </c:pt>
                      <c:pt idx="17">
                        <c:v>(1-7)</c:v>
                      </c:pt>
                      <c:pt idx="18">
                        <c:v>(8-14)</c:v>
                      </c:pt>
                      <c:pt idx="19">
                        <c:v>(15-21)</c:v>
                      </c:pt>
                      <c:pt idx="20">
                        <c:v>(22-28)</c:v>
                      </c:pt>
                      <c:pt idx="21">
                        <c:v> (29 - 4)</c:v>
                      </c:pt>
                      <c:pt idx="22">
                        <c:v>(5 - 11)</c:v>
                      </c:pt>
                      <c:pt idx="23">
                        <c:v>(12-18)</c:v>
                      </c:pt>
                      <c:pt idx="24">
                        <c:v>( 19 - 25)</c:v>
                      </c:pt>
                      <c:pt idx="25">
                        <c:v> ( 26  - 1 )</c:v>
                      </c:pt>
                      <c:pt idx="26">
                        <c:v>( 2- 8)</c:v>
                      </c:pt>
                      <c:pt idx="27">
                        <c:v>( 9 - 15 )</c:v>
                      </c:pt>
                      <c:pt idx="28">
                        <c:v>(16/SEPT/2024-22/SEPT/2024)</c:v>
                      </c:pt>
                      <c:pt idx="29">
                        <c:v>(16/SEPT/2024-22/SEPT/2024)4</c:v>
                      </c:pt>
                      <c:pt idx="30">
                        <c:v>(16/SEPT/2024-22/SEPT/2024)5</c:v>
                      </c:pt>
                      <c:pt idx="31">
                        <c:v>23/SEPT/2024-29/SEPT/2024</c:v>
                      </c:pt>
                      <c:pt idx="32">
                        <c:v>23/SEPT/2024-29/SEPT/20246</c:v>
                      </c:pt>
                      <c:pt idx="33">
                        <c:v>23/SEPT/2024-29/SEPT/20247</c:v>
                      </c:pt>
                      <c:pt idx="34">
                        <c:v>30/SEPT/2024-6/OCT/2024</c:v>
                      </c:pt>
                      <c:pt idx="35">
                        <c:v>30/SEPT/2024-6/OCT/20248</c:v>
                      </c:pt>
                      <c:pt idx="36">
                        <c:v>30/SEPT/2024-6/OCT/20249</c:v>
                      </c:pt>
                      <c:pt idx="37">
                        <c:v>7/OCT/2024-13/OCT/2024</c:v>
                      </c:pt>
                      <c:pt idx="38">
                        <c:v>7/OCT/2024-13/OCT/202410</c:v>
                      </c:pt>
                      <c:pt idx="39">
                        <c:v>7/OCT/2024-13/OCT/202411</c:v>
                      </c:pt>
                    </c:strCache>
                  </c:strRef>
                </c:cat>
                <c:val>
                  <c:numRef>
                    <c:extLst>
                      <c:ext uri="{02D57815-91ED-43cb-92C2-25804820EDAC}">
                        <c15:formulaRef>
                          <c15:sqref>'HOTTEOK KOKAS'!$E$74:$AR$74</c15:sqref>
                        </c15:formulaRef>
                      </c:ext>
                    </c:extLst>
                    <c:numCache>
                      <c:formatCode>#,##0.00_);\(#,##0.00\)</c:formatCode>
                      <c:ptCount val="40"/>
                    </c:numCache>
                  </c:numRef>
                </c:val>
                <c:extLst>
                  <c:ext xmlns:c16="http://schemas.microsoft.com/office/drawing/2014/chart" uri="{C3380CC4-5D6E-409C-BE32-E72D297353CC}">
                    <c16:uniqueId val="{00000003-F183-4D02-BBE5-AD88FB56BEB9}"/>
                  </c:ext>
                </c:extLst>
              </c15:ser>
            </c15:filteredBarSeries>
          </c:ext>
        </c:extLst>
      </c:barChart>
      <c:catAx>
        <c:axId val="1976303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12623"/>
        <c:crosses val="autoZero"/>
        <c:auto val="1"/>
        <c:lblAlgn val="ctr"/>
        <c:lblOffset val="100"/>
        <c:noMultiLvlLbl val="0"/>
      </c:catAx>
      <c:valAx>
        <c:axId val="1976312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034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a:t>
            </a:r>
            <a:r>
              <a:rPr lang="en-ID" baseline="0"/>
              <a:t>  VALUE PROMO/TOTAL NETT SALES</a:t>
            </a:r>
            <a:endParaRPr lang="en-ID"/>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'HOTTEOK KOKAS'!$A$71:$D$71</c:f>
              <c:strCache>
                <c:ptCount val="4"/>
                <c:pt idx="0">
                  <c:v>HTPR17    </c:v>
                </c:pt>
                <c:pt idx="1">
                  <c:v>BUY 2 GET 3 FREE HOTTEOK</c:v>
                </c:pt>
                <c:pt idx="2">
                  <c:v>PROMOTION</c:v>
                </c:pt>
                <c:pt idx="3">
                  <c:v>FREE ITEM</c:v>
                </c:pt>
              </c:strCache>
            </c:strRef>
          </c:tx>
          <c:spPr>
            <a:solidFill>
              <a:schemeClr val="accent1"/>
            </a:solidFill>
            <a:ln>
              <a:noFill/>
            </a:ln>
            <a:effectLst/>
          </c:spPr>
          <c:invertIfNegative val="0"/>
          <c:cat>
            <c:strRef>
              <c:f>'HOTTEOK KOKAS'!$E$70:$AR$70</c:f>
              <c:strCache>
                <c:ptCount val="40"/>
                <c:pt idx="0">
                  <c:v>sales_type</c:v>
                </c:pt>
                <c:pt idx="1">
                  <c:v>price</c:v>
                </c:pt>
                <c:pt idx="2">
                  <c:v>(1-31)</c:v>
                </c:pt>
                <c:pt idx="3">
                  <c:v>(1-30)</c:v>
                </c:pt>
                <c:pt idx="4">
                  <c:v>(1-29)</c:v>
                </c:pt>
                <c:pt idx="5">
                  <c:v>(1-31)2</c:v>
                </c:pt>
                <c:pt idx="6">
                  <c:v>(1-30)3</c:v>
                </c:pt>
                <c:pt idx="7">
                  <c:v>(1-5)</c:v>
                </c:pt>
                <c:pt idx="8">
                  <c:v>(6-12)</c:v>
                </c:pt>
                <c:pt idx="9">
                  <c:v>(13-19)</c:v>
                </c:pt>
                <c:pt idx="10">
                  <c:v>(20-26)</c:v>
                </c:pt>
                <c:pt idx="11">
                  <c:v>(27-31)</c:v>
                </c:pt>
                <c:pt idx="12">
                  <c:v>(1-2)</c:v>
                </c:pt>
                <c:pt idx="13">
                  <c:v>(3-9)</c:v>
                </c:pt>
                <c:pt idx="14">
                  <c:v>(10-16)</c:v>
                </c:pt>
                <c:pt idx="15">
                  <c:v>(17-23)</c:v>
                </c:pt>
                <c:pt idx="16">
                  <c:v>(24-30)</c:v>
                </c:pt>
                <c:pt idx="17">
                  <c:v>(1-7)</c:v>
                </c:pt>
                <c:pt idx="18">
                  <c:v>(8-14)</c:v>
                </c:pt>
                <c:pt idx="19">
                  <c:v>(15-21)</c:v>
                </c:pt>
                <c:pt idx="20">
                  <c:v>(22-28)</c:v>
                </c:pt>
                <c:pt idx="21">
                  <c:v> (29 - 4)</c:v>
                </c:pt>
                <c:pt idx="22">
                  <c:v>(5 - 11)</c:v>
                </c:pt>
                <c:pt idx="23">
                  <c:v>(12-18)</c:v>
                </c:pt>
                <c:pt idx="24">
                  <c:v>( 19 - 25)</c:v>
                </c:pt>
                <c:pt idx="25">
                  <c:v> ( 26  - 1 )</c:v>
                </c:pt>
                <c:pt idx="26">
                  <c:v>( 2- 8)</c:v>
                </c:pt>
                <c:pt idx="27">
                  <c:v>( 9 - 15 )</c:v>
                </c:pt>
                <c:pt idx="28">
                  <c:v>(16/SEPT/2024-22/SEPT/2024)</c:v>
                </c:pt>
                <c:pt idx="29">
                  <c:v>(16/SEPT/2024-22/SEPT/2024)4</c:v>
                </c:pt>
                <c:pt idx="30">
                  <c:v>(16/SEPT/2024-22/SEPT/2024)5</c:v>
                </c:pt>
                <c:pt idx="31">
                  <c:v>23/SEPT/2024-29/SEPT/2024</c:v>
                </c:pt>
                <c:pt idx="32">
                  <c:v>23/SEPT/2024-29/SEPT/20246</c:v>
                </c:pt>
                <c:pt idx="33">
                  <c:v>23/SEPT/2024-29/SEPT/20247</c:v>
                </c:pt>
                <c:pt idx="34">
                  <c:v>30/SEPT/2024-6/OCT/2024</c:v>
                </c:pt>
                <c:pt idx="35">
                  <c:v>30/SEPT/2024-6/OCT/20248</c:v>
                </c:pt>
                <c:pt idx="36">
                  <c:v>30/SEPT/2024-6/OCT/20249</c:v>
                </c:pt>
                <c:pt idx="37">
                  <c:v>7/OCT/2024-13/OCT/2024</c:v>
                </c:pt>
                <c:pt idx="38">
                  <c:v>7/OCT/2024-13/OCT/202410</c:v>
                </c:pt>
                <c:pt idx="39">
                  <c:v>7/OCT/2024-13/OCT/202411</c:v>
                </c:pt>
              </c:strCache>
            </c:strRef>
          </c:cat>
          <c:val>
            <c:numRef>
              <c:f>'HOTTEOK KOKAS'!$E$71:$AR$71</c:f>
              <c:numCache>
                <c:formatCode>#,##0.00_);\(#,##0.00\)</c:formatCode>
                <c:ptCount val="40"/>
                <c:pt idx="1">
                  <c:v>0</c:v>
                </c:pt>
                <c:pt idx="28" formatCode="General">
                  <c:v>101</c:v>
                </c:pt>
                <c:pt idx="29" formatCode="General">
                  <c:v>60.12</c:v>
                </c:pt>
                <c:pt idx="30" formatCode="General">
                  <c:v>0</c:v>
                </c:pt>
                <c:pt idx="31" formatCode="General">
                  <c:v>131</c:v>
                </c:pt>
                <c:pt idx="32" formatCode="General">
                  <c:v>65.5</c:v>
                </c:pt>
                <c:pt idx="33" formatCode="General">
                  <c:v>0</c:v>
                </c:pt>
                <c:pt idx="34" formatCode="General">
                  <c:v>116</c:v>
                </c:pt>
                <c:pt idx="35" formatCode="General">
                  <c:v>66.67</c:v>
                </c:pt>
                <c:pt idx="36" formatCode="General">
                  <c:v>0</c:v>
                </c:pt>
                <c:pt idx="37" formatCode="General">
                  <c:v>95</c:v>
                </c:pt>
                <c:pt idx="38" formatCode="General">
                  <c:v>55.23</c:v>
                </c:pt>
              </c:numCache>
            </c:numRef>
          </c:val>
          <c:extLst>
            <c:ext xmlns:c16="http://schemas.microsoft.com/office/drawing/2014/chart" uri="{C3380CC4-5D6E-409C-BE32-E72D297353CC}">
              <c16:uniqueId val="{00000000-6009-426E-9D71-CC229C52A1D8}"/>
            </c:ext>
          </c:extLst>
        </c:ser>
        <c:ser>
          <c:idx val="1"/>
          <c:order val="1"/>
          <c:tx>
            <c:strRef>
              <c:f>'HOTTEOK KOKAS'!$A$72:$D$72</c:f>
              <c:strCache>
                <c:ptCount val="4"/>
                <c:pt idx="0">
                  <c:v>HTP15     </c:v>
                </c:pt>
                <c:pt idx="1">
                  <c:v>B1G1 CHIJEU ICE CREAM</c:v>
                </c:pt>
                <c:pt idx="2">
                  <c:v>PROMOTION</c:v>
                </c:pt>
                <c:pt idx="3">
                  <c:v>B1G1</c:v>
                </c:pt>
              </c:strCache>
            </c:strRef>
          </c:tx>
          <c:spPr>
            <a:solidFill>
              <a:schemeClr val="accent2"/>
            </a:solidFill>
            <a:ln>
              <a:noFill/>
            </a:ln>
            <a:effectLst/>
          </c:spPr>
          <c:invertIfNegative val="0"/>
          <c:cat>
            <c:strRef>
              <c:f>'HOTTEOK KOKAS'!$E$70:$AR$70</c:f>
              <c:strCache>
                <c:ptCount val="40"/>
                <c:pt idx="0">
                  <c:v>sales_type</c:v>
                </c:pt>
                <c:pt idx="1">
                  <c:v>price</c:v>
                </c:pt>
                <c:pt idx="2">
                  <c:v>(1-31)</c:v>
                </c:pt>
                <c:pt idx="3">
                  <c:v>(1-30)</c:v>
                </c:pt>
                <c:pt idx="4">
                  <c:v>(1-29)</c:v>
                </c:pt>
                <c:pt idx="5">
                  <c:v>(1-31)2</c:v>
                </c:pt>
                <c:pt idx="6">
                  <c:v>(1-30)3</c:v>
                </c:pt>
                <c:pt idx="7">
                  <c:v>(1-5)</c:v>
                </c:pt>
                <c:pt idx="8">
                  <c:v>(6-12)</c:v>
                </c:pt>
                <c:pt idx="9">
                  <c:v>(13-19)</c:v>
                </c:pt>
                <c:pt idx="10">
                  <c:v>(20-26)</c:v>
                </c:pt>
                <c:pt idx="11">
                  <c:v>(27-31)</c:v>
                </c:pt>
                <c:pt idx="12">
                  <c:v>(1-2)</c:v>
                </c:pt>
                <c:pt idx="13">
                  <c:v>(3-9)</c:v>
                </c:pt>
                <c:pt idx="14">
                  <c:v>(10-16)</c:v>
                </c:pt>
                <c:pt idx="15">
                  <c:v>(17-23)</c:v>
                </c:pt>
                <c:pt idx="16">
                  <c:v>(24-30)</c:v>
                </c:pt>
                <c:pt idx="17">
                  <c:v>(1-7)</c:v>
                </c:pt>
                <c:pt idx="18">
                  <c:v>(8-14)</c:v>
                </c:pt>
                <c:pt idx="19">
                  <c:v>(15-21)</c:v>
                </c:pt>
                <c:pt idx="20">
                  <c:v>(22-28)</c:v>
                </c:pt>
                <c:pt idx="21">
                  <c:v> (29 - 4)</c:v>
                </c:pt>
                <c:pt idx="22">
                  <c:v>(5 - 11)</c:v>
                </c:pt>
                <c:pt idx="23">
                  <c:v>(12-18)</c:v>
                </c:pt>
                <c:pt idx="24">
                  <c:v>( 19 - 25)</c:v>
                </c:pt>
                <c:pt idx="25">
                  <c:v> ( 26  - 1 )</c:v>
                </c:pt>
                <c:pt idx="26">
                  <c:v>( 2- 8)</c:v>
                </c:pt>
                <c:pt idx="27">
                  <c:v>( 9 - 15 )</c:v>
                </c:pt>
                <c:pt idx="28">
                  <c:v>(16/SEPT/2024-22/SEPT/2024)</c:v>
                </c:pt>
                <c:pt idx="29">
                  <c:v>(16/SEPT/2024-22/SEPT/2024)4</c:v>
                </c:pt>
                <c:pt idx="30">
                  <c:v>(16/SEPT/2024-22/SEPT/2024)5</c:v>
                </c:pt>
                <c:pt idx="31">
                  <c:v>23/SEPT/2024-29/SEPT/2024</c:v>
                </c:pt>
                <c:pt idx="32">
                  <c:v>23/SEPT/2024-29/SEPT/20246</c:v>
                </c:pt>
                <c:pt idx="33">
                  <c:v>23/SEPT/2024-29/SEPT/20247</c:v>
                </c:pt>
                <c:pt idx="34">
                  <c:v>30/SEPT/2024-6/OCT/2024</c:v>
                </c:pt>
                <c:pt idx="35">
                  <c:v>30/SEPT/2024-6/OCT/20248</c:v>
                </c:pt>
                <c:pt idx="36">
                  <c:v>30/SEPT/2024-6/OCT/20249</c:v>
                </c:pt>
                <c:pt idx="37">
                  <c:v>7/OCT/2024-13/OCT/2024</c:v>
                </c:pt>
                <c:pt idx="38">
                  <c:v>7/OCT/2024-13/OCT/202410</c:v>
                </c:pt>
                <c:pt idx="39">
                  <c:v>7/OCT/2024-13/OCT/202411</c:v>
                </c:pt>
              </c:strCache>
            </c:strRef>
          </c:cat>
          <c:val>
            <c:numRef>
              <c:f>'HOTTEOK KOKAS'!$E$72:$AR$72</c:f>
              <c:numCache>
                <c:formatCode>#,##0.00_);\(#,##0.00\)</c:formatCode>
                <c:ptCount val="40"/>
                <c:pt idx="1">
                  <c:v>27272</c:v>
                </c:pt>
                <c:pt idx="28" formatCode="General">
                  <c:v>0</c:v>
                </c:pt>
                <c:pt idx="29" formatCode="General">
                  <c:v>0</c:v>
                </c:pt>
                <c:pt idx="30" formatCode="General">
                  <c:v>0</c:v>
                </c:pt>
                <c:pt idx="31" formatCode="General">
                  <c:v>0</c:v>
                </c:pt>
                <c:pt idx="32" formatCode="General">
                  <c:v>0</c:v>
                </c:pt>
                <c:pt idx="33" formatCode="General">
                  <c:v>0</c:v>
                </c:pt>
                <c:pt idx="34" formatCode="General">
                  <c:v>1</c:v>
                </c:pt>
                <c:pt idx="35" formatCode="General">
                  <c:v>0.56999999999999995</c:v>
                </c:pt>
                <c:pt idx="36" formatCode="General">
                  <c:v>0.43</c:v>
                </c:pt>
              </c:numCache>
            </c:numRef>
          </c:val>
          <c:extLst>
            <c:ext xmlns:c16="http://schemas.microsoft.com/office/drawing/2014/chart" uri="{C3380CC4-5D6E-409C-BE32-E72D297353CC}">
              <c16:uniqueId val="{00000001-6009-426E-9D71-CC229C52A1D8}"/>
            </c:ext>
          </c:extLst>
        </c:ser>
        <c:ser>
          <c:idx val="2"/>
          <c:order val="2"/>
          <c:tx>
            <c:strRef>
              <c:f>'HOTTEOK KOKAS'!$A$73:$D$73</c:f>
              <c:strCache>
                <c:ptCount val="4"/>
                <c:pt idx="0">
                  <c:v>HTPR06    </c:v>
                </c:pt>
                <c:pt idx="1">
                  <c:v>HOTTEOK 5 IN 1</c:v>
                </c:pt>
                <c:pt idx="2">
                  <c:v>BEVERAGE</c:v>
                </c:pt>
                <c:pt idx="3">
                  <c:v>PROMOTION</c:v>
                </c:pt>
              </c:strCache>
            </c:strRef>
          </c:tx>
          <c:spPr>
            <a:solidFill>
              <a:schemeClr val="accent3"/>
            </a:solidFill>
            <a:ln>
              <a:noFill/>
            </a:ln>
            <a:effectLst/>
          </c:spPr>
          <c:invertIfNegative val="0"/>
          <c:cat>
            <c:strRef>
              <c:f>'HOTTEOK KOKAS'!$E$70:$AR$70</c:f>
              <c:strCache>
                <c:ptCount val="40"/>
                <c:pt idx="0">
                  <c:v>sales_type</c:v>
                </c:pt>
                <c:pt idx="1">
                  <c:v>price</c:v>
                </c:pt>
                <c:pt idx="2">
                  <c:v>(1-31)</c:v>
                </c:pt>
                <c:pt idx="3">
                  <c:v>(1-30)</c:v>
                </c:pt>
                <c:pt idx="4">
                  <c:v>(1-29)</c:v>
                </c:pt>
                <c:pt idx="5">
                  <c:v>(1-31)2</c:v>
                </c:pt>
                <c:pt idx="6">
                  <c:v>(1-30)3</c:v>
                </c:pt>
                <c:pt idx="7">
                  <c:v>(1-5)</c:v>
                </c:pt>
                <c:pt idx="8">
                  <c:v>(6-12)</c:v>
                </c:pt>
                <c:pt idx="9">
                  <c:v>(13-19)</c:v>
                </c:pt>
                <c:pt idx="10">
                  <c:v>(20-26)</c:v>
                </c:pt>
                <c:pt idx="11">
                  <c:v>(27-31)</c:v>
                </c:pt>
                <c:pt idx="12">
                  <c:v>(1-2)</c:v>
                </c:pt>
                <c:pt idx="13">
                  <c:v>(3-9)</c:v>
                </c:pt>
                <c:pt idx="14">
                  <c:v>(10-16)</c:v>
                </c:pt>
                <c:pt idx="15">
                  <c:v>(17-23)</c:v>
                </c:pt>
                <c:pt idx="16">
                  <c:v>(24-30)</c:v>
                </c:pt>
                <c:pt idx="17">
                  <c:v>(1-7)</c:v>
                </c:pt>
                <c:pt idx="18">
                  <c:v>(8-14)</c:v>
                </c:pt>
                <c:pt idx="19">
                  <c:v>(15-21)</c:v>
                </c:pt>
                <c:pt idx="20">
                  <c:v>(22-28)</c:v>
                </c:pt>
                <c:pt idx="21">
                  <c:v> (29 - 4)</c:v>
                </c:pt>
                <c:pt idx="22">
                  <c:v>(5 - 11)</c:v>
                </c:pt>
                <c:pt idx="23">
                  <c:v>(12-18)</c:v>
                </c:pt>
                <c:pt idx="24">
                  <c:v>( 19 - 25)</c:v>
                </c:pt>
                <c:pt idx="25">
                  <c:v> ( 26  - 1 )</c:v>
                </c:pt>
                <c:pt idx="26">
                  <c:v>( 2- 8)</c:v>
                </c:pt>
                <c:pt idx="27">
                  <c:v>( 9 - 15 )</c:v>
                </c:pt>
                <c:pt idx="28">
                  <c:v>(16/SEPT/2024-22/SEPT/2024)</c:v>
                </c:pt>
                <c:pt idx="29">
                  <c:v>(16/SEPT/2024-22/SEPT/2024)4</c:v>
                </c:pt>
                <c:pt idx="30">
                  <c:v>(16/SEPT/2024-22/SEPT/2024)5</c:v>
                </c:pt>
                <c:pt idx="31">
                  <c:v>23/SEPT/2024-29/SEPT/2024</c:v>
                </c:pt>
                <c:pt idx="32">
                  <c:v>23/SEPT/2024-29/SEPT/20246</c:v>
                </c:pt>
                <c:pt idx="33">
                  <c:v>23/SEPT/2024-29/SEPT/20247</c:v>
                </c:pt>
                <c:pt idx="34">
                  <c:v>30/SEPT/2024-6/OCT/2024</c:v>
                </c:pt>
                <c:pt idx="35">
                  <c:v>30/SEPT/2024-6/OCT/20248</c:v>
                </c:pt>
                <c:pt idx="36">
                  <c:v>30/SEPT/2024-6/OCT/20249</c:v>
                </c:pt>
                <c:pt idx="37">
                  <c:v>7/OCT/2024-13/OCT/2024</c:v>
                </c:pt>
                <c:pt idx="38">
                  <c:v>7/OCT/2024-13/OCT/202410</c:v>
                </c:pt>
                <c:pt idx="39">
                  <c:v>7/OCT/2024-13/OCT/202411</c:v>
                </c:pt>
              </c:strCache>
            </c:strRef>
          </c:cat>
          <c:val>
            <c:numRef>
              <c:f>'HOTTEOK KOKAS'!$E$73:$AR$73</c:f>
              <c:numCache>
                <c:formatCode>#,##0.00_);\(#,##0.00\)</c:formatCode>
                <c:ptCount val="40"/>
                <c:pt idx="1">
                  <c:v>104545</c:v>
                </c:pt>
                <c:pt idx="28" formatCode="General">
                  <c:v>1</c:v>
                </c:pt>
                <c:pt idx="29" formatCode="General">
                  <c:v>0.6</c:v>
                </c:pt>
                <c:pt idx="30" formatCode="General">
                  <c:v>1.7</c:v>
                </c:pt>
                <c:pt idx="31" formatCode="General">
                  <c:v>1</c:v>
                </c:pt>
                <c:pt idx="32" formatCode="General">
                  <c:v>0.5</c:v>
                </c:pt>
                <c:pt idx="33" formatCode="General">
                  <c:v>1.38</c:v>
                </c:pt>
              </c:numCache>
            </c:numRef>
          </c:val>
          <c:extLst>
            <c:ext xmlns:c16="http://schemas.microsoft.com/office/drawing/2014/chart" uri="{C3380CC4-5D6E-409C-BE32-E72D297353CC}">
              <c16:uniqueId val="{00000002-6009-426E-9D71-CC229C52A1D8}"/>
            </c:ext>
          </c:extLst>
        </c:ser>
        <c:dLbls>
          <c:showLegendKey val="0"/>
          <c:showVal val="0"/>
          <c:showCatName val="0"/>
          <c:showSerName val="0"/>
          <c:showPercent val="0"/>
          <c:showBubbleSize val="0"/>
        </c:dLbls>
        <c:gapWidth val="219"/>
        <c:overlap val="-27"/>
        <c:axId val="1976303471"/>
        <c:axId val="1976312623"/>
        <c:extLst>
          <c:ext xmlns:c15="http://schemas.microsoft.com/office/drawing/2012/chart" uri="{02D57815-91ED-43cb-92C2-25804820EDAC}">
            <c15:filteredBarSeries>
              <c15:ser>
                <c:idx val="3"/>
                <c:order val="3"/>
                <c:tx>
                  <c:strRef>
                    <c:extLst>
                      <c:ext uri="{02D57815-91ED-43cb-92C2-25804820EDAC}">
                        <c15:formulaRef>
                          <c15:sqref>'HOTTEOK KOKAS'!$A$74:$D$74</c15:sqref>
                        </c15:formulaRef>
                      </c:ext>
                    </c:extLst>
                    <c:strCache>
                      <c:ptCount val="4"/>
                      <c:pt idx="0">
                        <c:v>HTPR06    </c:v>
                      </c:pt>
                      <c:pt idx="1">
                        <c:v>HOTTEOK 5 IN 1</c:v>
                      </c:pt>
                      <c:pt idx="2">
                        <c:v>BEVERAGE</c:v>
                      </c:pt>
                      <c:pt idx="3">
                        <c:v>PROMOTION</c:v>
                      </c:pt>
                    </c:strCache>
                  </c:strRef>
                </c:tx>
                <c:spPr>
                  <a:solidFill>
                    <a:schemeClr val="accent4"/>
                  </a:solidFill>
                  <a:ln>
                    <a:noFill/>
                  </a:ln>
                  <a:effectLst/>
                </c:spPr>
                <c:invertIfNegative val="0"/>
                <c:cat>
                  <c:strRef>
                    <c:extLst>
                      <c:ext uri="{02D57815-91ED-43cb-92C2-25804820EDAC}">
                        <c15:formulaRef>
                          <c15:sqref>'HOTTEOK KOKAS'!$E$70:$AR$70</c15:sqref>
                        </c15:formulaRef>
                      </c:ext>
                    </c:extLst>
                    <c:strCache>
                      <c:ptCount val="40"/>
                      <c:pt idx="0">
                        <c:v>sales_type</c:v>
                      </c:pt>
                      <c:pt idx="1">
                        <c:v>price</c:v>
                      </c:pt>
                      <c:pt idx="2">
                        <c:v>(1-31)</c:v>
                      </c:pt>
                      <c:pt idx="3">
                        <c:v>(1-30)</c:v>
                      </c:pt>
                      <c:pt idx="4">
                        <c:v>(1-29)</c:v>
                      </c:pt>
                      <c:pt idx="5">
                        <c:v>(1-31)2</c:v>
                      </c:pt>
                      <c:pt idx="6">
                        <c:v>(1-30)3</c:v>
                      </c:pt>
                      <c:pt idx="7">
                        <c:v>(1-5)</c:v>
                      </c:pt>
                      <c:pt idx="8">
                        <c:v>(6-12)</c:v>
                      </c:pt>
                      <c:pt idx="9">
                        <c:v>(13-19)</c:v>
                      </c:pt>
                      <c:pt idx="10">
                        <c:v>(20-26)</c:v>
                      </c:pt>
                      <c:pt idx="11">
                        <c:v>(27-31)</c:v>
                      </c:pt>
                      <c:pt idx="12">
                        <c:v>(1-2)</c:v>
                      </c:pt>
                      <c:pt idx="13">
                        <c:v>(3-9)</c:v>
                      </c:pt>
                      <c:pt idx="14">
                        <c:v>(10-16)</c:v>
                      </c:pt>
                      <c:pt idx="15">
                        <c:v>(17-23)</c:v>
                      </c:pt>
                      <c:pt idx="16">
                        <c:v>(24-30)</c:v>
                      </c:pt>
                      <c:pt idx="17">
                        <c:v>(1-7)</c:v>
                      </c:pt>
                      <c:pt idx="18">
                        <c:v>(8-14)</c:v>
                      </c:pt>
                      <c:pt idx="19">
                        <c:v>(15-21)</c:v>
                      </c:pt>
                      <c:pt idx="20">
                        <c:v>(22-28)</c:v>
                      </c:pt>
                      <c:pt idx="21">
                        <c:v> (29 - 4)</c:v>
                      </c:pt>
                      <c:pt idx="22">
                        <c:v>(5 - 11)</c:v>
                      </c:pt>
                      <c:pt idx="23">
                        <c:v>(12-18)</c:v>
                      </c:pt>
                      <c:pt idx="24">
                        <c:v>( 19 - 25)</c:v>
                      </c:pt>
                      <c:pt idx="25">
                        <c:v> ( 26  - 1 )</c:v>
                      </c:pt>
                      <c:pt idx="26">
                        <c:v>( 2- 8)</c:v>
                      </c:pt>
                      <c:pt idx="27">
                        <c:v>( 9 - 15 )</c:v>
                      </c:pt>
                      <c:pt idx="28">
                        <c:v>(16/SEPT/2024-22/SEPT/2024)</c:v>
                      </c:pt>
                      <c:pt idx="29">
                        <c:v>(16/SEPT/2024-22/SEPT/2024)4</c:v>
                      </c:pt>
                      <c:pt idx="30">
                        <c:v>(16/SEPT/2024-22/SEPT/2024)5</c:v>
                      </c:pt>
                      <c:pt idx="31">
                        <c:v>23/SEPT/2024-29/SEPT/2024</c:v>
                      </c:pt>
                      <c:pt idx="32">
                        <c:v>23/SEPT/2024-29/SEPT/20246</c:v>
                      </c:pt>
                      <c:pt idx="33">
                        <c:v>23/SEPT/2024-29/SEPT/20247</c:v>
                      </c:pt>
                      <c:pt idx="34">
                        <c:v>30/SEPT/2024-6/OCT/2024</c:v>
                      </c:pt>
                      <c:pt idx="35">
                        <c:v>30/SEPT/2024-6/OCT/20248</c:v>
                      </c:pt>
                      <c:pt idx="36">
                        <c:v>30/SEPT/2024-6/OCT/20249</c:v>
                      </c:pt>
                      <c:pt idx="37">
                        <c:v>7/OCT/2024-13/OCT/2024</c:v>
                      </c:pt>
                      <c:pt idx="38">
                        <c:v>7/OCT/2024-13/OCT/202410</c:v>
                      </c:pt>
                      <c:pt idx="39">
                        <c:v>7/OCT/2024-13/OCT/202411</c:v>
                      </c:pt>
                    </c:strCache>
                  </c:strRef>
                </c:cat>
                <c:val>
                  <c:numRef>
                    <c:extLst>
                      <c:ext uri="{02D57815-91ED-43cb-92C2-25804820EDAC}">
                        <c15:formulaRef>
                          <c15:sqref>'HOTTEOK KOKAS'!$E$74:$AR$74</c15:sqref>
                        </c15:formulaRef>
                      </c:ext>
                    </c:extLst>
                    <c:numCache>
                      <c:formatCode>#,##0.00_);\(#,##0.00\)</c:formatCode>
                      <c:ptCount val="40"/>
                    </c:numCache>
                  </c:numRef>
                </c:val>
                <c:extLst>
                  <c:ext xmlns:c16="http://schemas.microsoft.com/office/drawing/2014/chart" uri="{C3380CC4-5D6E-409C-BE32-E72D297353CC}">
                    <c16:uniqueId val="{00000003-6009-426E-9D71-CC229C52A1D8}"/>
                  </c:ext>
                </c:extLst>
              </c15:ser>
            </c15:filteredBarSeries>
          </c:ext>
        </c:extLst>
      </c:barChart>
      <c:catAx>
        <c:axId val="1976303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12623"/>
        <c:crosses val="autoZero"/>
        <c:auto val="1"/>
        <c:lblAlgn val="ctr"/>
        <c:lblOffset val="100"/>
        <c:noMultiLvlLbl val="0"/>
      </c:catAx>
      <c:valAx>
        <c:axId val="1976312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034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BREAKDOWN</a:t>
            </a:r>
            <a:r>
              <a:rPr lang="en-ID" baseline="0"/>
              <a:t> ITEM PROMO</a:t>
            </a:r>
            <a:endParaRPr lang="en-ID"/>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'HOTTEOK BLOK M'!$F$30</c:f>
              <c:strCache>
                <c:ptCount val="1"/>
                <c:pt idx="0">
                  <c:v>price</c:v>
                </c:pt>
              </c:strCache>
            </c:strRef>
          </c:tx>
          <c:spPr>
            <a:solidFill>
              <a:schemeClr val="accent1"/>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M'!$F$31:$F$59</c:f>
              <c:numCache>
                <c:formatCode>General</c:formatCode>
                <c:ptCount val="29"/>
                <c:pt idx="0">
                  <c:v>27272</c:v>
                </c:pt>
                <c:pt idx="1">
                  <c:v>9090</c:v>
                </c:pt>
                <c:pt idx="2">
                  <c:v>0</c:v>
                </c:pt>
                <c:pt idx="3">
                  <c:v>28181</c:v>
                </c:pt>
                <c:pt idx="4">
                  <c:v>29909</c:v>
                </c:pt>
                <c:pt idx="5">
                  <c:v>34909</c:v>
                </c:pt>
                <c:pt idx="6">
                  <c:v>29909</c:v>
                </c:pt>
                <c:pt idx="7">
                  <c:v>92727</c:v>
                </c:pt>
                <c:pt idx="8">
                  <c:v>92727</c:v>
                </c:pt>
                <c:pt idx="9">
                  <c:v>104545</c:v>
                </c:pt>
                <c:pt idx="10">
                  <c:v>92727</c:v>
                </c:pt>
                <c:pt idx="11">
                  <c:v>104545</c:v>
                </c:pt>
                <c:pt idx="12">
                  <c:v>38909</c:v>
                </c:pt>
                <c:pt idx="13">
                  <c:v>38909</c:v>
                </c:pt>
                <c:pt idx="14">
                  <c:v>32090</c:v>
                </c:pt>
                <c:pt idx="15">
                  <c:v>0</c:v>
                </c:pt>
                <c:pt idx="16">
                  <c:v>45454</c:v>
                </c:pt>
                <c:pt idx="17">
                  <c:v>42727</c:v>
                </c:pt>
                <c:pt idx="18">
                  <c:v>36363</c:v>
                </c:pt>
                <c:pt idx="19">
                  <c:v>35454</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AB8E-4063-8D45-6C67DFED548A}"/>
            </c:ext>
          </c:extLst>
        </c:ser>
        <c:ser>
          <c:idx val="1"/>
          <c:order val="1"/>
          <c:tx>
            <c:strRef>
              <c:f>'HOTTEOK BLOK M'!$G$30</c:f>
              <c:strCache>
                <c:ptCount val="1"/>
                <c:pt idx="0">
                  <c:v>(1-31)</c:v>
                </c:pt>
              </c:strCache>
            </c:strRef>
          </c:tx>
          <c:spPr>
            <a:solidFill>
              <a:schemeClr val="accent2"/>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M'!$G$31:$G$59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1-AB8E-4063-8D45-6C67DFED548A}"/>
            </c:ext>
          </c:extLst>
        </c:ser>
        <c:ser>
          <c:idx val="2"/>
          <c:order val="2"/>
          <c:tx>
            <c:strRef>
              <c:f>'HOTTEOK BLOK M'!$H$30</c:f>
              <c:strCache>
                <c:ptCount val="1"/>
                <c:pt idx="0">
                  <c:v>(1-30)</c:v>
                </c:pt>
              </c:strCache>
            </c:strRef>
          </c:tx>
          <c:spPr>
            <a:solidFill>
              <a:schemeClr val="accent3"/>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M'!$H$31:$H$59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AB8E-4063-8D45-6C67DFED548A}"/>
            </c:ext>
          </c:extLst>
        </c:ser>
        <c:ser>
          <c:idx val="3"/>
          <c:order val="3"/>
          <c:tx>
            <c:strRef>
              <c:f>'HOTTEOK BLOK M'!$I$30</c:f>
              <c:strCache>
                <c:ptCount val="1"/>
                <c:pt idx="0">
                  <c:v>(1-29)</c:v>
                </c:pt>
              </c:strCache>
            </c:strRef>
          </c:tx>
          <c:spPr>
            <a:solidFill>
              <a:schemeClr val="accent4"/>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M'!$I$31:$I$59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3-AB8E-4063-8D45-6C67DFED548A}"/>
            </c:ext>
          </c:extLst>
        </c:ser>
        <c:ser>
          <c:idx val="4"/>
          <c:order val="4"/>
          <c:tx>
            <c:strRef>
              <c:f>'HOTTEOK BLOK M'!$J$30</c:f>
              <c:strCache>
                <c:ptCount val="1"/>
                <c:pt idx="0">
                  <c:v>(1-31)2</c:v>
                </c:pt>
              </c:strCache>
            </c:strRef>
          </c:tx>
          <c:spPr>
            <a:solidFill>
              <a:schemeClr val="accent5"/>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M'!$J$31:$J$59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4-AB8E-4063-8D45-6C67DFED548A}"/>
            </c:ext>
          </c:extLst>
        </c:ser>
        <c:ser>
          <c:idx val="5"/>
          <c:order val="5"/>
          <c:tx>
            <c:strRef>
              <c:f>'HOTTEOK BLOK M'!$K$30</c:f>
              <c:strCache>
                <c:ptCount val="1"/>
                <c:pt idx="0">
                  <c:v>(1-30)3</c:v>
                </c:pt>
              </c:strCache>
            </c:strRef>
          </c:tx>
          <c:spPr>
            <a:solidFill>
              <a:schemeClr val="accent6"/>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M'!$K$31:$K$59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5-AB8E-4063-8D45-6C67DFED548A}"/>
            </c:ext>
          </c:extLst>
        </c:ser>
        <c:ser>
          <c:idx val="6"/>
          <c:order val="6"/>
          <c:tx>
            <c:strRef>
              <c:f>'HOTTEOK BLOK M'!$L$30</c:f>
              <c:strCache>
                <c:ptCount val="1"/>
                <c:pt idx="0">
                  <c:v>(1-5)</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M'!$L$31:$L$59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6-AB8E-4063-8D45-6C67DFED548A}"/>
            </c:ext>
          </c:extLst>
        </c:ser>
        <c:ser>
          <c:idx val="7"/>
          <c:order val="7"/>
          <c:tx>
            <c:strRef>
              <c:f>'HOTTEOK BLOK M'!$M$30</c:f>
              <c:strCache>
                <c:ptCount val="1"/>
                <c:pt idx="0">
                  <c:v>(6-12)</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M'!$M$31:$M$59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7-AB8E-4063-8D45-6C67DFED548A}"/>
            </c:ext>
          </c:extLst>
        </c:ser>
        <c:ser>
          <c:idx val="8"/>
          <c:order val="8"/>
          <c:tx>
            <c:strRef>
              <c:f>'HOTTEOK BLOK M'!$N$30</c:f>
              <c:strCache>
                <c:ptCount val="1"/>
                <c:pt idx="0">
                  <c:v>(13-19)</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M'!$N$31:$N$59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8-AB8E-4063-8D45-6C67DFED548A}"/>
            </c:ext>
          </c:extLst>
        </c:ser>
        <c:ser>
          <c:idx val="9"/>
          <c:order val="9"/>
          <c:tx>
            <c:strRef>
              <c:f>'HOTTEOK BLOK M'!$O$30</c:f>
              <c:strCache>
                <c:ptCount val="1"/>
                <c:pt idx="0">
                  <c:v>(20-26)</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M'!$O$31:$O$59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9-AB8E-4063-8D45-6C67DFED548A}"/>
            </c:ext>
          </c:extLst>
        </c:ser>
        <c:ser>
          <c:idx val="10"/>
          <c:order val="10"/>
          <c:tx>
            <c:strRef>
              <c:f>'HOTTEOK BLOK M'!$P$30</c:f>
              <c:strCache>
                <c:ptCount val="1"/>
                <c:pt idx="0">
                  <c:v>(27-31)</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M'!$P$31:$P$59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A-AB8E-4063-8D45-6C67DFED548A}"/>
            </c:ext>
          </c:extLst>
        </c:ser>
        <c:ser>
          <c:idx val="11"/>
          <c:order val="11"/>
          <c:tx>
            <c:strRef>
              <c:f>'HOTTEOK BLOK M'!$Q$30</c:f>
              <c:strCache>
                <c:ptCount val="1"/>
                <c:pt idx="0">
                  <c:v>(1-2)</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M'!$Q$31:$Q$59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B-AB8E-4063-8D45-6C67DFED548A}"/>
            </c:ext>
          </c:extLst>
        </c:ser>
        <c:ser>
          <c:idx val="12"/>
          <c:order val="12"/>
          <c:tx>
            <c:strRef>
              <c:f>'HOTTEOK BLOK M'!$R$30</c:f>
              <c:strCache>
                <c:ptCount val="1"/>
                <c:pt idx="0">
                  <c:v>(3-9)</c:v>
                </c:pt>
              </c:strCache>
            </c:strRef>
          </c:tx>
          <c:spPr>
            <a:solidFill>
              <a:schemeClr val="accent1">
                <a:lumMod val="80000"/>
                <a:lumOff val="2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M'!$R$31:$R$59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C-AB8E-4063-8D45-6C67DFED548A}"/>
            </c:ext>
          </c:extLst>
        </c:ser>
        <c:ser>
          <c:idx val="13"/>
          <c:order val="13"/>
          <c:tx>
            <c:strRef>
              <c:f>'HOTTEOK BLOK M'!$S$30</c:f>
              <c:strCache>
                <c:ptCount val="1"/>
                <c:pt idx="0">
                  <c:v>(10-16)</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M'!$S$31:$S$59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D-AB8E-4063-8D45-6C67DFED548A}"/>
            </c:ext>
          </c:extLst>
        </c:ser>
        <c:ser>
          <c:idx val="14"/>
          <c:order val="14"/>
          <c:tx>
            <c:strRef>
              <c:f>'HOTTEOK BLOK M'!$T$30</c:f>
              <c:strCache>
                <c:ptCount val="1"/>
                <c:pt idx="0">
                  <c:v>(17-23)</c:v>
                </c:pt>
              </c:strCache>
            </c:strRef>
          </c:tx>
          <c:spPr>
            <a:solidFill>
              <a:schemeClr val="accent3">
                <a:lumMod val="80000"/>
                <a:lumOff val="2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M'!$T$31:$T$59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E-AB8E-4063-8D45-6C67DFED548A}"/>
            </c:ext>
          </c:extLst>
        </c:ser>
        <c:ser>
          <c:idx val="15"/>
          <c:order val="15"/>
          <c:tx>
            <c:strRef>
              <c:f>'HOTTEOK BLOK M'!$U$30</c:f>
              <c:strCache>
                <c:ptCount val="1"/>
                <c:pt idx="0">
                  <c:v>(24-30)</c:v>
                </c:pt>
              </c:strCache>
            </c:strRef>
          </c:tx>
          <c:spPr>
            <a:solidFill>
              <a:schemeClr val="accent4">
                <a:lumMod val="80000"/>
                <a:lumOff val="2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M'!$U$31:$U$59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F-AB8E-4063-8D45-6C67DFED548A}"/>
            </c:ext>
          </c:extLst>
        </c:ser>
        <c:ser>
          <c:idx val="16"/>
          <c:order val="16"/>
          <c:tx>
            <c:strRef>
              <c:f>'HOTTEOK BLOK M'!$V$30</c:f>
              <c:strCache>
                <c:ptCount val="1"/>
                <c:pt idx="0">
                  <c:v>(1-7)</c:v>
                </c:pt>
              </c:strCache>
            </c:strRef>
          </c:tx>
          <c:spPr>
            <a:solidFill>
              <a:schemeClr val="accent5">
                <a:lumMod val="80000"/>
                <a:lumOff val="2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M'!$V$31:$V$59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0-AB8E-4063-8D45-6C67DFED548A}"/>
            </c:ext>
          </c:extLst>
        </c:ser>
        <c:ser>
          <c:idx val="17"/>
          <c:order val="17"/>
          <c:tx>
            <c:strRef>
              <c:f>'HOTTEOK BLOK M'!$W$30</c:f>
              <c:strCache>
                <c:ptCount val="1"/>
                <c:pt idx="0">
                  <c:v>(8-14)</c:v>
                </c:pt>
              </c:strCache>
            </c:strRef>
          </c:tx>
          <c:spPr>
            <a:solidFill>
              <a:schemeClr val="accent6">
                <a:lumMod val="80000"/>
                <a:lumOff val="2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M'!$W$31:$W$59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1-AB8E-4063-8D45-6C67DFED548A}"/>
            </c:ext>
          </c:extLst>
        </c:ser>
        <c:ser>
          <c:idx val="18"/>
          <c:order val="18"/>
          <c:tx>
            <c:strRef>
              <c:f>'HOTTEOK BLOK M'!$X$30</c:f>
              <c:strCache>
                <c:ptCount val="1"/>
                <c:pt idx="0">
                  <c:v>(15-21)</c:v>
                </c:pt>
              </c:strCache>
            </c:strRef>
          </c:tx>
          <c:spPr>
            <a:solidFill>
              <a:schemeClr val="accent1">
                <a:lumMod val="8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M'!$X$31:$X$59</c:f>
              <c:numCache>
                <c:formatCode>General</c:formatCode>
                <c:ptCount val="29"/>
                <c:pt idx="0">
                  <c:v>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105</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2-AB8E-4063-8D45-6C67DFED548A}"/>
            </c:ext>
          </c:extLst>
        </c:ser>
        <c:ser>
          <c:idx val="19"/>
          <c:order val="19"/>
          <c:tx>
            <c:strRef>
              <c:f>'HOTTEOK BLOK M'!$Y$30</c:f>
              <c:strCache>
                <c:ptCount val="1"/>
                <c:pt idx="0">
                  <c:v>(22-28)</c:v>
                </c:pt>
              </c:strCache>
            </c:strRef>
          </c:tx>
          <c:spPr>
            <a:solidFill>
              <a:schemeClr val="accent2">
                <a:lumMod val="8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M'!$Y$31:$Y$59</c:f>
              <c:numCache>
                <c:formatCode>General</c:formatCode>
                <c:ptCount val="29"/>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35</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3-AB8E-4063-8D45-6C67DFED548A}"/>
            </c:ext>
          </c:extLst>
        </c:ser>
        <c:ser>
          <c:idx val="20"/>
          <c:order val="20"/>
          <c:tx>
            <c:strRef>
              <c:f>'HOTTEOK BLOK M'!$Z$30</c:f>
              <c:strCache>
                <c:ptCount val="1"/>
                <c:pt idx="0">
                  <c:v> (29 - 4)</c:v>
                </c:pt>
              </c:strCache>
            </c:strRef>
          </c:tx>
          <c:spPr>
            <a:solidFill>
              <a:schemeClr val="accent3">
                <a:lumMod val="8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M'!$Z$31:$Z$59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129</c:v>
                </c:pt>
                <c:pt idx="16">
                  <c:v>0</c:v>
                </c:pt>
                <c:pt idx="17">
                  <c:v>0</c:v>
                </c:pt>
                <c:pt idx="18">
                  <c:v>0</c:v>
                </c:pt>
                <c:pt idx="19">
                  <c:v>0</c:v>
                </c:pt>
                <c:pt idx="20">
                  <c:v>53</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4-AB8E-4063-8D45-6C67DFED548A}"/>
            </c:ext>
          </c:extLst>
        </c:ser>
        <c:ser>
          <c:idx val="21"/>
          <c:order val="21"/>
          <c:tx>
            <c:strRef>
              <c:f>'HOTTEOK BLOK M'!$AA$30</c:f>
              <c:strCache>
                <c:ptCount val="1"/>
                <c:pt idx="0">
                  <c:v>(5 - 11)</c:v>
                </c:pt>
              </c:strCache>
            </c:strRef>
          </c:tx>
          <c:spPr>
            <a:solidFill>
              <a:schemeClr val="accent4">
                <a:lumMod val="8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M'!$AA$31:$AA$59</c:f>
              <c:numCache>
                <c:formatCode>General</c:formatCode>
                <c:ptCount val="29"/>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117</c:v>
                </c:pt>
                <c:pt idx="16">
                  <c:v>0</c:v>
                </c:pt>
                <c:pt idx="17">
                  <c:v>0</c:v>
                </c:pt>
                <c:pt idx="18">
                  <c:v>0</c:v>
                </c:pt>
                <c:pt idx="19">
                  <c:v>0</c:v>
                </c:pt>
                <c:pt idx="20">
                  <c:v>27</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5-AB8E-4063-8D45-6C67DFED548A}"/>
            </c:ext>
          </c:extLst>
        </c:ser>
        <c:ser>
          <c:idx val="22"/>
          <c:order val="22"/>
          <c:tx>
            <c:strRef>
              <c:f>'HOTTEOK BLOK M'!$AB$30</c:f>
              <c:strCache>
                <c:ptCount val="1"/>
                <c:pt idx="0">
                  <c:v>(12-18)</c:v>
                </c:pt>
              </c:strCache>
            </c:strRef>
          </c:tx>
          <c:spPr>
            <a:solidFill>
              <a:schemeClr val="accent5">
                <a:lumMod val="8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M'!$AB$31:$AB$59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117</c:v>
                </c:pt>
                <c:pt idx="16">
                  <c:v>0</c:v>
                </c:pt>
                <c:pt idx="17">
                  <c:v>0</c:v>
                </c:pt>
                <c:pt idx="18">
                  <c:v>0</c:v>
                </c:pt>
                <c:pt idx="19">
                  <c:v>0</c:v>
                </c:pt>
                <c:pt idx="20">
                  <c:v>29</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6-AB8E-4063-8D45-6C67DFED548A}"/>
            </c:ext>
          </c:extLst>
        </c:ser>
        <c:ser>
          <c:idx val="23"/>
          <c:order val="23"/>
          <c:tx>
            <c:strRef>
              <c:f>'HOTTEOK BLOK M'!$AC$30</c:f>
              <c:strCache>
                <c:ptCount val="1"/>
                <c:pt idx="0">
                  <c:v>(19 - 25)</c:v>
                </c:pt>
              </c:strCache>
            </c:strRef>
          </c:tx>
          <c:spPr>
            <a:solidFill>
              <a:schemeClr val="accent6">
                <a:lumMod val="8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M'!$AC$31:$AC$59</c:f>
              <c:numCache>
                <c:formatCode>General</c:formatCode>
                <c:ptCount val="29"/>
                <c:pt idx="0">
                  <c:v>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67</c:v>
                </c:pt>
                <c:pt idx="16">
                  <c:v>0</c:v>
                </c:pt>
                <c:pt idx="17">
                  <c:v>0</c:v>
                </c:pt>
                <c:pt idx="18">
                  <c:v>0</c:v>
                </c:pt>
                <c:pt idx="19">
                  <c:v>0</c:v>
                </c:pt>
                <c:pt idx="20">
                  <c:v>0</c:v>
                </c:pt>
                <c:pt idx="21">
                  <c:v>43</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7-AB8E-4063-8D45-6C67DFED548A}"/>
            </c:ext>
          </c:extLst>
        </c:ser>
        <c:ser>
          <c:idx val="24"/>
          <c:order val="24"/>
          <c:tx>
            <c:strRef>
              <c:f>'HOTTEOK BLOK M'!$AD$30</c:f>
              <c:strCache>
                <c:ptCount val="1"/>
                <c:pt idx="0">
                  <c:v> ( 26 - 1)</c:v>
                </c:pt>
              </c:strCache>
            </c:strRef>
          </c:tx>
          <c:spPr>
            <a:solidFill>
              <a:schemeClr val="accent1">
                <a:lumMod val="60000"/>
                <a:lumOff val="4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M'!$AD$31:$AD$59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c:v>
                </c:pt>
                <c:pt idx="16">
                  <c:v>0</c:v>
                </c:pt>
                <c:pt idx="17">
                  <c:v>0</c:v>
                </c:pt>
                <c:pt idx="18">
                  <c:v>0</c:v>
                </c:pt>
                <c:pt idx="19">
                  <c:v>0</c:v>
                </c:pt>
                <c:pt idx="20">
                  <c:v>0</c:v>
                </c:pt>
                <c:pt idx="21">
                  <c:v>95</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8-AB8E-4063-8D45-6C67DFED548A}"/>
            </c:ext>
          </c:extLst>
        </c:ser>
        <c:ser>
          <c:idx val="25"/>
          <c:order val="25"/>
          <c:tx>
            <c:strRef>
              <c:f>'HOTTEOK BLOK M'!$AE$30</c:f>
              <c:strCache>
                <c:ptCount val="1"/>
                <c:pt idx="0">
                  <c:v> ( 2 - 8)</c:v>
                </c:pt>
              </c:strCache>
            </c:strRef>
          </c:tx>
          <c:spPr>
            <a:solidFill>
              <a:schemeClr val="accent2">
                <a:lumMod val="60000"/>
                <a:lumOff val="4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M'!$AE$31:$AE$59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1</c:v>
                </c:pt>
                <c:pt idx="12">
                  <c:v>0</c:v>
                </c:pt>
                <c:pt idx="13">
                  <c:v>0</c:v>
                </c:pt>
                <c:pt idx="14">
                  <c:v>0</c:v>
                </c:pt>
                <c:pt idx="15">
                  <c:v>0</c:v>
                </c:pt>
                <c:pt idx="16">
                  <c:v>0</c:v>
                </c:pt>
                <c:pt idx="17">
                  <c:v>0</c:v>
                </c:pt>
                <c:pt idx="18">
                  <c:v>0</c:v>
                </c:pt>
                <c:pt idx="19">
                  <c:v>0</c:v>
                </c:pt>
                <c:pt idx="20">
                  <c:v>0</c:v>
                </c:pt>
                <c:pt idx="21">
                  <c:v>150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9-AB8E-4063-8D45-6C67DFED548A}"/>
            </c:ext>
          </c:extLst>
        </c:ser>
        <c:ser>
          <c:idx val="26"/>
          <c:order val="26"/>
          <c:tx>
            <c:strRef>
              <c:f>'HOTTEOK BLOK M'!$AF$30</c:f>
              <c:strCache>
                <c:ptCount val="1"/>
                <c:pt idx="0">
                  <c:v> ( 9 - 15 )</c:v>
                </c:pt>
              </c:strCache>
            </c:strRef>
          </c:tx>
          <c:spPr>
            <a:solidFill>
              <a:schemeClr val="accent3">
                <a:lumMod val="60000"/>
                <a:lumOff val="4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M'!$AF$31:$AF$59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137</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A-AB8E-4063-8D45-6C67DFED548A}"/>
            </c:ext>
          </c:extLst>
        </c:ser>
        <c:ser>
          <c:idx val="27"/>
          <c:order val="27"/>
          <c:tx>
            <c:strRef>
              <c:f>'HOTTEOK BLOK M'!$AG$30</c:f>
              <c:strCache>
                <c:ptCount val="1"/>
                <c:pt idx="0">
                  <c:v>(16/SEPT/2024-22/SEPT/2024)</c:v>
                </c:pt>
              </c:strCache>
            </c:strRef>
          </c:tx>
          <c:spPr>
            <a:solidFill>
              <a:schemeClr val="accent4">
                <a:lumMod val="60000"/>
                <a:lumOff val="4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M'!$AG$31:$AG$59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42</c:v>
                </c:pt>
                <c:pt idx="23">
                  <c:v>0</c:v>
                </c:pt>
                <c:pt idx="24">
                  <c:v>80</c:v>
                </c:pt>
                <c:pt idx="25">
                  <c:v>0</c:v>
                </c:pt>
                <c:pt idx="26">
                  <c:v>0</c:v>
                </c:pt>
                <c:pt idx="27">
                  <c:v>0</c:v>
                </c:pt>
                <c:pt idx="28">
                  <c:v>0</c:v>
                </c:pt>
              </c:numCache>
            </c:numRef>
          </c:val>
          <c:extLst>
            <c:ext xmlns:c16="http://schemas.microsoft.com/office/drawing/2014/chart" uri="{C3380CC4-5D6E-409C-BE32-E72D297353CC}">
              <c16:uniqueId val="{0000001B-AB8E-4063-8D45-6C67DFED548A}"/>
            </c:ext>
          </c:extLst>
        </c:ser>
        <c:ser>
          <c:idx val="28"/>
          <c:order val="28"/>
          <c:tx>
            <c:strRef>
              <c:f>'HOTTEOK BLOK M'!$AH$30</c:f>
              <c:strCache>
                <c:ptCount val="1"/>
                <c:pt idx="0">
                  <c:v>23/SEPT/2024-29/SEPT/2024</c:v>
                </c:pt>
              </c:strCache>
            </c:strRef>
          </c:tx>
          <c:spPr>
            <a:solidFill>
              <a:schemeClr val="accent5">
                <a:lumMod val="60000"/>
                <a:lumOff val="4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M'!$AH$31:$AH$59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45</c:v>
                </c:pt>
                <c:pt idx="23">
                  <c:v>0</c:v>
                </c:pt>
                <c:pt idx="24">
                  <c:v>94</c:v>
                </c:pt>
                <c:pt idx="25">
                  <c:v>0</c:v>
                </c:pt>
                <c:pt idx="26">
                  <c:v>0</c:v>
                </c:pt>
                <c:pt idx="27">
                  <c:v>0</c:v>
                </c:pt>
                <c:pt idx="28">
                  <c:v>0</c:v>
                </c:pt>
              </c:numCache>
            </c:numRef>
          </c:val>
          <c:extLst>
            <c:ext xmlns:c16="http://schemas.microsoft.com/office/drawing/2014/chart" uri="{C3380CC4-5D6E-409C-BE32-E72D297353CC}">
              <c16:uniqueId val="{0000001C-AB8E-4063-8D45-6C67DFED548A}"/>
            </c:ext>
          </c:extLst>
        </c:ser>
        <c:ser>
          <c:idx val="29"/>
          <c:order val="29"/>
          <c:tx>
            <c:strRef>
              <c:f>'HOTTEOK BLOK M'!$AI$30</c:f>
              <c:strCache>
                <c:ptCount val="1"/>
                <c:pt idx="0">
                  <c:v>30/SEPT/2024-6/OCT/2024</c:v>
                </c:pt>
              </c:strCache>
            </c:strRef>
          </c:tx>
          <c:spPr>
            <a:solidFill>
              <a:schemeClr val="accent6">
                <a:lumMod val="60000"/>
                <a:lumOff val="4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M'!$AI$31:$AI$59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54</c:v>
                </c:pt>
                <c:pt idx="23">
                  <c:v>1</c:v>
                </c:pt>
                <c:pt idx="24">
                  <c:v>119</c:v>
                </c:pt>
                <c:pt idx="25">
                  <c:v>1</c:v>
                </c:pt>
                <c:pt idx="26">
                  <c:v>1</c:v>
                </c:pt>
                <c:pt idx="27">
                  <c:v>0</c:v>
                </c:pt>
                <c:pt idx="28">
                  <c:v>0</c:v>
                </c:pt>
              </c:numCache>
            </c:numRef>
          </c:val>
          <c:extLst>
            <c:ext xmlns:c16="http://schemas.microsoft.com/office/drawing/2014/chart" uri="{C3380CC4-5D6E-409C-BE32-E72D297353CC}">
              <c16:uniqueId val="{0000001D-AB8E-4063-8D45-6C67DFED548A}"/>
            </c:ext>
          </c:extLst>
        </c:ser>
        <c:ser>
          <c:idx val="30"/>
          <c:order val="30"/>
          <c:tx>
            <c:strRef>
              <c:f>'HOTTEOK BLOK M'!$AJ$30</c:f>
              <c:strCache>
                <c:ptCount val="1"/>
                <c:pt idx="0">
                  <c:v>7/OCT/2024-13/OCT/2024</c:v>
                </c:pt>
              </c:strCache>
            </c:strRef>
          </c:tx>
          <c:spPr>
            <a:solidFill>
              <a:schemeClr val="accent1">
                <a:lumMod val="50000"/>
              </a:schemeClr>
            </a:solidFill>
            <a:ln>
              <a:noFill/>
            </a:ln>
            <a:effectLst/>
          </c:spPr>
          <c:invertIfNegative val="0"/>
          <c:cat>
            <c:strRef>
              <c:extLst>
                <c:ext xmlns:c15="http://schemas.microsoft.com/office/drawing/2012/chart" uri="{02D57815-91ED-43cb-92C2-25804820EDAC}">
                  <c15:fullRef>
                    <c15:sqref>'HOTTEOK BLOK M'!$A$31:$E$59</c15:sqref>
                  </c15:fullRef>
                  <c15:levelRef>
                    <c15:sqref>'HOTTEOK BLOK M'!$A$31:$A$59</c15:sqref>
                  </c15:levelRef>
                </c:ext>
              </c:extLst>
              <c:f>'HOTTEOK BLOK M'!$A$31:$A$59</c:f>
              <c:strCache>
                <c:ptCount val="29"/>
                <c:pt idx="0">
                  <c:v>HTP15</c:v>
                </c:pt>
                <c:pt idx="1">
                  <c:v>HTPR01</c:v>
                </c:pt>
                <c:pt idx="2">
                  <c:v>HTPR02</c:v>
                </c:pt>
                <c:pt idx="3">
                  <c:v>HTPR03</c:v>
                </c:pt>
                <c:pt idx="4">
                  <c:v>HTPR03</c:v>
                </c:pt>
                <c:pt idx="5">
                  <c:v>HTPR04</c:v>
                </c:pt>
                <c:pt idx="6">
                  <c:v>HTPR05</c:v>
                </c:pt>
                <c:pt idx="7">
                  <c:v>HTPR06</c:v>
                </c:pt>
                <c:pt idx="8">
                  <c:v>HTPR06</c:v>
                </c:pt>
                <c:pt idx="9">
                  <c:v>HTPR06</c:v>
                </c:pt>
                <c:pt idx="10">
                  <c:v>HTPR06</c:v>
                </c:pt>
                <c:pt idx="11">
                  <c:v>HTPR06</c:v>
                </c:pt>
                <c:pt idx="12">
                  <c:v>HTPR07</c:v>
                </c:pt>
                <c:pt idx="13">
                  <c:v>HTPR08</c:v>
                </c:pt>
                <c:pt idx="14">
                  <c:v>HTPR09</c:v>
                </c:pt>
                <c:pt idx="15">
                  <c:v>HTPR10</c:v>
                </c:pt>
                <c:pt idx="16">
                  <c:v>HTPR11</c:v>
                </c:pt>
                <c:pt idx="17">
                  <c:v>HTPR12</c:v>
                </c:pt>
                <c:pt idx="18">
                  <c:v>HTPR13</c:v>
                </c:pt>
                <c:pt idx="19">
                  <c:v>HTPR14</c:v>
                </c:pt>
                <c:pt idx="20">
                  <c:v>HTPR16    </c:v>
                </c:pt>
                <c:pt idx="21">
                  <c:v>HTPR17</c:v>
                </c:pt>
                <c:pt idx="22">
                  <c:v>HTM01     </c:v>
                </c:pt>
                <c:pt idx="23">
                  <c:v>HTM02     </c:v>
                </c:pt>
                <c:pt idx="24">
                  <c:v>HTM03     </c:v>
                </c:pt>
                <c:pt idx="25">
                  <c:v>HTM04     </c:v>
                </c:pt>
                <c:pt idx="26">
                  <c:v>HTM05     </c:v>
                </c:pt>
                <c:pt idx="27">
                  <c:v>HTM06     </c:v>
                </c:pt>
                <c:pt idx="28">
                  <c:v>HTM09     </c:v>
                </c:pt>
              </c:strCache>
            </c:strRef>
          </c:cat>
          <c:val>
            <c:numRef>
              <c:f>'HOTTEOK BLOK M'!$AJ$31:$AJ$59</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38</c:v>
                </c:pt>
                <c:pt idx="23">
                  <c:v>0</c:v>
                </c:pt>
                <c:pt idx="24">
                  <c:v>83</c:v>
                </c:pt>
                <c:pt idx="25">
                  <c:v>0</c:v>
                </c:pt>
                <c:pt idx="26">
                  <c:v>0</c:v>
                </c:pt>
                <c:pt idx="27">
                  <c:v>0</c:v>
                </c:pt>
                <c:pt idx="28">
                  <c:v>0</c:v>
                </c:pt>
              </c:numCache>
            </c:numRef>
          </c:val>
          <c:extLst>
            <c:ext xmlns:c16="http://schemas.microsoft.com/office/drawing/2014/chart" uri="{C3380CC4-5D6E-409C-BE32-E72D297353CC}">
              <c16:uniqueId val="{0000001E-AB8E-4063-8D45-6C67DFED548A}"/>
            </c:ext>
          </c:extLst>
        </c:ser>
        <c:dLbls>
          <c:showLegendKey val="0"/>
          <c:showVal val="0"/>
          <c:showCatName val="0"/>
          <c:showSerName val="0"/>
          <c:showPercent val="0"/>
          <c:showBubbleSize val="0"/>
        </c:dLbls>
        <c:gapWidth val="219"/>
        <c:overlap val="-27"/>
        <c:axId val="152692944"/>
        <c:axId val="152688784"/>
      </c:barChart>
      <c:catAx>
        <c:axId val="15269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88784"/>
        <c:crosses val="autoZero"/>
        <c:auto val="1"/>
        <c:lblAlgn val="ctr"/>
        <c:lblOffset val="100"/>
        <c:noMultiLvlLbl val="0"/>
      </c:catAx>
      <c:valAx>
        <c:axId val="152688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92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 PROMO/TOTAL CHECKS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'HOTTEOK BLOK M'!$F$70</c:f>
              <c:strCache>
                <c:ptCount val="1"/>
                <c:pt idx="0">
                  <c:v>price</c:v>
                </c:pt>
              </c:strCache>
            </c:strRef>
          </c:tx>
          <c:spPr>
            <a:solidFill>
              <a:schemeClr val="accent2"/>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M'!$F$71:$F$75</c:f>
              <c:numCache>
                <c:formatCode>#,##0.00_);\(#,##0.00\)</c:formatCode>
                <c:ptCount val="5"/>
                <c:pt idx="0">
                  <c:v>0</c:v>
                </c:pt>
                <c:pt idx="1">
                  <c:v>27272</c:v>
                </c:pt>
                <c:pt idx="2">
                  <c:v>104545</c:v>
                </c:pt>
              </c:numCache>
            </c:numRef>
          </c:val>
          <c:extLst>
            <c:ext xmlns:c16="http://schemas.microsoft.com/office/drawing/2014/chart" uri="{C3380CC4-5D6E-409C-BE32-E72D297353CC}">
              <c16:uniqueId val="{00000001-B1A2-4C82-B4BC-9C682ED91871}"/>
            </c:ext>
          </c:extLst>
        </c:ser>
        <c:ser>
          <c:idx val="28"/>
          <c:order val="28"/>
          <c:tx>
            <c:strRef>
              <c:f>'HOTTEOK BLOK M'!$AG$70</c:f>
              <c:strCache>
                <c:ptCount val="1"/>
                <c:pt idx="0">
                  <c:v>(16/SEPT/2024-22/SEPT/2024)</c:v>
                </c:pt>
              </c:strCache>
            </c:strRef>
          </c:tx>
          <c:spPr>
            <a:solidFill>
              <a:schemeClr val="accent5">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M'!$AG$71:$AG$75</c:f>
              <c:numCache>
                <c:formatCode>General</c:formatCode>
                <c:ptCount val="5"/>
                <c:pt idx="0">
                  <c:v>120</c:v>
                </c:pt>
                <c:pt idx="2">
                  <c:v>1</c:v>
                </c:pt>
              </c:numCache>
            </c:numRef>
          </c:val>
          <c:extLst>
            <c:ext xmlns:c16="http://schemas.microsoft.com/office/drawing/2014/chart" uri="{C3380CC4-5D6E-409C-BE32-E72D297353CC}">
              <c16:uniqueId val="{0000001C-B1A2-4C82-B4BC-9C682ED91871}"/>
            </c:ext>
          </c:extLst>
        </c:ser>
        <c:ser>
          <c:idx val="29"/>
          <c:order val="29"/>
          <c:tx>
            <c:strRef>
              <c:f>'HOTTEOK BLOK M'!$AH$70</c:f>
              <c:strCache>
                <c:ptCount val="1"/>
                <c:pt idx="0">
                  <c:v>(16/SEPT/2024-22/SEPT/2024)4</c:v>
                </c:pt>
              </c:strCache>
            </c:strRef>
          </c:tx>
          <c:spPr>
            <a:solidFill>
              <a:schemeClr val="accent6">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M'!$AH$71:$AH$75</c:f>
              <c:numCache>
                <c:formatCode>General</c:formatCode>
                <c:ptCount val="5"/>
                <c:pt idx="0">
                  <c:v>65.569999999999993</c:v>
                </c:pt>
                <c:pt idx="1">
                  <c:v>0</c:v>
                </c:pt>
                <c:pt idx="2">
                  <c:v>0.55000000000000004</c:v>
                </c:pt>
              </c:numCache>
            </c:numRef>
          </c:val>
          <c:extLst>
            <c:ext xmlns:c16="http://schemas.microsoft.com/office/drawing/2014/chart" uri="{C3380CC4-5D6E-409C-BE32-E72D297353CC}">
              <c16:uniqueId val="{0000001D-B1A2-4C82-B4BC-9C682ED91871}"/>
            </c:ext>
          </c:extLst>
        </c:ser>
        <c:ser>
          <c:idx val="30"/>
          <c:order val="30"/>
          <c:tx>
            <c:strRef>
              <c:f>'HOTTEOK BLOK M'!$AI$70</c:f>
              <c:strCache>
                <c:ptCount val="1"/>
                <c:pt idx="0">
                  <c:v>(16/SEPT/2024-22/SEPT/2024)5</c:v>
                </c:pt>
              </c:strCache>
            </c:strRef>
          </c:tx>
          <c:spPr>
            <a:solidFill>
              <a:schemeClr val="accent1">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M'!$AI$71:$AI$75</c:f>
              <c:numCache>
                <c:formatCode>General</c:formatCode>
                <c:ptCount val="5"/>
                <c:pt idx="0">
                  <c:v>0</c:v>
                </c:pt>
                <c:pt idx="1">
                  <c:v>0</c:v>
                </c:pt>
                <c:pt idx="2">
                  <c:v>1.55</c:v>
                </c:pt>
              </c:numCache>
            </c:numRef>
          </c:val>
          <c:extLst>
            <c:ext xmlns:c16="http://schemas.microsoft.com/office/drawing/2014/chart" uri="{C3380CC4-5D6E-409C-BE32-E72D297353CC}">
              <c16:uniqueId val="{0000001E-B1A2-4C82-B4BC-9C682ED91871}"/>
            </c:ext>
          </c:extLst>
        </c:ser>
        <c:ser>
          <c:idx val="31"/>
          <c:order val="31"/>
          <c:tx>
            <c:strRef>
              <c:f>'HOTTEOK BLOK M'!$AJ$70</c:f>
              <c:strCache>
                <c:ptCount val="1"/>
                <c:pt idx="0">
                  <c:v>23/SEPT/2024-29/SEPT/2024</c:v>
                </c:pt>
              </c:strCache>
            </c:strRef>
          </c:tx>
          <c:spPr>
            <a:solidFill>
              <a:schemeClr val="accent2">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M'!$AJ$71:$AJ$75</c:f>
              <c:numCache>
                <c:formatCode>General</c:formatCode>
                <c:ptCount val="5"/>
                <c:pt idx="0">
                  <c:v>133</c:v>
                </c:pt>
                <c:pt idx="2">
                  <c:v>1</c:v>
                </c:pt>
              </c:numCache>
            </c:numRef>
          </c:val>
          <c:extLst>
            <c:ext xmlns:c16="http://schemas.microsoft.com/office/drawing/2014/chart" uri="{C3380CC4-5D6E-409C-BE32-E72D297353CC}">
              <c16:uniqueId val="{0000001F-B1A2-4C82-B4BC-9C682ED91871}"/>
            </c:ext>
          </c:extLst>
        </c:ser>
        <c:ser>
          <c:idx val="32"/>
          <c:order val="32"/>
          <c:tx>
            <c:strRef>
              <c:f>'HOTTEOK BLOK M'!$AK$70</c:f>
              <c:strCache>
                <c:ptCount val="1"/>
                <c:pt idx="0">
                  <c:v>23/SEPT/2024-29/SEPT/20246</c:v>
                </c:pt>
              </c:strCache>
            </c:strRef>
          </c:tx>
          <c:spPr>
            <a:solidFill>
              <a:schemeClr val="accent3">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M'!$AK$71:$AK$75</c:f>
              <c:numCache>
                <c:formatCode>General</c:formatCode>
                <c:ptCount val="5"/>
                <c:pt idx="0">
                  <c:v>68.209999999999994</c:v>
                </c:pt>
                <c:pt idx="1">
                  <c:v>0</c:v>
                </c:pt>
                <c:pt idx="2">
                  <c:v>0.51</c:v>
                </c:pt>
              </c:numCache>
            </c:numRef>
          </c:val>
          <c:extLst>
            <c:ext xmlns:c16="http://schemas.microsoft.com/office/drawing/2014/chart" uri="{C3380CC4-5D6E-409C-BE32-E72D297353CC}">
              <c16:uniqueId val="{00000020-B1A2-4C82-B4BC-9C682ED91871}"/>
            </c:ext>
          </c:extLst>
        </c:ser>
        <c:ser>
          <c:idx val="33"/>
          <c:order val="33"/>
          <c:tx>
            <c:strRef>
              <c:f>'HOTTEOK BLOK M'!$AL$70</c:f>
              <c:strCache>
                <c:ptCount val="1"/>
                <c:pt idx="0">
                  <c:v>23/SEPT/2024-29/SEPT/20247</c:v>
                </c:pt>
              </c:strCache>
            </c:strRef>
          </c:tx>
          <c:spPr>
            <a:solidFill>
              <a:schemeClr val="accent4">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M'!$AL$71:$AL$75</c:f>
              <c:numCache>
                <c:formatCode>General</c:formatCode>
                <c:ptCount val="5"/>
                <c:pt idx="0">
                  <c:v>0</c:v>
                </c:pt>
                <c:pt idx="1">
                  <c:v>0</c:v>
                </c:pt>
                <c:pt idx="2">
                  <c:v>1.32</c:v>
                </c:pt>
              </c:numCache>
            </c:numRef>
          </c:val>
          <c:extLst>
            <c:ext xmlns:c16="http://schemas.microsoft.com/office/drawing/2014/chart" uri="{C3380CC4-5D6E-409C-BE32-E72D297353CC}">
              <c16:uniqueId val="{00000021-B1A2-4C82-B4BC-9C682ED91871}"/>
            </c:ext>
          </c:extLst>
        </c:ser>
        <c:ser>
          <c:idx val="34"/>
          <c:order val="34"/>
          <c:tx>
            <c:strRef>
              <c:f>'HOTTEOK BLOK M'!$AM$70</c:f>
              <c:strCache>
                <c:ptCount val="1"/>
                <c:pt idx="0">
                  <c:v>30/SEPT/2024-6/OCT/2024</c:v>
                </c:pt>
              </c:strCache>
            </c:strRef>
          </c:tx>
          <c:spPr>
            <a:solidFill>
              <a:schemeClr val="accent5">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M'!$AM$71:$AM$75</c:f>
              <c:numCache>
                <c:formatCode>General</c:formatCode>
                <c:ptCount val="5"/>
                <c:pt idx="0">
                  <c:v>169</c:v>
                </c:pt>
                <c:pt idx="2">
                  <c:v>2</c:v>
                </c:pt>
              </c:numCache>
            </c:numRef>
          </c:val>
          <c:extLst>
            <c:ext xmlns:c16="http://schemas.microsoft.com/office/drawing/2014/chart" uri="{C3380CC4-5D6E-409C-BE32-E72D297353CC}">
              <c16:uniqueId val="{00000022-B1A2-4C82-B4BC-9C682ED91871}"/>
            </c:ext>
          </c:extLst>
        </c:ser>
        <c:ser>
          <c:idx val="35"/>
          <c:order val="35"/>
          <c:tx>
            <c:strRef>
              <c:f>'HOTTEOK BLOK M'!$AN$70</c:f>
              <c:strCache>
                <c:ptCount val="1"/>
                <c:pt idx="0">
                  <c:v>30/SEPT/2024-6/OCT/20248</c:v>
                </c:pt>
              </c:strCache>
            </c:strRef>
          </c:tx>
          <c:spPr>
            <a:solidFill>
              <a:schemeClr val="accent6">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M'!$AN$71:$AN$75</c:f>
              <c:numCache>
                <c:formatCode>General</c:formatCode>
                <c:ptCount val="5"/>
                <c:pt idx="0">
                  <c:v>68.7</c:v>
                </c:pt>
                <c:pt idx="1">
                  <c:v>0</c:v>
                </c:pt>
                <c:pt idx="2">
                  <c:v>0.81</c:v>
                </c:pt>
              </c:numCache>
            </c:numRef>
          </c:val>
          <c:extLst>
            <c:ext xmlns:c16="http://schemas.microsoft.com/office/drawing/2014/chart" uri="{C3380CC4-5D6E-409C-BE32-E72D297353CC}">
              <c16:uniqueId val="{00000023-B1A2-4C82-B4BC-9C682ED91871}"/>
            </c:ext>
          </c:extLst>
        </c:ser>
        <c:ser>
          <c:idx val="36"/>
          <c:order val="36"/>
          <c:tx>
            <c:strRef>
              <c:f>'HOTTEOK BLOK M'!$AO$70</c:f>
              <c:strCache>
                <c:ptCount val="1"/>
                <c:pt idx="0">
                  <c:v>30/SEPT/2024-6/OCT/20249</c:v>
                </c:pt>
              </c:strCache>
            </c:strRef>
          </c:tx>
          <c:spPr>
            <a:solidFill>
              <a:schemeClr val="accent1">
                <a:lumMod val="70000"/>
                <a:lumOff val="3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M'!$AO$71:$AO$75</c:f>
              <c:numCache>
                <c:formatCode>General</c:formatCode>
                <c:ptCount val="5"/>
                <c:pt idx="0">
                  <c:v>0</c:v>
                </c:pt>
                <c:pt idx="1">
                  <c:v>0</c:v>
                </c:pt>
                <c:pt idx="2">
                  <c:v>2.33</c:v>
                </c:pt>
              </c:numCache>
            </c:numRef>
          </c:val>
          <c:extLst>
            <c:ext xmlns:c16="http://schemas.microsoft.com/office/drawing/2014/chart" uri="{C3380CC4-5D6E-409C-BE32-E72D297353CC}">
              <c16:uniqueId val="{00000024-B1A2-4C82-B4BC-9C682ED91871}"/>
            </c:ext>
          </c:extLst>
        </c:ser>
        <c:ser>
          <c:idx val="37"/>
          <c:order val="37"/>
          <c:tx>
            <c:strRef>
              <c:f>'HOTTEOK BLOK M'!$AP$70</c:f>
              <c:strCache>
                <c:ptCount val="1"/>
                <c:pt idx="0">
                  <c:v>7/OCT/2024 - 13/OCT/2024</c:v>
                </c:pt>
              </c:strCache>
            </c:strRef>
          </c:tx>
          <c:spPr>
            <a:solidFill>
              <a:schemeClr val="accent2">
                <a:lumMod val="70000"/>
                <a:lumOff val="3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M'!$AP$71:$AP$75</c:f>
              <c:numCache>
                <c:formatCode>General</c:formatCode>
                <c:ptCount val="5"/>
                <c:pt idx="0">
                  <c:v>120</c:v>
                </c:pt>
                <c:pt idx="1">
                  <c:v>0</c:v>
                </c:pt>
                <c:pt idx="2">
                  <c:v>0</c:v>
                </c:pt>
              </c:numCache>
            </c:numRef>
          </c:val>
          <c:extLst>
            <c:ext xmlns:c16="http://schemas.microsoft.com/office/drawing/2014/chart" uri="{C3380CC4-5D6E-409C-BE32-E72D297353CC}">
              <c16:uniqueId val="{00000025-B1A2-4C82-B4BC-9C682ED91871}"/>
            </c:ext>
          </c:extLst>
        </c:ser>
        <c:ser>
          <c:idx val="38"/>
          <c:order val="38"/>
          <c:tx>
            <c:strRef>
              <c:f>'HOTTEOK BLOK M'!$AQ$70</c:f>
              <c:strCache>
                <c:ptCount val="1"/>
                <c:pt idx="0">
                  <c:v>7/OCT/2024 -13/OCT/202410</c:v>
                </c:pt>
              </c:strCache>
            </c:strRef>
          </c:tx>
          <c:spPr>
            <a:solidFill>
              <a:schemeClr val="accent3">
                <a:lumMod val="70000"/>
                <a:lumOff val="3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M'!$AQ$71:$AQ$75</c:f>
              <c:numCache>
                <c:formatCode>General</c:formatCode>
                <c:ptCount val="5"/>
                <c:pt idx="0">
                  <c:v>68.569999999999993</c:v>
                </c:pt>
                <c:pt idx="1">
                  <c:v>0</c:v>
                </c:pt>
                <c:pt idx="2">
                  <c:v>0</c:v>
                </c:pt>
              </c:numCache>
            </c:numRef>
          </c:val>
          <c:extLst>
            <c:ext xmlns:c16="http://schemas.microsoft.com/office/drawing/2014/chart" uri="{C3380CC4-5D6E-409C-BE32-E72D297353CC}">
              <c16:uniqueId val="{00000026-B1A2-4C82-B4BC-9C682ED91871}"/>
            </c:ext>
          </c:extLst>
        </c:ser>
        <c:ser>
          <c:idx val="39"/>
          <c:order val="39"/>
          <c:tx>
            <c:strRef>
              <c:f>'HOTTEOK BLOK M'!$AR$70</c:f>
              <c:strCache>
                <c:ptCount val="1"/>
                <c:pt idx="0">
                  <c:v>7/OCT/2024- 13/OCT/2024</c:v>
                </c:pt>
              </c:strCache>
            </c:strRef>
          </c:tx>
          <c:spPr>
            <a:solidFill>
              <a:schemeClr val="accent4">
                <a:lumMod val="70000"/>
                <a:lumOff val="3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M'!$AR$71:$AR$75</c:f>
              <c:numCache>
                <c:formatCode>General</c:formatCode>
                <c:ptCount val="5"/>
                <c:pt idx="0">
                  <c:v>0</c:v>
                </c:pt>
                <c:pt idx="1">
                  <c:v>0</c:v>
                </c:pt>
                <c:pt idx="2">
                  <c:v>0</c:v>
                </c:pt>
              </c:numCache>
            </c:numRef>
          </c:val>
          <c:extLst>
            <c:ext xmlns:c16="http://schemas.microsoft.com/office/drawing/2014/chart" uri="{C3380CC4-5D6E-409C-BE32-E72D297353CC}">
              <c16:uniqueId val="{00000027-B1A2-4C82-B4BC-9C682ED91871}"/>
            </c:ext>
          </c:extLst>
        </c:ser>
        <c:dLbls>
          <c:showLegendKey val="0"/>
          <c:showVal val="0"/>
          <c:showCatName val="0"/>
          <c:showSerName val="0"/>
          <c:showPercent val="0"/>
          <c:showBubbleSize val="0"/>
        </c:dLbls>
        <c:gapWidth val="219"/>
        <c:overlap val="-27"/>
        <c:axId val="152733712"/>
        <c:axId val="152727888"/>
        <c:extLst>
          <c:ext xmlns:c15="http://schemas.microsoft.com/office/drawing/2012/chart" uri="{02D57815-91ED-43cb-92C2-25804820EDAC}">
            <c15:filteredBarSeries>
              <c15:ser>
                <c:idx val="0"/>
                <c:order val="0"/>
                <c:tx>
                  <c:strRef>
                    <c:extLst>
                      <c:ext uri="{02D57815-91ED-43cb-92C2-25804820EDAC}">
                        <c15:formulaRef>
                          <c15:sqref>'HOTTEOK BLOK M'!$E$70</c15:sqref>
                        </c15:formulaRef>
                      </c:ext>
                    </c:extLst>
                    <c:strCache>
                      <c:ptCount val="1"/>
                      <c:pt idx="0">
                        <c:v>sales_type</c:v>
                      </c:pt>
                    </c:strCache>
                  </c:strRef>
                </c:tx>
                <c:spPr>
                  <a:solidFill>
                    <a:schemeClr val="accent1"/>
                  </a:solidFill>
                  <a:ln>
                    <a:noFill/>
                  </a:ln>
                  <a:effectLst/>
                </c:spPr>
                <c:invertIfNegative val="0"/>
                <c:cat>
                  <c:strRef>
                    <c:extLst>
                      <c:ex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uri="{02D57815-91ED-43cb-92C2-25804820EDAC}">
                        <c15:formulaRef>
                          <c15:sqref>'HOTTEOK BLOK M'!$E$71:$E$75</c15:sqref>
                        </c15:formulaRef>
                      </c:ext>
                    </c:extLst>
                    <c:numCache>
                      <c:formatCode>General</c:formatCode>
                      <c:ptCount val="5"/>
                    </c:numCache>
                  </c:numRef>
                </c:val>
                <c:extLst>
                  <c:ext xmlns:c16="http://schemas.microsoft.com/office/drawing/2014/chart" uri="{C3380CC4-5D6E-409C-BE32-E72D297353CC}">
                    <c16:uniqueId val="{00000000-B1A2-4C82-B4BC-9C682ED91871}"/>
                  </c:ext>
                </c:extLst>
              </c15:ser>
            </c15:filteredBarSeries>
            <c15:filteredBarSeries>
              <c15:ser>
                <c:idx val="2"/>
                <c:order val="2"/>
                <c:tx>
                  <c:strRef>
                    <c:extLst>
                      <c:ext xmlns:c15="http://schemas.microsoft.com/office/drawing/2012/chart" uri="{02D57815-91ED-43cb-92C2-25804820EDAC}">
                        <c15:formulaRef>
                          <c15:sqref>'HOTTEOK BLOK M'!$G$70</c15:sqref>
                        </c15:formulaRef>
                      </c:ext>
                    </c:extLst>
                    <c:strCache>
                      <c:ptCount val="1"/>
                      <c:pt idx="0">
                        <c:v>(1-31)</c:v>
                      </c:pt>
                    </c:strCache>
                  </c:strRef>
                </c:tx>
                <c:spPr>
                  <a:solidFill>
                    <a:schemeClr val="accent3"/>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M'!$G$71:$G$75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2-B1A2-4C82-B4BC-9C682ED91871}"/>
                  </c:ext>
                </c:extLst>
              </c15:ser>
            </c15:filteredBarSeries>
            <c15:filteredBarSeries>
              <c15:ser>
                <c:idx val="3"/>
                <c:order val="3"/>
                <c:tx>
                  <c:strRef>
                    <c:extLst>
                      <c:ext xmlns:c15="http://schemas.microsoft.com/office/drawing/2012/chart" uri="{02D57815-91ED-43cb-92C2-25804820EDAC}">
                        <c15:formulaRef>
                          <c15:sqref>'HOTTEOK BLOK M'!$H$70</c15:sqref>
                        </c15:formulaRef>
                      </c:ext>
                    </c:extLst>
                    <c:strCache>
                      <c:ptCount val="1"/>
                      <c:pt idx="0">
                        <c:v>(1-30)</c:v>
                      </c:pt>
                    </c:strCache>
                  </c:strRef>
                </c:tx>
                <c:spPr>
                  <a:solidFill>
                    <a:schemeClr val="accent4"/>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M'!$H$71:$H$75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3-B1A2-4C82-B4BC-9C682ED91871}"/>
                  </c:ext>
                </c:extLst>
              </c15:ser>
            </c15:filteredBarSeries>
            <c15:filteredBarSeries>
              <c15:ser>
                <c:idx val="4"/>
                <c:order val="4"/>
                <c:tx>
                  <c:strRef>
                    <c:extLst>
                      <c:ext xmlns:c15="http://schemas.microsoft.com/office/drawing/2012/chart" uri="{02D57815-91ED-43cb-92C2-25804820EDAC}">
                        <c15:formulaRef>
                          <c15:sqref>'HOTTEOK BLOK M'!$I$70</c15:sqref>
                        </c15:formulaRef>
                      </c:ext>
                    </c:extLst>
                    <c:strCache>
                      <c:ptCount val="1"/>
                      <c:pt idx="0">
                        <c:v>(1-29)</c:v>
                      </c:pt>
                    </c:strCache>
                  </c:strRef>
                </c:tx>
                <c:spPr>
                  <a:solidFill>
                    <a:schemeClr val="accent5"/>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M'!$I$71:$I$75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4-B1A2-4C82-B4BC-9C682ED91871}"/>
                  </c:ext>
                </c:extLst>
              </c15:ser>
            </c15:filteredBarSeries>
            <c15:filteredBarSeries>
              <c15:ser>
                <c:idx val="5"/>
                <c:order val="5"/>
                <c:tx>
                  <c:strRef>
                    <c:extLst>
                      <c:ext xmlns:c15="http://schemas.microsoft.com/office/drawing/2012/chart" uri="{02D57815-91ED-43cb-92C2-25804820EDAC}">
                        <c15:formulaRef>
                          <c15:sqref>'HOTTEOK BLOK M'!$J$70</c15:sqref>
                        </c15:formulaRef>
                      </c:ext>
                    </c:extLst>
                    <c:strCache>
                      <c:ptCount val="1"/>
                      <c:pt idx="0">
                        <c:v>(1-31)2</c:v>
                      </c:pt>
                    </c:strCache>
                  </c:strRef>
                </c:tx>
                <c:spPr>
                  <a:solidFill>
                    <a:schemeClr val="accent6"/>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M'!$J$71:$J$75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5-B1A2-4C82-B4BC-9C682ED91871}"/>
                  </c:ext>
                </c:extLst>
              </c15:ser>
            </c15:filteredBarSeries>
            <c15:filteredBarSeries>
              <c15:ser>
                <c:idx val="6"/>
                <c:order val="6"/>
                <c:tx>
                  <c:strRef>
                    <c:extLst>
                      <c:ext xmlns:c15="http://schemas.microsoft.com/office/drawing/2012/chart" uri="{02D57815-91ED-43cb-92C2-25804820EDAC}">
                        <c15:formulaRef>
                          <c15:sqref>'HOTTEOK BLOK M'!$K$70</c15:sqref>
                        </c15:formulaRef>
                      </c:ext>
                    </c:extLst>
                    <c:strCache>
                      <c:ptCount val="1"/>
                      <c:pt idx="0">
                        <c:v>(1-30)3</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M'!$K$71:$K$75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6-B1A2-4C82-B4BC-9C682ED91871}"/>
                  </c:ext>
                </c:extLst>
              </c15:ser>
            </c15:filteredBarSeries>
            <c15:filteredBarSeries>
              <c15:ser>
                <c:idx val="7"/>
                <c:order val="7"/>
                <c:tx>
                  <c:strRef>
                    <c:extLst>
                      <c:ext xmlns:c15="http://schemas.microsoft.com/office/drawing/2012/chart" uri="{02D57815-91ED-43cb-92C2-25804820EDAC}">
                        <c15:formulaRef>
                          <c15:sqref>'HOTTEOK BLOK M'!$L$70</c15:sqref>
                        </c15:formulaRef>
                      </c:ext>
                    </c:extLst>
                    <c:strCache>
                      <c:ptCount val="1"/>
                      <c:pt idx="0">
                        <c:v>(1-5)</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M'!$L$71:$L$75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7-B1A2-4C82-B4BC-9C682ED91871}"/>
                  </c:ext>
                </c:extLst>
              </c15:ser>
            </c15:filteredBarSeries>
            <c15:filteredBarSeries>
              <c15:ser>
                <c:idx val="8"/>
                <c:order val="8"/>
                <c:tx>
                  <c:strRef>
                    <c:extLst>
                      <c:ext xmlns:c15="http://schemas.microsoft.com/office/drawing/2012/chart" uri="{02D57815-91ED-43cb-92C2-25804820EDAC}">
                        <c15:formulaRef>
                          <c15:sqref>'HOTTEOK BLOK M'!$M$70</c15:sqref>
                        </c15:formulaRef>
                      </c:ext>
                    </c:extLst>
                    <c:strCache>
                      <c:ptCount val="1"/>
                      <c:pt idx="0">
                        <c:v>(6-12)</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M'!$M$71:$M$75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8-B1A2-4C82-B4BC-9C682ED91871}"/>
                  </c:ext>
                </c:extLst>
              </c15:ser>
            </c15:filteredBarSeries>
            <c15:filteredBarSeries>
              <c15:ser>
                <c:idx val="9"/>
                <c:order val="9"/>
                <c:tx>
                  <c:strRef>
                    <c:extLst>
                      <c:ext xmlns:c15="http://schemas.microsoft.com/office/drawing/2012/chart" uri="{02D57815-91ED-43cb-92C2-25804820EDAC}">
                        <c15:formulaRef>
                          <c15:sqref>'HOTTEOK BLOK M'!$N$70</c15:sqref>
                        </c15:formulaRef>
                      </c:ext>
                    </c:extLst>
                    <c:strCache>
                      <c:ptCount val="1"/>
                      <c:pt idx="0">
                        <c:v>(13-19)</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M'!$N$71:$N$75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9-B1A2-4C82-B4BC-9C682ED91871}"/>
                  </c:ext>
                </c:extLst>
              </c15:ser>
            </c15:filteredBarSeries>
            <c15:filteredBarSeries>
              <c15:ser>
                <c:idx val="10"/>
                <c:order val="10"/>
                <c:tx>
                  <c:strRef>
                    <c:extLst>
                      <c:ext xmlns:c15="http://schemas.microsoft.com/office/drawing/2012/chart" uri="{02D57815-91ED-43cb-92C2-25804820EDAC}">
                        <c15:formulaRef>
                          <c15:sqref>'HOTTEOK BLOK M'!$O$70</c15:sqref>
                        </c15:formulaRef>
                      </c:ext>
                    </c:extLst>
                    <c:strCache>
                      <c:ptCount val="1"/>
                      <c:pt idx="0">
                        <c:v>(20-26)</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M'!$O$71:$O$75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A-B1A2-4C82-B4BC-9C682ED91871}"/>
                  </c:ext>
                </c:extLst>
              </c15:ser>
            </c15:filteredBarSeries>
            <c15:filteredBarSeries>
              <c15:ser>
                <c:idx val="11"/>
                <c:order val="11"/>
                <c:tx>
                  <c:strRef>
                    <c:extLst>
                      <c:ext xmlns:c15="http://schemas.microsoft.com/office/drawing/2012/chart" uri="{02D57815-91ED-43cb-92C2-25804820EDAC}">
                        <c15:formulaRef>
                          <c15:sqref>'HOTTEOK BLOK M'!$P$70</c15:sqref>
                        </c15:formulaRef>
                      </c:ext>
                    </c:extLst>
                    <c:strCache>
                      <c:ptCount val="1"/>
                      <c:pt idx="0">
                        <c:v>(27-31)</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M'!$P$71:$P$75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B-B1A2-4C82-B4BC-9C682ED91871}"/>
                  </c:ext>
                </c:extLst>
              </c15:ser>
            </c15:filteredBarSeries>
            <c15:filteredBarSeries>
              <c15:ser>
                <c:idx val="12"/>
                <c:order val="12"/>
                <c:tx>
                  <c:strRef>
                    <c:extLst>
                      <c:ext xmlns:c15="http://schemas.microsoft.com/office/drawing/2012/chart" uri="{02D57815-91ED-43cb-92C2-25804820EDAC}">
                        <c15:formulaRef>
                          <c15:sqref>'HOTTEOK BLOK M'!$Q$70</c15:sqref>
                        </c15:formulaRef>
                      </c:ext>
                    </c:extLst>
                    <c:strCache>
                      <c:ptCount val="1"/>
                      <c:pt idx="0">
                        <c:v>(1-2)</c:v>
                      </c:pt>
                    </c:strCache>
                  </c:strRef>
                </c:tx>
                <c:spPr>
                  <a:solidFill>
                    <a:schemeClr val="accent1">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M'!$Q$71:$Q$75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C-B1A2-4C82-B4BC-9C682ED91871}"/>
                  </c:ext>
                </c:extLst>
              </c15:ser>
            </c15:filteredBarSeries>
            <c15:filteredBarSeries>
              <c15:ser>
                <c:idx val="13"/>
                <c:order val="13"/>
                <c:tx>
                  <c:strRef>
                    <c:extLst>
                      <c:ext xmlns:c15="http://schemas.microsoft.com/office/drawing/2012/chart" uri="{02D57815-91ED-43cb-92C2-25804820EDAC}">
                        <c15:formulaRef>
                          <c15:sqref>'HOTTEOK BLOK M'!$R$70</c15:sqref>
                        </c15:formulaRef>
                      </c:ext>
                    </c:extLst>
                    <c:strCache>
                      <c:ptCount val="1"/>
                      <c:pt idx="0">
                        <c:v>(3-9)</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M'!$R$71:$R$75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D-B1A2-4C82-B4BC-9C682ED91871}"/>
                  </c:ext>
                </c:extLst>
              </c15:ser>
            </c15:filteredBarSeries>
            <c15:filteredBarSeries>
              <c15:ser>
                <c:idx val="14"/>
                <c:order val="14"/>
                <c:tx>
                  <c:strRef>
                    <c:extLst>
                      <c:ext xmlns:c15="http://schemas.microsoft.com/office/drawing/2012/chart" uri="{02D57815-91ED-43cb-92C2-25804820EDAC}">
                        <c15:formulaRef>
                          <c15:sqref>'HOTTEOK BLOK M'!$S$70</c15:sqref>
                        </c15:formulaRef>
                      </c:ext>
                    </c:extLst>
                    <c:strCache>
                      <c:ptCount val="1"/>
                      <c:pt idx="0">
                        <c:v>(10-16)</c:v>
                      </c:pt>
                    </c:strCache>
                  </c:strRef>
                </c:tx>
                <c:spPr>
                  <a:solidFill>
                    <a:schemeClr val="accent3">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M'!$S$71:$S$75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E-B1A2-4C82-B4BC-9C682ED91871}"/>
                  </c:ext>
                </c:extLst>
              </c15:ser>
            </c15:filteredBarSeries>
            <c15:filteredBarSeries>
              <c15:ser>
                <c:idx val="15"/>
                <c:order val="15"/>
                <c:tx>
                  <c:strRef>
                    <c:extLst>
                      <c:ext xmlns:c15="http://schemas.microsoft.com/office/drawing/2012/chart" uri="{02D57815-91ED-43cb-92C2-25804820EDAC}">
                        <c15:formulaRef>
                          <c15:sqref>'HOTTEOK BLOK M'!$T$70</c15:sqref>
                        </c15:formulaRef>
                      </c:ext>
                    </c:extLst>
                    <c:strCache>
                      <c:ptCount val="1"/>
                      <c:pt idx="0">
                        <c:v>(17-23)</c:v>
                      </c:pt>
                    </c:strCache>
                  </c:strRef>
                </c:tx>
                <c:spPr>
                  <a:solidFill>
                    <a:schemeClr val="accent4">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M'!$T$71:$T$75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F-B1A2-4C82-B4BC-9C682ED91871}"/>
                  </c:ext>
                </c:extLst>
              </c15:ser>
            </c15:filteredBarSeries>
            <c15:filteredBarSeries>
              <c15:ser>
                <c:idx val="16"/>
                <c:order val="16"/>
                <c:tx>
                  <c:strRef>
                    <c:extLst>
                      <c:ext xmlns:c15="http://schemas.microsoft.com/office/drawing/2012/chart" uri="{02D57815-91ED-43cb-92C2-25804820EDAC}">
                        <c15:formulaRef>
                          <c15:sqref>'HOTTEOK BLOK M'!$U$70</c15:sqref>
                        </c15:formulaRef>
                      </c:ext>
                    </c:extLst>
                    <c:strCache>
                      <c:ptCount val="1"/>
                      <c:pt idx="0">
                        <c:v>(24-30)</c:v>
                      </c:pt>
                    </c:strCache>
                  </c:strRef>
                </c:tx>
                <c:spPr>
                  <a:solidFill>
                    <a:schemeClr val="accent5">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M'!$U$71:$U$75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0-B1A2-4C82-B4BC-9C682ED91871}"/>
                  </c:ext>
                </c:extLst>
              </c15:ser>
            </c15:filteredBarSeries>
            <c15:filteredBarSeries>
              <c15:ser>
                <c:idx val="17"/>
                <c:order val="17"/>
                <c:tx>
                  <c:strRef>
                    <c:extLst>
                      <c:ext xmlns:c15="http://schemas.microsoft.com/office/drawing/2012/chart" uri="{02D57815-91ED-43cb-92C2-25804820EDAC}">
                        <c15:formulaRef>
                          <c15:sqref>'HOTTEOK BLOK M'!$V$70</c15:sqref>
                        </c15:formulaRef>
                      </c:ext>
                    </c:extLst>
                    <c:strCache>
                      <c:ptCount val="1"/>
                      <c:pt idx="0">
                        <c:v>(1-7)</c:v>
                      </c:pt>
                    </c:strCache>
                  </c:strRef>
                </c:tx>
                <c:spPr>
                  <a:solidFill>
                    <a:schemeClr val="accent6">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M'!$V$71:$V$75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1-B1A2-4C82-B4BC-9C682ED91871}"/>
                  </c:ext>
                </c:extLst>
              </c15:ser>
            </c15:filteredBarSeries>
            <c15:filteredBarSeries>
              <c15:ser>
                <c:idx val="18"/>
                <c:order val="18"/>
                <c:tx>
                  <c:strRef>
                    <c:extLst>
                      <c:ext xmlns:c15="http://schemas.microsoft.com/office/drawing/2012/chart" uri="{02D57815-91ED-43cb-92C2-25804820EDAC}">
                        <c15:formulaRef>
                          <c15:sqref>'HOTTEOK BLOK M'!$W$70</c15:sqref>
                        </c15:formulaRef>
                      </c:ext>
                    </c:extLst>
                    <c:strCache>
                      <c:ptCount val="1"/>
                      <c:pt idx="0">
                        <c:v>(8-14)</c:v>
                      </c:pt>
                    </c:strCache>
                  </c:strRef>
                </c:tx>
                <c:spPr>
                  <a:solidFill>
                    <a:schemeClr val="accent1">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M'!$W$71:$W$75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2-B1A2-4C82-B4BC-9C682ED91871}"/>
                  </c:ext>
                </c:extLst>
              </c15:ser>
            </c15:filteredBarSeries>
            <c15:filteredBarSeries>
              <c15:ser>
                <c:idx val="19"/>
                <c:order val="19"/>
                <c:tx>
                  <c:strRef>
                    <c:extLst>
                      <c:ext xmlns:c15="http://schemas.microsoft.com/office/drawing/2012/chart" uri="{02D57815-91ED-43cb-92C2-25804820EDAC}">
                        <c15:formulaRef>
                          <c15:sqref>'HOTTEOK BLOK M'!$X$70</c15:sqref>
                        </c15:formulaRef>
                      </c:ext>
                    </c:extLst>
                    <c:strCache>
                      <c:ptCount val="1"/>
                      <c:pt idx="0">
                        <c:v>(15-21)</c:v>
                      </c:pt>
                    </c:strCache>
                  </c:strRef>
                </c:tx>
                <c:spPr>
                  <a:solidFill>
                    <a:schemeClr val="accent2">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M'!$X$71:$X$75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3-B1A2-4C82-B4BC-9C682ED91871}"/>
                  </c:ext>
                </c:extLst>
              </c15:ser>
            </c15:filteredBarSeries>
            <c15:filteredBarSeries>
              <c15:ser>
                <c:idx val="20"/>
                <c:order val="20"/>
                <c:tx>
                  <c:strRef>
                    <c:extLst>
                      <c:ext xmlns:c15="http://schemas.microsoft.com/office/drawing/2012/chart" uri="{02D57815-91ED-43cb-92C2-25804820EDAC}">
                        <c15:formulaRef>
                          <c15:sqref>'HOTTEOK BLOK M'!$Y$70</c15:sqref>
                        </c15:formulaRef>
                      </c:ext>
                    </c:extLst>
                    <c:strCache>
                      <c:ptCount val="1"/>
                      <c:pt idx="0">
                        <c:v>(22-28)</c:v>
                      </c:pt>
                    </c:strCache>
                  </c:strRef>
                </c:tx>
                <c:spPr>
                  <a:solidFill>
                    <a:schemeClr val="accent3">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M'!$Y$71:$Y$75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4-B1A2-4C82-B4BC-9C682ED91871}"/>
                  </c:ext>
                </c:extLst>
              </c15:ser>
            </c15:filteredBarSeries>
            <c15:filteredBarSeries>
              <c15:ser>
                <c:idx val="21"/>
                <c:order val="21"/>
                <c:tx>
                  <c:strRef>
                    <c:extLst>
                      <c:ext xmlns:c15="http://schemas.microsoft.com/office/drawing/2012/chart" uri="{02D57815-91ED-43cb-92C2-25804820EDAC}">
                        <c15:formulaRef>
                          <c15:sqref>'HOTTEOK BLOK M'!$Z$70</c15:sqref>
                        </c15:formulaRef>
                      </c:ext>
                    </c:extLst>
                    <c:strCache>
                      <c:ptCount val="1"/>
                      <c:pt idx="0">
                        <c:v> (29 - 4)</c:v>
                      </c:pt>
                    </c:strCache>
                  </c:strRef>
                </c:tx>
                <c:spPr>
                  <a:solidFill>
                    <a:schemeClr val="accent4">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M'!$Z$71:$Z$75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5-B1A2-4C82-B4BC-9C682ED91871}"/>
                  </c:ext>
                </c:extLst>
              </c15:ser>
            </c15:filteredBarSeries>
            <c15:filteredBarSeries>
              <c15:ser>
                <c:idx val="22"/>
                <c:order val="22"/>
                <c:tx>
                  <c:strRef>
                    <c:extLst>
                      <c:ext xmlns:c15="http://schemas.microsoft.com/office/drawing/2012/chart" uri="{02D57815-91ED-43cb-92C2-25804820EDAC}">
                        <c15:formulaRef>
                          <c15:sqref>'HOTTEOK BLOK M'!$AA$70</c15:sqref>
                        </c15:formulaRef>
                      </c:ext>
                    </c:extLst>
                    <c:strCache>
                      <c:ptCount val="1"/>
                      <c:pt idx="0">
                        <c:v>(5 - 11)</c:v>
                      </c:pt>
                    </c:strCache>
                  </c:strRef>
                </c:tx>
                <c:spPr>
                  <a:solidFill>
                    <a:schemeClr val="accent5">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M'!$AA$71:$AA$75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6-B1A2-4C82-B4BC-9C682ED91871}"/>
                  </c:ext>
                </c:extLst>
              </c15:ser>
            </c15:filteredBarSeries>
            <c15:filteredBarSeries>
              <c15:ser>
                <c:idx val="23"/>
                <c:order val="23"/>
                <c:tx>
                  <c:strRef>
                    <c:extLst>
                      <c:ext xmlns:c15="http://schemas.microsoft.com/office/drawing/2012/chart" uri="{02D57815-91ED-43cb-92C2-25804820EDAC}">
                        <c15:formulaRef>
                          <c15:sqref>'HOTTEOK BLOK M'!$AB$70</c15:sqref>
                        </c15:formulaRef>
                      </c:ext>
                    </c:extLst>
                    <c:strCache>
                      <c:ptCount val="1"/>
                      <c:pt idx="0">
                        <c:v>(12-18)</c:v>
                      </c:pt>
                    </c:strCache>
                  </c:strRef>
                </c:tx>
                <c:spPr>
                  <a:solidFill>
                    <a:schemeClr val="accent6">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M'!$AB$71:$AB$75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7-B1A2-4C82-B4BC-9C682ED91871}"/>
                  </c:ext>
                </c:extLst>
              </c15:ser>
            </c15:filteredBarSeries>
            <c15:filteredBarSeries>
              <c15:ser>
                <c:idx val="24"/>
                <c:order val="24"/>
                <c:tx>
                  <c:strRef>
                    <c:extLst>
                      <c:ext xmlns:c15="http://schemas.microsoft.com/office/drawing/2012/chart" uri="{02D57815-91ED-43cb-92C2-25804820EDAC}">
                        <c15:formulaRef>
                          <c15:sqref>'HOTTEOK BLOK M'!$AC$70</c15:sqref>
                        </c15:formulaRef>
                      </c:ext>
                    </c:extLst>
                    <c:strCache>
                      <c:ptCount val="1"/>
                      <c:pt idx="0">
                        <c:v>(19 - 25)</c:v>
                      </c:pt>
                    </c:strCache>
                  </c:strRef>
                </c:tx>
                <c:spPr>
                  <a:solidFill>
                    <a:schemeClr val="accent1">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M'!$AC$71:$AC$75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8-B1A2-4C82-B4BC-9C682ED91871}"/>
                  </c:ext>
                </c:extLst>
              </c15:ser>
            </c15:filteredBarSeries>
            <c15:filteredBarSeries>
              <c15:ser>
                <c:idx val="25"/>
                <c:order val="25"/>
                <c:tx>
                  <c:strRef>
                    <c:extLst>
                      <c:ext xmlns:c15="http://schemas.microsoft.com/office/drawing/2012/chart" uri="{02D57815-91ED-43cb-92C2-25804820EDAC}">
                        <c15:formulaRef>
                          <c15:sqref>'HOTTEOK BLOK M'!$AD$70</c15:sqref>
                        </c15:formulaRef>
                      </c:ext>
                    </c:extLst>
                    <c:strCache>
                      <c:ptCount val="1"/>
                      <c:pt idx="0">
                        <c:v> ( 26 - 1)</c:v>
                      </c:pt>
                    </c:strCache>
                  </c:strRef>
                </c:tx>
                <c:spPr>
                  <a:solidFill>
                    <a:schemeClr val="accent2">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M'!$AD$71:$AD$75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9-B1A2-4C82-B4BC-9C682ED91871}"/>
                  </c:ext>
                </c:extLst>
              </c15:ser>
            </c15:filteredBarSeries>
            <c15:filteredBarSeries>
              <c15:ser>
                <c:idx val="26"/>
                <c:order val="26"/>
                <c:tx>
                  <c:strRef>
                    <c:extLst>
                      <c:ext xmlns:c15="http://schemas.microsoft.com/office/drawing/2012/chart" uri="{02D57815-91ED-43cb-92C2-25804820EDAC}">
                        <c15:formulaRef>
                          <c15:sqref>'HOTTEOK BLOK M'!$AE$70</c15:sqref>
                        </c15:formulaRef>
                      </c:ext>
                    </c:extLst>
                    <c:strCache>
                      <c:ptCount val="1"/>
                      <c:pt idx="0">
                        <c:v> ( 2 - 8)</c:v>
                      </c:pt>
                    </c:strCache>
                  </c:strRef>
                </c:tx>
                <c:spPr>
                  <a:solidFill>
                    <a:schemeClr val="accent3">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M'!$AE$71:$AE$75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A-B1A2-4C82-B4BC-9C682ED91871}"/>
                  </c:ext>
                </c:extLst>
              </c15:ser>
            </c15:filteredBarSeries>
            <c15:filteredBarSeries>
              <c15:ser>
                <c:idx val="27"/>
                <c:order val="27"/>
                <c:tx>
                  <c:strRef>
                    <c:extLst>
                      <c:ext xmlns:c15="http://schemas.microsoft.com/office/drawing/2012/chart" uri="{02D57815-91ED-43cb-92C2-25804820EDAC}">
                        <c15:formulaRef>
                          <c15:sqref>'HOTTEOK BLOK M'!$AF$70</c15:sqref>
                        </c15:formulaRef>
                      </c:ext>
                    </c:extLst>
                    <c:strCache>
                      <c:ptCount val="1"/>
                      <c:pt idx="0">
                        <c:v> ( 9 - 15 )</c:v>
                      </c:pt>
                    </c:strCache>
                  </c:strRef>
                </c:tx>
                <c:spPr>
                  <a:solidFill>
                    <a:schemeClr val="accent4">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M'!$AF$71:$AF$75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B-B1A2-4C82-B4BC-9C682ED91871}"/>
                  </c:ext>
                </c:extLst>
              </c15:ser>
            </c15:filteredBarSeries>
          </c:ext>
        </c:extLst>
      </c:barChart>
      <c:catAx>
        <c:axId val="15273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27888"/>
        <c:crosses val="autoZero"/>
        <c:auto val="1"/>
        <c:lblAlgn val="ctr"/>
        <c:lblOffset val="100"/>
        <c:noMultiLvlLbl val="0"/>
      </c:catAx>
      <c:valAx>
        <c:axId val="152727888"/>
        <c:scaling>
          <c:orientation val="minMax"/>
        </c:scaling>
        <c:delete val="0"/>
        <c:axPos val="l"/>
        <c:majorGridlines>
          <c:spPr>
            <a:ln w="9525" cap="flat" cmpd="sng" algn="ctr">
              <a:solidFill>
                <a:schemeClr val="tx1">
                  <a:lumMod val="15000"/>
                  <a:lumOff val="85000"/>
                </a:schemeClr>
              </a:solidFill>
              <a:round/>
            </a:ln>
            <a:effectLst/>
          </c:spPr>
        </c:majorGridlines>
        <c:numFmt formatCode="#,##0.00_);\(#,##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33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 VALUE PROMO/TOTAL NETT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'HOTTEOK BLOK M'!$F$70</c:f>
              <c:strCache>
                <c:ptCount val="1"/>
                <c:pt idx="0">
                  <c:v>price</c:v>
                </c:pt>
              </c:strCache>
            </c:strRef>
          </c:tx>
          <c:spPr>
            <a:solidFill>
              <a:schemeClr val="accent2"/>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M'!$F$71:$F$75</c:f>
              <c:numCache>
                <c:formatCode>#,##0.00_);\(#,##0.00\)</c:formatCode>
                <c:ptCount val="5"/>
                <c:pt idx="0">
                  <c:v>0</c:v>
                </c:pt>
                <c:pt idx="1">
                  <c:v>27272</c:v>
                </c:pt>
                <c:pt idx="2">
                  <c:v>104545</c:v>
                </c:pt>
              </c:numCache>
            </c:numRef>
          </c:val>
          <c:extLst>
            <c:ext xmlns:c16="http://schemas.microsoft.com/office/drawing/2014/chart" uri="{C3380CC4-5D6E-409C-BE32-E72D297353CC}">
              <c16:uniqueId val="{00000000-3E95-4C61-845B-BC20A54CA7EA}"/>
            </c:ext>
          </c:extLst>
        </c:ser>
        <c:ser>
          <c:idx val="28"/>
          <c:order val="28"/>
          <c:tx>
            <c:strRef>
              <c:f>'HOTTEOK BLOK M'!$AG$70</c:f>
              <c:strCache>
                <c:ptCount val="1"/>
                <c:pt idx="0">
                  <c:v>(16/SEPT/2024-22/SEPT/2024)</c:v>
                </c:pt>
              </c:strCache>
            </c:strRef>
          </c:tx>
          <c:spPr>
            <a:solidFill>
              <a:schemeClr val="accent5">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M'!$AG$71:$AG$75</c:f>
              <c:numCache>
                <c:formatCode>General</c:formatCode>
                <c:ptCount val="5"/>
                <c:pt idx="0">
                  <c:v>120</c:v>
                </c:pt>
                <c:pt idx="2">
                  <c:v>1</c:v>
                </c:pt>
              </c:numCache>
            </c:numRef>
          </c:val>
          <c:extLst>
            <c:ext xmlns:c16="http://schemas.microsoft.com/office/drawing/2014/chart" uri="{C3380CC4-5D6E-409C-BE32-E72D297353CC}">
              <c16:uniqueId val="{00000001-3E95-4C61-845B-BC20A54CA7EA}"/>
            </c:ext>
          </c:extLst>
        </c:ser>
        <c:ser>
          <c:idx val="29"/>
          <c:order val="29"/>
          <c:tx>
            <c:strRef>
              <c:f>'HOTTEOK BLOK M'!$AH$70</c:f>
              <c:strCache>
                <c:ptCount val="1"/>
                <c:pt idx="0">
                  <c:v>(16/SEPT/2024-22/SEPT/2024)4</c:v>
                </c:pt>
              </c:strCache>
            </c:strRef>
          </c:tx>
          <c:spPr>
            <a:solidFill>
              <a:schemeClr val="accent6">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M'!$AH$71:$AH$75</c:f>
              <c:numCache>
                <c:formatCode>General</c:formatCode>
                <c:ptCount val="5"/>
                <c:pt idx="0">
                  <c:v>65.569999999999993</c:v>
                </c:pt>
                <c:pt idx="1">
                  <c:v>0</c:v>
                </c:pt>
                <c:pt idx="2">
                  <c:v>0.55000000000000004</c:v>
                </c:pt>
              </c:numCache>
            </c:numRef>
          </c:val>
          <c:extLst>
            <c:ext xmlns:c16="http://schemas.microsoft.com/office/drawing/2014/chart" uri="{C3380CC4-5D6E-409C-BE32-E72D297353CC}">
              <c16:uniqueId val="{00000002-3E95-4C61-845B-BC20A54CA7EA}"/>
            </c:ext>
          </c:extLst>
        </c:ser>
        <c:ser>
          <c:idx val="30"/>
          <c:order val="30"/>
          <c:tx>
            <c:strRef>
              <c:f>'HOTTEOK BLOK M'!$AI$70</c:f>
              <c:strCache>
                <c:ptCount val="1"/>
                <c:pt idx="0">
                  <c:v>(16/SEPT/2024-22/SEPT/2024)5</c:v>
                </c:pt>
              </c:strCache>
            </c:strRef>
          </c:tx>
          <c:spPr>
            <a:solidFill>
              <a:schemeClr val="accent1">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M'!$AI$71:$AI$75</c:f>
              <c:numCache>
                <c:formatCode>General</c:formatCode>
                <c:ptCount val="5"/>
                <c:pt idx="0">
                  <c:v>0</c:v>
                </c:pt>
                <c:pt idx="1">
                  <c:v>0</c:v>
                </c:pt>
                <c:pt idx="2">
                  <c:v>1.55</c:v>
                </c:pt>
              </c:numCache>
            </c:numRef>
          </c:val>
          <c:extLst>
            <c:ext xmlns:c16="http://schemas.microsoft.com/office/drawing/2014/chart" uri="{C3380CC4-5D6E-409C-BE32-E72D297353CC}">
              <c16:uniqueId val="{00000003-3E95-4C61-845B-BC20A54CA7EA}"/>
            </c:ext>
          </c:extLst>
        </c:ser>
        <c:ser>
          <c:idx val="31"/>
          <c:order val="31"/>
          <c:tx>
            <c:strRef>
              <c:f>'HOTTEOK BLOK M'!$AJ$70</c:f>
              <c:strCache>
                <c:ptCount val="1"/>
                <c:pt idx="0">
                  <c:v>23/SEPT/2024-29/SEPT/2024</c:v>
                </c:pt>
              </c:strCache>
            </c:strRef>
          </c:tx>
          <c:spPr>
            <a:solidFill>
              <a:schemeClr val="accent2">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M'!$AJ$71:$AJ$75</c:f>
              <c:numCache>
                <c:formatCode>General</c:formatCode>
                <c:ptCount val="5"/>
                <c:pt idx="0">
                  <c:v>133</c:v>
                </c:pt>
                <c:pt idx="2">
                  <c:v>1</c:v>
                </c:pt>
              </c:numCache>
            </c:numRef>
          </c:val>
          <c:extLst>
            <c:ext xmlns:c16="http://schemas.microsoft.com/office/drawing/2014/chart" uri="{C3380CC4-5D6E-409C-BE32-E72D297353CC}">
              <c16:uniqueId val="{00000004-3E95-4C61-845B-BC20A54CA7EA}"/>
            </c:ext>
          </c:extLst>
        </c:ser>
        <c:ser>
          <c:idx val="32"/>
          <c:order val="32"/>
          <c:tx>
            <c:strRef>
              <c:f>'HOTTEOK BLOK M'!$AK$70</c:f>
              <c:strCache>
                <c:ptCount val="1"/>
                <c:pt idx="0">
                  <c:v>23/SEPT/2024-29/SEPT/20246</c:v>
                </c:pt>
              </c:strCache>
            </c:strRef>
          </c:tx>
          <c:spPr>
            <a:solidFill>
              <a:schemeClr val="accent3">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M'!$AK$71:$AK$75</c:f>
              <c:numCache>
                <c:formatCode>General</c:formatCode>
                <c:ptCount val="5"/>
                <c:pt idx="0">
                  <c:v>68.209999999999994</c:v>
                </c:pt>
                <c:pt idx="1">
                  <c:v>0</c:v>
                </c:pt>
                <c:pt idx="2">
                  <c:v>0.51</c:v>
                </c:pt>
              </c:numCache>
            </c:numRef>
          </c:val>
          <c:extLst>
            <c:ext xmlns:c16="http://schemas.microsoft.com/office/drawing/2014/chart" uri="{C3380CC4-5D6E-409C-BE32-E72D297353CC}">
              <c16:uniqueId val="{00000005-3E95-4C61-845B-BC20A54CA7EA}"/>
            </c:ext>
          </c:extLst>
        </c:ser>
        <c:ser>
          <c:idx val="33"/>
          <c:order val="33"/>
          <c:tx>
            <c:strRef>
              <c:f>'HOTTEOK BLOK M'!$AL$70</c:f>
              <c:strCache>
                <c:ptCount val="1"/>
                <c:pt idx="0">
                  <c:v>23/SEPT/2024-29/SEPT/20247</c:v>
                </c:pt>
              </c:strCache>
            </c:strRef>
          </c:tx>
          <c:spPr>
            <a:solidFill>
              <a:schemeClr val="accent4">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M'!$AL$71:$AL$75</c:f>
              <c:numCache>
                <c:formatCode>General</c:formatCode>
                <c:ptCount val="5"/>
                <c:pt idx="0">
                  <c:v>0</c:v>
                </c:pt>
                <c:pt idx="1">
                  <c:v>0</c:v>
                </c:pt>
                <c:pt idx="2">
                  <c:v>1.32</c:v>
                </c:pt>
              </c:numCache>
            </c:numRef>
          </c:val>
          <c:extLst>
            <c:ext xmlns:c16="http://schemas.microsoft.com/office/drawing/2014/chart" uri="{C3380CC4-5D6E-409C-BE32-E72D297353CC}">
              <c16:uniqueId val="{00000006-3E95-4C61-845B-BC20A54CA7EA}"/>
            </c:ext>
          </c:extLst>
        </c:ser>
        <c:ser>
          <c:idx val="34"/>
          <c:order val="34"/>
          <c:tx>
            <c:strRef>
              <c:f>'HOTTEOK BLOK M'!$AM$70</c:f>
              <c:strCache>
                <c:ptCount val="1"/>
                <c:pt idx="0">
                  <c:v>30/SEPT/2024-6/OCT/2024</c:v>
                </c:pt>
              </c:strCache>
            </c:strRef>
          </c:tx>
          <c:spPr>
            <a:solidFill>
              <a:schemeClr val="accent5">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M'!$AM$71:$AM$75</c:f>
              <c:numCache>
                <c:formatCode>General</c:formatCode>
                <c:ptCount val="5"/>
                <c:pt idx="0">
                  <c:v>169</c:v>
                </c:pt>
                <c:pt idx="2">
                  <c:v>2</c:v>
                </c:pt>
              </c:numCache>
            </c:numRef>
          </c:val>
          <c:extLst>
            <c:ext xmlns:c16="http://schemas.microsoft.com/office/drawing/2014/chart" uri="{C3380CC4-5D6E-409C-BE32-E72D297353CC}">
              <c16:uniqueId val="{00000007-3E95-4C61-845B-BC20A54CA7EA}"/>
            </c:ext>
          </c:extLst>
        </c:ser>
        <c:ser>
          <c:idx val="35"/>
          <c:order val="35"/>
          <c:tx>
            <c:strRef>
              <c:f>'HOTTEOK BLOK M'!$AN$70</c:f>
              <c:strCache>
                <c:ptCount val="1"/>
                <c:pt idx="0">
                  <c:v>30/SEPT/2024-6/OCT/20248</c:v>
                </c:pt>
              </c:strCache>
            </c:strRef>
          </c:tx>
          <c:spPr>
            <a:solidFill>
              <a:schemeClr val="accent6">
                <a:lumMod val="5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M'!$AN$71:$AN$75</c:f>
              <c:numCache>
                <c:formatCode>General</c:formatCode>
                <c:ptCount val="5"/>
                <c:pt idx="0">
                  <c:v>68.7</c:v>
                </c:pt>
                <c:pt idx="1">
                  <c:v>0</c:v>
                </c:pt>
                <c:pt idx="2">
                  <c:v>0.81</c:v>
                </c:pt>
              </c:numCache>
            </c:numRef>
          </c:val>
          <c:extLst>
            <c:ext xmlns:c16="http://schemas.microsoft.com/office/drawing/2014/chart" uri="{C3380CC4-5D6E-409C-BE32-E72D297353CC}">
              <c16:uniqueId val="{00000008-3E95-4C61-845B-BC20A54CA7EA}"/>
            </c:ext>
          </c:extLst>
        </c:ser>
        <c:ser>
          <c:idx val="36"/>
          <c:order val="36"/>
          <c:tx>
            <c:strRef>
              <c:f>'HOTTEOK BLOK M'!$AO$70</c:f>
              <c:strCache>
                <c:ptCount val="1"/>
                <c:pt idx="0">
                  <c:v>30/SEPT/2024-6/OCT/20249</c:v>
                </c:pt>
              </c:strCache>
            </c:strRef>
          </c:tx>
          <c:spPr>
            <a:solidFill>
              <a:schemeClr val="accent1">
                <a:lumMod val="70000"/>
                <a:lumOff val="3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M'!$AO$71:$AO$75</c:f>
              <c:numCache>
                <c:formatCode>General</c:formatCode>
                <c:ptCount val="5"/>
                <c:pt idx="0">
                  <c:v>0</c:v>
                </c:pt>
                <c:pt idx="1">
                  <c:v>0</c:v>
                </c:pt>
                <c:pt idx="2">
                  <c:v>2.33</c:v>
                </c:pt>
              </c:numCache>
            </c:numRef>
          </c:val>
          <c:extLst>
            <c:ext xmlns:c16="http://schemas.microsoft.com/office/drawing/2014/chart" uri="{C3380CC4-5D6E-409C-BE32-E72D297353CC}">
              <c16:uniqueId val="{00000009-3E95-4C61-845B-BC20A54CA7EA}"/>
            </c:ext>
          </c:extLst>
        </c:ser>
        <c:ser>
          <c:idx val="37"/>
          <c:order val="37"/>
          <c:tx>
            <c:strRef>
              <c:f>'HOTTEOK BLOK M'!$AP$70</c:f>
              <c:strCache>
                <c:ptCount val="1"/>
                <c:pt idx="0">
                  <c:v>7/OCT/2024 - 13/OCT/2024</c:v>
                </c:pt>
              </c:strCache>
            </c:strRef>
          </c:tx>
          <c:spPr>
            <a:solidFill>
              <a:schemeClr val="accent2">
                <a:lumMod val="70000"/>
                <a:lumOff val="3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M'!$AP$71:$AP$75</c:f>
              <c:numCache>
                <c:formatCode>General</c:formatCode>
                <c:ptCount val="5"/>
                <c:pt idx="0">
                  <c:v>120</c:v>
                </c:pt>
                <c:pt idx="1">
                  <c:v>0</c:v>
                </c:pt>
                <c:pt idx="2">
                  <c:v>0</c:v>
                </c:pt>
              </c:numCache>
            </c:numRef>
          </c:val>
          <c:extLst>
            <c:ext xmlns:c16="http://schemas.microsoft.com/office/drawing/2014/chart" uri="{C3380CC4-5D6E-409C-BE32-E72D297353CC}">
              <c16:uniqueId val="{0000000A-3E95-4C61-845B-BC20A54CA7EA}"/>
            </c:ext>
          </c:extLst>
        </c:ser>
        <c:ser>
          <c:idx val="38"/>
          <c:order val="38"/>
          <c:tx>
            <c:strRef>
              <c:f>'HOTTEOK BLOK M'!$AQ$70</c:f>
              <c:strCache>
                <c:ptCount val="1"/>
                <c:pt idx="0">
                  <c:v>7/OCT/2024 -13/OCT/202410</c:v>
                </c:pt>
              </c:strCache>
            </c:strRef>
          </c:tx>
          <c:spPr>
            <a:solidFill>
              <a:schemeClr val="accent3">
                <a:lumMod val="70000"/>
                <a:lumOff val="3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M'!$AQ$71:$AQ$75</c:f>
              <c:numCache>
                <c:formatCode>General</c:formatCode>
                <c:ptCount val="5"/>
                <c:pt idx="0">
                  <c:v>68.569999999999993</c:v>
                </c:pt>
                <c:pt idx="1">
                  <c:v>0</c:v>
                </c:pt>
                <c:pt idx="2">
                  <c:v>0</c:v>
                </c:pt>
              </c:numCache>
            </c:numRef>
          </c:val>
          <c:extLst>
            <c:ext xmlns:c16="http://schemas.microsoft.com/office/drawing/2014/chart" uri="{C3380CC4-5D6E-409C-BE32-E72D297353CC}">
              <c16:uniqueId val="{0000000B-3E95-4C61-845B-BC20A54CA7EA}"/>
            </c:ext>
          </c:extLst>
        </c:ser>
        <c:ser>
          <c:idx val="39"/>
          <c:order val="39"/>
          <c:tx>
            <c:strRef>
              <c:f>'HOTTEOK BLOK M'!$AR$70</c:f>
              <c:strCache>
                <c:ptCount val="1"/>
                <c:pt idx="0">
                  <c:v>7/OCT/2024- 13/OCT/2024</c:v>
                </c:pt>
              </c:strCache>
            </c:strRef>
          </c:tx>
          <c:spPr>
            <a:solidFill>
              <a:schemeClr val="accent4">
                <a:lumMod val="70000"/>
                <a:lumOff val="3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ext>
              </c:extLst>
              <c:f>'HOTTEOK BLOK M'!$A$71:$A$75</c:f>
              <c:strCache>
                <c:ptCount val="3"/>
                <c:pt idx="0">
                  <c:v>HTPR17    </c:v>
                </c:pt>
                <c:pt idx="1">
                  <c:v>HTP15     </c:v>
                </c:pt>
                <c:pt idx="2">
                  <c:v>HTPR06    </c:v>
                </c:pt>
              </c:strCache>
            </c:strRef>
          </c:cat>
          <c:val>
            <c:numRef>
              <c:f>'HOTTEOK BLOK M'!$AR$71:$AR$75</c:f>
              <c:numCache>
                <c:formatCode>General</c:formatCode>
                <c:ptCount val="5"/>
                <c:pt idx="0">
                  <c:v>0</c:v>
                </c:pt>
                <c:pt idx="1">
                  <c:v>0</c:v>
                </c:pt>
                <c:pt idx="2">
                  <c:v>0</c:v>
                </c:pt>
              </c:numCache>
            </c:numRef>
          </c:val>
          <c:extLst>
            <c:ext xmlns:c16="http://schemas.microsoft.com/office/drawing/2014/chart" uri="{C3380CC4-5D6E-409C-BE32-E72D297353CC}">
              <c16:uniqueId val="{0000000C-3E95-4C61-845B-BC20A54CA7EA}"/>
            </c:ext>
          </c:extLst>
        </c:ser>
        <c:dLbls>
          <c:showLegendKey val="0"/>
          <c:showVal val="0"/>
          <c:showCatName val="0"/>
          <c:showSerName val="0"/>
          <c:showPercent val="0"/>
          <c:showBubbleSize val="0"/>
        </c:dLbls>
        <c:gapWidth val="219"/>
        <c:overlap val="-27"/>
        <c:axId val="152733712"/>
        <c:axId val="152727888"/>
        <c:extLst>
          <c:ext xmlns:c15="http://schemas.microsoft.com/office/drawing/2012/chart" uri="{02D57815-91ED-43cb-92C2-25804820EDAC}">
            <c15:filteredBarSeries>
              <c15:ser>
                <c:idx val="0"/>
                <c:order val="0"/>
                <c:tx>
                  <c:strRef>
                    <c:extLst>
                      <c:ext uri="{02D57815-91ED-43cb-92C2-25804820EDAC}">
                        <c15:formulaRef>
                          <c15:sqref>'HOTTEOK BLOK M'!$E$70</c15:sqref>
                        </c15:formulaRef>
                      </c:ext>
                    </c:extLst>
                    <c:strCache>
                      <c:ptCount val="1"/>
                      <c:pt idx="0">
                        <c:v>sales_type</c:v>
                      </c:pt>
                    </c:strCache>
                  </c:strRef>
                </c:tx>
                <c:spPr>
                  <a:solidFill>
                    <a:schemeClr val="accent1"/>
                  </a:solidFill>
                  <a:ln>
                    <a:noFill/>
                  </a:ln>
                  <a:effectLst/>
                </c:spPr>
                <c:invertIfNegative val="0"/>
                <c:cat>
                  <c:strRef>
                    <c:extLst>
                      <c:ex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uri="{02D57815-91ED-43cb-92C2-25804820EDAC}">
                        <c15:formulaRef>
                          <c15:sqref>'HOTTEOK BLOK M'!$E$71:$E$75</c15:sqref>
                        </c15:formulaRef>
                      </c:ext>
                    </c:extLst>
                    <c:numCache>
                      <c:formatCode>General</c:formatCode>
                      <c:ptCount val="5"/>
                    </c:numCache>
                  </c:numRef>
                </c:val>
                <c:extLst>
                  <c:ext xmlns:c16="http://schemas.microsoft.com/office/drawing/2014/chart" uri="{C3380CC4-5D6E-409C-BE32-E72D297353CC}">
                    <c16:uniqueId val="{0000000D-3E95-4C61-845B-BC20A54CA7EA}"/>
                  </c:ext>
                </c:extLst>
              </c15:ser>
            </c15:filteredBarSeries>
            <c15:filteredBarSeries>
              <c15:ser>
                <c:idx val="2"/>
                <c:order val="2"/>
                <c:tx>
                  <c:strRef>
                    <c:extLst>
                      <c:ext xmlns:c15="http://schemas.microsoft.com/office/drawing/2012/chart" uri="{02D57815-91ED-43cb-92C2-25804820EDAC}">
                        <c15:formulaRef>
                          <c15:sqref>'HOTTEOK BLOK M'!$G$70</c15:sqref>
                        </c15:formulaRef>
                      </c:ext>
                    </c:extLst>
                    <c:strCache>
                      <c:ptCount val="1"/>
                      <c:pt idx="0">
                        <c:v>(1-31)</c:v>
                      </c:pt>
                    </c:strCache>
                  </c:strRef>
                </c:tx>
                <c:spPr>
                  <a:solidFill>
                    <a:schemeClr val="accent3"/>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M'!$G$71:$G$75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E-3E95-4C61-845B-BC20A54CA7EA}"/>
                  </c:ext>
                </c:extLst>
              </c15:ser>
            </c15:filteredBarSeries>
            <c15:filteredBarSeries>
              <c15:ser>
                <c:idx val="3"/>
                <c:order val="3"/>
                <c:tx>
                  <c:strRef>
                    <c:extLst>
                      <c:ext xmlns:c15="http://schemas.microsoft.com/office/drawing/2012/chart" uri="{02D57815-91ED-43cb-92C2-25804820EDAC}">
                        <c15:formulaRef>
                          <c15:sqref>'HOTTEOK BLOK M'!$H$70</c15:sqref>
                        </c15:formulaRef>
                      </c:ext>
                    </c:extLst>
                    <c:strCache>
                      <c:ptCount val="1"/>
                      <c:pt idx="0">
                        <c:v>(1-30)</c:v>
                      </c:pt>
                    </c:strCache>
                  </c:strRef>
                </c:tx>
                <c:spPr>
                  <a:solidFill>
                    <a:schemeClr val="accent4"/>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M'!$H$71:$H$75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F-3E95-4C61-845B-BC20A54CA7EA}"/>
                  </c:ext>
                </c:extLst>
              </c15:ser>
            </c15:filteredBarSeries>
            <c15:filteredBarSeries>
              <c15:ser>
                <c:idx val="4"/>
                <c:order val="4"/>
                <c:tx>
                  <c:strRef>
                    <c:extLst>
                      <c:ext xmlns:c15="http://schemas.microsoft.com/office/drawing/2012/chart" uri="{02D57815-91ED-43cb-92C2-25804820EDAC}">
                        <c15:formulaRef>
                          <c15:sqref>'HOTTEOK BLOK M'!$I$70</c15:sqref>
                        </c15:formulaRef>
                      </c:ext>
                    </c:extLst>
                    <c:strCache>
                      <c:ptCount val="1"/>
                      <c:pt idx="0">
                        <c:v>(1-29)</c:v>
                      </c:pt>
                    </c:strCache>
                  </c:strRef>
                </c:tx>
                <c:spPr>
                  <a:solidFill>
                    <a:schemeClr val="accent5"/>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M'!$I$71:$I$75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0-3E95-4C61-845B-BC20A54CA7EA}"/>
                  </c:ext>
                </c:extLst>
              </c15:ser>
            </c15:filteredBarSeries>
            <c15:filteredBarSeries>
              <c15:ser>
                <c:idx val="5"/>
                <c:order val="5"/>
                <c:tx>
                  <c:strRef>
                    <c:extLst>
                      <c:ext xmlns:c15="http://schemas.microsoft.com/office/drawing/2012/chart" uri="{02D57815-91ED-43cb-92C2-25804820EDAC}">
                        <c15:formulaRef>
                          <c15:sqref>'HOTTEOK BLOK M'!$J$70</c15:sqref>
                        </c15:formulaRef>
                      </c:ext>
                    </c:extLst>
                    <c:strCache>
                      <c:ptCount val="1"/>
                      <c:pt idx="0">
                        <c:v>(1-31)2</c:v>
                      </c:pt>
                    </c:strCache>
                  </c:strRef>
                </c:tx>
                <c:spPr>
                  <a:solidFill>
                    <a:schemeClr val="accent6"/>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M'!$J$71:$J$75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1-3E95-4C61-845B-BC20A54CA7EA}"/>
                  </c:ext>
                </c:extLst>
              </c15:ser>
            </c15:filteredBarSeries>
            <c15:filteredBarSeries>
              <c15:ser>
                <c:idx val="6"/>
                <c:order val="6"/>
                <c:tx>
                  <c:strRef>
                    <c:extLst>
                      <c:ext xmlns:c15="http://schemas.microsoft.com/office/drawing/2012/chart" uri="{02D57815-91ED-43cb-92C2-25804820EDAC}">
                        <c15:formulaRef>
                          <c15:sqref>'HOTTEOK BLOK M'!$K$70</c15:sqref>
                        </c15:formulaRef>
                      </c:ext>
                    </c:extLst>
                    <c:strCache>
                      <c:ptCount val="1"/>
                      <c:pt idx="0">
                        <c:v>(1-30)3</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M'!$K$71:$K$75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2-3E95-4C61-845B-BC20A54CA7EA}"/>
                  </c:ext>
                </c:extLst>
              </c15:ser>
            </c15:filteredBarSeries>
            <c15:filteredBarSeries>
              <c15:ser>
                <c:idx val="7"/>
                <c:order val="7"/>
                <c:tx>
                  <c:strRef>
                    <c:extLst>
                      <c:ext xmlns:c15="http://schemas.microsoft.com/office/drawing/2012/chart" uri="{02D57815-91ED-43cb-92C2-25804820EDAC}">
                        <c15:formulaRef>
                          <c15:sqref>'HOTTEOK BLOK M'!$L$70</c15:sqref>
                        </c15:formulaRef>
                      </c:ext>
                    </c:extLst>
                    <c:strCache>
                      <c:ptCount val="1"/>
                      <c:pt idx="0">
                        <c:v>(1-5)</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M'!$L$71:$L$75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3-3E95-4C61-845B-BC20A54CA7EA}"/>
                  </c:ext>
                </c:extLst>
              </c15:ser>
            </c15:filteredBarSeries>
            <c15:filteredBarSeries>
              <c15:ser>
                <c:idx val="8"/>
                <c:order val="8"/>
                <c:tx>
                  <c:strRef>
                    <c:extLst>
                      <c:ext xmlns:c15="http://schemas.microsoft.com/office/drawing/2012/chart" uri="{02D57815-91ED-43cb-92C2-25804820EDAC}">
                        <c15:formulaRef>
                          <c15:sqref>'HOTTEOK BLOK M'!$M$70</c15:sqref>
                        </c15:formulaRef>
                      </c:ext>
                    </c:extLst>
                    <c:strCache>
                      <c:ptCount val="1"/>
                      <c:pt idx="0">
                        <c:v>(6-12)</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M'!$M$71:$M$75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4-3E95-4C61-845B-BC20A54CA7EA}"/>
                  </c:ext>
                </c:extLst>
              </c15:ser>
            </c15:filteredBarSeries>
            <c15:filteredBarSeries>
              <c15:ser>
                <c:idx val="9"/>
                <c:order val="9"/>
                <c:tx>
                  <c:strRef>
                    <c:extLst>
                      <c:ext xmlns:c15="http://schemas.microsoft.com/office/drawing/2012/chart" uri="{02D57815-91ED-43cb-92C2-25804820EDAC}">
                        <c15:formulaRef>
                          <c15:sqref>'HOTTEOK BLOK M'!$N$70</c15:sqref>
                        </c15:formulaRef>
                      </c:ext>
                    </c:extLst>
                    <c:strCache>
                      <c:ptCount val="1"/>
                      <c:pt idx="0">
                        <c:v>(13-19)</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M'!$N$71:$N$75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5-3E95-4C61-845B-BC20A54CA7EA}"/>
                  </c:ext>
                </c:extLst>
              </c15:ser>
            </c15:filteredBarSeries>
            <c15:filteredBarSeries>
              <c15:ser>
                <c:idx val="10"/>
                <c:order val="10"/>
                <c:tx>
                  <c:strRef>
                    <c:extLst>
                      <c:ext xmlns:c15="http://schemas.microsoft.com/office/drawing/2012/chart" uri="{02D57815-91ED-43cb-92C2-25804820EDAC}">
                        <c15:formulaRef>
                          <c15:sqref>'HOTTEOK BLOK M'!$O$70</c15:sqref>
                        </c15:formulaRef>
                      </c:ext>
                    </c:extLst>
                    <c:strCache>
                      <c:ptCount val="1"/>
                      <c:pt idx="0">
                        <c:v>(20-26)</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M'!$O$71:$O$75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6-3E95-4C61-845B-BC20A54CA7EA}"/>
                  </c:ext>
                </c:extLst>
              </c15:ser>
            </c15:filteredBarSeries>
            <c15:filteredBarSeries>
              <c15:ser>
                <c:idx val="11"/>
                <c:order val="11"/>
                <c:tx>
                  <c:strRef>
                    <c:extLst>
                      <c:ext xmlns:c15="http://schemas.microsoft.com/office/drawing/2012/chart" uri="{02D57815-91ED-43cb-92C2-25804820EDAC}">
                        <c15:formulaRef>
                          <c15:sqref>'HOTTEOK BLOK M'!$P$70</c15:sqref>
                        </c15:formulaRef>
                      </c:ext>
                    </c:extLst>
                    <c:strCache>
                      <c:ptCount val="1"/>
                      <c:pt idx="0">
                        <c:v>(27-31)</c:v>
                      </c:pt>
                    </c:strCache>
                  </c:strRef>
                </c:tx>
                <c:spPr>
                  <a:solidFill>
                    <a:schemeClr val="accent6">
                      <a:lumMod val="6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M'!$P$71:$P$75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7-3E95-4C61-845B-BC20A54CA7EA}"/>
                  </c:ext>
                </c:extLst>
              </c15:ser>
            </c15:filteredBarSeries>
            <c15:filteredBarSeries>
              <c15:ser>
                <c:idx val="12"/>
                <c:order val="12"/>
                <c:tx>
                  <c:strRef>
                    <c:extLst>
                      <c:ext xmlns:c15="http://schemas.microsoft.com/office/drawing/2012/chart" uri="{02D57815-91ED-43cb-92C2-25804820EDAC}">
                        <c15:formulaRef>
                          <c15:sqref>'HOTTEOK BLOK M'!$Q$70</c15:sqref>
                        </c15:formulaRef>
                      </c:ext>
                    </c:extLst>
                    <c:strCache>
                      <c:ptCount val="1"/>
                      <c:pt idx="0">
                        <c:v>(1-2)</c:v>
                      </c:pt>
                    </c:strCache>
                  </c:strRef>
                </c:tx>
                <c:spPr>
                  <a:solidFill>
                    <a:schemeClr val="accent1">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M'!$Q$71:$Q$75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8-3E95-4C61-845B-BC20A54CA7EA}"/>
                  </c:ext>
                </c:extLst>
              </c15:ser>
            </c15:filteredBarSeries>
            <c15:filteredBarSeries>
              <c15:ser>
                <c:idx val="13"/>
                <c:order val="13"/>
                <c:tx>
                  <c:strRef>
                    <c:extLst>
                      <c:ext xmlns:c15="http://schemas.microsoft.com/office/drawing/2012/chart" uri="{02D57815-91ED-43cb-92C2-25804820EDAC}">
                        <c15:formulaRef>
                          <c15:sqref>'HOTTEOK BLOK M'!$R$70</c15:sqref>
                        </c15:formulaRef>
                      </c:ext>
                    </c:extLst>
                    <c:strCache>
                      <c:ptCount val="1"/>
                      <c:pt idx="0">
                        <c:v>(3-9)</c:v>
                      </c:pt>
                    </c:strCache>
                  </c:strRef>
                </c:tx>
                <c:spPr>
                  <a:solidFill>
                    <a:schemeClr val="accent2">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M'!$R$71:$R$75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9-3E95-4C61-845B-BC20A54CA7EA}"/>
                  </c:ext>
                </c:extLst>
              </c15:ser>
            </c15:filteredBarSeries>
            <c15:filteredBarSeries>
              <c15:ser>
                <c:idx val="14"/>
                <c:order val="14"/>
                <c:tx>
                  <c:strRef>
                    <c:extLst>
                      <c:ext xmlns:c15="http://schemas.microsoft.com/office/drawing/2012/chart" uri="{02D57815-91ED-43cb-92C2-25804820EDAC}">
                        <c15:formulaRef>
                          <c15:sqref>'HOTTEOK BLOK M'!$S$70</c15:sqref>
                        </c15:formulaRef>
                      </c:ext>
                    </c:extLst>
                    <c:strCache>
                      <c:ptCount val="1"/>
                      <c:pt idx="0">
                        <c:v>(10-16)</c:v>
                      </c:pt>
                    </c:strCache>
                  </c:strRef>
                </c:tx>
                <c:spPr>
                  <a:solidFill>
                    <a:schemeClr val="accent3">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M'!$S$71:$S$75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A-3E95-4C61-845B-BC20A54CA7EA}"/>
                  </c:ext>
                </c:extLst>
              </c15:ser>
            </c15:filteredBarSeries>
            <c15:filteredBarSeries>
              <c15:ser>
                <c:idx val="15"/>
                <c:order val="15"/>
                <c:tx>
                  <c:strRef>
                    <c:extLst>
                      <c:ext xmlns:c15="http://schemas.microsoft.com/office/drawing/2012/chart" uri="{02D57815-91ED-43cb-92C2-25804820EDAC}">
                        <c15:formulaRef>
                          <c15:sqref>'HOTTEOK BLOK M'!$T$70</c15:sqref>
                        </c15:formulaRef>
                      </c:ext>
                    </c:extLst>
                    <c:strCache>
                      <c:ptCount val="1"/>
                      <c:pt idx="0">
                        <c:v>(17-23)</c:v>
                      </c:pt>
                    </c:strCache>
                  </c:strRef>
                </c:tx>
                <c:spPr>
                  <a:solidFill>
                    <a:schemeClr val="accent4">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M'!$T$71:$T$75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B-3E95-4C61-845B-BC20A54CA7EA}"/>
                  </c:ext>
                </c:extLst>
              </c15:ser>
            </c15:filteredBarSeries>
            <c15:filteredBarSeries>
              <c15:ser>
                <c:idx val="16"/>
                <c:order val="16"/>
                <c:tx>
                  <c:strRef>
                    <c:extLst>
                      <c:ext xmlns:c15="http://schemas.microsoft.com/office/drawing/2012/chart" uri="{02D57815-91ED-43cb-92C2-25804820EDAC}">
                        <c15:formulaRef>
                          <c15:sqref>'HOTTEOK BLOK M'!$U$70</c15:sqref>
                        </c15:formulaRef>
                      </c:ext>
                    </c:extLst>
                    <c:strCache>
                      <c:ptCount val="1"/>
                      <c:pt idx="0">
                        <c:v>(24-30)</c:v>
                      </c:pt>
                    </c:strCache>
                  </c:strRef>
                </c:tx>
                <c:spPr>
                  <a:solidFill>
                    <a:schemeClr val="accent5">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M'!$U$71:$U$75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C-3E95-4C61-845B-BC20A54CA7EA}"/>
                  </c:ext>
                </c:extLst>
              </c15:ser>
            </c15:filteredBarSeries>
            <c15:filteredBarSeries>
              <c15:ser>
                <c:idx val="17"/>
                <c:order val="17"/>
                <c:tx>
                  <c:strRef>
                    <c:extLst>
                      <c:ext xmlns:c15="http://schemas.microsoft.com/office/drawing/2012/chart" uri="{02D57815-91ED-43cb-92C2-25804820EDAC}">
                        <c15:formulaRef>
                          <c15:sqref>'HOTTEOK BLOK M'!$V$70</c15:sqref>
                        </c15:formulaRef>
                      </c:ext>
                    </c:extLst>
                    <c:strCache>
                      <c:ptCount val="1"/>
                      <c:pt idx="0">
                        <c:v>(1-7)</c:v>
                      </c:pt>
                    </c:strCache>
                  </c:strRef>
                </c:tx>
                <c:spPr>
                  <a:solidFill>
                    <a:schemeClr val="accent6">
                      <a:lumMod val="80000"/>
                      <a:lumOff val="2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M'!$V$71:$V$75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D-3E95-4C61-845B-BC20A54CA7EA}"/>
                  </c:ext>
                </c:extLst>
              </c15:ser>
            </c15:filteredBarSeries>
            <c15:filteredBarSeries>
              <c15:ser>
                <c:idx val="18"/>
                <c:order val="18"/>
                <c:tx>
                  <c:strRef>
                    <c:extLst>
                      <c:ext xmlns:c15="http://schemas.microsoft.com/office/drawing/2012/chart" uri="{02D57815-91ED-43cb-92C2-25804820EDAC}">
                        <c15:formulaRef>
                          <c15:sqref>'HOTTEOK BLOK M'!$W$70</c15:sqref>
                        </c15:formulaRef>
                      </c:ext>
                    </c:extLst>
                    <c:strCache>
                      <c:ptCount val="1"/>
                      <c:pt idx="0">
                        <c:v>(8-14)</c:v>
                      </c:pt>
                    </c:strCache>
                  </c:strRef>
                </c:tx>
                <c:spPr>
                  <a:solidFill>
                    <a:schemeClr val="accent1">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M'!$W$71:$W$75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E-3E95-4C61-845B-BC20A54CA7EA}"/>
                  </c:ext>
                </c:extLst>
              </c15:ser>
            </c15:filteredBarSeries>
            <c15:filteredBarSeries>
              <c15:ser>
                <c:idx val="19"/>
                <c:order val="19"/>
                <c:tx>
                  <c:strRef>
                    <c:extLst>
                      <c:ext xmlns:c15="http://schemas.microsoft.com/office/drawing/2012/chart" uri="{02D57815-91ED-43cb-92C2-25804820EDAC}">
                        <c15:formulaRef>
                          <c15:sqref>'HOTTEOK BLOK M'!$X$70</c15:sqref>
                        </c15:formulaRef>
                      </c:ext>
                    </c:extLst>
                    <c:strCache>
                      <c:ptCount val="1"/>
                      <c:pt idx="0">
                        <c:v>(15-21)</c:v>
                      </c:pt>
                    </c:strCache>
                  </c:strRef>
                </c:tx>
                <c:spPr>
                  <a:solidFill>
                    <a:schemeClr val="accent2">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M'!$X$71:$X$75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1F-3E95-4C61-845B-BC20A54CA7EA}"/>
                  </c:ext>
                </c:extLst>
              </c15:ser>
            </c15:filteredBarSeries>
            <c15:filteredBarSeries>
              <c15:ser>
                <c:idx val="20"/>
                <c:order val="20"/>
                <c:tx>
                  <c:strRef>
                    <c:extLst>
                      <c:ext xmlns:c15="http://schemas.microsoft.com/office/drawing/2012/chart" uri="{02D57815-91ED-43cb-92C2-25804820EDAC}">
                        <c15:formulaRef>
                          <c15:sqref>'HOTTEOK BLOK M'!$Y$70</c15:sqref>
                        </c15:formulaRef>
                      </c:ext>
                    </c:extLst>
                    <c:strCache>
                      <c:ptCount val="1"/>
                      <c:pt idx="0">
                        <c:v>(22-28)</c:v>
                      </c:pt>
                    </c:strCache>
                  </c:strRef>
                </c:tx>
                <c:spPr>
                  <a:solidFill>
                    <a:schemeClr val="accent3">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M'!$Y$71:$Y$75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20-3E95-4C61-845B-BC20A54CA7EA}"/>
                  </c:ext>
                </c:extLst>
              </c15:ser>
            </c15:filteredBarSeries>
            <c15:filteredBarSeries>
              <c15:ser>
                <c:idx val="21"/>
                <c:order val="21"/>
                <c:tx>
                  <c:strRef>
                    <c:extLst>
                      <c:ext xmlns:c15="http://schemas.microsoft.com/office/drawing/2012/chart" uri="{02D57815-91ED-43cb-92C2-25804820EDAC}">
                        <c15:formulaRef>
                          <c15:sqref>'HOTTEOK BLOK M'!$Z$70</c15:sqref>
                        </c15:formulaRef>
                      </c:ext>
                    </c:extLst>
                    <c:strCache>
                      <c:ptCount val="1"/>
                      <c:pt idx="0">
                        <c:v> (29 - 4)</c:v>
                      </c:pt>
                    </c:strCache>
                  </c:strRef>
                </c:tx>
                <c:spPr>
                  <a:solidFill>
                    <a:schemeClr val="accent4">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M'!$Z$71:$Z$75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21-3E95-4C61-845B-BC20A54CA7EA}"/>
                  </c:ext>
                </c:extLst>
              </c15:ser>
            </c15:filteredBarSeries>
            <c15:filteredBarSeries>
              <c15:ser>
                <c:idx val="22"/>
                <c:order val="22"/>
                <c:tx>
                  <c:strRef>
                    <c:extLst>
                      <c:ext xmlns:c15="http://schemas.microsoft.com/office/drawing/2012/chart" uri="{02D57815-91ED-43cb-92C2-25804820EDAC}">
                        <c15:formulaRef>
                          <c15:sqref>'HOTTEOK BLOK M'!$AA$70</c15:sqref>
                        </c15:formulaRef>
                      </c:ext>
                    </c:extLst>
                    <c:strCache>
                      <c:ptCount val="1"/>
                      <c:pt idx="0">
                        <c:v>(5 - 11)</c:v>
                      </c:pt>
                    </c:strCache>
                  </c:strRef>
                </c:tx>
                <c:spPr>
                  <a:solidFill>
                    <a:schemeClr val="accent5">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M'!$AA$71:$AA$75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22-3E95-4C61-845B-BC20A54CA7EA}"/>
                  </c:ext>
                </c:extLst>
              </c15:ser>
            </c15:filteredBarSeries>
            <c15:filteredBarSeries>
              <c15:ser>
                <c:idx val="23"/>
                <c:order val="23"/>
                <c:tx>
                  <c:strRef>
                    <c:extLst>
                      <c:ext xmlns:c15="http://schemas.microsoft.com/office/drawing/2012/chart" uri="{02D57815-91ED-43cb-92C2-25804820EDAC}">
                        <c15:formulaRef>
                          <c15:sqref>'HOTTEOK BLOK M'!$AB$70</c15:sqref>
                        </c15:formulaRef>
                      </c:ext>
                    </c:extLst>
                    <c:strCache>
                      <c:ptCount val="1"/>
                      <c:pt idx="0">
                        <c:v>(12-18)</c:v>
                      </c:pt>
                    </c:strCache>
                  </c:strRef>
                </c:tx>
                <c:spPr>
                  <a:solidFill>
                    <a:schemeClr val="accent6">
                      <a:lumMod val="8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M'!$AB$71:$AB$75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23-3E95-4C61-845B-BC20A54CA7EA}"/>
                  </c:ext>
                </c:extLst>
              </c15:ser>
            </c15:filteredBarSeries>
            <c15:filteredBarSeries>
              <c15:ser>
                <c:idx val="24"/>
                <c:order val="24"/>
                <c:tx>
                  <c:strRef>
                    <c:extLst>
                      <c:ext xmlns:c15="http://schemas.microsoft.com/office/drawing/2012/chart" uri="{02D57815-91ED-43cb-92C2-25804820EDAC}">
                        <c15:formulaRef>
                          <c15:sqref>'HOTTEOK BLOK M'!$AC$70</c15:sqref>
                        </c15:formulaRef>
                      </c:ext>
                    </c:extLst>
                    <c:strCache>
                      <c:ptCount val="1"/>
                      <c:pt idx="0">
                        <c:v>(19 - 25)</c:v>
                      </c:pt>
                    </c:strCache>
                  </c:strRef>
                </c:tx>
                <c:spPr>
                  <a:solidFill>
                    <a:schemeClr val="accent1">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M'!$AC$71:$AC$75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24-3E95-4C61-845B-BC20A54CA7EA}"/>
                  </c:ext>
                </c:extLst>
              </c15:ser>
            </c15:filteredBarSeries>
            <c15:filteredBarSeries>
              <c15:ser>
                <c:idx val="25"/>
                <c:order val="25"/>
                <c:tx>
                  <c:strRef>
                    <c:extLst>
                      <c:ext xmlns:c15="http://schemas.microsoft.com/office/drawing/2012/chart" uri="{02D57815-91ED-43cb-92C2-25804820EDAC}">
                        <c15:formulaRef>
                          <c15:sqref>'HOTTEOK BLOK M'!$AD$70</c15:sqref>
                        </c15:formulaRef>
                      </c:ext>
                    </c:extLst>
                    <c:strCache>
                      <c:ptCount val="1"/>
                      <c:pt idx="0">
                        <c:v> ( 26 - 1)</c:v>
                      </c:pt>
                    </c:strCache>
                  </c:strRef>
                </c:tx>
                <c:spPr>
                  <a:solidFill>
                    <a:schemeClr val="accent2">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M'!$AD$71:$AD$75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25-3E95-4C61-845B-BC20A54CA7EA}"/>
                  </c:ext>
                </c:extLst>
              </c15:ser>
            </c15:filteredBarSeries>
            <c15:filteredBarSeries>
              <c15:ser>
                <c:idx val="26"/>
                <c:order val="26"/>
                <c:tx>
                  <c:strRef>
                    <c:extLst>
                      <c:ext xmlns:c15="http://schemas.microsoft.com/office/drawing/2012/chart" uri="{02D57815-91ED-43cb-92C2-25804820EDAC}">
                        <c15:formulaRef>
                          <c15:sqref>'HOTTEOK BLOK M'!$AE$70</c15:sqref>
                        </c15:formulaRef>
                      </c:ext>
                    </c:extLst>
                    <c:strCache>
                      <c:ptCount val="1"/>
                      <c:pt idx="0">
                        <c:v> ( 2 - 8)</c:v>
                      </c:pt>
                    </c:strCache>
                  </c:strRef>
                </c:tx>
                <c:spPr>
                  <a:solidFill>
                    <a:schemeClr val="accent3">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M'!$AE$71:$AE$75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26-3E95-4C61-845B-BC20A54CA7EA}"/>
                  </c:ext>
                </c:extLst>
              </c15:ser>
            </c15:filteredBarSeries>
            <c15:filteredBarSeries>
              <c15:ser>
                <c:idx val="27"/>
                <c:order val="27"/>
                <c:tx>
                  <c:strRef>
                    <c:extLst>
                      <c:ext xmlns:c15="http://schemas.microsoft.com/office/drawing/2012/chart" uri="{02D57815-91ED-43cb-92C2-25804820EDAC}">
                        <c15:formulaRef>
                          <c15:sqref>'HOTTEOK BLOK M'!$AF$70</c15:sqref>
                        </c15:formulaRef>
                      </c:ext>
                    </c:extLst>
                    <c:strCache>
                      <c:ptCount val="1"/>
                      <c:pt idx="0">
                        <c:v> ( 9 - 15 )</c:v>
                      </c:pt>
                    </c:strCache>
                  </c:strRef>
                </c:tx>
                <c:spPr>
                  <a:solidFill>
                    <a:schemeClr val="accent4">
                      <a:lumMod val="60000"/>
                      <a:lumOff val="40000"/>
                    </a:schemeClr>
                  </a:solidFill>
                  <a:ln>
                    <a:noFill/>
                  </a:ln>
                  <a:effectLst/>
                </c:spPr>
                <c:invertIfNegative val="0"/>
                <c:cat>
                  <c:strRef>
                    <c:extLst>
                      <c:ext xmlns:c15="http://schemas.microsoft.com/office/drawing/2012/chart" uri="{02D57815-91ED-43cb-92C2-25804820EDAC}">
                        <c15:fullRef>
                          <c15:sqref>'HOTTEOK BLOK M'!$A$71:$D$75</c15:sqref>
                        </c15:fullRef>
                        <c15:levelRef>
                          <c15:sqref>'HOTTEOK BLOK M'!$A$71:$A$75</c15:sqref>
                        </c15:levelRef>
                        <c15:formulaRef>
                          <c15:sqref>'HOTTEOK BLOK M'!$A$71:$A$75</c15:sqref>
                        </c15:formulaRef>
                      </c:ext>
                    </c:extLst>
                    <c:strCache>
                      <c:ptCount val="3"/>
                      <c:pt idx="0">
                        <c:v>HTPR17    </c:v>
                      </c:pt>
                      <c:pt idx="1">
                        <c:v>HTP15     </c:v>
                      </c:pt>
                      <c:pt idx="2">
                        <c:v>HTPR06    </c:v>
                      </c:pt>
                    </c:strCache>
                  </c:strRef>
                </c:cat>
                <c:val>
                  <c:numRef>
                    <c:extLst>
                      <c:ext xmlns:c15="http://schemas.microsoft.com/office/drawing/2012/chart" uri="{02D57815-91ED-43cb-92C2-25804820EDAC}">
                        <c15:formulaRef>
                          <c15:sqref>'HOTTEOK BLOK M'!$AF$71:$AF$75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27-3E95-4C61-845B-BC20A54CA7EA}"/>
                  </c:ext>
                </c:extLst>
              </c15:ser>
            </c15:filteredBarSeries>
          </c:ext>
        </c:extLst>
      </c:barChart>
      <c:catAx>
        <c:axId val="15273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27888"/>
        <c:crosses val="autoZero"/>
        <c:auto val="1"/>
        <c:lblAlgn val="ctr"/>
        <c:lblOffset val="100"/>
        <c:noMultiLvlLbl val="0"/>
      </c:catAx>
      <c:valAx>
        <c:axId val="152727888"/>
        <c:scaling>
          <c:orientation val="minMax"/>
        </c:scaling>
        <c:delete val="0"/>
        <c:axPos val="l"/>
        <c:majorGridlines>
          <c:spPr>
            <a:ln w="9525" cap="flat" cmpd="sng" algn="ctr">
              <a:solidFill>
                <a:schemeClr val="tx1">
                  <a:lumMod val="15000"/>
                  <a:lumOff val="85000"/>
                </a:schemeClr>
              </a:solidFill>
              <a:round/>
            </a:ln>
            <a:effectLst/>
          </c:spPr>
        </c:majorGridlines>
        <c:numFmt formatCode="#,##0.00_);\(#,##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33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BREAKDOWN</a:t>
            </a:r>
            <a:r>
              <a:rPr lang="en-ID" baseline="0"/>
              <a:t> ITEM PROMO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'HC ADM'!$U$29</c:f>
              <c:strCache>
                <c:ptCount val="1"/>
                <c:pt idx="0">
                  <c:v>7/OCT/2024-13/OCT/2024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ADM'!$B$30:$B$94</c:f>
              <c:strCache>
                <c:ptCount val="65"/>
                <c:pt idx="0">
                  <c:v>GIMBAP BIRTHDAY CAKE</c:v>
                </c:pt>
                <c:pt idx="1">
                  <c:v>BIRTHDAY KOREAN DRINK</c:v>
                </c:pt>
                <c:pt idx="2">
                  <c:v>BIRTHDAY KOREAN DRINK/ICE AMERICANO K-DRINK</c:v>
                </c:pt>
                <c:pt idx="3">
                  <c:v>BIRTHDAY KOREAN DRINK/KIWI K-DRINK</c:v>
                </c:pt>
                <c:pt idx="4">
                  <c:v>BIRTHDAY KOREAN DRINK/PEAR K-DRINK</c:v>
                </c:pt>
                <c:pt idx="5">
                  <c:v>BIRTHDAY KOREAN DRINK/MUSCAT (GREEN GRAPE) K-DRINK</c:v>
                </c:pt>
                <c:pt idx="6">
                  <c:v>BIRTHDAY KOREAN DRINK/PEACH K-DRINK</c:v>
                </c:pt>
                <c:pt idx="7">
                  <c:v>PROMO CHADOL SIG TASTY BEEF (REG) 99K</c:v>
                </c:pt>
                <c:pt idx="8">
                  <c:v>PROMO GEMINI FREE K-DRINK</c:v>
                </c:pt>
                <c:pt idx="9">
                  <c:v>B1G1 JJUGUMI FREE JUMEOKBAP</c:v>
                </c:pt>
                <c:pt idx="10">
                  <c:v>B1G1 CHADOL JJUGUMI FREE JUMEOKBAP</c:v>
                </c:pt>
                <c:pt idx="11">
                  <c:v>B1G1 ROSE JJUGUMI FREE JUMEOKBAP</c:v>
                </c:pt>
                <c:pt idx="12">
                  <c:v>B1G1 ROSE CHADOL JJUGUMI FREE JUMEOKBAP</c:v>
                </c:pt>
                <c:pt idx="13">
                  <c:v>B1G1 CHADOL SIG REGULAR FREE YUMMY KIDS MEAL</c:v>
                </c:pt>
                <c:pt idx="14">
                  <c:v>B1G1 CHADOL SIG LARGE FREE YUMMY KIDS MEAL</c:v>
                </c:pt>
                <c:pt idx="15">
                  <c:v>B1G1 CHADOL SIG WAGYU REG FREE YUMMY KIDS MEAL</c:v>
                </c:pt>
                <c:pt idx="16">
                  <c:v>B1G1 CHADOL SIG WAGYU LARGE FREE YUMMY KIDS MEAL</c:v>
                </c:pt>
                <c:pt idx="17">
                  <c:v>B1G1 JJUGUMI FREE YUMMY KIDS MEAL</c:v>
                </c:pt>
                <c:pt idx="18">
                  <c:v>B1G1 CHADOL JJUGGUMI FREE YUMMY KIDS MEAL</c:v>
                </c:pt>
                <c:pt idx="19">
                  <c:v>B1G1 ROSE CHADOL JJUGGUMI FREE YUMMY KIDS MEAL</c:v>
                </c:pt>
                <c:pt idx="20">
                  <c:v>PROMO JJUGUMI CANCER</c:v>
                </c:pt>
                <c:pt idx="21">
                  <c:v>PROMO PAYDAY 9K</c:v>
                </c:pt>
                <c:pt idx="22">
                  <c:v>#FYP (FOR YOU PROMO) 50K</c:v>
                </c:pt>
                <c:pt idx="23">
                  <c:v>#FYP SUNDUBU JJIGAE (WITH RICE)</c:v>
                </c:pt>
                <c:pt idx="24">
                  <c:v>#FYP BEEF DOENJANG JJIGAE (WITH RICE)</c:v>
                </c:pt>
                <c:pt idx="25">
                  <c:v>#FYP BEEF KIMCHI FRIED RICE</c:v>
                </c:pt>
                <c:pt idx="26">
                  <c:v>#FYP CHICKEN KIMCHI FRIED RICE</c:v>
                </c:pt>
                <c:pt idx="27">
                  <c:v>#FYP SPICY BULDAK FRIED RICE</c:v>
                </c:pt>
                <c:pt idx="28">
                  <c:v>#FYP BULGOGI BIBIMBAP</c:v>
                </c:pt>
                <c:pt idx="29">
                  <c:v>#FYP BEEF JAPCHAE</c:v>
                </c:pt>
                <c:pt idx="30">
                  <c:v>#FYP CHAPOKKI</c:v>
                </c:pt>
                <c:pt idx="31">
                  <c:v>#FYP BULGOGI GIMBAP</c:v>
                </c:pt>
                <c:pt idx="32">
                  <c:v>TEBUS MURAH 17K</c:v>
                </c:pt>
                <c:pt idx="33">
                  <c:v>PROMO CHADOL SIGNATURE TOKUSEN WAGYU (REGULAR) 139</c:v>
                </c:pt>
                <c:pt idx="34">
                  <c:v>PROMO CHADOL SIGNATURE TOKUSEN WAGYU (LARGE) 209K</c:v>
                </c:pt>
                <c:pt idx="35">
                  <c:v>ZODIAK FREE APPLE K-DRINK</c:v>
                </c:pt>
                <c:pt idx="36">
                  <c:v>FREE APPLE K-DRINK</c:v>
                </c:pt>
                <c:pt idx="37">
                  <c:v>PROMO WAGYU FIRE KIMCHI</c:v>
                </c:pt>
                <c:pt idx="38">
                  <c:v>ZODIAK FREE K-DRINK</c:v>
                </c:pt>
                <c:pt idx="39">
                  <c:v>ZODIAK FREE K-DRINK/KIWI K-DRINK</c:v>
                </c:pt>
                <c:pt idx="40">
                  <c:v>ZODIAK FREE K-DRINK/KOREAN PEAR K-DRINK</c:v>
                </c:pt>
                <c:pt idx="41">
                  <c:v>PROMO RABU KALGUKSU</c:v>
                </c:pt>
                <c:pt idx="42">
                  <c:v>PROMO SEAFOOD JJAMPONG 35K</c:v>
                </c:pt>
                <c:pt idx="43">
                  <c:v>PROMO CHICKEN JJAMPPONG 29K</c:v>
                </c:pt>
                <c:pt idx="44">
                  <c:v>TEBUS MURAH 17K</c:v>
                </c:pt>
                <c:pt idx="45">
                  <c:v>ZODIAK FREE APPLE K-DRINK</c:v>
                </c:pt>
                <c:pt idx="46">
                  <c:v>PROMO JJAJANGMYEON 29K</c:v>
                </c:pt>
                <c:pt idx="47">
                  <c:v>PROMO CHICKEN JJAMPPONG 29K</c:v>
                </c:pt>
                <c:pt idx="48">
                  <c:v>PROMO DRY KALGUKSU WITH BOILED MANDU 29K</c:v>
                </c:pt>
                <c:pt idx="49">
                  <c:v>PROMO DRY KALGUKSU WITH FRIED MANDU 29K</c:v>
                </c:pt>
                <c:pt idx="50">
                  <c:v>SOY GARLIC CHICKEN SET</c:v>
                </c:pt>
                <c:pt idx="51">
                  <c:v>SPICY YANGNYEOM CHICKEN SET</c:v>
                </c:pt>
                <c:pt idx="52">
                  <c:v>BBURINKLE CHEESE CHICKEN SET</c:v>
                </c:pt>
                <c:pt idx="53">
                  <c:v>SPICY MALA CHICKEN SET</c:v>
                </c:pt>
                <c:pt idx="54">
                  <c:v>WAGYU TOKUSEN BBQ SET</c:v>
                </c:pt>
                <c:pt idx="55">
                  <c:v>TASTY BEEF BBQ SET</c:v>
                </c:pt>
                <c:pt idx="56">
                  <c:v>BEEF KIMCHI SET</c:v>
                </c:pt>
                <c:pt idx="57">
                  <c:v>BEEF BULGOGI SET</c:v>
                </c:pt>
                <c:pt idx="58">
                  <c:v>PAKET JJAJANGMYEON + CORN TEA</c:v>
                </c:pt>
                <c:pt idx="59">
                  <c:v>PAKET JJAJANG KATSU RICE + CORN TEA</c:v>
                </c:pt>
                <c:pt idx="60">
                  <c:v>PAKET JJAJANG KATSU RICE + CORN TEA</c:v>
                </c:pt>
                <c:pt idx="61">
                  <c:v>PAKET MYEONGDONG KALGUKSU + CORN TEA</c:v>
                </c:pt>
                <c:pt idx="62">
                  <c:v>PAKET CHICKEN JJAMPPONG + CORN TEA</c:v>
                </c:pt>
                <c:pt idx="63">
                  <c:v>FREE BBURINKLE CHEESE CHICKEN SET</c:v>
                </c:pt>
                <c:pt idx="64">
                  <c:v>FREE SPICY MALA CHICKEN SET</c:v>
                </c:pt>
              </c:strCache>
            </c:strRef>
          </c:cat>
          <c:val>
            <c:numRef>
              <c:f>'HC ADM'!$U$30:$U$94</c:f>
              <c:numCache>
                <c:formatCode>General</c:formatCode>
                <c:ptCount val="65"/>
                <c:pt idx="0">
                  <c:v>6</c:v>
                </c:pt>
                <c:pt idx="1">
                  <c:v>0</c:v>
                </c:pt>
                <c:pt idx="2">
                  <c:v>1</c:v>
                </c:pt>
                <c:pt idx="3">
                  <c:v>2</c:v>
                </c:pt>
                <c:pt idx="4">
                  <c:v>0</c:v>
                </c:pt>
                <c:pt idx="5">
                  <c:v>1</c:v>
                </c:pt>
                <c:pt idx="6">
                  <c:v>1</c:v>
                </c:pt>
                <c:pt idx="7">
                  <c:v>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0</c:v>
                </c:pt>
                <c:pt idx="41">
                  <c:v>5</c:v>
                </c:pt>
                <c:pt idx="42">
                  <c:v>10</c:v>
                </c:pt>
                <c:pt idx="43">
                  <c:v>0</c:v>
                </c:pt>
                <c:pt idx="44">
                  <c:v>0</c:v>
                </c:pt>
                <c:pt idx="45">
                  <c:v>0</c:v>
                </c:pt>
                <c:pt idx="46">
                  <c:v>0</c:v>
                </c:pt>
                <c:pt idx="47">
                  <c:v>0</c:v>
                </c:pt>
                <c:pt idx="48">
                  <c:v>0</c:v>
                </c:pt>
                <c:pt idx="49">
                  <c:v>0</c:v>
                </c:pt>
                <c:pt idx="50">
                  <c:v>28</c:v>
                </c:pt>
                <c:pt idx="51">
                  <c:v>31</c:v>
                </c:pt>
                <c:pt idx="52">
                  <c:v>11</c:v>
                </c:pt>
                <c:pt idx="53">
                  <c:v>10</c:v>
                </c:pt>
                <c:pt idx="54">
                  <c:v>32</c:v>
                </c:pt>
                <c:pt idx="55">
                  <c:v>33</c:v>
                </c:pt>
                <c:pt idx="56">
                  <c:v>16</c:v>
                </c:pt>
                <c:pt idx="57">
                  <c:v>17</c:v>
                </c:pt>
                <c:pt idx="58">
                  <c:v>1</c:v>
                </c:pt>
                <c:pt idx="59">
                  <c:v>0</c:v>
                </c:pt>
                <c:pt idx="60">
                  <c:v>0</c:v>
                </c:pt>
                <c:pt idx="61">
                  <c:v>0</c:v>
                </c:pt>
                <c:pt idx="62">
                  <c:v>24</c:v>
                </c:pt>
              </c:numCache>
            </c:numRef>
          </c:val>
          <c:extLst>
            <c:ext xmlns:c16="http://schemas.microsoft.com/office/drawing/2014/chart" uri="{C3380CC4-5D6E-409C-BE32-E72D297353CC}">
              <c16:uniqueId val="{00000001-166C-479A-9863-F301D8B16833}"/>
            </c:ext>
          </c:extLst>
        </c:ser>
        <c:ser>
          <c:idx val="1"/>
          <c:order val="1"/>
          <c:tx>
            <c:strRef>
              <c:f>'HC ADM'!$V$29</c:f>
              <c:strCache>
                <c:ptCount val="1"/>
                <c:pt idx="0">
                  <c:v>14/OCT/2024-20/OCT/2024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ADM'!$B$30:$B$94</c:f>
              <c:strCache>
                <c:ptCount val="65"/>
                <c:pt idx="0">
                  <c:v>GIMBAP BIRTHDAY CAKE</c:v>
                </c:pt>
                <c:pt idx="1">
                  <c:v>BIRTHDAY KOREAN DRINK</c:v>
                </c:pt>
                <c:pt idx="2">
                  <c:v>BIRTHDAY KOREAN DRINK/ICE AMERICANO K-DRINK</c:v>
                </c:pt>
                <c:pt idx="3">
                  <c:v>BIRTHDAY KOREAN DRINK/KIWI K-DRINK</c:v>
                </c:pt>
                <c:pt idx="4">
                  <c:v>BIRTHDAY KOREAN DRINK/PEAR K-DRINK</c:v>
                </c:pt>
                <c:pt idx="5">
                  <c:v>BIRTHDAY KOREAN DRINK/MUSCAT (GREEN GRAPE) K-DRINK</c:v>
                </c:pt>
                <c:pt idx="6">
                  <c:v>BIRTHDAY KOREAN DRINK/PEACH K-DRINK</c:v>
                </c:pt>
                <c:pt idx="7">
                  <c:v>PROMO CHADOL SIG TASTY BEEF (REG) 99K</c:v>
                </c:pt>
                <c:pt idx="8">
                  <c:v>PROMO GEMINI FREE K-DRINK</c:v>
                </c:pt>
                <c:pt idx="9">
                  <c:v>B1G1 JJUGUMI FREE JUMEOKBAP</c:v>
                </c:pt>
                <c:pt idx="10">
                  <c:v>B1G1 CHADOL JJUGUMI FREE JUMEOKBAP</c:v>
                </c:pt>
                <c:pt idx="11">
                  <c:v>B1G1 ROSE JJUGUMI FREE JUMEOKBAP</c:v>
                </c:pt>
                <c:pt idx="12">
                  <c:v>B1G1 ROSE CHADOL JJUGUMI FREE JUMEOKBAP</c:v>
                </c:pt>
                <c:pt idx="13">
                  <c:v>B1G1 CHADOL SIG REGULAR FREE YUMMY KIDS MEAL</c:v>
                </c:pt>
                <c:pt idx="14">
                  <c:v>B1G1 CHADOL SIG LARGE FREE YUMMY KIDS MEAL</c:v>
                </c:pt>
                <c:pt idx="15">
                  <c:v>B1G1 CHADOL SIG WAGYU REG FREE YUMMY KIDS MEAL</c:v>
                </c:pt>
                <c:pt idx="16">
                  <c:v>B1G1 CHADOL SIG WAGYU LARGE FREE YUMMY KIDS MEAL</c:v>
                </c:pt>
                <c:pt idx="17">
                  <c:v>B1G1 JJUGUMI FREE YUMMY KIDS MEAL</c:v>
                </c:pt>
                <c:pt idx="18">
                  <c:v>B1G1 CHADOL JJUGGUMI FREE YUMMY KIDS MEAL</c:v>
                </c:pt>
                <c:pt idx="19">
                  <c:v>B1G1 ROSE CHADOL JJUGGUMI FREE YUMMY KIDS MEAL</c:v>
                </c:pt>
                <c:pt idx="20">
                  <c:v>PROMO JJUGUMI CANCER</c:v>
                </c:pt>
                <c:pt idx="21">
                  <c:v>PROMO PAYDAY 9K</c:v>
                </c:pt>
                <c:pt idx="22">
                  <c:v>#FYP (FOR YOU PROMO) 50K</c:v>
                </c:pt>
                <c:pt idx="23">
                  <c:v>#FYP SUNDUBU JJIGAE (WITH RICE)</c:v>
                </c:pt>
                <c:pt idx="24">
                  <c:v>#FYP BEEF DOENJANG JJIGAE (WITH RICE)</c:v>
                </c:pt>
                <c:pt idx="25">
                  <c:v>#FYP BEEF KIMCHI FRIED RICE</c:v>
                </c:pt>
                <c:pt idx="26">
                  <c:v>#FYP CHICKEN KIMCHI FRIED RICE</c:v>
                </c:pt>
                <c:pt idx="27">
                  <c:v>#FYP SPICY BULDAK FRIED RICE</c:v>
                </c:pt>
                <c:pt idx="28">
                  <c:v>#FYP BULGOGI BIBIMBAP</c:v>
                </c:pt>
                <c:pt idx="29">
                  <c:v>#FYP BEEF JAPCHAE</c:v>
                </c:pt>
                <c:pt idx="30">
                  <c:v>#FYP CHAPOKKI</c:v>
                </c:pt>
                <c:pt idx="31">
                  <c:v>#FYP BULGOGI GIMBAP</c:v>
                </c:pt>
                <c:pt idx="32">
                  <c:v>TEBUS MURAH 17K</c:v>
                </c:pt>
                <c:pt idx="33">
                  <c:v>PROMO CHADOL SIGNATURE TOKUSEN WAGYU (REGULAR) 139</c:v>
                </c:pt>
                <c:pt idx="34">
                  <c:v>PROMO CHADOL SIGNATURE TOKUSEN WAGYU (LARGE) 209K</c:v>
                </c:pt>
                <c:pt idx="35">
                  <c:v>ZODIAK FREE APPLE K-DRINK</c:v>
                </c:pt>
                <c:pt idx="36">
                  <c:v>FREE APPLE K-DRINK</c:v>
                </c:pt>
                <c:pt idx="37">
                  <c:v>PROMO WAGYU FIRE KIMCHI</c:v>
                </c:pt>
                <c:pt idx="38">
                  <c:v>ZODIAK FREE K-DRINK</c:v>
                </c:pt>
                <c:pt idx="39">
                  <c:v>ZODIAK FREE K-DRINK/KIWI K-DRINK</c:v>
                </c:pt>
                <c:pt idx="40">
                  <c:v>ZODIAK FREE K-DRINK/KOREAN PEAR K-DRINK</c:v>
                </c:pt>
                <c:pt idx="41">
                  <c:v>PROMO RABU KALGUKSU</c:v>
                </c:pt>
                <c:pt idx="42">
                  <c:v>PROMO SEAFOOD JJAMPONG 35K</c:v>
                </c:pt>
                <c:pt idx="43">
                  <c:v>PROMO CHICKEN JJAMPPONG 29K</c:v>
                </c:pt>
                <c:pt idx="44">
                  <c:v>TEBUS MURAH 17K</c:v>
                </c:pt>
                <c:pt idx="45">
                  <c:v>ZODIAK FREE APPLE K-DRINK</c:v>
                </c:pt>
                <c:pt idx="46">
                  <c:v>PROMO JJAJANGMYEON 29K</c:v>
                </c:pt>
                <c:pt idx="47">
                  <c:v>PROMO CHICKEN JJAMPPONG 29K</c:v>
                </c:pt>
                <c:pt idx="48">
                  <c:v>PROMO DRY KALGUKSU WITH BOILED MANDU 29K</c:v>
                </c:pt>
                <c:pt idx="49">
                  <c:v>PROMO DRY KALGUKSU WITH FRIED MANDU 29K</c:v>
                </c:pt>
                <c:pt idx="50">
                  <c:v>SOY GARLIC CHICKEN SET</c:v>
                </c:pt>
                <c:pt idx="51">
                  <c:v>SPICY YANGNYEOM CHICKEN SET</c:v>
                </c:pt>
                <c:pt idx="52">
                  <c:v>BBURINKLE CHEESE CHICKEN SET</c:v>
                </c:pt>
                <c:pt idx="53">
                  <c:v>SPICY MALA CHICKEN SET</c:v>
                </c:pt>
                <c:pt idx="54">
                  <c:v>WAGYU TOKUSEN BBQ SET</c:v>
                </c:pt>
                <c:pt idx="55">
                  <c:v>TASTY BEEF BBQ SET</c:v>
                </c:pt>
                <c:pt idx="56">
                  <c:v>BEEF KIMCHI SET</c:v>
                </c:pt>
                <c:pt idx="57">
                  <c:v>BEEF BULGOGI SET</c:v>
                </c:pt>
                <c:pt idx="58">
                  <c:v>PAKET JJAJANGMYEON + CORN TEA</c:v>
                </c:pt>
                <c:pt idx="59">
                  <c:v>PAKET JJAJANG KATSU RICE + CORN TEA</c:v>
                </c:pt>
                <c:pt idx="60">
                  <c:v>PAKET JJAJANG KATSU RICE + CORN TEA</c:v>
                </c:pt>
                <c:pt idx="61">
                  <c:v>PAKET MYEONGDONG KALGUKSU + CORN TEA</c:v>
                </c:pt>
                <c:pt idx="62">
                  <c:v>PAKET CHICKEN JJAMPPONG + CORN TEA</c:v>
                </c:pt>
                <c:pt idx="63">
                  <c:v>FREE BBURINKLE CHEESE CHICKEN SET</c:v>
                </c:pt>
                <c:pt idx="64">
                  <c:v>FREE SPICY MALA CHICKEN SET</c:v>
                </c:pt>
              </c:strCache>
            </c:strRef>
          </c:cat>
          <c:val>
            <c:numRef>
              <c:f>'HC ADM'!$V$30:$V$94</c:f>
              <c:numCache>
                <c:formatCode>General</c:formatCode>
                <c:ptCount val="65"/>
                <c:pt idx="0">
                  <c:v>4</c:v>
                </c:pt>
                <c:pt idx="1">
                  <c:v>0</c:v>
                </c:pt>
                <c:pt idx="2">
                  <c:v>0</c:v>
                </c:pt>
                <c:pt idx="3">
                  <c:v>4</c:v>
                </c:pt>
                <c:pt idx="4">
                  <c:v>0</c:v>
                </c:pt>
                <c:pt idx="5">
                  <c:v>0</c:v>
                </c:pt>
                <c:pt idx="6">
                  <c:v>0</c:v>
                </c:pt>
                <c:pt idx="7">
                  <c:v>10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5</c:v>
                </c:pt>
                <c:pt idx="42">
                  <c:v>12</c:v>
                </c:pt>
                <c:pt idx="43">
                  <c:v>0</c:v>
                </c:pt>
                <c:pt idx="44">
                  <c:v>0</c:v>
                </c:pt>
                <c:pt idx="45">
                  <c:v>0</c:v>
                </c:pt>
                <c:pt idx="46">
                  <c:v>0</c:v>
                </c:pt>
                <c:pt idx="47">
                  <c:v>0</c:v>
                </c:pt>
                <c:pt idx="48">
                  <c:v>0</c:v>
                </c:pt>
                <c:pt idx="49">
                  <c:v>0</c:v>
                </c:pt>
                <c:pt idx="50" formatCode="0">
                  <c:v>32</c:v>
                </c:pt>
                <c:pt idx="51" formatCode="0">
                  <c:v>35</c:v>
                </c:pt>
                <c:pt idx="52" formatCode="0">
                  <c:v>8</c:v>
                </c:pt>
                <c:pt idx="53" formatCode="0">
                  <c:v>5</c:v>
                </c:pt>
                <c:pt idx="54" formatCode="0">
                  <c:v>13</c:v>
                </c:pt>
                <c:pt idx="55" formatCode="0">
                  <c:v>20</c:v>
                </c:pt>
                <c:pt idx="56" formatCode="0">
                  <c:v>11</c:v>
                </c:pt>
                <c:pt idx="57" formatCode="0">
                  <c:v>16</c:v>
                </c:pt>
                <c:pt idx="58">
                  <c:v>0</c:v>
                </c:pt>
                <c:pt idx="59">
                  <c:v>0</c:v>
                </c:pt>
                <c:pt idx="60">
                  <c:v>0</c:v>
                </c:pt>
                <c:pt idx="61">
                  <c:v>0</c:v>
                </c:pt>
                <c:pt idx="62">
                  <c:v>31</c:v>
                </c:pt>
              </c:numCache>
            </c:numRef>
          </c:val>
          <c:extLst>
            <c:ext xmlns:c16="http://schemas.microsoft.com/office/drawing/2014/chart" uri="{C3380CC4-5D6E-409C-BE32-E72D297353CC}">
              <c16:uniqueId val="{00000002-166C-479A-9863-F301D8B16833}"/>
            </c:ext>
          </c:extLst>
        </c:ser>
        <c:ser>
          <c:idx val="2"/>
          <c:order val="2"/>
          <c:tx>
            <c:strRef>
              <c:f>'HC ADM'!$W$29</c:f>
              <c:strCache>
                <c:ptCount val="1"/>
                <c:pt idx="0">
                  <c:v>21/OCT/2024-27/OCT/2024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ADM'!$B$30:$B$94</c:f>
              <c:strCache>
                <c:ptCount val="65"/>
                <c:pt idx="0">
                  <c:v>GIMBAP BIRTHDAY CAKE</c:v>
                </c:pt>
                <c:pt idx="1">
                  <c:v>BIRTHDAY KOREAN DRINK</c:v>
                </c:pt>
                <c:pt idx="2">
                  <c:v>BIRTHDAY KOREAN DRINK/ICE AMERICANO K-DRINK</c:v>
                </c:pt>
                <c:pt idx="3">
                  <c:v>BIRTHDAY KOREAN DRINK/KIWI K-DRINK</c:v>
                </c:pt>
                <c:pt idx="4">
                  <c:v>BIRTHDAY KOREAN DRINK/PEAR K-DRINK</c:v>
                </c:pt>
                <c:pt idx="5">
                  <c:v>BIRTHDAY KOREAN DRINK/MUSCAT (GREEN GRAPE) K-DRINK</c:v>
                </c:pt>
                <c:pt idx="6">
                  <c:v>BIRTHDAY KOREAN DRINK/PEACH K-DRINK</c:v>
                </c:pt>
                <c:pt idx="7">
                  <c:v>PROMO CHADOL SIG TASTY BEEF (REG) 99K</c:v>
                </c:pt>
                <c:pt idx="8">
                  <c:v>PROMO GEMINI FREE K-DRINK</c:v>
                </c:pt>
                <c:pt idx="9">
                  <c:v>B1G1 JJUGUMI FREE JUMEOKBAP</c:v>
                </c:pt>
                <c:pt idx="10">
                  <c:v>B1G1 CHADOL JJUGUMI FREE JUMEOKBAP</c:v>
                </c:pt>
                <c:pt idx="11">
                  <c:v>B1G1 ROSE JJUGUMI FREE JUMEOKBAP</c:v>
                </c:pt>
                <c:pt idx="12">
                  <c:v>B1G1 ROSE CHADOL JJUGUMI FREE JUMEOKBAP</c:v>
                </c:pt>
                <c:pt idx="13">
                  <c:v>B1G1 CHADOL SIG REGULAR FREE YUMMY KIDS MEAL</c:v>
                </c:pt>
                <c:pt idx="14">
                  <c:v>B1G1 CHADOL SIG LARGE FREE YUMMY KIDS MEAL</c:v>
                </c:pt>
                <c:pt idx="15">
                  <c:v>B1G1 CHADOL SIG WAGYU REG FREE YUMMY KIDS MEAL</c:v>
                </c:pt>
                <c:pt idx="16">
                  <c:v>B1G1 CHADOL SIG WAGYU LARGE FREE YUMMY KIDS MEAL</c:v>
                </c:pt>
                <c:pt idx="17">
                  <c:v>B1G1 JJUGUMI FREE YUMMY KIDS MEAL</c:v>
                </c:pt>
                <c:pt idx="18">
                  <c:v>B1G1 CHADOL JJUGGUMI FREE YUMMY KIDS MEAL</c:v>
                </c:pt>
                <c:pt idx="19">
                  <c:v>B1G1 ROSE CHADOL JJUGGUMI FREE YUMMY KIDS MEAL</c:v>
                </c:pt>
                <c:pt idx="20">
                  <c:v>PROMO JJUGUMI CANCER</c:v>
                </c:pt>
                <c:pt idx="21">
                  <c:v>PROMO PAYDAY 9K</c:v>
                </c:pt>
                <c:pt idx="22">
                  <c:v>#FYP (FOR YOU PROMO) 50K</c:v>
                </c:pt>
                <c:pt idx="23">
                  <c:v>#FYP SUNDUBU JJIGAE (WITH RICE)</c:v>
                </c:pt>
                <c:pt idx="24">
                  <c:v>#FYP BEEF DOENJANG JJIGAE (WITH RICE)</c:v>
                </c:pt>
                <c:pt idx="25">
                  <c:v>#FYP BEEF KIMCHI FRIED RICE</c:v>
                </c:pt>
                <c:pt idx="26">
                  <c:v>#FYP CHICKEN KIMCHI FRIED RICE</c:v>
                </c:pt>
                <c:pt idx="27">
                  <c:v>#FYP SPICY BULDAK FRIED RICE</c:v>
                </c:pt>
                <c:pt idx="28">
                  <c:v>#FYP BULGOGI BIBIMBAP</c:v>
                </c:pt>
                <c:pt idx="29">
                  <c:v>#FYP BEEF JAPCHAE</c:v>
                </c:pt>
                <c:pt idx="30">
                  <c:v>#FYP CHAPOKKI</c:v>
                </c:pt>
                <c:pt idx="31">
                  <c:v>#FYP BULGOGI GIMBAP</c:v>
                </c:pt>
                <c:pt idx="32">
                  <c:v>TEBUS MURAH 17K</c:v>
                </c:pt>
                <c:pt idx="33">
                  <c:v>PROMO CHADOL SIGNATURE TOKUSEN WAGYU (REGULAR) 139</c:v>
                </c:pt>
                <c:pt idx="34">
                  <c:v>PROMO CHADOL SIGNATURE TOKUSEN WAGYU (LARGE) 209K</c:v>
                </c:pt>
                <c:pt idx="35">
                  <c:v>ZODIAK FREE APPLE K-DRINK</c:v>
                </c:pt>
                <c:pt idx="36">
                  <c:v>FREE APPLE K-DRINK</c:v>
                </c:pt>
                <c:pt idx="37">
                  <c:v>PROMO WAGYU FIRE KIMCHI</c:v>
                </c:pt>
                <c:pt idx="38">
                  <c:v>ZODIAK FREE K-DRINK</c:v>
                </c:pt>
                <c:pt idx="39">
                  <c:v>ZODIAK FREE K-DRINK/KIWI K-DRINK</c:v>
                </c:pt>
                <c:pt idx="40">
                  <c:v>ZODIAK FREE K-DRINK/KOREAN PEAR K-DRINK</c:v>
                </c:pt>
                <c:pt idx="41">
                  <c:v>PROMO RABU KALGUKSU</c:v>
                </c:pt>
                <c:pt idx="42">
                  <c:v>PROMO SEAFOOD JJAMPONG 35K</c:v>
                </c:pt>
                <c:pt idx="43">
                  <c:v>PROMO CHICKEN JJAMPPONG 29K</c:v>
                </c:pt>
                <c:pt idx="44">
                  <c:v>TEBUS MURAH 17K</c:v>
                </c:pt>
                <c:pt idx="45">
                  <c:v>ZODIAK FREE APPLE K-DRINK</c:v>
                </c:pt>
                <c:pt idx="46">
                  <c:v>PROMO JJAJANGMYEON 29K</c:v>
                </c:pt>
                <c:pt idx="47">
                  <c:v>PROMO CHICKEN JJAMPPONG 29K</c:v>
                </c:pt>
                <c:pt idx="48">
                  <c:v>PROMO DRY KALGUKSU WITH BOILED MANDU 29K</c:v>
                </c:pt>
                <c:pt idx="49">
                  <c:v>PROMO DRY KALGUKSU WITH FRIED MANDU 29K</c:v>
                </c:pt>
                <c:pt idx="50">
                  <c:v>SOY GARLIC CHICKEN SET</c:v>
                </c:pt>
                <c:pt idx="51">
                  <c:v>SPICY YANGNYEOM CHICKEN SET</c:v>
                </c:pt>
                <c:pt idx="52">
                  <c:v>BBURINKLE CHEESE CHICKEN SET</c:v>
                </c:pt>
                <c:pt idx="53">
                  <c:v>SPICY MALA CHICKEN SET</c:v>
                </c:pt>
                <c:pt idx="54">
                  <c:v>WAGYU TOKUSEN BBQ SET</c:v>
                </c:pt>
                <c:pt idx="55">
                  <c:v>TASTY BEEF BBQ SET</c:v>
                </c:pt>
                <c:pt idx="56">
                  <c:v>BEEF KIMCHI SET</c:v>
                </c:pt>
                <c:pt idx="57">
                  <c:v>BEEF BULGOGI SET</c:v>
                </c:pt>
                <c:pt idx="58">
                  <c:v>PAKET JJAJANGMYEON + CORN TEA</c:v>
                </c:pt>
                <c:pt idx="59">
                  <c:v>PAKET JJAJANG KATSU RICE + CORN TEA</c:v>
                </c:pt>
                <c:pt idx="60">
                  <c:v>PAKET JJAJANG KATSU RICE + CORN TEA</c:v>
                </c:pt>
                <c:pt idx="61">
                  <c:v>PAKET MYEONGDONG KALGUKSU + CORN TEA</c:v>
                </c:pt>
                <c:pt idx="62">
                  <c:v>PAKET CHICKEN JJAMPPONG + CORN TEA</c:v>
                </c:pt>
                <c:pt idx="63">
                  <c:v>FREE BBURINKLE CHEESE CHICKEN SET</c:v>
                </c:pt>
                <c:pt idx="64">
                  <c:v>FREE SPICY MALA CHICKEN SET</c:v>
                </c:pt>
              </c:strCache>
            </c:strRef>
          </c:cat>
          <c:val>
            <c:numRef>
              <c:f>'HC ADM'!$W$30:$W$94</c:f>
              <c:numCache>
                <c:formatCode>General</c:formatCode>
                <c:ptCount val="65"/>
                <c:pt idx="41">
                  <c:v>6</c:v>
                </c:pt>
                <c:pt idx="42">
                  <c:v>5</c:v>
                </c:pt>
                <c:pt idx="50" formatCode="#,##0.00_);\(#,##0.00\)">
                  <c:v>21</c:v>
                </c:pt>
                <c:pt idx="51" formatCode="#,##0.00_);\(#,##0.00\)">
                  <c:v>31</c:v>
                </c:pt>
                <c:pt idx="52" formatCode="#,##0.00_);\(#,##0.00\)">
                  <c:v>5</c:v>
                </c:pt>
                <c:pt idx="53" formatCode="#,##0.00_);\(#,##0.00\)">
                  <c:v>7</c:v>
                </c:pt>
                <c:pt idx="54" formatCode="#,##0.00_);\(#,##0.00\)">
                  <c:v>13</c:v>
                </c:pt>
                <c:pt idx="55" formatCode="#,##0.00_);\(#,##0.00\)">
                  <c:v>27</c:v>
                </c:pt>
                <c:pt idx="56" formatCode="#,##0.00_);\(#,##0.00\)">
                  <c:v>6</c:v>
                </c:pt>
                <c:pt idx="57" formatCode="#,##0.00_);\(#,##0.00\)">
                  <c:v>12</c:v>
                </c:pt>
                <c:pt idx="58" formatCode="#,##0.00_);\(#,##0.00\)">
                  <c:v>10</c:v>
                </c:pt>
                <c:pt idx="59" formatCode="#,##0.00_);\(#,##0.00\)">
                  <c:v>11</c:v>
                </c:pt>
                <c:pt idx="61" formatCode="#,##0.00_);\(#,##0.00\)">
                  <c:v>30</c:v>
                </c:pt>
                <c:pt idx="62" formatCode="#,##0.00_);\(#,##0.00\)">
                  <c:v>42</c:v>
                </c:pt>
                <c:pt idx="63" formatCode="#,##0.00_);\(#,##0.00\)">
                  <c:v>19</c:v>
                </c:pt>
                <c:pt idx="64" formatCode="#,##0.00_);\(#,##0.00\)">
                  <c:v>20</c:v>
                </c:pt>
              </c:numCache>
            </c:numRef>
          </c:val>
          <c:extLst>
            <c:ext xmlns:c16="http://schemas.microsoft.com/office/drawing/2014/chart" uri="{C3380CC4-5D6E-409C-BE32-E72D297353CC}">
              <c16:uniqueId val="{00000003-166C-479A-9863-F301D8B16833}"/>
            </c:ext>
          </c:extLst>
        </c:ser>
        <c:ser>
          <c:idx val="3"/>
          <c:order val="3"/>
          <c:tx>
            <c:strRef>
              <c:f>'HC ADM'!$X$29</c:f>
              <c:strCache>
                <c:ptCount val="1"/>
                <c:pt idx="0">
                  <c:v>28/oct/2024 - 3/oct/2024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ADM'!$B$30:$B$94</c:f>
              <c:strCache>
                <c:ptCount val="65"/>
                <c:pt idx="0">
                  <c:v>GIMBAP BIRTHDAY CAKE</c:v>
                </c:pt>
                <c:pt idx="1">
                  <c:v>BIRTHDAY KOREAN DRINK</c:v>
                </c:pt>
                <c:pt idx="2">
                  <c:v>BIRTHDAY KOREAN DRINK/ICE AMERICANO K-DRINK</c:v>
                </c:pt>
                <c:pt idx="3">
                  <c:v>BIRTHDAY KOREAN DRINK/KIWI K-DRINK</c:v>
                </c:pt>
                <c:pt idx="4">
                  <c:v>BIRTHDAY KOREAN DRINK/PEAR K-DRINK</c:v>
                </c:pt>
                <c:pt idx="5">
                  <c:v>BIRTHDAY KOREAN DRINK/MUSCAT (GREEN GRAPE) K-DRINK</c:v>
                </c:pt>
                <c:pt idx="6">
                  <c:v>BIRTHDAY KOREAN DRINK/PEACH K-DRINK</c:v>
                </c:pt>
                <c:pt idx="7">
                  <c:v>PROMO CHADOL SIG TASTY BEEF (REG) 99K</c:v>
                </c:pt>
                <c:pt idx="8">
                  <c:v>PROMO GEMINI FREE K-DRINK</c:v>
                </c:pt>
                <c:pt idx="9">
                  <c:v>B1G1 JJUGUMI FREE JUMEOKBAP</c:v>
                </c:pt>
                <c:pt idx="10">
                  <c:v>B1G1 CHADOL JJUGUMI FREE JUMEOKBAP</c:v>
                </c:pt>
                <c:pt idx="11">
                  <c:v>B1G1 ROSE JJUGUMI FREE JUMEOKBAP</c:v>
                </c:pt>
                <c:pt idx="12">
                  <c:v>B1G1 ROSE CHADOL JJUGUMI FREE JUMEOKBAP</c:v>
                </c:pt>
                <c:pt idx="13">
                  <c:v>B1G1 CHADOL SIG REGULAR FREE YUMMY KIDS MEAL</c:v>
                </c:pt>
                <c:pt idx="14">
                  <c:v>B1G1 CHADOL SIG LARGE FREE YUMMY KIDS MEAL</c:v>
                </c:pt>
                <c:pt idx="15">
                  <c:v>B1G1 CHADOL SIG WAGYU REG FREE YUMMY KIDS MEAL</c:v>
                </c:pt>
                <c:pt idx="16">
                  <c:v>B1G1 CHADOL SIG WAGYU LARGE FREE YUMMY KIDS MEAL</c:v>
                </c:pt>
                <c:pt idx="17">
                  <c:v>B1G1 JJUGUMI FREE YUMMY KIDS MEAL</c:v>
                </c:pt>
                <c:pt idx="18">
                  <c:v>B1G1 CHADOL JJUGGUMI FREE YUMMY KIDS MEAL</c:v>
                </c:pt>
                <c:pt idx="19">
                  <c:v>B1G1 ROSE CHADOL JJUGGUMI FREE YUMMY KIDS MEAL</c:v>
                </c:pt>
                <c:pt idx="20">
                  <c:v>PROMO JJUGUMI CANCER</c:v>
                </c:pt>
                <c:pt idx="21">
                  <c:v>PROMO PAYDAY 9K</c:v>
                </c:pt>
                <c:pt idx="22">
                  <c:v>#FYP (FOR YOU PROMO) 50K</c:v>
                </c:pt>
                <c:pt idx="23">
                  <c:v>#FYP SUNDUBU JJIGAE (WITH RICE)</c:v>
                </c:pt>
                <c:pt idx="24">
                  <c:v>#FYP BEEF DOENJANG JJIGAE (WITH RICE)</c:v>
                </c:pt>
                <c:pt idx="25">
                  <c:v>#FYP BEEF KIMCHI FRIED RICE</c:v>
                </c:pt>
                <c:pt idx="26">
                  <c:v>#FYP CHICKEN KIMCHI FRIED RICE</c:v>
                </c:pt>
                <c:pt idx="27">
                  <c:v>#FYP SPICY BULDAK FRIED RICE</c:v>
                </c:pt>
                <c:pt idx="28">
                  <c:v>#FYP BULGOGI BIBIMBAP</c:v>
                </c:pt>
                <c:pt idx="29">
                  <c:v>#FYP BEEF JAPCHAE</c:v>
                </c:pt>
                <c:pt idx="30">
                  <c:v>#FYP CHAPOKKI</c:v>
                </c:pt>
                <c:pt idx="31">
                  <c:v>#FYP BULGOGI GIMBAP</c:v>
                </c:pt>
                <c:pt idx="32">
                  <c:v>TEBUS MURAH 17K</c:v>
                </c:pt>
                <c:pt idx="33">
                  <c:v>PROMO CHADOL SIGNATURE TOKUSEN WAGYU (REGULAR) 139</c:v>
                </c:pt>
                <c:pt idx="34">
                  <c:v>PROMO CHADOL SIGNATURE TOKUSEN WAGYU (LARGE) 209K</c:v>
                </c:pt>
                <c:pt idx="35">
                  <c:v>ZODIAK FREE APPLE K-DRINK</c:v>
                </c:pt>
                <c:pt idx="36">
                  <c:v>FREE APPLE K-DRINK</c:v>
                </c:pt>
                <c:pt idx="37">
                  <c:v>PROMO WAGYU FIRE KIMCHI</c:v>
                </c:pt>
                <c:pt idx="38">
                  <c:v>ZODIAK FREE K-DRINK</c:v>
                </c:pt>
                <c:pt idx="39">
                  <c:v>ZODIAK FREE K-DRINK/KIWI K-DRINK</c:v>
                </c:pt>
                <c:pt idx="40">
                  <c:v>ZODIAK FREE K-DRINK/KOREAN PEAR K-DRINK</c:v>
                </c:pt>
                <c:pt idx="41">
                  <c:v>PROMO RABU KALGUKSU</c:v>
                </c:pt>
                <c:pt idx="42">
                  <c:v>PROMO SEAFOOD JJAMPONG 35K</c:v>
                </c:pt>
                <c:pt idx="43">
                  <c:v>PROMO CHICKEN JJAMPPONG 29K</c:v>
                </c:pt>
                <c:pt idx="44">
                  <c:v>TEBUS MURAH 17K</c:v>
                </c:pt>
                <c:pt idx="45">
                  <c:v>ZODIAK FREE APPLE K-DRINK</c:v>
                </c:pt>
                <c:pt idx="46">
                  <c:v>PROMO JJAJANGMYEON 29K</c:v>
                </c:pt>
                <c:pt idx="47">
                  <c:v>PROMO CHICKEN JJAMPPONG 29K</c:v>
                </c:pt>
                <c:pt idx="48">
                  <c:v>PROMO DRY KALGUKSU WITH BOILED MANDU 29K</c:v>
                </c:pt>
                <c:pt idx="49">
                  <c:v>PROMO DRY KALGUKSU WITH FRIED MANDU 29K</c:v>
                </c:pt>
                <c:pt idx="50">
                  <c:v>SOY GARLIC CHICKEN SET</c:v>
                </c:pt>
                <c:pt idx="51">
                  <c:v>SPICY YANGNYEOM CHICKEN SET</c:v>
                </c:pt>
                <c:pt idx="52">
                  <c:v>BBURINKLE CHEESE CHICKEN SET</c:v>
                </c:pt>
                <c:pt idx="53">
                  <c:v>SPICY MALA CHICKEN SET</c:v>
                </c:pt>
                <c:pt idx="54">
                  <c:v>WAGYU TOKUSEN BBQ SET</c:v>
                </c:pt>
                <c:pt idx="55">
                  <c:v>TASTY BEEF BBQ SET</c:v>
                </c:pt>
                <c:pt idx="56">
                  <c:v>BEEF KIMCHI SET</c:v>
                </c:pt>
                <c:pt idx="57">
                  <c:v>BEEF BULGOGI SET</c:v>
                </c:pt>
                <c:pt idx="58">
                  <c:v>PAKET JJAJANGMYEON + CORN TEA</c:v>
                </c:pt>
                <c:pt idx="59">
                  <c:v>PAKET JJAJANG KATSU RICE + CORN TEA</c:v>
                </c:pt>
                <c:pt idx="60">
                  <c:v>PAKET JJAJANG KATSU RICE + CORN TEA</c:v>
                </c:pt>
                <c:pt idx="61">
                  <c:v>PAKET MYEONGDONG KALGUKSU + CORN TEA</c:v>
                </c:pt>
                <c:pt idx="62">
                  <c:v>PAKET CHICKEN JJAMPPONG + CORN TEA</c:v>
                </c:pt>
                <c:pt idx="63">
                  <c:v>FREE BBURINKLE CHEESE CHICKEN SET</c:v>
                </c:pt>
                <c:pt idx="64">
                  <c:v>FREE SPICY MALA CHICKEN SET</c:v>
                </c:pt>
              </c:strCache>
            </c:strRef>
          </c:cat>
          <c:val>
            <c:numRef>
              <c:f>'HC ADM'!$X$30:$X$94</c:f>
              <c:numCache>
                <c:formatCode>General</c:formatCode>
                <c:ptCount val="65"/>
                <c:pt idx="0">
                  <c:v>2</c:v>
                </c:pt>
                <c:pt idx="7">
                  <c:v>7</c:v>
                </c:pt>
                <c:pt idx="41" formatCode="#,##0.00_);\(#,##0.00\)">
                  <c:v>13</c:v>
                </c:pt>
                <c:pt idx="42" formatCode="#,##0.00_);\(#,##0.00\)">
                  <c:v>23</c:v>
                </c:pt>
                <c:pt idx="50" formatCode="#,##0.00_);\(#,##0.00\)">
                  <c:v>26</c:v>
                </c:pt>
                <c:pt idx="51" formatCode="#,##0.00_);\(#,##0.00\)">
                  <c:v>43</c:v>
                </c:pt>
                <c:pt idx="52" formatCode="#,##0.00_);\(#,##0.00\)">
                  <c:v>13</c:v>
                </c:pt>
                <c:pt idx="53" formatCode="#,##0.00_);\(#,##0.00\)">
                  <c:v>10</c:v>
                </c:pt>
                <c:pt idx="54" formatCode="#,##0.00_);\(#,##0.00\)">
                  <c:v>9</c:v>
                </c:pt>
                <c:pt idx="55" formatCode="#,##0.00_);\(#,##0.00\)">
                  <c:v>32</c:v>
                </c:pt>
                <c:pt idx="56" formatCode="#,##0.00_);\(#,##0.00\)">
                  <c:v>7</c:v>
                </c:pt>
                <c:pt idx="57" formatCode="#,##0.00_);\(#,##0.00\)">
                  <c:v>18</c:v>
                </c:pt>
                <c:pt idx="58" formatCode="#,##0.00_);\(#,##0.00\)">
                  <c:v>3</c:v>
                </c:pt>
                <c:pt idx="59" formatCode="#,##0.00_);\(#,##0.00\)">
                  <c:v>12</c:v>
                </c:pt>
                <c:pt idx="61" formatCode="#,##0.00_);\(#,##0.00\)">
                  <c:v>18</c:v>
                </c:pt>
                <c:pt idx="62" formatCode="#,##0.00_);\(#,##0.00\)">
                  <c:v>50</c:v>
                </c:pt>
                <c:pt idx="63" formatCode="#,##0.00_);\(#,##0.00\)">
                  <c:v>6</c:v>
                </c:pt>
                <c:pt idx="64" formatCode="#,##0.00_);\(#,##0.00\)">
                  <c:v>7</c:v>
                </c:pt>
              </c:numCache>
            </c:numRef>
          </c:val>
          <c:extLst>
            <c:ext xmlns:c16="http://schemas.microsoft.com/office/drawing/2014/chart" uri="{C3380CC4-5D6E-409C-BE32-E72D297353CC}">
              <c16:uniqueId val="{00000004-166C-479A-9863-F301D8B16833}"/>
            </c:ext>
          </c:extLst>
        </c:ser>
        <c:dLbls>
          <c:dLblPos val="outEnd"/>
          <c:showLegendKey val="0"/>
          <c:showVal val="1"/>
          <c:showCatName val="0"/>
          <c:showSerName val="0"/>
          <c:showPercent val="0"/>
          <c:showBubbleSize val="0"/>
        </c:dLbls>
        <c:gapWidth val="219"/>
        <c:overlap val="-27"/>
        <c:axId val="1976389167"/>
        <c:axId val="1976376271"/>
      </c:barChart>
      <c:catAx>
        <c:axId val="1976389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76271"/>
        <c:crosses val="autoZero"/>
        <c:auto val="1"/>
        <c:lblAlgn val="ctr"/>
        <c:lblOffset val="100"/>
        <c:noMultiLvlLbl val="0"/>
      </c:catAx>
      <c:valAx>
        <c:axId val="1976376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89167"/>
        <c:crosses val="autoZero"/>
        <c:crossBetween val="between"/>
      </c:valAx>
      <c:spPr>
        <a:noFill/>
        <a:ln>
          <a:noFill/>
        </a:ln>
        <a:effectLst/>
      </c:spPr>
    </c:plotArea>
    <c:legend>
      <c:legendPos val="b"/>
      <c:layout>
        <c:manualLayout>
          <c:xMode val="edge"/>
          <c:yMode val="edge"/>
          <c:x val="1.0670335952069843E-2"/>
          <c:y val="0.88958110114833922"/>
          <c:w val="0.44496707646976552"/>
          <c:h val="8.14567142667645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 AKUMULASI PROMO/TOTAL CHECK </a:t>
            </a:r>
          </a:p>
        </c:rich>
      </c:tx>
      <c:layout>
        <c:manualLayout>
          <c:xMode val="edge"/>
          <c:yMode val="edge"/>
          <c:x val="0.2897446267549813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67130853926278E-2"/>
          <c:y val="0.2169738794206115"/>
          <c:w val="0.93039623622243539"/>
          <c:h val="0.41874444361338625"/>
        </c:manualLayout>
      </c:layout>
      <c:barChart>
        <c:barDir val="col"/>
        <c:grouping val="clustered"/>
        <c:varyColors val="0"/>
        <c:ser>
          <c:idx val="0"/>
          <c:order val="0"/>
          <c:tx>
            <c:strRef>
              <c:f>'HC ADM'!$AQ$105</c:f>
              <c:strCache>
                <c:ptCount val="1"/>
                <c:pt idx="0">
                  <c:v>7/OCT/2024 -13/OCT/2024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ADM'!$B$106:$B$119</c:f>
              <c:strCache>
                <c:ptCount val="14"/>
                <c:pt idx="0">
                  <c:v>PROMO RABU KALGUKSU</c:v>
                </c:pt>
                <c:pt idx="1">
                  <c:v>PROMO JJAMPPONG </c:v>
                </c:pt>
                <c:pt idx="2">
                  <c:v>PAKET MEAL + CORN TEA/PAKET 50K</c:v>
                </c:pt>
                <c:pt idx="3">
                  <c:v>PROMO JJAJANGMYEON 29K</c:v>
                </c:pt>
                <c:pt idx="4">
                  <c:v>PROMO DRY KALGUKSU 29K</c:v>
                </c:pt>
                <c:pt idx="5">
                  <c:v>GIMBAP BIRTHDAY CAKE</c:v>
                </c:pt>
                <c:pt idx="6">
                  <c:v>BIRTHDAY KOREAN DRINK</c:v>
                </c:pt>
                <c:pt idx="7">
                  <c:v>FREE MOZZARELLA</c:v>
                </c:pt>
                <c:pt idx="8">
                  <c:v>PROMO /CHADOL SIG TASTY BEEF (REG) 99K</c:v>
                </c:pt>
                <c:pt idx="9">
                  <c:v>#FYP (FOR YOU PROMO) 50K</c:v>
                </c:pt>
                <c:pt idx="10">
                  <c:v>PROMO WAGYU FIRE KIMCHI</c:v>
                </c:pt>
                <c:pt idx="11">
                  <c:v>ZODIAK FREE K-DRINK</c:v>
                </c:pt>
                <c:pt idx="12">
                  <c:v>PERSONAL MENU SET</c:v>
                </c:pt>
                <c:pt idx="13">
                  <c:v>FREE PERSONAL SET MENU</c:v>
                </c:pt>
              </c:strCache>
            </c:strRef>
          </c:cat>
          <c:val>
            <c:numRef>
              <c:f>'HC ADM'!$AQ$106:$AQ$119</c:f>
              <c:numCache>
                <c:formatCode>General"%"</c:formatCode>
                <c:ptCount val="14"/>
                <c:pt idx="0">
                  <c:v>1.22</c:v>
                </c:pt>
                <c:pt idx="1">
                  <c:v>2.44</c:v>
                </c:pt>
                <c:pt idx="2">
                  <c:v>6.11</c:v>
                </c:pt>
                <c:pt idx="3">
                  <c:v>0</c:v>
                </c:pt>
                <c:pt idx="4">
                  <c:v>0</c:v>
                </c:pt>
                <c:pt idx="5">
                  <c:v>1.47</c:v>
                </c:pt>
                <c:pt idx="6">
                  <c:v>1.22</c:v>
                </c:pt>
                <c:pt idx="7">
                  <c:v>0</c:v>
                </c:pt>
                <c:pt idx="8">
                  <c:v>0.73</c:v>
                </c:pt>
                <c:pt idx="9">
                  <c:v>0</c:v>
                </c:pt>
                <c:pt idx="10">
                  <c:v>0</c:v>
                </c:pt>
                <c:pt idx="11">
                  <c:v>0.24</c:v>
                </c:pt>
                <c:pt idx="12">
                  <c:v>43.52</c:v>
                </c:pt>
              </c:numCache>
            </c:numRef>
          </c:val>
          <c:extLst>
            <c:ext xmlns:c16="http://schemas.microsoft.com/office/drawing/2014/chart" uri="{C3380CC4-5D6E-409C-BE32-E72D297353CC}">
              <c16:uniqueId val="{00000001-1D0E-4C0C-9EBB-C7041A2DD3FF}"/>
            </c:ext>
          </c:extLst>
        </c:ser>
        <c:ser>
          <c:idx val="1"/>
          <c:order val="1"/>
          <c:tx>
            <c:strRef>
              <c:f>'HC ADM'!$AT$105</c:f>
              <c:strCache>
                <c:ptCount val="1"/>
                <c:pt idx="0">
                  <c:v>14/OCT/2024 - 20/OCT/2024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ADM'!$B$106:$B$119</c:f>
              <c:strCache>
                <c:ptCount val="14"/>
                <c:pt idx="0">
                  <c:v>PROMO RABU KALGUKSU</c:v>
                </c:pt>
                <c:pt idx="1">
                  <c:v>PROMO JJAMPPONG </c:v>
                </c:pt>
                <c:pt idx="2">
                  <c:v>PAKET MEAL + CORN TEA/PAKET 50K</c:v>
                </c:pt>
                <c:pt idx="3">
                  <c:v>PROMO JJAJANGMYEON 29K</c:v>
                </c:pt>
                <c:pt idx="4">
                  <c:v>PROMO DRY KALGUKSU 29K</c:v>
                </c:pt>
                <c:pt idx="5">
                  <c:v>GIMBAP BIRTHDAY CAKE</c:v>
                </c:pt>
                <c:pt idx="6">
                  <c:v>BIRTHDAY KOREAN DRINK</c:v>
                </c:pt>
                <c:pt idx="7">
                  <c:v>FREE MOZZARELLA</c:v>
                </c:pt>
                <c:pt idx="8">
                  <c:v>PROMO /CHADOL SIG TASTY BEEF (REG) 99K</c:v>
                </c:pt>
                <c:pt idx="9">
                  <c:v>#FYP (FOR YOU PROMO) 50K</c:v>
                </c:pt>
                <c:pt idx="10">
                  <c:v>PROMO WAGYU FIRE KIMCHI</c:v>
                </c:pt>
                <c:pt idx="11">
                  <c:v>ZODIAK FREE K-DRINK</c:v>
                </c:pt>
                <c:pt idx="12">
                  <c:v>PERSONAL MENU SET</c:v>
                </c:pt>
                <c:pt idx="13">
                  <c:v>FREE PERSONAL SET MENU</c:v>
                </c:pt>
              </c:strCache>
            </c:strRef>
          </c:cat>
          <c:val>
            <c:numRef>
              <c:f>'HC ADM'!$AT$106:$AT$119</c:f>
              <c:numCache>
                <c:formatCode>General"%"</c:formatCode>
                <c:ptCount val="14"/>
                <c:pt idx="0">
                  <c:v>1.1000000000000001</c:v>
                </c:pt>
                <c:pt idx="1">
                  <c:v>2.64</c:v>
                </c:pt>
                <c:pt idx="2">
                  <c:v>6.81</c:v>
                </c:pt>
                <c:pt idx="3">
                  <c:v>0</c:v>
                </c:pt>
                <c:pt idx="4">
                  <c:v>0</c:v>
                </c:pt>
                <c:pt idx="5">
                  <c:v>0.88</c:v>
                </c:pt>
                <c:pt idx="6">
                  <c:v>0.88</c:v>
                </c:pt>
                <c:pt idx="7">
                  <c:v>0</c:v>
                </c:pt>
                <c:pt idx="8">
                  <c:v>2.2000000000000002</c:v>
                </c:pt>
                <c:pt idx="9">
                  <c:v>0</c:v>
                </c:pt>
                <c:pt idx="10">
                  <c:v>0</c:v>
                </c:pt>
                <c:pt idx="11">
                  <c:v>0</c:v>
                </c:pt>
                <c:pt idx="12">
                  <c:v>30.77</c:v>
                </c:pt>
              </c:numCache>
            </c:numRef>
          </c:val>
          <c:extLst>
            <c:ext xmlns:c16="http://schemas.microsoft.com/office/drawing/2014/chart" uri="{C3380CC4-5D6E-409C-BE32-E72D297353CC}">
              <c16:uniqueId val="{00000002-1D0E-4C0C-9EBB-C7041A2DD3FF}"/>
            </c:ext>
          </c:extLst>
        </c:ser>
        <c:ser>
          <c:idx val="2"/>
          <c:order val="2"/>
          <c:tx>
            <c:strRef>
              <c:f>'HC ADM'!$AW$105</c:f>
              <c:strCache>
                <c:ptCount val="1"/>
                <c:pt idx="0">
                  <c:v>21/OCT/2024-27/OCT/20242</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ADM'!$B$106:$B$119</c:f>
              <c:strCache>
                <c:ptCount val="14"/>
                <c:pt idx="0">
                  <c:v>PROMO RABU KALGUKSU</c:v>
                </c:pt>
                <c:pt idx="1">
                  <c:v>PROMO JJAMPPONG </c:v>
                </c:pt>
                <c:pt idx="2">
                  <c:v>PAKET MEAL + CORN TEA/PAKET 50K</c:v>
                </c:pt>
                <c:pt idx="3">
                  <c:v>PROMO JJAJANGMYEON 29K</c:v>
                </c:pt>
                <c:pt idx="4">
                  <c:v>PROMO DRY KALGUKSU 29K</c:v>
                </c:pt>
                <c:pt idx="5">
                  <c:v>GIMBAP BIRTHDAY CAKE</c:v>
                </c:pt>
                <c:pt idx="6">
                  <c:v>BIRTHDAY KOREAN DRINK</c:v>
                </c:pt>
                <c:pt idx="7">
                  <c:v>FREE MOZZARELLA</c:v>
                </c:pt>
                <c:pt idx="8">
                  <c:v>PROMO /CHADOL SIG TASTY BEEF (REG) 99K</c:v>
                </c:pt>
                <c:pt idx="9">
                  <c:v>#FYP (FOR YOU PROMO) 50K</c:v>
                </c:pt>
                <c:pt idx="10">
                  <c:v>PROMO WAGYU FIRE KIMCHI</c:v>
                </c:pt>
                <c:pt idx="11">
                  <c:v>ZODIAK FREE K-DRINK</c:v>
                </c:pt>
                <c:pt idx="12">
                  <c:v>PERSONAL MENU SET</c:v>
                </c:pt>
                <c:pt idx="13">
                  <c:v>FREE PERSONAL SET MENU</c:v>
                </c:pt>
              </c:strCache>
            </c:strRef>
          </c:cat>
          <c:val>
            <c:numRef>
              <c:f>'HC ADM'!$AW$106:$AW$119</c:f>
              <c:numCache>
                <c:formatCode>General"%"</c:formatCode>
                <c:ptCount val="14"/>
                <c:pt idx="0">
                  <c:v>1.27</c:v>
                </c:pt>
                <c:pt idx="1">
                  <c:v>1.06</c:v>
                </c:pt>
                <c:pt idx="2">
                  <c:v>19.7</c:v>
                </c:pt>
                <c:pt idx="3">
                  <c:v>0</c:v>
                </c:pt>
                <c:pt idx="4">
                  <c:v>0</c:v>
                </c:pt>
                <c:pt idx="5">
                  <c:v>0</c:v>
                </c:pt>
                <c:pt idx="6">
                  <c:v>0</c:v>
                </c:pt>
                <c:pt idx="7">
                  <c:v>0</c:v>
                </c:pt>
                <c:pt idx="8">
                  <c:v>0.42</c:v>
                </c:pt>
                <c:pt idx="9">
                  <c:v>0</c:v>
                </c:pt>
                <c:pt idx="10">
                  <c:v>0</c:v>
                </c:pt>
                <c:pt idx="11">
                  <c:v>0</c:v>
                </c:pt>
                <c:pt idx="12">
                  <c:v>25.85</c:v>
                </c:pt>
                <c:pt idx="13">
                  <c:v>8.26</c:v>
                </c:pt>
              </c:numCache>
            </c:numRef>
          </c:val>
          <c:extLst>
            <c:ext xmlns:c16="http://schemas.microsoft.com/office/drawing/2014/chart" uri="{C3380CC4-5D6E-409C-BE32-E72D297353CC}">
              <c16:uniqueId val="{00000003-1D0E-4C0C-9EBB-C7041A2DD3FF}"/>
            </c:ext>
          </c:extLst>
        </c:ser>
        <c:ser>
          <c:idx val="3"/>
          <c:order val="3"/>
          <c:tx>
            <c:strRef>
              <c:f>'HC ADM'!$AZ$105</c:f>
              <c:strCache>
                <c:ptCount val="1"/>
                <c:pt idx="0">
                  <c:v>28/oct/2024 - 3/oct/20242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ADM'!$B$106:$B$119</c:f>
              <c:strCache>
                <c:ptCount val="14"/>
                <c:pt idx="0">
                  <c:v>PROMO RABU KALGUKSU</c:v>
                </c:pt>
                <c:pt idx="1">
                  <c:v>PROMO JJAMPPONG </c:v>
                </c:pt>
                <c:pt idx="2">
                  <c:v>PAKET MEAL + CORN TEA/PAKET 50K</c:v>
                </c:pt>
                <c:pt idx="3">
                  <c:v>PROMO JJAJANGMYEON 29K</c:v>
                </c:pt>
                <c:pt idx="4">
                  <c:v>PROMO DRY KALGUKSU 29K</c:v>
                </c:pt>
                <c:pt idx="5">
                  <c:v>GIMBAP BIRTHDAY CAKE</c:v>
                </c:pt>
                <c:pt idx="6">
                  <c:v>BIRTHDAY KOREAN DRINK</c:v>
                </c:pt>
                <c:pt idx="7">
                  <c:v>FREE MOZZARELLA</c:v>
                </c:pt>
                <c:pt idx="8">
                  <c:v>PROMO /CHADOL SIG TASTY BEEF (REG) 99K</c:v>
                </c:pt>
                <c:pt idx="9">
                  <c:v>#FYP (FOR YOU PROMO) 50K</c:v>
                </c:pt>
                <c:pt idx="10">
                  <c:v>PROMO WAGYU FIRE KIMCHI</c:v>
                </c:pt>
                <c:pt idx="11">
                  <c:v>ZODIAK FREE K-DRINK</c:v>
                </c:pt>
                <c:pt idx="12">
                  <c:v>PERSONAL MENU SET</c:v>
                </c:pt>
                <c:pt idx="13">
                  <c:v>FREE PERSONAL SET MENU</c:v>
                </c:pt>
              </c:strCache>
            </c:strRef>
          </c:cat>
          <c:val>
            <c:numRef>
              <c:f>'HC ADM'!$AZ$106:$AZ$119</c:f>
              <c:numCache>
                <c:formatCode>General"%"</c:formatCode>
                <c:ptCount val="14"/>
                <c:pt idx="0">
                  <c:v>0</c:v>
                </c:pt>
                <c:pt idx="1">
                  <c:v>0</c:v>
                </c:pt>
                <c:pt idx="2">
                  <c:v>16.45</c:v>
                </c:pt>
                <c:pt idx="3">
                  <c:v>0</c:v>
                </c:pt>
                <c:pt idx="4">
                  <c:v>0</c:v>
                </c:pt>
                <c:pt idx="5">
                  <c:v>0</c:v>
                </c:pt>
                <c:pt idx="6">
                  <c:v>0</c:v>
                </c:pt>
                <c:pt idx="7">
                  <c:v>0</c:v>
                </c:pt>
                <c:pt idx="8">
                  <c:v>0</c:v>
                </c:pt>
                <c:pt idx="9">
                  <c:v>0</c:v>
                </c:pt>
                <c:pt idx="10">
                  <c:v>0</c:v>
                </c:pt>
                <c:pt idx="11">
                  <c:v>0</c:v>
                </c:pt>
                <c:pt idx="12">
                  <c:v>29.21</c:v>
                </c:pt>
                <c:pt idx="13">
                  <c:v>2.4</c:v>
                </c:pt>
              </c:numCache>
            </c:numRef>
          </c:val>
          <c:extLst>
            <c:ext xmlns:c16="http://schemas.microsoft.com/office/drawing/2014/chart" uri="{C3380CC4-5D6E-409C-BE32-E72D297353CC}">
              <c16:uniqueId val="{00000004-1D0E-4C0C-9EBB-C7041A2DD3FF}"/>
            </c:ext>
          </c:extLst>
        </c:ser>
        <c:dLbls>
          <c:dLblPos val="outEnd"/>
          <c:showLegendKey val="0"/>
          <c:showVal val="1"/>
          <c:showCatName val="0"/>
          <c:showSerName val="0"/>
          <c:showPercent val="0"/>
          <c:showBubbleSize val="0"/>
        </c:dLbls>
        <c:gapWidth val="219"/>
        <c:overlap val="-27"/>
        <c:axId val="1949932879"/>
        <c:axId val="1949911663"/>
      </c:barChart>
      <c:catAx>
        <c:axId val="1949932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911663"/>
        <c:crosses val="autoZero"/>
        <c:auto val="1"/>
        <c:lblAlgn val="ctr"/>
        <c:lblOffset val="100"/>
        <c:noMultiLvlLbl val="0"/>
      </c:catAx>
      <c:valAx>
        <c:axId val="1949911663"/>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932879"/>
        <c:crosses val="autoZero"/>
        <c:crossBetween val="between"/>
      </c:valAx>
      <c:spPr>
        <a:noFill/>
        <a:ln>
          <a:noFill/>
        </a:ln>
        <a:effectLst/>
      </c:spPr>
    </c:plotArea>
    <c:legend>
      <c:legendPos val="b"/>
      <c:layout>
        <c:manualLayout>
          <c:xMode val="edge"/>
          <c:yMode val="edge"/>
          <c:x val="1.0468578220175304E-2"/>
          <c:y val="0.77003873257105315"/>
          <c:w val="0.8999999339705177"/>
          <c:h val="0.101453583875283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TOTAL</a:t>
            </a:r>
            <a:r>
              <a:rPr lang="en-ID" baseline="0"/>
              <a:t> VALUE PROMO/TOTAL NETT SALES</a:t>
            </a:r>
          </a:p>
          <a:p>
            <a:pPr>
              <a:defRPr/>
            </a:pPr>
            <a:endParaRPr lang="en-ID"/>
          </a:p>
        </c:rich>
      </c:tx>
      <c:layout>
        <c:manualLayout>
          <c:xMode val="edge"/>
          <c:yMode val="edge"/>
          <c:x val="0.28684177077204231"/>
          <c:y val="1.8036066452253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701812270837611E-2"/>
          <c:y val="0.24757507216793523"/>
          <c:w val="0.93769418482986655"/>
          <c:h val="0.39592242881907791"/>
        </c:manualLayout>
      </c:layout>
      <c:barChart>
        <c:barDir val="col"/>
        <c:grouping val="clustered"/>
        <c:varyColors val="0"/>
        <c:ser>
          <c:idx val="0"/>
          <c:order val="0"/>
          <c:tx>
            <c:strRef>
              <c:f>'HC ADM'!$AR$105</c:f>
              <c:strCache>
                <c:ptCount val="1"/>
                <c:pt idx="0">
                  <c:v>7/OCT/2024- 13/OCT/2024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ADM'!$B$106:$B$119</c:f>
              <c:strCache>
                <c:ptCount val="14"/>
                <c:pt idx="0">
                  <c:v>PROMO RABU KALGUKSU</c:v>
                </c:pt>
                <c:pt idx="1">
                  <c:v>PROMO JJAMPPONG </c:v>
                </c:pt>
                <c:pt idx="2">
                  <c:v>PAKET MEAL + CORN TEA/PAKET 50K</c:v>
                </c:pt>
                <c:pt idx="3">
                  <c:v>PROMO JJAJANGMYEON 29K</c:v>
                </c:pt>
                <c:pt idx="4">
                  <c:v>PROMO DRY KALGUKSU 29K</c:v>
                </c:pt>
                <c:pt idx="5">
                  <c:v>GIMBAP BIRTHDAY CAKE</c:v>
                </c:pt>
                <c:pt idx="6">
                  <c:v>BIRTHDAY KOREAN DRINK</c:v>
                </c:pt>
                <c:pt idx="7">
                  <c:v>FREE MOZZARELLA</c:v>
                </c:pt>
                <c:pt idx="8">
                  <c:v>PROMO /CHADOL SIG TASTY BEEF (REG) 99K</c:v>
                </c:pt>
                <c:pt idx="9">
                  <c:v>#FYP (FOR YOU PROMO) 50K</c:v>
                </c:pt>
                <c:pt idx="10">
                  <c:v>PROMO WAGYU FIRE KIMCHI</c:v>
                </c:pt>
                <c:pt idx="11">
                  <c:v>ZODIAK FREE K-DRINK</c:v>
                </c:pt>
                <c:pt idx="12">
                  <c:v>PERSONAL MENU SET</c:v>
                </c:pt>
                <c:pt idx="13">
                  <c:v>FREE PERSONAL SET MENU</c:v>
                </c:pt>
              </c:strCache>
            </c:strRef>
          </c:cat>
          <c:val>
            <c:numRef>
              <c:f>'HC ADM'!$AR$106:$AR$119</c:f>
              <c:numCache>
                <c:formatCode>General"%"</c:formatCode>
                <c:ptCount val="14"/>
                <c:pt idx="0">
                  <c:v>0.19</c:v>
                </c:pt>
                <c:pt idx="1">
                  <c:v>0.39</c:v>
                </c:pt>
                <c:pt idx="2">
                  <c:v>1.18</c:v>
                </c:pt>
                <c:pt idx="3">
                  <c:v>0</c:v>
                </c:pt>
                <c:pt idx="4">
                  <c:v>0</c:v>
                </c:pt>
                <c:pt idx="5">
                  <c:v>0</c:v>
                </c:pt>
                <c:pt idx="6">
                  <c:v>0</c:v>
                </c:pt>
                <c:pt idx="7">
                  <c:v>0</c:v>
                </c:pt>
                <c:pt idx="8">
                  <c:v>0.33</c:v>
                </c:pt>
                <c:pt idx="9">
                  <c:v>0</c:v>
                </c:pt>
                <c:pt idx="10">
                  <c:v>0</c:v>
                </c:pt>
                <c:pt idx="11">
                  <c:v>0</c:v>
                </c:pt>
                <c:pt idx="12">
                  <c:v>13.56</c:v>
                </c:pt>
              </c:numCache>
            </c:numRef>
          </c:val>
          <c:extLst>
            <c:ext xmlns:c16="http://schemas.microsoft.com/office/drawing/2014/chart" uri="{C3380CC4-5D6E-409C-BE32-E72D297353CC}">
              <c16:uniqueId val="{00000001-DF2A-490C-BDC7-124A14791E73}"/>
            </c:ext>
          </c:extLst>
        </c:ser>
        <c:ser>
          <c:idx val="1"/>
          <c:order val="1"/>
          <c:tx>
            <c:strRef>
              <c:f>'HC ADM'!$AU$105</c:f>
              <c:strCache>
                <c:ptCount val="1"/>
                <c:pt idx="0">
                  <c:v>14/OCT/2024 - 20/OCT/20242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ADM'!$B$106:$B$119</c:f>
              <c:strCache>
                <c:ptCount val="14"/>
                <c:pt idx="0">
                  <c:v>PROMO RABU KALGUKSU</c:v>
                </c:pt>
                <c:pt idx="1">
                  <c:v>PROMO JJAMPPONG </c:v>
                </c:pt>
                <c:pt idx="2">
                  <c:v>PAKET MEAL + CORN TEA/PAKET 50K</c:v>
                </c:pt>
                <c:pt idx="3">
                  <c:v>PROMO JJAJANGMYEON 29K</c:v>
                </c:pt>
                <c:pt idx="4">
                  <c:v>PROMO DRY KALGUKSU 29K</c:v>
                </c:pt>
                <c:pt idx="5">
                  <c:v>GIMBAP BIRTHDAY CAKE</c:v>
                </c:pt>
                <c:pt idx="6">
                  <c:v>BIRTHDAY KOREAN DRINK</c:v>
                </c:pt>
                <c:pt idx="7">
                  <c:v>FREE MOZZARELLA</c:v>
                </c:pt>
                <c:pt idx="8">
                  <c:v>PROMO /CHADOL SIG TASTY BEEF (REG) 99K</c:v>
                </c:pt>
                <c:pt idx="9">
                  <c:v>#FYP (FOR YOU PROMO) 50K</c:v>
                </c:pt>
                <c:pt idx="10">
                  <c:v>PROMO WAGYU FIRE KIMCHI</c:v>
                </c:pt>
                <c:pt idx="11">
                  <c:v>ZODIAK FREE K-DRINK</c:v>
                </c:pt>
                <c:pt idx="12">
                  <c:v>PERSONAL MENU SET</c:v>
                </c:pt>
                <c:pt idx="13">
                  <c:v>FREE PERSONAL SET MENU</c:v>
                </c:pt>
              </c:strCache>
            </c:strRef>
          </c:cat>
          <c:val>
            <c:numRef>
              <c:f>'HC ADM'!$AU$106:$AU$119</c:f>
              <c:numCache>
                <c:formatCode>General"%"</c:formatCode>
                <c:ptCount val="14"/>
                <c:pt idx="0">
                  <c:v>0.17</c:v>
                </c:pt>
                <c:pt idx="1">
                  <c:v>0.4</c:v>
                </c:pt>
                <c:pt idx="2">
                  <c:v>0</c:v>
                </c:pt>
                <c:pt idx="3">
                  <c:v>0</c:v>
                </c:pt>
                <c:pt idx="4">
                  <c:v>0</c:v>
                </c:pt>
                <c:pt idx="5">
                  <c:v>0</c:v>
                </c:pt>
                <c:pt idx="6">
                  <c:v>0</c:v>
                </c:pt>
                <c:pt idx="7">
                  <c:v>0</c:v>
                </c:pt>
                <c:pt idx="8">
                  <c:v>0.94</c:v>
                </c:pt>
                <c:pt idx="9">
                  <c:v>0</c:v>
                </c:pt>
                <c:pt idx="10">
                  <c:v>0</c:v>
                </c:pt>
                <c:pt idx="11">
                  <c:v>0</c:v>
                </c:pt>
                <c:pt idx="12">
                  <c:v>8.74</c:v>
                </c:pt>
              </c:numCache>
            </c:numRef>
          </c:val>
          <c:extLst>
            <c:ext xmlns:c16="http://schemas.microsoft.com/office/drawing/2014/chart" uri="{C3380CC4-5D6E-409C-BE32-E72D297353CC}">
              <c16:uniqueId val="{00000002-DF2A-490C-BDC7-124A14791E73}"/>
            </c:ext>
          </c:extLst>
        </c:ser>
        <c:ser>
          <c:idx val="2"/>
          <c:order val="2"/>
          <c:tx>
            <c:strRef>
              <c:f>'HC ADM'!$AX$105</c:f>
              <c:strCache>
                <c:ptCount val="1"/>
                <c:pt idx="0">
                  <c:v>21/OCT/2024-27/OCT/20243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ADM'!$B$106:$B$119</c:f>
              <c:strCache>
                <c:ptCount val="14"/>
                <c:pt idx="0">
                  <c:v>PROMO RABU KALGUKSU</c:v>
                </c:pt>
                <c:pt idx="1">
                  <c:v>PROMO JJAMPPONG </c:v>
                </c:pt>
                <c:pt idx="2">
                  <c:v>PAKET MEAL + CORN TEA/PAKET 50K</c:v>
                </c:pt>
                <c:pt idx="3">
                  <c:v>PROMO JJAJANGMYEON 29K</c:v>
                </c:pt>
                <c:pt idx="4">
                  <c:v>PROMO DRY KALGUKSU 29K</c:v>
                </c:pt>
                <c:pt idx="5">
                  <c:v>GIMBAP BIRTHDAY CAKE</c:v>
                </c:pt>
                <c:pt idx="6">
                  <c:v>BIRTHDAY KOREAN DRINK</c:v>
                </c:pt>
                <c:pt idx="7">
                  <c:v>FREE MOZZARELLA</c:v>
                </c:pt>
                <c:pt idx="8">
                  <c:v>PROMO /CHADOL SIG TASTY BEEF (REG) 99K</c:v>
                </c:pt>
                <c:pt idx="9">
                  <c:v>#FYP (FOR YOU PROMO) 50K</c:v>
                </c:pt>
                <c:pt idx="10">
                  <c:v>PROMO WAGYU FIRE KIMCHI</c:v>
                </c:pt>
                <c:pt idx="11">
                  <c:v>ZODIAK FREE K-DRINK</c:v>
                </c:pt>
                <c:pt idx="12">
                  <c:v>PERSONAL MENU SET</c:v>
                </c:pt>
                <c:pt idx="13">
                  <c:v>FREE PERSONAL SET MENU</c:v>
                </c:pt>
              </c:strCache>
            </c:strRef>
          </c:cat>
          <c:val>
            <c:numRef>
              <c:f>'HC ADM'!$AX$106:$AX$119</c:f>
              <c:numCache>
                <c:formatCode>General"%"</c:formatCode>
                <c:ptCount val="14"/>
                <c:pt idx="0">
                  <c:v>0.2</c:v>
                </c:pt>
                <c:pt idx="1">
                  <c:v>0.17</c:v>
                </c:pt>
                <c:pt idx="2">
                  <c:v>3.96</c:v>
                </c:pt>
                <c:pt idx="3">
                  <c:v>0</c:v>
                </c:pt>
                <c:pt idx="4">
                  <c:v>0</c:v>
                </c:pt>
                <c:pt idx="5">
                  <c:v>0</c:v>
                </c:pt>
                <c:pt idx="6">
                  <c:v>0</c:v>
                </c:pt>
                <c:pt idx="7">
                  <c:v>0</c:v>
                </c:pt>
                <c:pt idx="8">
                  <c:v>0.19</c:v>
                </c:pt>
                <c:pt idx="9">
                  <c:v>0</c:v>
                </c:pt>
                <c:pt idx="10">
                  <c:v>0</c:v>
                </c:pt>
                <c:pt idx="11">
                  <c:v>0</c:v>
                </c:pt>
                <c:pt idx="12">
                  <c:v>7.76</c:v>
                </c:pt>
                <c:pt idx="13">
                  <c:v>0</c:v>
                </c:pt>
              </c:numCache>
            </c:numRef>
          </c:val>
          <c:extLst>
            <c:ext xmlns:c16="http://schemas.microsoft.com/office/drawing/2014/chart" uri="{C3380CC4-5D6E-409C-BE32-E72D297353CC}">
              <c16:uniqueId val="{00000003-DF2A-490C-BDC7-124A14791E73}"/>
            </c:ext>
          </c:extLst>
        </c:ser>
        <c:ser>
          <c:idx val="3"/>
          <c:order val="3"/>
          <c:tx>
            <c:strRef>
              <c:f>'HC ADM'!$BA$105</c:f>
              <c:strCache>
                <c:ptCount val="1"/>
                <c:pt idx="0">
                  <c:v>28/oct/2024 - 3/oct/20243</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'HC ADM'!$B$106:$B$119</c:f>
              <c:strCache>
                <c:ptCount val="14"/>
                <c:pt idx="0">
                  <c:v>PROMO RABU KALGUKSU</c:v>
                </c:pt>
                <c:pt idx="1">
                  <c:v>PROMO JJAMPPONG </c:v>
                </c:pt>
                <c:pt idx="2">
                  <c:v>PAKET MEAL + CORN TEA/PAKET 50K</c:v>
                </c:pt>
                <c:pt idx="3">
                  <c:v>PROMO JJAJANGMYEON 29K</c:v>
                </c:pt>
                <c:pt idx="4">
                  <c:v>PROMO DRY KALGUKSU 29K</c:v>
                </c:pt>
                <c:pt idx="5">
                  <c:v>GIMBAP BIRTHDAY CAKE</c:v>
                </c:pt>
                <c:pt idx="6">
                  <c:v>BIRTHDAY KOREAN DRINK</c:v>
                </c:pt>
                <c:pt idx="7">
                  <c:v>FREE MOZZARELLA</c:v>
                </c:pt>
                <c:pt idx="8">
                  <c:v>PROMO /CHADOL SIG TASTY BEEF (REG) 99K</c:v>
                </c:pt>
                <c:pt idx="9">
                  <c:v>#FYP (FOR YOU PROMO) 50K</c:v>
                </c:pt>
                <c:pt idx="10">
                  <c:v>PROMO WAGYU FIRE KIMCHI</c:v>
                </c:pt>
                <c:pt idx="11">
                  <c:v>ZODIAK FREE K-DRINK</c:v>
                </c:pt>
                <c:pt idx="12">
                  <c:v>PERSONAL MENU SET</c:v>
                </c:pt>
                <c:pt idx="13">
                  <c:v>FREE PERSONAL SET MENU</c:v>
                </c:pt>
              </c:strCache>
            </c:strRef>
          </c:cat>
          <c:val>
            <c:numRef>
              <c:f>'HC ADM'!$BA$106:$BA$119</c:f>
              <c:numCache>
                <c:formatCode>General"%"</c:formatCode>
                <c:ptCount val="14"/>
                <c:pt idx="0">
                  <c:v>0</c:v>
                </c:pt>
                <c:pt idx="1">
                  <c:v>0</c:v>
                </c:pt>
                <c:pt idx="2">
                  <c:v>3.07</c:v>
                </c:pt>
                <c:pt idx="3">
                  <c:v>0</c:v>
                </c:pt>
                <c:pt idx="4">
                  <c:v>0</c:v>
                </c:pt>
                <c:pt idx="5">
                  <c:v>0</c:v>
                </c:pt>
                <c:pt idx="6">
                  <c:v>0</c:v>
                </c:pt>
                <c:pt idx="7">
                  <c:v>0</c:v>
                </c:pt>
                <c:pt idx="8">
                  <c:v>0</c:v>
                </c:pt>
                <c:pt idx="9">
                  <c:v>0</c:v>
                </c:pt>
                <c:pt idx="10">
                  <c:v>0</c:v>
                </c:pt>
                <c:pt idx="11">
                  <c:v>0</c:v>
                </c:pt>
                <c:pt idx="12">
                  <c:v>8.65</c:v>
                </c:pt>
                <c:pt idx="13">
                  <c:v>0</c:v>
                </c:pt>
              </c:numCache>
            </c:numRef>
          </c:val>
          <c:extLst>
            <c:ext xmlns:c16="http://schemas.microsoft.com/office/drawing/2014/chart" uri="{C3380CC4-5D6E-409C-BE32-E72D297353CC}">
              <c16:uniqueId val="{00000004-DF2A-490C-BDC7-124A14791E73}"/>
            </c:ext>
          </c:extLst>
        </c:ser>
        <c:dLbls>
          <c:dLblPos val="outEnd"/>
          <c:showLegendKey val="0"/>
          <c:showVal val="1"/>
          <c:showCatName val="0"/>
          <c:showSerName val="0"/>
          <c:showPercent val="0"/>
          <c:showBubbleSize val="0"/>
        </c:dLbls>
        <c:gapWidth val="219"/>
        <c:overlap val="-27"/>
        <c:axId val="1949932879"/>
        <c:axId val="1949911663"/>
        <c:extLst/>
      </c:barChart>
      <c:catAx>
        <c:axId val="1949932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911663"/>
        <c:crosses val="autoZero"/>
        <c:auto val="1"/>
        <c:lblAlgn val="ctr"/>
        <c:lblOffset val="100"/>
        <c:noMultiLvlLbl val="0"/>
      </c:catAx>
      <c:valAx>
        <c:axId val="1949911663"/>
        <c:scaling>
          <c:orientation val="minMax"/>
        </c:scaling>
        <c:delete val="0"/>
        <c:axPos val="l"/>
        <c:majorGridlines>
          <c:spPr>
            <a:ln w="9525" cap="flat" cmpd="sng" algn="ctr">
              <a:solidFill>
                <a:schemeClr val="tx1">
                  <a:lumMod val="15000"/>
                  <a:lumOff val="85000"/>
                </a:schemeClr>
              </a:solidFill>
              <a:round/>
            </a:ln>
            <a:effectLst/>
          </c:spPr>
        </c:majorGridlines>
        <c:numFmt formatCode="General&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932879"/>
        <c:crosses val="autoZero"/>
        <c:crossBetween val="between"/>
      </c:valAx>
      <c:spPr>
        <a:noFill/>
        <a:ln>
          <a:noFill/>
        </a:ln>
        <a:effectLst/>
      </c:spPr>
    </c:plotArea>
    <c:legend>
      <c:legendPos val="b"/>
      <c:layout>
        <c:manualLayout>
          <c:xMode val="edge"/>
          <c:yMode val="edge"/>
          <c:x val="2.0556785885040386E-2"/>
          <c:y val="0.77003873257105315"/>
          <c:w val="0.89999994466284161"/>
          <c:h val="0.101453583875283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1</xdr:col>
      <xdr:colOff>2540000</xdr:colOff>
      <xdr:row>0</xdr:row>
      <xdr:rowOff>57151</xdr:rowOff>
    </xdr:from>
    <xdr:to>
      <xdr:col>10</xdr:col>
      <xdr:colOff>285750</xdr:colOff>
      <xdr:row>15</xdr:row>
      <xdr:rowOff>10583</xdr:rowOff>
    </xdr:to>
    <xdr:graphicFrame macro="">
      <xdr:nvGraphicFramePr>
        <xdr:cNvPr id="6" name="Chart 5">
          <a:extLst>
            <a:ext uri="{FF2B5EF4-FFF2-40B4-BE49-F238E27FC236}">
              <a16:creationId xmlns:a16="http://schemas.microsoft.com/office/drawing/2014/main" id="{1A26A92F-D58F-49DB-94C7-FEA8805757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2550584</xdr:colOff>
      <xdr:row>15</xdr:row>
      <xdr:rowOff>88901</xdr:rowOff>
    </xdr:from>
    <xdr:to>
      <xdr:col>6</xdr:col>
      <xdr:colOff>1714499</xdr:colOff>
      <xdr:row>25</xdr:row>
      <xdr:rowOff>105833</xdr:rowOff>
    </xdr:to>
    <xdr:graphicFrame macro="">
      <xdr:nvGraphicFramePr>
        <xdr:cNvPr id="8" name="Chart 7">
          <a:extLst>
            <a:ext uri="{FF2B5EF4-FFF2-40B4-BE49-F238E27FC236}">
              <a16:creationId xmlns:a16="http://schemas.microsoft.com/office/drawing/2014/main" id="{D7B713A9-0287-48C2-A063-C364879EE5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2000251</xdr:colOff>
      <xdr:row>15</xdr:row>
      <xdr:rowOff>52918</xdr:rowOff>
    </xdr:from>
    <xdr:to>
      <xdr:col>10</xdr:col>
      <xdr:colOff>264585</xdr:colOff>
      <xdr:row>25</xdr:row>
      <xdr:rowOff>158751</xdr:rowOff>
    </xdr:to>
    <xdr:graphicFrame macro="">
      <xdr:nvGraphicFramePr>
        <xdr:cNvPr id="9" name="Chart 8">
          <a:extLst>
            <a:ext uri="{FF2B5EF4-FFF2-40B4-BE49-F238E27FC236}">
              <a16:creationId xmlns:a16="http://schemas.microsoft.com/office/drawing/2014/main" id="{B34F196C-9478-43F1-88F6-F75EF0392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77106</xdr:colOff>
      <xdr:row>0</xdr:row>
      <xdr:rowOff>76200</xdr:rowOff>
    </xdr:from>
    <xdr:to>
      <xdr:col>1</xdr:col>
      <xdr:colOff>2467427</xdr:colOff>
      <xdr:row>14</xdr:row>
      <xdr:rowOff>90714</xdr:rowOff>
    </xdr:to>
    <mc:AlternateContent xmlns:mc="http://schemas.openxmlformats.org/markup-compatibility/2006" xmlns:sle15="http://schemas.microsoft.com/office/drawing/2012/slicer">
      <mc:Choice Requires="sle15">
        <xdr:graphicFrame macro="">
          <xdr:nvGraphicFramePr>
            <xdr:cNvPr id="2" name="BREAKDOWN_ITEM_PROMO 6">
              <a:extLst>
                <a:ext uri="{FF2B5EF4-FFF2-40B4-BE49-F238E27FC236}">
                  <a16:creationId xmlns:a16="http://schemas.microsoft.com/office/drawing/2014/main" id="{3163596D-9DFB-4CFB-AB84-9C1CC6054C45}"/>
                </a:ext>
              </a:extLst>
            </xdr:cNvPr>
            <xdr:cNvGraphicFramePr/>
          </xdr:nvGraphicFramePr>
          <xdr:xfrm>
            <a:off x="0" y="0"/>
            <a:ext cx="0" cy="0"/>
          </xdr:xfrm>
          <a:graphic>
            <a:graphicData uri="http://schemas.microsoft.com/office/drawing/2010/slicer">
              <sle:slicer xmlns:sle="http://schemas.microsoft.com/office/drawing/2010/slicer" name="BREAKDOWN_ITEM_PROMO 6"/>
            </a:graphicData>
          </a:graphic>
        </xdr:graphicFrame>
      </mc:Choice>
      <mc:Fallback xmlns="">
        <xdr:sp macro="" textlink="">
          <xdr:nvSpPr>
            <xdr:cNvPr id="0" name=""/>
            <xdr:cNvSpPr>
              <a:spLocks noTextEdit="1"/>
            </xdr:cNvSpPr>
          </xdr:nvSpPr>
          <xdr:spPr>
            <a:xfrm>
              <a:off x="77106" y="76200"/>
              <a:ext cx="3702654" cy="2533347"/>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74083</xdr:colOff>
      <xdr:row>14</xdr:row>
      <xdr:rowOff>152400</xdr:rowOff>
    </xdr:from>
    <xdr:to>
      <xdr:col>1</xdr:col>
      <xdr:colOff>2423584</xdr:colOff>
      <xdr:row>25</xdr:row>
      <xdr:rowOff>137583</xdr:rowOff>
    </xdr:to>
    <mc:AlternateContent xmlns:mc="http://schemas.openxmlformats.org/markup-compatibility/2006" xmlns:sle15="http://schemas.microsoft.com/office/drawing/2012/slicer">
      <mc:Choice Requires="sle15">
        <xdr:graphicFrame macro="">
          <xdr:nvGraphicFramePr>
            <xdr:cNvPr id="3" name="TOTAL_AKUMULASI_PROMO 12">
              <a:extLst>
                <a:ext uri="{FF2B5EF4-FFF2-40B4-BE49-F238E27FC236}">
                  <a16:creationId xmlns:a16="http://schemas.microsoft.com/office/drawing/2014/main" id="{06ECF245-5C4B-4D6E-BA07-B19B87FDB66C}"/>
                </a:ext>
              </a:extLst>
            </xdr:cNvPr>
            <xdr:cNvGraphicFramePr/>
          </xdr:nvGraphicFramePr>
          <xdr:xfrm>
            <a:off x="0" y="0"/>
            <a:ext cx="0" cy="0"/>
          </xdr:xfrm>
          <a:graphic>
            <a:graphicData uri="http://schemas.microsoft.com/office/drawing/2010/slicer">
              <sle:slicer xmlns:sle="http://schemas.microsoft.com/office/drawing/2010/slicer" name="TOTAL_AKUMULASI_PROMO 12"/>
            </a:graphicData>
          </a:graphic>
        </xdr:graphicFrame>
      </mc:Choice>
      <mc:Fallback xmlns="">
        <xdr:sp macro="" textlink="">
          <xdr:nvSpPr>
            <xdr:cNvPr id="0" name=""/>
            <xdr:cNvSpPr>
              <a:spLocks noTextEdit="1"/>
            </xdr:cNvSpPr>
          </xdr:nvSpPr>
          <xdr:spPr>
            <a:xfrm>
              <a:off x="74083" y="2671233"/>
              <a:ext cx="3661834" cy="1964267"/>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5291</xdr:colOff>
      <xdr:row>0</xdr:row>
      <xdr:rowOff>25400</xdr:rowOff>
    </xdr:from>
    <xdr:to>
      <xdr:col>24</xdr:col>
      <xdr:colOff>222250</xdr:colOff>
      <xdr:row>15</xdr:row>
      <xdr:rowOff>69850</xdr:rowOff>
    </xdr:to>
    <xdr:graphicFrame macro="">
      <xdr:nvGraphicFramePr>
        <xdr:cNvPr id="3" name="Chart 2">
          <a:extLst>
            <a:ext uri="{FF2B5EF4-FFF2-40B4-BE49-F238E27FC236}">
              <a16:creationId xmlns:a16="http://schemas.microsoft.com/office/drawing/2014/main" id="{860F5316-C9F7-4037-8F42-AE157EF006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3529540</xdr:colOff>
      <xdr:row>15</xdr:row>
      <xdr:rowOff>95250</xdr:rowOff>
    </xdr:from>
    <xdr:to>
      <xdr:col>12</xdr:col>
      <xdr:colOff>127000</xdr:colOff>
      <xdr:row>26</xdr:row>
      <xdr:rowOff>137584</xdr:rowOff>
    </xdr:to>
    <xdr:graphicFrame macro="">
      <xdr:nvGraphicFramePr>
        <xdr:cNvPr id="7" name="Chart 6">
          <a:extLst>
            <a:ext uri="{FF2B5EF4-FFF2-40B4-BE49-F238E27FC236}">
              <a16:creationId xmlns:a16="http://schemas.microsoft.com/office/drawing/2014/main" id="{8573253B-A32C-4D3B-9452-E10C877BB3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232833</xdr:colOff>
      <xdr:row>15</xdr:row>
      <xdr:rowOff>95250</xdr:rowOff>
    </xdr:from>
    <xdr:to>
      <xdr:col>24</xdr:col>
      <xdr:colOff>243416</xdr:colOff>
      <xdr:row>26</xdr:row>
      <xdr:rowOff>158750</xdr:rowOff>
    </xdr:to>
    <xdr:graphicFrame macro="">
      <xdr:nvGraphicFramePr>
        <xdr:cNvPr id="8" name="Chart 7">
          <a:extLst>
            <a:ext uri="{FF2B5EF4-FFF2-40B4-BE49-F238E27FC236}">
              <a16:creationId xmlns:a16="http://schemas.microsoft.com/office/drawing/2014/main" id="{A9D5587A-4349-49BF-B2AF-3EF37BA2F5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74082</xdr:colOff>
      <xdr:row>0</xdr:row>
      <xdr:rowOff>74084</xdr:rowOff>
    </xdr:from>
    <xdr:to>
      <xdr:col>1</xdr:col>
      <xdr:colOff>3471332</xdr:colOff>
      <xdr:row>16</xdr:row>
      <xdr:rowOff>52916</xdr:rowOff>
    </xdr:to>
    <mc:AlternateContent xmlns:mc="http://schemas.openxmlformats.org/markup-compatibility/2006" xmlns:sle15="http://schemas.microsoft.com/office/drawing/2012/slicer">
      <mc:Choice Requires="sle15">
        <xdr:graphicFrame macro="">
          <xdr:nvGraphicFramePr>
            <xdr:cNvPr id="2" name="BREAKDOWN_ITEM_PROMO">
              <a:extLst>
                <a:ext uri="{FF2B5EF4-FFF2-40B4-BE49-F238E27FC236}">
                  <a16:creationId xmlns:a16="http://schemas.microsoft.com/office/drawing/2014/main" id="{CDD562AA-603F-4C56-84D6-A84C3B620475}"/>
                </a:ext>
              </a:extLst>
            </xdr:cNvPr>
            <xdr:cNvGraphicFramePr/>
          </xdr:nvGraphicFramePr>
          <xdr:xfrm>
            <a:off x="0" y="0"/>
            <a:ext cx="0" cy="0"/>
          </xdr:xfrm>
          <a:graphic>
            <a:graphicData uri="http://schemas.microsoft.com/office/drawing/2010/slicer">
              <sle:slicer xmlns:sle="http://schemas.microsoft.com/office/drawing/2010/slicer" name="BREAKDOWN_ITEM_PROMO"/>
            </a:graphicData>
          </a:graphic>
        </xdr:graphicFrame>
      </mc:Choice>
      <mc:Fallback xmlns="">
        <xdr:sp macro="" textlink="">
          <xdr:nvSpPr>
            <xdr:cNvPr id="0" name=""/>
            <xdr:cNvSpPr>
              <a:spLocks noTextEdit="1"/>
            </xdr:cNvSpPr>
          </xdr:nvSpPr>
          <xdr:spPr>
            <a:xfrm>
              <a:off x="74082" y="74084"/>
              <a:ext cx="4307417" cy="2857499"/>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84667</xdr:colOff>
      <xdr:row>16</xdr:row>
      <xdr:rowOff>120651</xdr:rowOff>
    </xdr:from>
    <xdr:to>
      <xdr:col>1</xdr:col>
      <xdr:colOff>3460750</xdr:colOff>
      <xdr:row>27</xdr:row>
      <xdr:rowOff>74084</xdr:rowOff>
    </xdr:to>
    <mc:AlternateContent xmlns:mc="http://schemas.openxmlformats.org/markup-compatibility/2006" xmlns:sle15="http://schemas.microsoft.com/office/drawing/2012/slicer">
      <mc:Choice Requires="sle15">
        <xdr:graphicFrame macro="">
          <xdr:nvGraphicFramePr>
            <xdr:cNvPr id="4" name="TOTAL_AKUMULASI_PROMO">
              <a:extLst>
                <a:ext uri="{FF2B5EF4-FFF2-40B4-BE49-F238E27FC236}">
                  <a16:creationId xmlns:a16="http://schemas.microsoft.com/office/drawing/2014/main" id="{A4B885C5-BDE8-437A-8ADB-3154271A8BFB}"/>
                </a:ext>
              </a:extLst>
            </xdr:cNvPr>
            <xdr:cNvGraphicFramePr/>
          </xdr:nvGraphicFramePr>
          <xdr:xfrm>
            <a:off x="0" y="0"/>
            <a:ext cx="0" cy="0"/>
          </xdr:xfrm>
          <a:graphic>
            <a:graphicData uri="http://schemas.microsoft.com/office/drawing/2010/slicer">
              <sle:slicer xmlns:sle="http://schemas.microsoft.com/office/drawing/2010/slicer" name="TOTAL_AKUMULASI_PROMO"/>
            </a:graphicData>
          </a:graphic>
        </xdr:graphicFrame>
      </mc:Choice>
      <mc:Fallback xmlns="">
        <xdr:sp macro="" textlink="">
          <xdr:nvSpPr>
            <xdr:cNvPr id="0" name=""/>
            <xdr:cNvSpPr>
              <a:spLocks noTextEdit="1"/>
            </xdr:cNvSpPr>
          </xdr:nvSpPr>
          <xdr:spPr>
            <a:xfrm>
              <a:off x="84667" y="2999318"/>
              <a:ext cx="4286250" cy="1932516"/>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3741963</xdr:colOff>
      <xdr:row>14</xdr:row>
      <xdr:rowOff>50399</xdr:rowOff>
    </xdr:from>
    <xdr:to>
      <xdr:col>5</xdr:col>
      <xdr:colOff>793750</xdr:colOff>
      <xdr:row>25</xdr:row>
      <xdr:rowOff>161271</xdr:rowOff>
    </xdr:to>
    <xdr:graphicFrame macro="">
      <xdr:nvGraphicFramePr>
        <xdr:cNvPr id="16" name="Chart 15">
          <a:extLst>
            <a:ext uri="{FF2B5EF4-FFF2-40B4-BE49-F238E27FC236}">
              <a16:creationId xmlns:a16="http://schemas.microsoft.com/office/drawing/2014/main" id="{F37F9D6A-3FE3-4B3F-97E3-9BE70DC9AA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95251</xdr:colOff>
      <xdr:row>14</xdr:row>
      <xdr:rowOff>39447</xdr:rowOff>
    </xdr:from>
    <xdr:to>
      <xdr:col>17</xdr:col>
      <xdr:colOff>516467</xdr:colOff>
      <xdr:row>25</xdr:row>
      <xdr:rowOff>169332</xdr:rowOff>
    </xdr:to>
    <xdr:graphicFrame macro="">
      <xdr:nvGraphicFramePr>
        <xdr:cNvPr id="17" name="Chart 16">
          <a:extLst>
            <a:ext uri="{FF2B5EF4-FFF2-40B4-BE49-F238E27FC236}">
              <a16:creationId xmlns:a16="http://schemas.microsoft.com/office/drawing/2014/main" id="{76895B52-1EEC-4D4A-BF00-C24209D16B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3767667</xdr:colOff>
      <xdr:row>0</xdr:row>
      <xdr:rowOff>63500</xdr:rowOff>
    </xdr:from>
    <xdr:to>
      <xdr:col>17</xdr:col>
      <xdr:colOff>419100</xdr:colOff>
      <xdr:row>13</xdr:row>
      <xdr:rowOff>110872</xdr:rowOff>
    </xdr:to>
    <xdr:graphicFrame macro="">
      <xdr:nvGraphicFramePr>
        <xdr:cNvPr id="18" name="Chart 17">
          <a:extLst>
            <a:ext uri="{FF2B5EF4-FFF2-40B4-BE49-F238E27FC236}">
              <a16:creationId xmlns:a16="http://schemas.microsoft.com/office/drawing/2014/main" id="{F41220A9-D196-4AA0-8B17-50F01B47B2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84667</xdr:colOff>
      <xdr:row>0</xdr:row>
      <xdr:rowOff>42333</xdr:rowOff>
    </xdr:from>
    <xdr:to>
      <xdr:col>0</xdr:col>
      <xdr:colOff>3693583</xdr:colOff>
      <xdr:row>15</xdr:row>
      <xdr:rowOff>74083</xdr:rowOff>
    </xdr:to>
    <mc:AlternateContent xmlns:mc="http://schemas.openxmlformats.org/markup-compatibility/2006" xmlns:sle15="http://schemas.microsoft.com/office/drawing/2012/slicer">
      <mc:Choice Requires="sle15">
        <xdr:graphicFrame macro="">
          <xdr:nvGraphicFramePr>
            <xdr:cNvPr id="2" name="BREAKDOWN_PER_ITEM_PROMO">
              <a:extLst>
                <a:ext uri="{FF2B5EF4-FFF2-40B4-BE49-F238E27FC236}">
                  <a16:creationId xmlns:a16="http://schemas.microsoft.com/office/drawing/2014/main" id="{B026CC66-C30F-449A-ACB9-5B70670BE193}"/>
                </a:ext>
              </a:extLst>
            </xdr:cNvPr>
            <xdr:cNvGraphicFramePr/>
          </xdr:nvGraphicFramePr>
          <xdr:xfrm>
            <a:off x="0" y="0"/>
            <a:ext cx="0" cy="0"/>
          </xdr:xfrm>
          <a:graphic>
            <a:graphicData uri="http://schemas.microsoft.com/office/drawing/2010/slicer">
              <sle:slicer xmlns:sle="http://schemas.microsoft.com/office/drawing/2010/slicer" name="BREAKDOWN_PER_ITEM_PROMO"/>
            </a:graphicData>
          </a:graphic>
        </xdr:graphicFrame>
      </mc:Choice>
      <mc:Fallback xmlns="">
        <xdr:sp macro="" textlink="">
          <xdr:nvSpPr>
            <xdr:cNvPr id="0" name=""/>
            <xdr:cNvSpPr>
              <a:spLocks noTextEdit="1"/>
            </xdr:cNvSpPr>
          </xdr:nvSpPr>
          <xdr:spPr>
            <a:xfrm>
              <a:off x="84667" y="42333"/>
              <a:ext cx="3608916" cy="2730500"/>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74083</xdr:colOff>
      <xdr:row>15</xdr:row>
      <xdr:rowOff>110068</xdr:rowOff>
    </xdr:from>
    <xdr:to>
      <xdr:col>0</xdr:col>
      <xdr:colOff>3672417</xdr:colOff>
      <xdr:row>26</xdr:row>
      <xdr:rowOff>137585</xdr:rowOff>
    </xdr:to>
    <mc:AlternateContent xmlns:mc="http://schemas.openxmlformats.org/markup-compatibility/2006" xmlns:sle15="http://schemas.microsoft.com/office/drawing/2012/slicer">
      <mc:Choice Requires="sle15">
        <xdr:graphicFrame macro="">
          <xdr:nvGraphicFramePr>
            <xdr:cNvPr id="3" name="TOTAL_AKUMULASI_PROMO 1">
              <a:extLst>
                <a:ext uri="{FF2B5EF4-FFF2-40B4-BE49-F238E27FC236}">
                  <a16:creationId xmlns:a16="http://schemas.microsoft.com/office/drawing/2014/main" id="{B10CC106-ACCF-4321-AA0D-E4D8EFFF1037}"/>
                </a:ext>
              </a:extLst>
            </xdr:cNvPr>
            <xdr:cNvGraphicFramePr/>
          </xdr:nvGraphicFramePr>
          <xdr:xfrm>
            <a:off x="0" y="0"/>
            <a:ext cx="0" cy="0"/>
          </xdr:xfrm>
          <a:graphic>
            <a:graphicData uri="http://schemas.microsoft.com/office/drawing/2010/slicer">
              <sle:slicer xmlns:sle="http://schemas.microsoft.com/office/drawing/2010/slicer" name="TOTAL_AKUMULASI_PROMO 1"/>
            </a:graphicData>
          </a:graphic>
        </xdr:graphicFrame>
      </mc:Choice>
      <mc:Fallback xmlns="">
        <xdr:sp macro="" textlink="">
          <xdr:nvSpPr>
            <xdr:cNvPr id="0" name=""/>
            <xdr:cNvSpPr>
              <a:spLocks noTextEdit="1"/>
            </xdr:cNvSpPr>
          </xdr:nvSpPr>
          <xdr:spPr>
            <a:xfrm>
              <a:off x="74083" y="2808818"/>
              <a:ext cx="3598334" cy="2006600"/>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280458</xdr:colOff>
      <xdr:row>0</xdr:row>
      <xdr:rowOff>88900</xdr:rowOff>
    </xdr:from>
    <xdr:to>
      <xdr:col>24</xdr:col>
      <xdr:colOff>42333</xdr:colOff>
      <xdr:row>14</xdr:row>
      <xdr:rowOff>21167</xdr:rowOff>
    </xdr:to>
    <xdr:graphicFrame macro="">
      <xdr:nvGraphicFramePr>
        <xdr:cNvPr id="3" name="Chart 2">
          <a:extLst>
            <a:ext uri="{FF2B5EF4-FFF2-40B4-BE49-F238E27FC236}">
              <a16:creationId xmlns:a16="http://schemas.microsoft.com/office/drawing/2014/main" id="{703E705B-AD16-41B0-A0D7-90A392355B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306917</xdr:colOff>
      <xdr:row>14</xdr:row>
      <xdr:rowOff>178859</xdr:rowOff>
    </xdr:from>
    <xdr:to>
      <xdr:col>12</xdr:col>
      <xdr:colOff>206376</xdr:colOff>
      <xdr:row>26</xdr:row>
      <xdr:rowOff>137584</xdr:rowOff>
    </xdr:to>
    <xdr:graphicFrame macro="">
      <xdr:nvGraphicFramePr>
        <xdr:cNvPr id="5" name="Chart 4">
          <a:extLst>
            <a:ext uri="{FF2B5EF4-FFF2-40B4-BE49-F238E27FC236}">
              <a16:creationId xmlns:a16="http://schemas.microsoft.com/office/drawing/2014/main" id="{31A208AA-5407-4486-84BA-DC09C8B379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312208</xdr:colOff>
      <xdr:row>15</xdr:row>
      <xdr:rowOff>5291</xdr:rowOff>
    </xdr:from>
    <xdr:to>
      <xdr:col>24</xdr:col>
      <xdr:colOff>10583</xdr:colOff>
      <xdr:row>26</xdr:row>
      <xdr:rowOff>137584</xdr:rowOff>
    </xdr:to>
    <xdr:graphicFrame macro="">
      <xdr:nvGraphicFramePr>
        <xdr:cNvPr id="6" name="Chart 5">
          <a:extLst>
            <a:ext uri="{FF2B5EF4-FFF2-40B4-BE49-F238E27FC236}">
              <a16:creationId xmlns:a16="http://schemas.microsoft.com/office/drawing/2014/main" id="{5D0962E3-A93F-49B2-A9A5-5DAA65937D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74084</xdr:colOff>
      <xdr:row>0</xdr:row>
      <xdr:rowOff>42333</xdr:rowOff>
    </xdr:from>
    <xdr:to>
      <xdr:col>2</xdr:col>
      <xdr:colOff>222250</xdr:colOff>
      <xdr:row>15</xdr:row>
      <xdr:rowOff>74083</xdr:rowOff>
    </xdr:to>
    <mc:AlternateContent xmlns:mc="http://schemas.openxmlformats.org/markup-compatibility/2006" xmlns:sle15="http://schemas.microsoft.com/office/drawing/2012/slicer">
      <mc:Choice Requires="sle15">
        <xdr:graphicFrame macro="">
          <xdr:nvGraphicFramePr>
            <xdr:cNvPr id="2" name="BREAKDOWN_ITEM_PROMO 1">
              <a:extLst>
                <a:ext uri="{FF2B5EF4-FFF2-40B4-BE49-F238E27FC236}">
                  <a16:creationId xmlns:a16="http://schemas.microsoft.com/office/drawing/2014/main" id="{21299A68-866F-4A56-BAEA-1C89A4B59564}"/>
                </a:ext>
              </a:extLst>
            </xdr:cNvPr>
            <xdr:cNvGraphicFramePr/>
          </xdr:nvGraphicFramePr>
          <xdr:xfrm>
            <a:off x="0" y="0"/>
            <a:ext cx="0" cy="0"/>
          </xdr:xfrm>
          <a:graphic>
            <a:graphicData uri="http://schemas.microsoft.com/office/drawing/2010/slicer">
              <sle:slicer xmlns:sle="http://schemas.microsoft.com/office/drawing/2010/slicer" name="BREAKDOWN_ITEM_PROMO 1"/>
            </a:graphicData>
          </a:graphic>
        </xdr:graphicFrame>
      </mc:Choice>
      <mc:Fallback xmlns="">
        <xdr:sp macro="" textlink="">
          <xdr:nvSpPr>
            <xdr:cNvPr id="0" name=""/>
            <xdr:cNvSpPr>
              <a:spLocks noTextEdit="1"/>
            </xdr:cNvSpPr>
          </xdr:nvSpPr>
          <xdr:spPr>
            <a:xfrm>
              <a:off x="74084" y="42333"/>
              <a:ext cx="4593166" cy="2730500"/>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95250</xdr:colOff>
      <xdr:row>15</xdr:row>
      <xdr:rowOff>129117</xdr:rowOff>
    </xdr:from>
    <xdr:to>
      <xdr:col>2</xdr:col>
      <xdr:colOff>222250</xdr:colOff>
      <xdr:row>27</xdr:row>
      <xdr:rowOff>63500</xdr:rowOff>
    </xdr:to>
    <mc:AlternateContent xmlns:mc="http://schemas.openxmlformats.org/markup-compatibility/2006" xmlns:sle15="http://schemas.microsoft.com/office/drawing/2012/slicer">
      <mc:Choice Requires="sle15">
        <xdr:graphicFrame macro="">
          <xdr:nvGraphicFramePr>
            <xdr:cNvPr id="4" name="TOTAL_AKUMULASI_PROMO 2">
              <a:extLst>
                <a:ext uri="{FF2B5EF4-FFF2-40B4-BE49-F238E27FC236}">
                  <a16:creationId xmlns:a16="http://schemas.microsoft.com/office/drawing/2014/main" id="{04E36BD5-0B22-43A9-8CA3-7C5067BBC0F8}"/>
                </a:ext>
              </a:extLst>
            </xdr:cNvPr>
            <xdr:cNvGraphicFramePr/>
          </xdr:nvGraphicFramePr>
          <xdr:xfrm>
            <a:off x="0" y="0"/>
            <a:ext cx="0" cy="0"/>
          </xdr:xfrm>
          <a:graphic>
            <a:graphicData uri="http://schemas.microsoft.com/office/drawing/2010/slicer">
              <sle:slicer xmlns:sle="http://schemas.microsoft.com/office/drawing/2010/slicer" name="TOTAL_AKUMULASI_PROMO 2"/>
            </a:graphicData>
          </a:graphic>
        </xdr:graphicFrame>
      </mc:Choice>
      <mc:Fallback xmlns="">
        <xdr:sp macro="" textlink="">
          <xdr:nvSpPr>
            <xdr:cNvPr id="0" name=""/>
            <xdr:cNvSpPr>
              <a:spLocks noTextEdit="1"/>
            </xdr:cNvSpPr>
          </xdr:nvSpPr>
          <xdr:spPr>
            <a:xfrm>
              <a:off x="95250" y="2827867"/>
              <a:ext cx="4572000" cy="2093383"/>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534459</xdr:colOff>
      <xdr:row>0</xdr:row>
      <xdr:rowOff>99484</xdr:rowOff>
    </xdr:from>
    <xdr:to>
      <xdr:col>24</xdr:col>
      <xdr:colOff>0</xdr:colOff>
      <xdr:row>16</xdr:row>
      <xdr:rowOff>105833</xdr:rowOff>
    </xdr:to>
    <xdr:graphicFrame macro="">
      <xdr:nvGraphicFramePr>
        <xdr:cNvPr id="3" name="Chart 2">
          <a:extLst>
            <a:ext uri="{FF2B5EF4-FFF2-40B4-BE49-F238E27FC236}">
              <a16:creationId xmlns:a16="http://schemas.microsoft.com/office/drawing/2014/main" id="{D29F7A2D-DAD3-49D4-AA40-D73E43A920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550334</xdr:colOff>
      <xdr:row>17</xdr:row>
      <xdr:rowOff>31751</xdr:rowOff>
    </xdr:from>
    <xdr:to>
      <xdr:col>12</xdr:col>
      <xdr:colOff>301625</xdr:colOff>
      <xdr:row>27</xdr:row>
      <xdr:rowOff>116417</xdr:rowOff>
    </xdr:to>
    <xdr:graphicFrame macro="">
      <xdr:nvGraphicFramePr>
        <xdr:cNvPr id="5" name="Chart 4">
          <a:extLst>
            <a:ext uri="{FF2B5EF4-FFF2-40B4-BE49-F238E27FC236}">
              <a16:creationId xmlns:a16="http://schemas.microsoft.com/office/drawing/2014/main" id="{06294563-FFF9-4ED8-BB57-4EBC6DD3D0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338667</xdr:colOff>
      <xdr:row>17</xdr:row>
      <xdr:rowOff>10583</xdr:rowOff>
    </xdr:from>
    <xdr:to>
      <xdr:col>24</xdr:col>
      <xdr:colOff>37042</xdr:colOff>
      <xdr:row>27</xdr:row>
      <xdr:rowOff>116417</xdr:rowOff>
    </xdr:to>
    <xdr:graphicFrame macro="">
      <xdr:nvGraphicFramePr>
        <xdr:cNvPr id="6" name="Chart 5">
          <a:extLst>
            <a:ext uri="{FF2B5EF4-FFF2-40B4-BE49-F238E27FC236}">
              <a16:creationId xmlns:a16="http://schemas.microsoft.com/office/drawing/2014/main" id="{21D89FA8-EBFF-4DEC-9FB2-C018598CC4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84667</xdr:colOff>
      <xdr:row>0</xdr:row>
      <xdr:rowOff>105834</xdr:rowOff>
    </xdr:from>
    <xdr:to>
      <xdr:col>2</xdr:col>
      <xdr:colOff>465667</xdr:colOff>
      <xdr:row>17</xdr:row>
      <xdr:rowOff>42334</xdr:rowOff>
    </xdr:to>
    <mc:AlternateContent xmlns:mc="http://schemas.openxmlformats.org/markup-compatibility/2006" xmlns:sle15="http://schemas.microsoft.com/office/drawing/2012/slicer">
      <mc:Choice Requires="sle15">
        <xdr:graphicFrame macro="">
          <xdr:nvGraphicFramePr>
            <xdr:cNvPr id="2" name="BREAKDOWN_ITEM_PROMO 2">
              <a:extLst>
                <a:ext uri="{FF2B5EF4-FFF2-40B4-BE49-F238E27FC236}">
                  <a16:creationId xmlns:a16="http://schemas.microsoft.com/office/drawing/2014/main" id="{17D39986-154C-4F31-ACD8-624CB0A3C370}"/>
                </a:ext>
              </a:extLst>
            </xdr:cNvPr>
            <xdr:cNvGraphicFramePr/>
          </xdr:nvGraphicFramePr>
          <xdr:xfrm>
            <a:off x="0" y="0"/>
            <a:ext cx="0" cy="0"/>
          </xdr:xfrm>
          <a:graphic>
            <a:graphicData uri="http://schemas.microsoft.com/office/drawing/2010/slicer">
              <sle:slicer xmlns:sle="http://schemas.microsoft.com/office/drawing/2010/slicer" name="BREAKDOWN_ITEM_PROMO 2"/>
            </a:graphicData>
          </a:graphic>
        </xdr:graphicFrame>
      </mc:Choice>
      <mc:Fallback xmlns="">
        <xdr:sp macro="" textlink="">
          <xdr:nvSpPr>
            <xdr:cNvPr id="0" name=""/>
            <xdr:cNvSpPr>
              <a:spLocks noTextEdit="1"/>
            </xdr:cNvSpPr>
          </xdr:nvSpPr>
          <xdr:spPr>
            <a:xfrm>
              <a:off x="84667" y="105834"/>
              <a:ext cx="4826000" cy="2995083"/>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74083</xdr:colOff>
      <xdr:row>17</xdr:row>
      <xdr:rowOff>105834</xdr:rowOff>
    </xdr:from>
    <xdr:to>
      <xdr:col>2</xdr:col>
      <xdr:colOff>465666</xdr:colOff>
      <xdr:row>28</xdr:row>
      <xdr:rowOff>105833</xdr:rowOff>
    </xdr:to>
    <mc:AlternateContent xmlns:mc="http://schemas.openxmlformats.org/markup-compatibility/2006" xmlns:sle15="http://schemas.microsoft.com/office/drawing/2012/slicer">
      <mc:Choice Requires="sle15">
        <xdr:graphicFrame macro="">
          <xdr:nvGraphicFramePr>
            <xdr:cNvPr id="4" name="TOTAL_AKUMULASI_PROMO 3">
              <a:extLst>
                <a:ext uri="{FF2B5EF4-FFF2-40B4-BE49-F238E27FC236}">
                  <a16:creationId xmlns:a16="http://schemas.microsoft.com/office/drawing/2014/main" id="{9FBEFF9B-3427-440C-9B92-261F02E9D67B}"/>
                </a:ext>
              </a:extLst>
            </xdr:cNvPr>
            <xdr:cNvGraphicFramePr/>
          </xdr:nvGraphicFramePr>
          <xdr:xfrm>
            <a:off x="0" y="0"/>
            <a:ext cx="0" cy="0"/>
          </xdr:xfrm>
          <a:graphic>
            <a:graphicData uri="http://schemas.microsoft.com/office/drawing/2010/slicer">
              <sle:slicer xmlns:sle="http://schemas.microsoft.com/office/drawing/2010/slicer" name="TOTAL_AKUMULASI_PROMO 3"/>
            </a:graphicData>
          </a:graphic>
        </xdr:graphicFrame>
      </mc:Choice>
      <mc:Fallback xmlns="">
        <xdr:sp macro="" textlink="">
          <xdr:nvSpPr>
            <xdr:cNvPr id="0" name=""/>
            <xdr:cNvSpPr>
              <a:spLocks noTextEdit="1"/>
            </xdr:cNvSpPr>
          </xdr:nvSpPr>
          <xdr:spPr>
            <a:xfrm>
              <a:off x="74083" y="3164417"/>
              <a:ext cx="4836583" cy="1979083"/>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724957</xdr:colOff>
      <xdr:row>0</xdr:row>
      <xdr:rowOff>99484</xdr:rowOff>
    </xdr:from>
    <xdr:to>
      <xdr:col>24</xdr:col>
      <xdr:colOff>-1</xdr:colOff>
      <xdr:row>14</xdr:row>
      <xdr:rowOff>137584</xdr:rowOff>
    </xdr:to>
    <xdr:graphicFrame macro="">
      <xdr:nvGraphicFramePr>
        <xdr:cNvPr id="4" name="Chart 3">
          <a:extLst>
            <a:ext uri="{FF2B5EF4-FFF2-40B4-BE49-F238E27FC236}">
              <a16:creationId xmlns:a16="http://schemas.microsoft.com/office/drawing/2014/main" id="{AD1707B6-B88D-4F7E-980D-A768B0EF22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714374</xdr:colOff>
      <xdr:row>15</xdr:row>
      <xdr:rowOff>78317</xdr:rowOff>
    </xdr:from>
    <xdr:to>
      <xdr:col>12</xdr:col>
      <xdr:colOff>582082</xdr:colOff>
      <xdr:row>26</xdr:row>
      <xdr:rowOff>169334</xdr:rowOff>
    </xdr:to>
    <xdr:graphicFrame macro="">
      <xdr:nvGraphicFramePr>
        <xdr:cNvPr id="5" name="Chart 4">
          <a:extLst>
            <a:ext uri="{FF2B5EF4-FFF2-40B4-BE49-F238E27FC236}">
              <a16:creationId xmlns:a16="http://schemas.microsoft.com/office/drawing/2014/main" id="{262118B0-6BAA-4A92-955F-8C6219B75C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63502</xdr:colOff>
      <xdr:row>15</xdr:row>
      <xdr:rowOff>74083</xdr:rowOff>
    </xdr:from>
    <xdr:to>
      <xdr:col>24</xdr:col>
      <xdr:colOff>42334</xdr:colOff>
      <xdr:row>26</xdr:row>
      <xdr:rowOff>148167</xdr:rowOff>
    </xdr:to>
    <xdr:graphicFrame macro="">
      <xdr:nvGraphicFramePr>
        <xdr:cNvPr id="6" name="Chart 5">
          <a:extLst>
            <a:ext uri="{FF2B5EF4-FFF2-40B4-BE49-F238E27FC236}">
              <a16:creationId xmlns:a16="http://schemas.microsoft.com/office/drawing/2014/main" id="{C54052EC-0DA1-4295-8880-BCA256CCDE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74082</xdr:colOff>
      <xdr:row>0</xdr:row>
      <xdr:rowOff>74084</xdr:rowOff>
    </xdr:from>
    <xdr:to>
      <xdr:col>2</xdr:col>
      <xdr:colOff>603249</xdr:colOff>
      <xdr:row>16</xdr:row>
      <xdr:rowOff>63500</xdr:rowOff>
    </xdr:to>
    <mc:AlternateContent xmlns:mc="http://schemas.openxmlformats.org/markup-compatibility/2006" xmlns:sle15="http://schemas.microsoft.com/office/drawing/2012/slicer">
      <mc:Choice Requires="sle15">
        <xdr:graphicFrame macro="">
          <xdr:nvGraphicFramePr>
            <xdr:cNvPr id="2" name="BREAKDOWN_ITEM_MENU_PROMO">
              <a:extLst>
                <a:ext uri="{FF2B5EF4-FFF2-40B4-BE49-F238E27FC236}">
                  <a16:creationId xmlns:a16="http://schemas.microsoft.com/office/drawing/2014/main" id="{E0F8E96C-99C8-4CA7-8124-F0FCB9F70677}"/>
                </a:ext>
              </a:extLst>
            </xdr:cNvPr>
            <xdr:cNvGraphicFramePr/>
          </xdr:nvGraphicFramePr>
          <xdr:xfrm>
            <a:off x="0" y="0"/>
            <a:ext cx="0" cy="0"/>
          </xdr:xfrm>
          <a:graphic>
            <a:graphicData uri="http://schemas.microsoft.com/office/drawing/2010/slicer">
              <sle:slicer xmlns:sle="http://schemas.microsoft.com/office/drawing/2010/slicer" name="BREAKDOWN_ITEM_MENU_PROMO"/>
            </a:graphicData>
          </a:graphic>
        </xdr:graphicFrame>
      </mc:Choice>
      <mc:Fallback xmlns="">
        <xdr:sp macro="" textlink="">
          <xdr:nvSpPr>
            <xdr:cNvPr id="0" name=""/>
            <xdr:cNvSpPr>
              <a:spLocks noTextEdit="1"/>
            </xdr:cNvSpPr>
          </xdr:nvSpPr>
          <xdr:spPr>
            <a:xfrm>
              <a:off x="74082" y="74084"/>
              <a:ext cx="4974167" cy="2868083"/>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84667</xdr:colOff>
      <xdr:row>16</xdr:row>
      <xdr:rowOff>114301</xdr:rowOff>
    </xdr:from>
    <xdr:to>
      <xdr:col>2</xdr:col>
      <xdr:colOff>582083</xdr:colOff>
      <xdr:row>27</xdr:row>
      <xdr:rowOff>84668</xdr:rowOff>
    </xdr:to>
    <mc:AlternateContent xmlns:mc="http://schemas.openxmlformats.org/markup-compatibility/2006" xmlns:sle15="http://schemas.microsoft.com/office/drawing/2012/slicer">
      <mc:Choice Requires="sle15">
        <xdr:graphicFrame macro="">
          <xdr:nvGraphicFramePr>
            <xdr:cNvPr id="3" name="TOTAL_AKUMULASI_PROMO 4">
              <a:extLst>
                <a:ext uri="{FF2B5EF4-FFF2-40B4-BE49-F238E27FC236}">
                  <a16:creationId xmlns:a16="http://schemas.microsoft.com/office/drawing/2014/main" id="{551C1D50-8429-48D7-B7B5-E3E84F0F552C}"/>
                </a:ext>
              </a:extLst>
            </xdr:cNvPr>
            <xdr:cNvGraphicFramePr/>
          </xdr:nvGraphicFramePr>
          <xdr:xfrm>
            <a:off x="0" y="0"/>
            <a:ext cx="0" cy="0"/>
          </xdr:xfrm>
          <a:graphic>
            <a:graphicData uri="http://schemas.microsoft.com/office/drawing/2010/slicer">
              <sle:slicer xmlns:sle="http://schemas.microsoft.com/office/drawing/2010/slicer" name="TOTAL_AKUMULASI_PROMO 4"/>
            </a:graphicData>
          </a:graphic>
        </xdr:graphicFrame>
      </mc:Choice>
      <mc:Fallback xmlns="">
        <xdr:sp macro="" textlink="">
          <xdr:nvSpPr>
            <xdr:cNvPr id="0" name=""/>
            <xdr:cNvSpPr>
              <a:spLocks noTextEdit="1"/>
            </xdr:cNvSpPr>
          </xdr:nvSpPr>
          <xdr:spPr>
            <a:xfrm>
              <a:off x="84667" y="2992968"/>
              <a:ext cx="4942416" cy="1949450"/>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3</xdr:col>
      <xdr:colOff>216958</xdr:colOff>
      <xdr:row>0</xdr:row>
      <xdr:rowOff>78317</xdr:rowOff>
    </xdr:from>
    <xdr:to>
      <xdr:col>23</xdr:col>
      <xdr:colOff>582083</xdr:colOff>
      <xdr:row>14</xdr:row>
      <xdr:rowOff>148167</xdr:rowOff>
    </xdr:to>
    <xdr:graphicFrame macro="">
      <xdr:nvGraphicFramePr>
        <xdr:cNvPr id="3" name="Chart 2">
          <a:extLst>
            <a:ext uri="{FF2B5EF4-FFF2-40B4-BE49-F238E27FC236}">
              <a16:creationId xmlns:a16="http://schemas.microsoft.com/office/drawing/2014/main" id="{5AC6A848-5F14-4B95-B3F2-404C048031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216958</xdr:colOff>
      <xdr:row>15</xdr:row>
      <xdr:rowOff>25401</xdr:rowOff>
    </xdr:from>
    <xdr:to>
      <xdr:col>13</xdr:col>
      <xdr:colOff>0</xdr:colOff>
      <xdr:row>27</xdr:row>
      <xdr:rowOff>148167</xdr:rowOff>
    </xdr:to>
    <xdr:graphicFrame macro="">
      <xdr:nvGraphicFramePr>
        <xdr:cNvPr id="5" name="Chart 4">
          <a:extLst>
            <a:ext uri="{FF2B5EF4-FFF2-40B4-BE49-F238E27FC236}">
              <a16:creationId xmlns:a16="http://schemas.microsoft.com/office/drawing/2014/main" id="{38B7977D-601F-42D4-B61D-16060A4125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232834</xdr:colOff>
      <xdr:row>15</xdr:row>
      <xdr:rowOff>42333</xdr:rowOff>
    </xdr:from>
    <xdr:to>
      <xdr:col>23</xdr:col>
      <xdr:colOff>608543</xdr:colOff>
      <xdr:row>27</xdr:row>
      <xdr:rowOff>158750</xdr:rowOff>
    </xdr:to>
    <xdr:graphicFrame macro="">
      <xdr:nvGraphicFramePr>
        <xdr:cNvPr id="6" name="Chart 5">
          <a:extLst>
            <a:ext uri="{FF2B5EF4-FFF2-40B4-BE49-F238E27FC236}">
              <a16:creationId xmlns:a16="http://schemas.microsoft.com/office/drawing/2014/main" id="{567EB6B8-808E-4225-B908-E6DC26DEE0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42333</xdr:colOff>
      <xdr:row>0</xdr:row>
      <xdr:rowOff>74084</xdr:rowOff>
    </xdr:from>
    <xdr:to>
      <xdr:col>3</xdr:col>
      <xdr:colOff>105834</xdr:colOff>
      <xdr:row>15</xdr:row>
      <xdr:rowOff>158750</xdr:rowOff>
    </xdr:to>
    <mc:AlternateContent xmlns:mc="http://schemas.openxmlformats.org/markup-compatibility/2006" xmlns:sle15="http://schemas.microsoft.com/office/drawing/2012/slicer">
      <mc:Choice Requires="sle15">
        <xdr:graphicFrame macro="">
          <xdr:nvGraphicFramePr>
            <xdr:cNvPr id="2" name="BREAKDOWN_ITEM_PROMO 3">
              <a:extLst>
                <a:ext uri="{FF2B5EF4-FFF2-40B4-BE49-F238E27FC236}">
                  <a16:creationId xmlns:a16="http://schemas.microsoft.com/office/drawing/2014/main" id="{9DA2508E-713E-4956-A2F3-F71A6F3F5484}"/>
                </a:ext>
              </a:extLst>
            </xdr:cNvPr>
            <xdr:cNvGraphicFramePr/>
          </xdr:nvGraphicFramePr>
          <xdr:xfrm>
            <a:off x="0" y="0"/>
            <a:ext cx="0" cy="0"/>
          </xdr:xfrm>
          <a:graphic>
            <a:graphicData uri="http://schemas.microsoft.com/office/drawing/2010/slicer">
              <sle:slicer xmlns:sle="http://schemas.microsoft.com/office/drawing/2010/slicer" name="BREAKDOWN_ITEM_PROMO 3"/>
            </a:graphicData>
          </a:graphic>
        </xdr:graphicFrame>
      </mc:Choice>
      <mc:Fallback xmlns="">
        <xdr:sp macro="" textlink="">
          <xdr:nvSpPr>
            <xdr:cNvPr id="0" name=""/>
            <xdr:cNvSpPr>
              <a:spLocks noTextEdit="1"/>
            </xdr:cNvSpPr>
          </xdr:nvSpPr>
          <xdr:spPr>
            <a:xfrm>
              <a:off x="42333" y="74084"/>
              <a:ext cx="5439834" cy="2783416"/>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52917</xdr:colOff>
      <xdr:row>16</xdr:row>
      <xdr:rowOff>14818</xdr:rowOff>
    </xdr:from>
    <xdr:to>
      <xdr:col>3</xdr:col>
      <xdr:colOff>95250</xdr:colOff>
      <xdr:row>27</xdr:row>
      <xdr:rowOff>127001</xdr:rowOff>
    </xdr:to>
    <mc:AlternateContent xmlns:mc="http://schemas.openxmlformats.org/markup-compatibility/2006" xmlns:sle15="http://schemas.microsoft.com/office/drawing/2012/slicer">
      <mc:Choice Requires="sle15">
        <xdr:graphicFrame macro="">
          <xdr:nvGraphicFramePr>
            <xdr:cNvPr id="4" name="TOTAL_AKUMULASI_PROMO 5">
              <a:extLst>
                <a:ext uri="{FF2B5EF4-FFF2-40B4-BE49-F238E27FC236}">
                  <a16:creationId xmlns:a16="http://schemas.microsoft.com/office/drawing/2014/main" id="{34DDDB0D-484B-4458-86EA-82662ADBCACD}"/>
                </a:ext>
              </a:extLst>
            </xdr:cNvPr>
            <xdr:cNvGraphicFramePr/>
          </xdr:nvGraphicFramePr>
          <xdr:xfrm>
            <a:off x="0" y="0"/>
            <a:ext cx="0" cy="0"/>
          </xdr:xfrm>
          <a:graphic>
            <a:graphicData uri="http://schemas.microsoft.com/office/drawing/2010/slicer">
              <sle:slicer xmlns:sle="http://schemas.microsoft.com/office/drawing/2010/slicer" name="TOTAL_AKUMULASI_PROMO 5"/>
            </a:graphicData>
          </a:graphic>
        </xdr:graphicFrame>
      </mc:Choice>
      <mc:Fallback xmlns="">
        <xdr:sp macro="" textlink="">
          <xdr:nvSpPr>
            <xdr:cNvPr id="0" name=""/>
            <xdr:cNvSpPr>
              <a:spLocks noTextEdit="1"/>
            </xdr:cNvSpPr>
          </xdr:nvSpPr>
          <xdr:spPr>
            <a:xfrm>
              <a:off x="52917" y="2893485"/>
              <a:ext cx="5418666" cy="2091266"/>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439207</xdr:colOff>
      <xdr:row>0</xdr:row>
      <xdr:rowOff>46567</xdr:rowOff>
    </xdr:from>
    <xdr:to>
      <xdr:col>20</xdr:col>
      <xdr:colOff>2487082</xdr:colOff>
      <xdr:row>13</xdr:row>
      <xdr:rowOff>74083</xdr:rowOff>
    </xdr:to>
    <xdr:graphicFrame macro="">
      <xdr:nvGraphicFramePr>
        <xdr:cNvPr id="4" name="Chart 3">
          <a:extLst>
            <a:ext uri="{FF2B5EF4-FFF2-40B4-BE49-F238E27FC236}">
              <a16:creationId xmlns:a16="http://schemas.microsoft.com/office/drawing/2014/main" id="{C0B0AAA3-7591-4558-ADB1-352BB60A42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439208</xdr:colOff>
      <xdr:row>13</xdr:row>
      <xdr:rowOff>120649</xdr:rowOff>
    </xdr:from>
    <xdr:to>
      <xdr:col>11</xdr:col>
      <xdr:colOff>529167</xdr:colOff>
      <xdr:row>25</xdr:row>
      <xdr:rowOff>116416</xdr:rowOff>
    </xdr:to>
    <xdr:graphicFrame macro="">
      <xdr:nvGraphicFramePr>
        <xdr:cNvPr id="5" name="Chart 4">
          <a:extLst>
            <a:ext uri="{FF2B5EF4-FFF2-40B4-BE49-F238E27FC236}">
              <a16:creationId xmlns:a16="http://schemas.microsoft.com/office/drawing/2014/main" id="{48DFBE88-C34E-48F2-B733-6BB135FAD5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42333</xdr:colOff>
      <xdr:row>13</xdr:row>
      <xdr:rowOff>158751</xdr:rowOff>
    </xdr:from>
    <xdr:to>
      <xdr:col>21</xdr:col>
      <xdr:colOff>15875</xdr:colOff>
      <xdr:row>25</xdr:row>
      <xdr:rowOff>158751</xdr:rowOff>
    </xdr:to>
    <xdr:graphicFrame macro="">
      <xdr:nvGraphicFramePr>
        <xdr:cNvPr id="6" name="Chart 5">
          <a:extLst>
            <a:ext uri="{FF2B5EF4-FFF2-40B4-BE49-F238E27FC236}">
              <a16:creationId xmlns:a16="http://schemas.microsoft.com/office/drawing/2014/main" id="{5C72B870-58BA-4317-9F1F-0AAB0D4109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74084</xdr:colOff>
      <xdr:row>0</xdr:row>
      <xdr:rowOff>84666</xdr:rowOff>
    </xdr:from>
    <xdr:to>
      <xdr:col>2</xdr:col>
      <xdr:colOff>349250</xdr:colOff>
      <xdr:row>16</xdr:row>
      <xdr:rowOff>31750</xdr:rowOff>
    </xdr:to>
    <mc:AlternateContent xmlns:mc="http://schemas.openxmlformats.org/markup-compatibility/2006" xmlns:sle15="http://schemas.microsoft.com/office/drawing/2012/slicer">
      <mc:Choice Requires="sle15">
        <xdr:graphicFrame macro="">
          <xdr:nvGraphicFramePr>
            <xdr:cNvPr id="2" name="BREAKDOWN_ITEM_PROMO 5">
              <a:extLst>
                <a:ext uri="{FF2B5EF4-FFF2-40B4-BE49-F238E27FC236}">
                  <a16:creationId xmlns:a16="http://schemas.microsoft.com/office/drawing/2014/main" id="{FF617947-15CD-4CE1-B2D9-8DF649EB8664}"/>
                </a:ext>
              </a:extLst>
            </xdr:cNvPr>
            <xdr:cNvGraphicFramePr/>
          </xdr:nvGraphicFramePr>
          <xdr:xfrm>
            <a:off x="0" y="0"/>
            <a:ext cx="0" cy="0"/>
          </xdr:xfrm>
          <a:graphic>
            <a:graphicData uri="http://schemas.microsoft.com/office/drawing/2010/slicer">
              <sle:slicer xmlns:sle="http://schemas.microsoft.com/office/drawing/2010/slicer" name="BREAKDOWN_ITEM_PROMO 5"/>
            </a:graphicData>
          </a:graphic>
        </xdr:graphicFrame>
      </mc:Choice>
      <mc:Fallback xmlns="">
        <xdr:sp macro="" textlink="">
          <xdr:nvSpPr>
            <xdr:cNvPr id="0" name=""/>
            <xdr:cNvSpPr>
              <a:spLocks noTextEdit="1"/>
            </xdr:cNvSpPr>
          </xdr:nvSpPr>
          <xdr:spPr>
            <a:xfrm>
              <a:off x="74084" y="84666"/>
              <a:ext cx="4275666" cy="2825751"/>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52916</xdr:colOff>
      <xdr:row>16</xdr:row>
      <xdr:rowOff>158750</xdr:rowOff>
    </xdr:from>
    <xdr:to>
      <xdr:col>2</xdr:col>
      <xdr:colOff>349250</xdr:colOff>
      <xdr:row>25</xdr:row>
      <xdr:rowOff>105834</xdr:rowOff>
    </xdr:to>
    <mc:AlternateContent xmlns:mc="http://schemas.openxmlformats.org/markup-compatibility/2006" xmlns:sle15="http://schemas.microsoft.com/office/drawing/2012/slicer">
      <mc:Choice Requires="sle15">
        <xdr:graphicFrame macro="">
          <xdr:nvGraphicFramePr>
            <xdr:cNvPr id="3" name="TOTAL_AKUMULASI_PROMO 6">
              <a:extLst>
                <a:ext uri="{FF2B5EF4-FFF2-40B4-BE49-F238E27FC236}">
                  <a16:creationId xmlns:a16="http://schemas.microsoft.com/office/drawing/2014/main" id="{291157CB-E4C6-41D5-BE98-66C0FF58B143}"/>
                </a:ext>
              </a:extLst>
            </xdr:cNvPr>
            <xdr:cNvGraphicFramePr/>
          </xdr:nvGraphicFramePr>
          <xdr:xfrm>
            <a:off x="0" y="0"/>
            <a:ext cx="0" cy="0"/>
          </xdr:xfrm>
          <a:graphic>
            <a:graphicData uri="http://schemas.microsoft.com/office/drawing/2010/slicer">
              <sle:slicer xmlns:sle="http://schemas.microsoft.com/office/drawing/2010/slicer" name="TOTAL_AKUMULASI_PROMO 6"/>
            </a:graphicData>
          </a:graphic>
        </xdr:graphicFrame>
      </mc:Choice>
      <mc:Fallback xmlns="">
        <xdr:sp macro="" textlink="">
          <xdr:nvSpPr>
            <xdr:cNvPr id="0" name=""/>
            <xdr:cNvSpPr>
              <a:spLocks noTextEdit="1"/>
            </xdr:cNvSpPr>
          </xdr:nvSpPr>
          <xdr:spPr>
            <a:xfrm>
              <a:off x="52916" y="3037417"/>
              <a:ext cx="4296834" cy="1566334"/>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2</xdr:col>
      <xdr:colOff>439209</xdr:colOff>
      <xdr:row>0</xdr:row>
      <xdr:rowOff>78317</xdr:rowOff>
    </xdr:from>
    <xdr:to>
      <xdr:col>18</xdr:col>
      <xdr:colOff>560916</xdr:colOff>
      <xdr:row>14</xdr:row>
      <xdr:rowOff>158750</xdr:rowOff>
    </xdr:to>
    <xdr:graphicFrame macro="">
      <xdr:nvGraphicFramePr>
        <xdr:cNvPr id="4" name="Chart 3">
          <a:extLst>
            <a:ext uri="{FF2B5EF4-FFF2-40B4-BE49-F238E27FC236}">
              <a16:creationId xmlns:a16="http://schemas.microsoft.com/office/drawing/2014/main" id="{BE308282-D209-4D64-9A74-21FF538B52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449791</xdr:colOff>
      <xdr:row>15</xdr:row>
      <xdr:rowOff>57150</xdr:rowOff>
    </xdr:from>
    <xdr:to>
      <xdr:col>12</xdr:col>
      <xdr:colOff>0</xdr:colOff>
      <xdr:row>27</xdr:row>
      <xdr:rowOff>0</xdr:rowOff>
    </xdr:to>
    <xdr:graphicFrame macro="">
      <xdr:nvGraphicFramePr>
        <xdr:cNvPr id="6" name="Chart 5">
          <a:extLst>
            <a:ext uri="{FF2B5EF4-FFF2-40B4-BE49-F238E27FC236}">
              <a16:creationId xmlns:a16="http://schemas.microsoft.com/office/drawing/2014/main" id="{B6ABCB9C-2AEB-403E-BC3B-0BB0A126E7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137584</xdr:colOff>
      <xdr:row>15</xdr:row>
      <xdr:rowOff>74083</xdr:rowOff>
    </xdr:from>
    <xdr:to>
      <xdr:col>18</xdr:col>
      <xdr:colOff>566208</xdr:colOff>
      <xdr:row>27</xdr:row>
      <xdr:rowOff>0</xdr:rowOff>
    </xdr:to>
    <xdr:graphicFrame macro="">
      <xdr:nvGraphicFramePr>
        <xdr:cNvPr id="7" name="Chart 6">
          <a:extLst>
            <a:ext uri="{FF2B5EF4-FFF2-40B4-BE49-F238E27FC236}">
              <a16:creationId xmlns:a16="http://schemas.microsoft.com/office/drawing/2014/main" id="{DF90ED7C-F643-439A-B17D-C314B31601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63499</xdr:colOff>
      <xdr:row>0</xdr:row>
      <xdr:rowOff>127000</xdr:rowOff>
    </xdr:from>
    <xdr:to>
      <xdr:col>2</xdr:col>
      <xdr:colOff>222250</xdr:colOff>
      <xdr:row>16</xdr:row>
      <xdr:rowOff>158750</xdr:rowOff>
    </xdr:to>
    <mc:AlternateContent xmlns:mc="http://schemas.openxmlformats.org/markup-compatibility/2006" xmlns:sle15="http://schemas.microsoft.com/office/drawing/2012/slicer">
      <mc:Choice Requires="sle15">
        <xdr:graphicFrame macro="">
          <xdr:nvGraphicFramePr>
            <xdr:cNvPr id="3" name="BREAKDOWN ITEM PROMO">
              <a:extLst>
                <a:ext uri="{FF2B5EF4-FFF2-40B4-BE49-F238E27FC236}">
                  <a16:creationId xmlns:a16="http://schemas.microsoft.com/office/drawing/2014/main" id="{E5CAF0E1-0A41-4AF4-9C4F-9AD92102A174}"/>
                </a:ext>
              </a:extLst>
            </xdr:cNvPr>
            <xdr:cNvGraphicFramePr/>
          </xdr:nvGraphicFramePr>
          <xdr:xfrm>
            <a:off x="0" y="0"/>
            <a:ext cx="0" cy="0"/>
          </xdr:xfrm>
          <a:graphic>
            <a:graphicData uri="http://schemas.microsoft.com/office/drawing/2010/slicer">
              <sle:slicer xmlns:sle="http://schemas.microsoft.com/office/drawing/2010/slicer" name="BREAKDOWN ITEM PROMO"/>
            </a:graphicData>
          </a:graphic>
        </xdr:graphicFrame>
      </mc:Choice>
      <mc:Fallback xmlns="">
        <xdr:sp macro="" textlink="">
          <xdr:nvSpPr>
            <xdr:cNvPr id="0" name=""/>
            <xdr:cNvSpPr>
              <a:spLocks noTextEdit="1"/>
            </xdr:cNvSpPr>
          </xdr:nvSpPr>
          <xdr:spPr>
            <a:xfrm>
              <a:off x="63499" y="127000"/>
              <a:ext cx="4159251" cy="2910417"/>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63500</xdr:colOff>
      <xdr:row>18</xdr:row>
      <xdr:rowOff>21166</xdr:rowOff>
    </xdr:from>
    <xdr:to>
      <xdr:col>2</xdr:col>
      <xdr:colOff>190500</xdr:colOff>
      <xdr:row>27</xdr:row>
      <xdr:rowOff>105833</xdr:rowOff>
    </xdr:to>
    <mc:AlternateContent xmlns:mc="http://schemas.openxmlformats.org/markup-compatibility/2006" xmlns:sle15="http://schemas.microsoft.com/office/drawing/2012/slicer">
      <mc:Choice Requires="sle15">
        <xdr:graphicFrame macro="">
          <xdr:nvGraphicFramePr>
            <xdr:cNvPr id="8" name="TOTAL_AKUMULASI_PROMO 8">
              <a:extLst>
                <a:ext uri="{FF2B5EF4-FFF2-40B4-BE49-F238E27FC236}">
                  <a16:creationId xmlns:a16="http://schemas.microsoft.com/office/drawing/2014/main" id="{185891F2-EF59-4827-BD29-DEF739F46066}"/>
                </a:ext>
              </a:extLst>
            </xdr:cNvPr>
            <xdr:cNvGraphicFramePr/>
          </xdr:nvGraphicFramePr>
          <xdr:xfrm>
            <a:off x="0" y="0"/>
            <a:ext cx="0" cy="0"/>
          </xdr:xfrm>
          <a:graphic>
            <a:graphicData uri="http://schemas.microsoft.com/office/drawing/2010/slicer">
              <sle:slicer xmlns:sle="http://schemas.microsoft.com/office/drawing/2010/slicer" name="TOTAL_AKUMULASI_PROMO 8"/>
            </a:graphicData>
          </a:graphic>
        </xdr:graphicFrame>
      </mc:Choice>
      <mc:Fallback xmlns="">
        <xdr:sp macro="" textlink="">
          <xdr:nvSpPr>
            <xdr:cNvPr id="0" name=""/>
            <xdr:cNvSpPr>
              <a:spLocks noTextEdit="1"/>
            </xdr:cNvSpPr>
          </xdr:nvSpPr>
          <xdr:spPr>
            <a:xfrm>
              <a:off x="63500" y="3259666"/>
              <a:ext cx="4127500" cy="1703917"/>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2719916</xdr:colOff>
      <xdr:row>0</xdr:row>
      <xdr:rowOff>110067</xdr:rowOff>
    </xdr:from>
    <xdr:to>
      <xdr:col>14</xdr:col>
      <xdr:colOff>254000</xdr:colOff>
      <xdr:row>15</xdr:row>
      <xdr:rowOff>154517</xdr:rowOff>
    </xdr:to>
    <xdr:graphicFrame macro="">
      <xdr:nvGraphicFramePr>
        <xdr:cNvPr id="4" name="Chart 3">
          <a:extLst>
            <a:ext uri="{FF2B5EF4-FFF2-40B4-BE49-F238E27FC236}">
              <a16:creationId xmlns:a16="http://schemas.microsoft.com/office/drawing/2014/main" id="{66DB2583-121A-4965-9A06-5BA7FD6346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2746373</xdr:colOff>
      <xdr:row>16</xdr:row>
      <xdr:rowOff>84666</xdr:rowOff>
    </xdr:from>
    <xdr:to>
      <xdr:col>8</xdr:col>
      <xdr:colOff>1629832</xdr:colOff>
      <xdr:row>27</xdr:row>
      <xdr:rowOff>148167</xdr:rowOff>
    </xdr:to>
    <xdr:graphicFrame macro="">
      <xdr:nvGraphicFramePr>
        <xdr:cNvPr id="5" name="Chart 4">
          <a:extLst>
            <a:ext uri="{FF2B5EF4-FFF2-40B4-BE49-F238E27FC236}">
              <a16:creationId xmlns:a16="http://schemas.microsoft.com/office/drawing/2014/main" id="{A204A4C0-6B64-4A73-B5CC-3EA38939E7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1703917</xdr:colOff>
      <xdr:row>16</xdr:row>
      <xdr:rowOff>63500</xdr:rowOff>
    </xdr:from>
    <xdr:to>
      <xdr:col>14</xdr:col>
      <xdr:colOff>227543</xdr:colOff>
      <xdr:row>27</xdr:row>
      <xdr:rowOff>127001</xdr:rowOff>
    </xdr:to>
    <xdr:graphicFrame macro="">
      <xdr:nvGraphicFramePr>
        <xdr:cNvPr id="6" name="Chart 5">
          <a:extLst>
            <a:ext uri="{FF2B5EF4-FFF2-40B4-BE49-F238E27FC236}">
              <a16:creationId xmlns:a16="http://schemas.microsoft.com/office/drawing/2014/main" id="{CDA55F87-BBAB-4FB6-A914-823135AEB9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105833</xdr:colOff>
      <xdr:row>0</xdr:row>
      <xdr:rowOff>88899</xdr:rowOff>
    </xdr:from>
    <xdr:to>
      <xdr:col>1</xdr:col>
      <xdr:colOff>2635250</xdr:colOff>
      <xdr:row>18</xdr:row>
      <xdr:rowOff>52916</xdr:rowOff>
    </xdr:to>
    <mc:AlternateContent xmlns:mc="http://schemas.openxmlformats.org/markup-compatibility/2006" xmlns:sle15="http://schemas.microsoft.com/office/drawing/2012/slicer">
      <mc:Choice Requires="sle15">
        <xdr:graphicFrame macro="">
          <xdr:nvGraphicFramePr>
            <xdr:cNvPr id="7" name="BREAKDOWN ITEM PROMO 1">
              <a:extLst>
                <a:ext uri="{FF2B5EF4-FFF2-40B4-BE49-F238E27FC236}">
                  <a16:creationId xmlns:a16="http://schemas.microsoft.com/office/drawing/2014/main" id="{2A3B3BD2-649C-4D54-9389-2B5F89D45A14}"/>
                </a:ext>
              </a:extLst>
            </xdr:cNvPr>
            <xdr:cNvGraphicFramePr/>
          </xdr:nvGraphicFramePr>
          <xdr:xfrm>
            <a:off x="0" y="0"/>
            <a:ext cx="0" cy="0"/>
          </xdr:xfrm>
          <a:graphic>
            <a:graphicData uri="http://schemas.microsoft.com/office/drawing/2010/slicer">
              <sle:slicer xmlns:sle="http://schemas.microsoft.com/office/drawing/2010/slicer" name="BREAKDOWN ITEM PROMO 1"/>
            </a:graphicData>
          </a:graphic>
        </xdr:graphicFrame>
      </mc:Choice>
      <mc:Fallback xmlns="">
        <xdr:sp macro="" textlink="">
          <xdr:nvSpPr>
            <xdr:cNvPr id="0" name=""/>
            <xdr:cNvSpPr>
              <a:spLocks noTextEdit="1"/>
            </xdr:cNvSpPr>
          </xdr:nvSpPr>
          <xdr:spPr>
            <a:xfrm>
              <a:off x="105833" y="88899"/>
              <a:ext cx="3439584" cy="3202517"/>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103716</xdr:colOff>
      <xdr:row>18</xdr:row>
      <xdr:rowOff>152401</xdr:rowOff>
    </xdr:from>
    <xdr:to>
      <xdr:col>1</xdr:col>
      <xdr:colOff>2645832</xdr:colOff>
      <xdr:row>28</xdr:row>
      <xdr:rowOff>42334</xdr:rowOff>
    </xdr:to>
    <mc:AlternateContent xmlns:mc="http://schemas.openxmlformats.org/markup-compatibility/2006" xmlns:sle15="http://schemas.microsoft.com/office/drawing/2012/slicer">
      <mc:Choice Requires="sle15">
        <xdr:graphicFrame macro="">
          <xdr:nvGraphicFramePr>
            <xdr:cNvPr id="8" name="TOTAL_AKUMULASI_PROMO 9">
              <a:extLst>
                <a:ext uri="{FF2B5EF4-FFF2-40B4-BE49-F238E27FC236}">
                  <a16:creationId xmlns:a16="http://schemas.microsoft.com/office/drawing/2014/main" id="{FADB8515-FE10-43B5-AB56-7D04C5A6D4DB}"/>
                </a:ext>
              </a:extLst>
            </xdr:cNvPr>
            <xdr:cNvGraphicFramePr/>
          </xdr:nvGraphicFramePr>
          <xdr:xfrm>
            <a:off x="0" y="0"/>
            <a:ext cx="0" cy="0"/>
          </xdr:xfrm>
          <a:graphic>
            <a:graphicData uri="http://schemas.microsoft.com/office/drawing/2010/slicer">
              <sle:slicer xmlns:sle="http://schemas.microsoft.com/office/drawing/2010/slicer" name="TOTAL_AKUMULASI_PROMO 9"/>
            </a:graphicData>
          </a:graphic>
        </xdr:graphicFrame>
      </mc:Choice>
      <mc:Fallback xmlns="">
        <xdr:sp macro="" textlink="">
          <xdr:nvSpPr>
            <xdr:cNvPr id="0" name=""/>
            <xdr:cNvSpPr>
              <a:spLocks noTextEdit="1"/>
            </xdr:cNvSpPr>
          </xdr:nvSpPr>
          <xdr:spPr>
            <a:xfrm>
              <a:off x="103716" y="3390901"/>
              <a:ext cx="3452283" cy="1689100"/>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63499</xdr:colOff>
      <xdr:row>0</xdr:row>
      <xdr:rowOff>57150</xdr:rowOff>
    </xdr:from>
    <xdr:to>
      <xdr:col>2</xdr:col>
      <xdr:colOff>328082</xdr:colOff>
      <xdr:row>19</xdr:row>
      <xdr:rowOff>21166</xdr:rowOff>
    </xdr:to>
    <mc:AlternateContent xmlns:mc="http://schemas.openxmlformats.org/markup-compatibility/2006" xmlns:sle15="http://schemas.microsoft.com/office/drawing/2012/slicer">
      <mc:Choice Requires="sle15">
        <xdr:graphicFrame macro="">
          <xdr:nvGraphicFramePr>
            <xdr:cNvPr id="2" name="menu_name 11">
              <a:extLst>
                <a:ext uri="{FF2B5EF4-FFF2-40B4-BE49-F238E27FC236}">
                  <a16:creationId xmlns:a16="http://schemas.microsoft.com/office/drawing/2014/main" id="{526A41CD-E6F3-4DEB-B812-0F325E175CEA}"/>
                </a:ext>
              </a:extLst>
            </xdr:cNvPr>
            <xdr:cNvGraphicFramePr/>
          </xdr:nvGraphicFramePr>
          <xdr:xfrm>
            <a:off x="0" y="0"/>
            <a:ext cx="0" cy="0"/>
          </xdr:xfrm>
          <a:graphic>
            <a:graphicData uri="http://schemas.microsoft.com/office/drawing/2010/slicer">
              <sle:slicer xmlns:sle="http://schemas.microsoft.com/office/drawing/2010/slicer" name="menu_name 11"/>
            </a:graphicData>
          </a:graphic>
        </xdr:graphicFrame>
      </mc:Choice>
      <mc:Fallback xmlns="">
        <xdr:sp macro="" textlink="">
          <xdr:nvSpPr>
            <xdr:cNvPr id="0" name=""/>
            <xdr:cNvSpPr>
              <a:spLocks noTextEdit="1"/>
            </xdr:cNvSpPr>
          </xdr:nvSpPr>
          <xdr:spPr>
            <a:xfrm>
              <a:off x="63499" y="57150"/>
              <a:ext cx="3820583" cy="3382433"/>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xdr:col>
      <xdr:colOff>502708</xdr:colOff>
      <xdr:row>0</xdr:row>
      <xdr:rowOff>57151</xdr:rowOff>
    </xdr:from>
    <xdr:to>
      <xdr:col>24</xdr:col>
      <xdr:colOff>84667</xdr:colOff>
      <xdr:row>15</xdr:row>
      <xdr:rowOff>101601</xdr:rowOff>
    </xdr:to>
    <xdr:graphicFrame macro="">
      <xdr:nvGraphicFramePr>
        <xdr:cNvPr id="3" name="Chart 2">
          <a:extLst>
            <a:ext uri="{FF2B5EF4-FFF2-40B4-BE49-F238E27FC236}">
              <a16:creationId xmlns:a16="http://schemas.microsoft.com/office/drawing/2014/main" id="{86383C3A-3A2C-4F56-ADAE-4054DE158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84667</xdr:colOff>
      <xdr:row>19</xdr:row>
      <xdr:rowOff>120649</xdr:rowOff>
    </xdr:from>
    <xdr:to>
      <xdr:col>2</xdr:col>
      <xdr:colOff>306917</xdr:colOff>
      <xdr:row>28</xdr:row>
      <xdr:rowOff>116416</xdr:rowOff>
    </xdr:to>
    <mc:AlternateContent xmlns:mc="http://schemas.openxmlformats.org/markup-compatibility/2006" xmlns:sle15="http://schemas.microsoft.com/office/drawing/2012/slicer">
      <mc:Choice Requires="sle15">
        <xdr:graphicFrame macro="">
          <xdr:nvGraphicFramePr>
            <xdr:cNvPr id="4" name="TOTAL_AKUMULASI_PROMO 10">
              <a:extLst>
                <a:ext uri="{FF2B5EF4-FFF2-40B4-BE49-F238E27FC236}">
                  <a16:creationId xmlns:a16="http://schemas.microsoft.com/office/drawing/2014/main" id="{38217F33-EC31-4E63-9EB8-09B4149AE4D4}"/>
                </a:ext>
              </a:extLst>
            </xdr:cNvPr>
            <xdr:cNvGraphicFramePr/>
          </xdr:nvGraphicFramePr>
          <xdr:xfrm>
            <a:off x="0" y="0"/>
            <a:ext cx="0" cy="0"/>
          </xdr:xfrm>
          <a:graphic>
            <a:graphicData uri="http://schemas.microsoft.com/office/drawing/2010/slicer">
              <sle:slicer xmlns:sle="http://schemas.microsoft.com/office/drawing/2010/slicer" name="TOTAL_AKUMULASI_PROMO 10"/>
            </a:graphicData>
          </a:graphic>
        </xdr:graphicFrame>
      </mc:Choice>
      <mc:Fallback xmlns="">
        <xdr:sp macro="" textlink="">
          <xdr:nvSpPr>
            <xdr:cNvPr id="0" name=""/>
            <xdr:cNvSpPr>
              <a:spLocks noTextEdit="1"/>
            </xdr:cNvSpPr>
          </xdr:nvSpPr>
          <xdr:spPr>
            <a:xfrm>
              <a:off x="84667" y="3539066"/>
              <a:ext cx="3778250" cy="1615017"/>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xdr:col>
      <xdr:colOff>470958</xdr:colOff>
      <xdr:row>15</xdr:row>
      <xdr:rowOff>169333</xdr:rowOff>
    </xdr:from>
    <xdr:to>
      <xdr:col>12</xdr:col>
      <xdr:colOff>63499</xdr:colOff>
      <xdr:row>28</xdr:row>
      <xdr:rowOff>0</xdr:rowOff>
    </xdr:to>
    <xdr:graphicFrame macro="">
      <xdr:nvGraphicFramePr>
        <xdr:cNvPr id="5" name="Chart 4">
          <a:extLst>
            <a:ext uri="{FF2B5EF4-FFF2-40B4-BE49-F238E27FC236}">
              <a16:creationId xmlns:a16="http://schemas.microsoft.com/office/drawing/2014/main" id="{8706E696-C78A-44A0-855A-925B86061F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137583</xdr:colOff>
      <xdr:row>15</xdr:row>
      <xdr:rowOff>148167</xdr:rowOff>
    </xdr:from>
    <xdr:to>
      <xdr:col>24</xdr:col>
      <xdr:colOff>89958</xdr:colOff>
      <xdr:row>27</xdr:row>
      <xdr:rowOff>158751</xdr:rowOff>
    </xdr:to>
    <xdr:graphicFrame macro="">
      <xdr:nvGraphicFramePr>
        <xdr:cNvPr id="6" name="Chart 5">
          <a:extLst>
            <a:ext uri="{FF2B5EF4-FFF2-40B4-BE49-F238E27FC236}">
              <a16:creationId xmlns:a16="http://schemas.microsoft.com/office/drawing/2014/main" id="{ADEB7853-2EF0-4893-AB82-8AF66EF2B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84667</xdr:colOff>
      <xdr:row>0</xdr:row>
      <xdr:rowOff>78316</xdr:rowOff>
    </xdr:from>
    <xdr:to>
      <xdr:col>3</xdr:col>
      <xdr:colOff>0</xdr:colOff>
      <xdr:row>21</xdr:row>
      <xdr:rowOff>31749</xdr:rowOff>
    </xdr:to>
    <mc:AlternateContent xmlns:mc="http://schemas.openxmlformats.org/markup-compatibility/2006" xmlns:sle15="http://schemas.microsoft.com/office/drawing/2012/slicer">
      <mc:Choice Requires="sle15">
        <xdr:graphicFrame macro="">
          <xdr:nvGraphicFramePr>
            <xdr:cNvPr id="2" name="menu_name 12">
              <a:extLst>
                <a:ext uri="{FF2B5EF4-FFF2-40B4-BE49-F238E27FC236}">
                  <a16:creationId xmlns:a16="http://schemas.microsoft.com/office/drawing/2014/main" id="{E124E7D8-D6D6-426E-A41A-7BDB62508372}"/>
                </a:ext>
              </a:extLst>
            </xdr:cNvPr>
            <xdr:cNvGraphicFramePr/>
          </xdr:nvGraphicFramePr>
          <xdr:xfrm>
            <a:off x="0" y="0"/>
            <a:ext cx="0" cy="0"/>
          </xdr:xfrm>
          <a:graphic>
            <a:graphicData uri="http://schemas.microsoft.com/office/drawing/2010/slicer">
              <sle:slicer xmlns:sle="http://schemas.microsoft.com/office/drawing/2010/slicer" name="menu_name 12"/>
            </a:graphicData>
          </a:graphic>
        </xdr:graphicFrame>
      </mc:Choice>
      <mc:Fallback xmlns="">
        <xdr:sp macro="" textlink="">
          <xdr:nvSpPr>
            <xdr:cNvPr id="0" name=""/>
            <xdr:cNvSpPr>
              <a:spLocks noTextEdit="1"/>
            </xdr:cNvSpPr>
          </xdr:nvSpPr>
          <xdr:spPr>
            <a:xfrm>
              <a:off x="84667" y="78316"/>
              <a:ext cx="4127500" cy="3731683"/>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248708</xdr:colOff>
      <xdr:row>0</xdr:row>
      <xdr:rowOff>78317</xdr:rowOff>
    </xdr:from>
    <xdr:to>
      <xdr:col>26</xdr:col>
      <xdr:colOff>169332</xdr:colOff>
      <xdr:row>14</xdr:row>
      <xdr:rowOff>0</xdr:rowOff>
    </xdr:to>
    <xdr:graphicFrame macro="">
      <xdr:nvGraphicFramePr>
        <xdr:cNvPr id="3" name="Chart 2">
          <a:extLst>
            <a:ext uri="{FF2B5EF4-FFF2-40B4-BE49-F238E27FC236}">
              <a16:creationId xmlns:a16="http://schemas.microsoft.com/office/drawing/2014/main" id="{97470B03-ED34-4EFE-9D5E-4F4C3C48E0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137583</xdr:colOff>
      <xdr:row>21</xdr:row>
      <xdr:rowOff>148167</xdr:rowOff>
    </xdr:from>
    <xdr:to>
      <xdr:col>2</xdr:col>
      <xdr:colOff>1418166</xdr:colOff>
      <xdr:row>28</xdr:row>
      <xdr:rowOff>148166</xdr:rowOff>
    </xdr:to>
    <mc:AlternateContent xmlns:mc="http://schemas.openxmlformats.org/markup-compatibility/2006" xmlns:sle15="http://schemas.microsoft.com/office/drawing/2012/slicer">
      <mc:Choice Requires="sle15">
        <xdr:graphicFrame macro="">
          <xdr:nvGraphicFramePr>
            <xdr:cNvPr id="4" name="TOTAL_AKUMULASI_PROMO 11">
              <a:extLst>
                <a:ext uri="{FF2B5EF4-FFF2-40B4-BE49-F238E27FC236}">
                  <a16:creationId xmlns:a16="http://schemas.microsoft.com/office/drawing/2014/main" id="{5A2360BA-359E-4689-A276-85E4A0C88582}"/>
                </a:ext>
              </a:extLst>
            </xdr:cNvPr>
            <xdr:cNvGraphicFramePr/>
          </xdr:nvGraphicFramePr>
          <xdr:xfrm>
            <a:off x="0" y="0"/>
            <a:ext cx="0" cy="0"/>
          </xdr:xfrm>
          <a:graphic>
            <a:graphicData uri="http://schemas.microsoft.com/office/drawing/2010/slicer">
              <sle:slicer xmlns:sle="http://schemas.microsoft.com/office/drawing/2010/slicer" name="TOTAL_AKUMULASI_PROMO 11"/>
            </a:graphicData>
          </a:graphic>
        </xdr:graphicFrame>
      </mc:Choice>
      <mc:Fallback xmlns="">
        <xdr:sp macro="" textlink="">
          <xdr:nvSpPr>
            <xdr:cNvPr id="0" name=""/>
            <xdr:cNvSpPr>
              <a:spLocks noTextEdit="1"/>
            </xdr:cNvSpPr>
          </xdr:nvSpPr>
          <xdr:spPr>
            <a:xfrm>
              <a:off x="137583" y="3926417"/>
              <a:ext cx="4032250" cy="1259416"/>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164040</xdr:colOff>
      <xdr:row>14</xdr:row>
      <xdr:rowOff>152402</xdr:rowOff>
    </xdr:from>
    <xdr:to>
      <xdr:col>13</xdr:col>
      <xdr:colOff>539750</xdr:colOff>
      <xdr:row>27</xdr:row>
      <xdr:rowOff>127001</xdr:rowOff>
    </xdr:to>
    <xdr:graphicFrame macro="">
      <xdr:nvGraphicFramePr>
        <xdr:cNvPr id="5" name="Chart 4">
          <a:extLst>
            <a:ext uri="{FF2B5EF4-FFF2-40B4-BE49-F238E27FC236}">
              <a16:creationId xmlns:a16="http://schemas.microsoft.com/office/drawing/2014/main" id="{4458FA2A-86D0-4F40-88AF-B7323C3382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0</xdr:colOff>
      <xdr:row>14</xdr:row>
      <xdr:rowOff>148168</xdr:rowOff>
    </xdr:from>
    <xdr:to>
      <xdr:col>26</xdr:col>
      <xdr:colOff>248708</xdr:colOff>
      <xdr:row>27</xdr:row>
      <xdr:rowOff>122767</xdr:rowOff>
    </xdr:to>
    <xdr:graphicFrame macro="">
      <xdr:nvGraphicFramePr>
        <xdr:cNvPr id="6" name="Chart 5">
          <a:extLst>
            <a:ext uri="{FF2B5EF4-FFF2-40B4-BE49-F238E27FC236}">
              <a16:creationId xmlns:a16="http://schemas.microsoft.com/office/drawing/2014/main" id="{34FC673D-9F17-40F3-9FF7-BDEA3F6A39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2735790</xdr:colOff>
      <xdr:row>0</xdr:row>
      <xdr:rowOff>57150</xdr:rowOff>
    </xdr:from>
    <xdr:to>
      <xdr:col>17</xdr:col>
      <xdr:colOff>1841500</xdr:colOff>
      <xdr:row>14</xdr:row>
      <xdr:rowOff>169334</xdr:rowOff>
    </xdr:to>
    <xdr:graphicFrame macro="">
      <xdr:nvGraphicFramePr>
        <xdr:cNvPr id="3" name="Chart 2">
          <a:extLst>
            <a:ext uri="{FF2B5EF4-FFF2-40B4-BE49-F238E27FC236}">
              <a16:creationId xmlns:a16="http://schemas.microsoft.com/office/drawing/2014/main" id="{BFE777A1-96A2-4E60-AAD3-C744091A79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2714624</xdr:colOff>
      <xdr:row>15</xdr:row>
      <xdr:rowOff>57150</xdr:rowOff>
    </xdr:from>
    <xdr:to>
      <xdr:col>9</xdr:col>
      <xdr:colOff>592666</xdr:colOff>
      <xdr:row>27</xdr:row>
      <xdr:rowOff>10584</xdr:rowOff>
    </xdr:to>
    <xdr:graphicFrame macro="">
      <xdr:nvGraphicFramePr>
        <xdr:cNvPr id="5" name="Chart 4">
          <a:extLst>
            <a:ext uri="{FF2B5EF4-FFF2-40B4-BE49-F238E27FC236}">
              <a16:creationId xmlns:a16="http://schemas.microsoft.com/office/drawing/2014/main" id="{929530C3-D919-46CA-BBBD-3B17F623CD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666750</xdr:colOff>
      <xdr:row>15</xdr:row>
      <xdr:rowOff>42332</xdr:rowOff>
    </xdr:from>
    <xdr:to>
      <xdr:col>17</xdr:col>
      <xdr:colOff>1830916</xdr:colOff>
      <xdr:row>26</xdr:row>
      <xdr:rowOff>175683</xdr:rowOff>
    </xdr:to>
    <xdr:graphicFrame macro="">
      <xdr:nvGraphicFramePr>
        <xdr:cNvPr id="6" name="Chart 5">
          <a:extLst>
            <a:ext uri="{FF2B5EF4-FFF2-40B4-BE49-F238E27FC236}">
              <a16:creationId xmlns:a16="http://schemas.microsoft.com/office/drawing/2014/main" id="{3E8C8519-DFBE-46FE-B086-B4665571AE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42333</xdr:colOff>
      <xdr:row>0</xdr:row>
      <xdr:rowOff>52917</xdr:rowOff>
    </xdr:from>
    <xdr:to>
      <xdr:col>1</xdr:col>
      <xdr:colOff>2624665</xdr:colOff>
      <xdr:row>15</xdr:row>
      <xdr:rowOff>137583</xdr:rowOff>
    </xdr:to>
    <mc:AlternateContent xmlns:mc="http://schemas.openxmlformats.org/markup-compatibility/2006" xmlns:sle15="http://schemas.microsoft.com/office/drawing/2012/slicer">
      <mc:Choice Requires="sle15">
        <xdr:graphicFrame macro="">
          <xdr:nvGraphicFramePr>
            <xdr:cNvPr id="2" name="BREAKDOWN_ITEM_PROMO 4">
              <a:extLst>
                <a:ext uri="{FF2B5EF4-FFF2-40B4-BE49-F238E27FC236}">
                  <a16:creationId xmlns:a16="http://schemas.microsoft.com/office/drawing/2014/main" id="{6C7559AD-7E6D-4A4D-9D97-7B1D4A8E22B6}"/>
                </a:ext>
              </a:extLst>
            </xdr:cNvPr>
            <xdr:cNvGraphicFramePr/>
          </xdr:nvGraphicFramePr>
          <xdr:xfrm>
            <a:off x="0" y="0"/>
            <a:ext cx="0" cy="0"/>
          </xdr:xfrm>
          <a:graphic>
            <a:graphicData uri="http://schemas.microsoft.com/office/drawing/2010/slicer">
              <sle:slicer xmlns:sle="http://schemas.microsoft.com/office/drawing/2010/slicer" name="BREAKDOWN_ITEM_PROMO 4"/>
            </a:graphicData>
          </a:graphic>
        </xdr:graphicFrame>
      </mc:Choice>
      <mc:Fallback xmlns="">
        <xdr:sp macro="" textlink="">
          <xdr:nvSpPr>
            <xdr:cNvPr id="0" name=""/>
            <xdr:cNvSpPr>
              <a:spLocks noTextEdit="1"/>
            </xdr:cNvSpPr>
          </xdr:nvSpPr>
          <xdr:spPr>
            <a:xfrm>
              <a:off x="42333" y="52917"/>
              <a:ext cx="3492499" cy="2783416"/>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74083</xdr:colOff>
      <xdr:row>16</xdr:row>
      <xdr:rowOff>35983</xdr:rowOff>
    </xdr:from>
    <xdr:to>
      <xdr:col>1</xdr:col>
      <xdr:colOff>2603500</xdr:colOff>
      <xdr:row>27</xdr:row>
      <xdr:rowOff>21167</xdr:rowOff>
    </xdr:to>
    <mc:AlternateContent xmlns:mc="http://schemas.openxmlformats.org/markup-compatibility/2006" xmlns:sle15="http://schemas.microsoft.com/office/drawing/2012/slicer">
      <mc:Choice Requires="sle15">
        <xdr:graphicFrame macro="">
          <xdr:nvGraphicFramePr>
            <xdr:cNvPr id="4" name="TOTAL_AKUMULASI_PROMO 7">
              <a:extLst>
                <a:ext uri="{FF2B5EF4-FFF2-40B4-BE49-F238E27FC236}">
                  <a16:creationId xmlns:a16="http://schemas.microsoft.com/office/drawing/2014/main" id="{5D563719-53F3-4EF0-A138-186BE58A39FD}"/>
                </a:ext>
              </a:extLst>
            </xdr:cNvPr>
            <xdr:cNvGraphicFramePr/>
          </xdr:nvGraphicFramePr>
          <xdr:xfrm>
            <a:off x="0" y="0"/>
            <a:ext cx="0" cy="0"/>
          </xdr:xfrm>
          <a:graphic>
            <a:graphicData uri="http://schemas.microsoft.com/office/drawing/2010/slicer">
              <sle:slicer xmlns:sle="http://schemas.microsoft.com/office/drawing/2010/slicer" name="TOTAL_AKUMULASI_PROMO 7"/>
            </a:graphicData>
          </a:graphic>
        </xdr:graphicFrame>
      </mc:Choice>
      <mc:Fallback xmlns="">
        <xdr:sp macro="" textlink="">
          <xdr:nvSpPr>
            <xdr:cNvPr id="0" name=""/>
            <xdr:cNvSpPr>
              <a:spLocks noTextEdit="1"/>
            </xdr:cNvSpPr>
          </xdr:nvSpPr>
          <xdr:spPr>
            <a:xfrm>
              <a:off x="74083" y="2914650"/>
              <a:ext cx="3439584" cy="1964267"/>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nu_name11" xr10:uid="{E4DAFFAE-3421-4335-A97F-DF682696292A}" sourceName="BREAKDOWN ITEM PROMO">
  <extLst>
    <x:ext xmlns:x15="http://schemas.microsoft.com/office/spreadsheetml/2010/11/main" uri="{2F2917AC-EB37-4324-AD4E-5DD8C200BD13}">
      <x15:tableSlicerCache tableId="40"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10" xr10:uid="{BB8B3B1D-812B-4E93-8562-40840F2EB640}" sourceName="TOTAL_AKUMULASI_PROMO">
  <extLst>
    <x:ext xmlns:x15="http://schemas.microsoft.com/office/spreadsheetml/2010/11/main" uri="{2F2917AC-EB37-4324-AD4E-5DD8C200BD13}">
      <x15:tableSlicerCache tableId="41"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nu_name12" xr10:uid="{9D041702-5774-4C08-AF04-010AEEEB30B7}" sourceName="menu_name">
  <extLst>
    <x:ext xmlns:x15="http://schemas.microsoft.com/office/spreadsheetml/2010/11/main" uri="{2F2917AC-EB37-4324-AD4E-5DD8C200BD13}">
      <x15:tableSlicerCache tableId="42"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11" xr10:uid="{40BB6611-5926-4D57-A160-D68717C583AF}" sourceName="TOTAL_AKUMULASI_PROMO">
  <extLst>
    <x:ext xmlns:x15="http://schemas.microsoft.com/office/spreadsheetml/2010/11/main" uri="{2F2917AC-EB37-4324-AD4E-5DD8C200BD13}">
      <x15:tableSlicerCache tableId="43"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DOWN_ITEM_PROMO6" xr10:uid="{AA0D0921-5C3A-4D86-88B4-11E52973C540}" sourceName="BREAKDOWN ITEM PROMO">
  <extLst>
    <x:ext xmlns:x15="http://schemas.microsoft.com/office/spreadsheetml/2010/11/main" uri="{2F2917AC-EB37-4324-AD4E-5DD8C200BD13}">
      <x15:tableSlicerCache tableId="2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8" xr10:uid="{547B32D7-CF05-45EE-B880-9C41B4023D98}" sourceName="TOTAL_AKUMULASI_PROMO">
  <extLst>
    <x:ext xmlns:x15="http://schemas.microsoft.com/office/spreadsheetml/2010/11/main" uri="{2F2917AC-EB37-4324-AD4E-5DD8C200BD13}">
      <x15:tableSlicerCache tableId="29" column="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DOWN_ITEM_PROMO7" xr10:uid="{B8E931EB-F00F-472F-9DC2-1AC26656F885}" sourceName="BREAKDOWN ITEM PROMO">
  <extLst>
    <x:ext xmlns:x15="http://schemas.microsoft.com/office/spreadsheetml/2010/11/main" uri="{2F2917AC-EB37-4324-AD4E-5DD8C200BD13}">
      <x15:tableSlicerCache tableId="3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9" xr10:uid="{4B860423-230B-43C1-9C91-212D8ACF8D36}" sourceName="TOTAL_AKUMULASI_PROMO">
  <extLst>
    <x:ext xmlns:x15="http://schemas.microsoft.com/office/spreadsheetml/2010/11/main" uri="{2F2917AC-EB37-4324-AD4E-5DD8C200BD13}">
      <x15:tableSlicerCache tableId="31" column="2"/>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DOWN_ITEM_PROMO5" xr10:uid="{6621A7A2-A80A-4DCD-A4CF-5C950813E811}" sourceName="BREAKDOWN_ITEM_PROMO">
  <extLst>
    <x:ext xmlns:x15="http://schemas.microsoft.com/office/spreadsheetml/2010/11/main" uri="{2F2917AC-EB37-4324-AD4E-5DD8C200BD13}">
      <x15:tableSlicerCache tableId="17"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6" xr10:uid="{79F15389-E193-435E-AA7F-DBF5D375033D}" sourceName="TOTAL_AKUMULASI_PROMO">
  <extLst>
    <x:ext xmlns:x15="http://schemas.microsoft.com/office/spreadsheetml/2010/11/main" uri="{2F2917AC-EB37-4324-AD4E-5DD8C200BD13}">
      <x15:tableSlicerCache tableId="18" column="2"/>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DOWN_ITEM_PROMO" xr10:uid="{AD3F6AAE-FAF0-4418-8939-D5202A309059}" sourceName="BREAKDOWN_ITEM_PROMO">
  <extLst>
    <x:ext xmlns:x15="http://schemas.microsoft.com/office/spreadsheetml/2010/11/main" uri="{2F2917AC-EB37-4324-AD4E-5DD8C200BD13}">
      <x15:tableSlicerCache tableId="1" column="2"/>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 xr10:uid="{BAC2CDBD-4348-43E1-87A1-69BC114E2EFF}" sourceName="TOTAL_AKUMULASI_PROMO">
  <extLst>
    <x:ext xmlns:x15="http://schemas.microsoft.com/office/spreadsheetml/2010/11/main" uri="{2F2917AC-EB37-4324-AD4E-5DD8C200BD13}">
      <x15:tableSlicerCache tableId="2" column="2"/>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DOWN_PER_ITEM_PROMO" xr10:uid="{AD38ADB2-D381-4CF6-9F00-39C671E5A4AB}" sourceName="BREAKDOWN_PER_ITEM_PROMO">
  <extLst>
    <x:ext xmlns:x15="http://schemas.microsoft.com/office/spreadsheetml/2010/11/main" uri="{2F2917AC-EB37-4324-AD4E-5DD8C200BD13}">
      <x15:tableSlicerCache tableId="3" column="2"/>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1" xr10:uid="{6EA0812B-F62A-47CE-9CAE-C94431463556}" sourceName="TOTAL_AKUMULASI_PROMO">
  <extLst>
    <x:ext xmlns:x15="http://schemas.microsoft.com/office/spreadsheetml/2010/11/main" uri="{2F2917AC-EB37-4324-AD4E-5DD8C200BD13}">
      <x15:tableSlicerCache tableId="4" column="2"/>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DOWN_ITEM_PROMO1" xr10:uid="{AF41532E-00A1-405A-A3D2-3DFF45033EA3}" sourceName="BREAKDOWN_ITEM_PROMO">
  <extLst>
    <x:ext xmlns:x15="http://schemas.microsoft.com/office/spreadsheetml/2010/11/main" uri="{2F2917AC-EB37-4324-AD4E-5DD8C200BD13}">
      <x15:tableSlicerCache tableId="5" column="2"/>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2" xr10:uid="{0E0190C3-F44F-4AA1-8FA0-BC2416CD3B31}" sourceName="TOTAL_AKUMULASI_PROMO">
  <extLst>
    <x:ext xmlns:x15="http://schemas.microsoft.com/office/spreadsheetml/2010/11/main" uri="{2F2917AC-EB37-4324-AD4E-5DD8C200BD13}">
      <x15:tableSlicerCache tableId="6" column="2"/>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DOWN_ITEM_PROMO2" xr10:uid="{05C77017-3942-4D92-9C57-F448F77E4E3D}" sourceName="BREAKDOWN_ITEM_PROMO">
  <extLst>
    <x:ext xmlns:x15="http://schemas.microsoft.com/office/spreadsheetml/2010/11/main" uri="{2F2917AC-EB37-4324-AD4E-5DD8C200BD13}">
      <x15:tableSlicerCache tableId="7" column="2"/>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3" xr10:uid="{E91E9CCA-5B6B-483F-8949-77686653FE03}" sourceName="TOTAL_AKUMULASI_PROMO">
  <extLst>
    <x:ext xmlns:x15="http://schemas.microsoft.com/office/spreadsheetml/2010/11/main" uri="{2F2917AC-EB37-4324-AD4E-5DD8C200BD13}">
      <x15:tableSlicerCache tableId="8" column="2"/>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DOWN_ITEM_MENU_PROMO" xr10:uid="{3F178CC7-BD17-41B1-9F4F-BE6EB16673A6}" sourceName="BREAKDOWN_ITEM_MENU_PROMO">
  <extLst>
    <x:ext xmlns:x15="http://schemas.microsoft.com/office/spreadsheetml/2010/11/main" uri="{2F2917AC-EB37-4324-AD4E-5DD8C200BD13}">
      <x15:tableSlicerCache tableId="9" column="2"/>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4" xr10:uid="{27EC65D6-5006-4F8D-BCF5-D59991A62A71}" sourceName="TOTAL_AKUMULASI_PROMO">
  <extLst>
    <x:ext xmlns:x15="http://schemas.microsoft.com/office/spreadsheetml/2010/11/main" uri="{2F2917AC-EB37-4324-AD4E-5DD8C200BD13}">
      <x15:tableSlicerCache tableId="10" column="2"/>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DOWN_ITEM_PROMO3" xr10:uid="{7563DB6E-DAA8-4CF3-8B80-00BAE75202F7}" sourceName="BREAKDOWN_ITEM_PROMO">
  <extLst>
    <x:ext xmlns:x15="http://schemas.microsoft.com/office/spreadsheetml/2010/11/main" uri="{2F2917AC-EB37-4324-AD4E-5DD8C200BD13}">
      <x15:tableSlicerCache tableId="11" column="2"/>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5" xr10:uid="{C5B75148-A08B-4944-B3A2-117DFE09BDB9}" sourceName="TOTAL_AKUMULASI_PROMO">
  <extLst>
    <x:ext xmlns:x15="http://schemas.microsoft.com/office/spreadsheetml/2010/11/main" uri="{2F2917AC-EB37-4324-AD4E-5DD8C200BD13}">
      <x15:tableSlicerCache tableId="12" column="2"/>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DOWN_ITEM_PROMO4" xr10:uid="{475094F0-DC6E-406F-BEBA-7C54FB225F08}" sourceName="BREAKDOWN_ITEM_PROMO">
  <extLst>
    <x:ext xmlns:x15="http://schemas.microsoft.com/office/spreadsheetml/2010/11/main" uri="{2F2917AC-EB37-4324-AD4E-5DD8C200BD13}">
      <x15:tableSlicerCache tableId="13" column="2"/>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7" xr10:uid="{A00747AC-7F5E-414B-ADC3-1B4DA3BF2967}" sourceName="TOTAL_AKUMULASI_PROMO">
  <extLst>
    <x:ext xmlns:x15="http://schemas.microsoft.com/office/spreadsheetml/2010/11/main" uri="{2F2917AC-EB37-4324-AD4E-5DD8C200BD13}">
      <x15:tableSlicerCache tableId="14" column="2"/>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DOWN_ITEM_PROMO8" xr10:uid="{A8A2BF90-1A15-43C2-AAA8-0868E9F04492}" sourceName="BREAKDOWN_ITEM_PROMO">
  <extLst>
    <x:ext xmlns:x15="http://schemas.microsoft.com/office/spreadsheetml/2010/11/main" uri="{2F2917AC-EB37-4324-AD4E-5DD8C200BD13}">
      <x15:tableSlicerCache tableId="15" column="2"/>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KUMULASI_PROMO12" xr10:uid="{C4757B40-B55D-43E9-9B0B-D89ADF850A44}" sourceName="TOTAL_AKUMULASI_PROMO">
  <extLst>
    <x:ext xmlns:x15="http://schemas.microsoft.com/office/spreadsheetml/2010/11/main" uri="{2F2917AC-EB37-4324-AD4E-5DD8C200BD13}">
      <x15:tableSlicerCache tableId="16"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EAKDOWN_ITEM_PROMO 6" xr10:uid="{7B58209E-097B-4740-BC15-2586EA340D97}" cache="Slicer_BREAKDOWN_ITEM_PROMO8" caption="BREAKDOWN_ITEM_PROMO" startItem="5" rowHeight="241300"/>
  <slicer name="TOTAL_AKUMULASI_PROMO 12" xr10:uid="{4AF162C7-BD0C-4ED8-A190-D0F0E62A2AC0}" cache="Slicer_TOTAL_AKUMULASI_PROMO12" caption="TOTAL_AKUMULASI_PROM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EAKDOWN_ITEM_PROMO" xr10:uid="{A71EFF9B-A167-418A-AA5F-C6E377BC73A1}" cache="Slicer_BREAKDOWN_ITEM_PROMO" caption="BREAKDOWN_ITEM_PROMO" rowHeight="241300"/>
  <slicer name="TOTAL_AKUMULASI_PROMO" xr10:uid="{B6C0360F-5C67-4A1B-B3E6-8E22EF4AD0F9}" cache="Slicer_TOTAL_AKUMULASI_PROMO" caption="TOTAL_AKUMULASI_PROM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EAKDOWN_PER_ITEM_PROMO" xr10:uid="{28D2B160-2155-417A-82A7-7256107F8B13}" cache="Slicer_BREAKDOWN_PER_ITEM_PROMO" caption="BREAKDOWN_PER_ITEM_PROMO" rowHeight="241300"/>
  <slicer name="TOTAL_AKUMULASI_PROMO 1" xr10:uid="{86278EC3-D39E-4F80-8CD0-C3B051350884}" cache="Slicer_TOTAL_AKUMULASI_PROMO1" caption="TOTAL_AKUMULASI_PROMO"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EAKDOWN_ITEM_PROMO 1" xr10:uid="{C0561D2D-DD80-42FB-857F-FAFFDC297956}" cache="Slicer_BREAKDOWN_ITEM_PROMO1" caption="BREAKDOWN_ITEM_PROMO" rowHeight="241300"/>
  <slicer name="TOTAL_AKUMULASI_PROMO 2" xr10:uid="{69C7C8BD-95C4-4890-B4C0-90145BC7743B}" cache="Slicer_TOTAL_AKUMULASI_PROMO2" caption="TOTAL_AKUMULASI_PROMO" startItem="2"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EAKDOWN_ITEM_PROMO 2" xr10:uid="{51B43DA9-CF56-4B0B-A532-9EE045721F49}" cache="Slicer_BREAKDOWN_ITEM_PROMO2" caption="BREAKDOWN_ITEM_PROMO" startItem="78" rowHeight="241300"/>
  <slicer name="TOTAL_AKUMULASI_PROMO 3" xr10:uid="{124C58BE-8613-4A7A-81B1-D818755A5F08}" cache="Slicer_TOTAL_AKUMULASI_PROMO3" caption="TOTAL_AKUMULASI_PROMO"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EAKDOWN_ITEM_MENU_PROMO" xr10:uid="{BA44AB98-7C18-475B-B8F9-87824E30A85F}" cache="Slicer_BREAKDOWN_ITEM_MENU_PROMO" caption="BREAKDOWN_ITEM_MENU_PROMO" rowHeight="241300"/>
  <slicer name="TOTAL_AKUMULASI_PROMO 4" xr10:uid="{6884BDDC-5C9D-4B76-ACFD-EC84C866B6CA}" cache="Slicer_TOTAL_AKUMULASI_PROMO4" caption="TOTAL_AKUMULASI_PROMO"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EAKDOWN_ITEM_PROMO 3" xr10:uid="{BA6B3299-C604-44A5-A59F-AB92287814B6}" cache="Slicer_BREAKDOWN_ITEM_PROMO3" caption="BREAKDOWN_ITEM_PROMO" rowHeight="241300"/>
  <slicer name="TOTAL_AKUMULASI_PROMO 5" xr10:uid="{F2256D19-5BF8-4496-9BCA-9F2ED1F4C570}" cache="Slicer_TOTAL_AKUMULASI_PROMO5" caption="TOTAL_AKUMULASI_PROMO"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EAKDOWN_ITEM_PROMO 5" xr10:uid="{39929E09-E8D1-4FE9-BA20-9AE4D8BA0F71}" cache="Slicer_BREAKDOWN_ITEM_PROMO5" caption="BREAKDOWN_ITEM_PROMO" rowHeight="241300"/>
  <slicer name="TOTAL_AKUMULASI_PROMO 6" xr10:uid="{CF4331D6-C3FD-4DB7-AD06-44635AE7CDD7}" cache="Slicer_TOTAL_AKUMULASI_PROMO6" caption="TOTAL_AKUMULASI_PROMO" rowHeight="24130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EAKDOWN ITEM PROMO" xr10:uid="{8E149AFE-19B3-4A51-A2D1-82F5C01FAD0C}" cache="Slicer_BREAKDOWN_ITEM_PROMO6" caption="BREAKDOWN ITEM PROMO" startItem="4" rowHeight="241300"/>
  <slicer name="TOTAL_AKUMULASI_PROMO 8" xr10:uid="{5C7E1E44-5759-4E23-93AB-A175BA71CBC2}" cache="Slicer_TOTAL_AKUMULASI_PROMO8" caption="TOTAL_AKUMULASI_PROMO" rowHeight="24130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EAKDOWN ITEM PROMO 1" xr10:uid="{84D2E8CD-BD34-47C9-8F26-9CC644A04919}" cache="Slicer_BREAKDOWN_ITEM_PROMO7" caption="BREAKDOWN ITEM PROMO" rowHeight="241300"/>
  <slicer name="TOTAL_AKUMULASI_PROMO 9" xr10:uid="{8787DF3C-F915-44A6-963B-7754BE74BD5F}" cache="Slicer_TOTAL_AKUMULASI_PROMO9" caption="TOTAL_AKUMULASI_PROMO" rowHeight="241300"/>
</slicers>
</file>

<file path=xl/slicers/slicer1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nu_name 11" xr10:uid="{7C807F7A-BBBB-4C3C-ACB6-BDC55525F286}" cache="Slicer_menu_name11" caption="BREAKDOWN ITEM PROMO" rowHeight="241300"/>
  <slicer name="TOTAL_AKUMULASI_PROMO 10" xr10:uid="{8E2370D5-666D-4B19-96D9-B2AA210B03CC}" cache="Slicer_TOTAL_AKUMULASI_PROMO10" caption="TOTAL_AKUMULASI_PROMO" rowHeight="241300"/>
</slicers>
</file>

<file path=xl/slicers/slicer1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nu_name 12" xr10:uid="{6074B627-729F-44D3-8730-DD0859B459E2}" cache="Slicer_menu_name12" caption="menu_name" rowHeight="241300"/>
  <slicer name="TOTAL_AKUMULASI_PROMO 11" xr10:uid="{1B9A0FB3-F0A1-42F2-AB6F-0084DEAC164F}" cache="Slicer_TOTAL_AKUMULASI_PROMO11" caption="TOTAL_AKUMULASI_PROMO" rowHeight="241300"/>
</slicers>
</file>

<file path=xl/slicers/slicer1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EAKDOWN_ITEM_PROMO 4" xr10:uid="{82787EBA-D4C0-4632-A6C7-97045C426454}" cache="Slicer_BREAKDOWN_ITEM_PROMO4" caption="BREAKDOWN_ITEM_PROMO" rowHeight="241300"/>
  <slicer name="TOTAL_AKUMULASI_PROMO 7" xr10:uid="{D315BB22-CF02-43F8-B62E-473D4DA2F8DF}" cache="Slicer_TOTAL_AKUMULASI_PROMO7" caption="TOTAL_AKUMULASI_PROMO"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A2B60B8-CB15-4E26-AF84-D4AFDF512BA3}" name="Table15" displayName="Table15" ref="A28:AQ114" totalsRowShown="0" tableBorderDxfId="902">
  <autoFilter ref="A28:AQ114" xr:uid="{0A2B60B8-CB15-4E26-AF84-D4AFDF512BA3}">
    <filterColumn colId="1">
      <filters>
        <filter val="BBURINKLE CHEESE CHICKEN SET"/>
        <filter val="BEEF BULGOGI SET"/>
        <filter val="BEEF KIMCHI SET"/>
        <filter val="FREE BBURINKLE CHEESE CHICKEN SET"/>
        <filter val="FREE SPICY MALA CHICKEN SET"/>
        <filter val="SOY GARLIC CHICKEN SET"/>
        <filter val="SPICY MALA CHICKEN SET"/>
        <filter val="SPICY YANGNYEOM CHICKEN SET"/>
        <filter val="TASTY BEEF BBQ SET"/>
        <filter val="WAGYU TOKUSEN BBQ SET"/>
      </filters>
    </filterColumn>
  </autoFilter>
  <tableColumns count="43">
    <tableColumn id="1" xr3:uid="{944E348D-9040-4556-9E71-9745EBBAA8F4}" name="menu_code " dataDxfId="901"/>
    <tableColumn id="2" xr3:uid="{1007703F-E77F-44F0-8F45-8184149371C8}" name="BREAKDOWN_ITEM_PROMO" dataDxfId="900"/>
    <tableColumn id="3" xr3:uid="{C621A361-97BA-453F-B6FB-9F6669AC48D4}" name="group_name" dataDxfId="899"/>
    <tableColumn id="4" xr3:uid="{91C0BF26-F04D-4C50-9360-E66648DF9A3B}" name="category_name" dataDxfId="898"/>
    <tableColumn id="5" xr3:uid="{5CCBEB3E-C181-435B-A134-47BBB4FAD25E}" name="sales_type" dataDxfId="897"/>
    <tableColumn id="6" xr3:uid="{485E870F-EB03-4A40-9C3F-DE88B311485C}" name="Price" dataDxfId="896"/>
    <tableColumn id="7" xr3:uid="{E2EB3DCF-A489-4950-9A58-D10EB899332E}" name="20/AGS/2023-31/AGS/2023" dataDxfId="895"/>
    <tableColumn id="8" xr3:uid="{ABA29087-E0D1-4B3F-B279-8773B2CCE85D}" name="(1/SEPT/2023-30/SEPT/2023)" dataDxfId="894"/>
    <tableColumn id="9" xr3:uid="{A0F8DE92-4FA3-4898-933A-AACB8D3D0213}" name="(1/OKT/2023-31/OKT/2023)" dataDxfId="893"/>
    <tableColumn id="10" xr3:uid="{9A92677F-9FC7-43E9-9682-6E1776B10195}" name="(1/NOV/2023-30/NOV/2023)" dataDxfId="892"/>
    <tableColumn id="11" xr3:uid="{7EBB120D-51E9-4309-8F8F-95A504281650}" name="(1/DEC/2023-31/DEC/2023)" dataDxfId="891"/>
    <tableColumn id="12" xr3:uid="{1676A4DD-EDEB-42D0-BDC8-AC8E40861E9E}" name="(1/JAN/2024-31/JAN/2024)" dataDxfId="890"/>
    <tableColumn id="13" xr3:uid="{1D6629A6-263A-4C49-BAE2-397DBE5ACE3F}" name="(1/FEB/2024-29/FEB/2024)" dataDxfId="889"/>
    <tableColumn id="14" xr3:uid="{98633F87-5E3F-49B7-B4CA-186F7998D65F}" name="(1/MAR/2024-31/MAR/2024)" dataDxfId="888"/>
    <tableColumn id="15" xr3:uid="{BE762A59-91AD-4772-879E-FCDB11741901}" name="(1/APR/2024-30/APR/2024)" dataDxfId="887"/>
    <tableColumn id="16" xr3:uid="{987333B5-3B16-4C15-B85F-760F8798893D}" name="(1/MAY/2024-5/MAY/2024 )" dataDxfId="886"/>
    <tableColumn id="17" xr3:uid="{D6349CE5-74C1-40DA-8485-2506B4017754}" name="(6/MAY/2024-12/MAY/2024)" dataDxfId="885"/>
    <tableColumn id="18" xr3:uid="{C3A97935-F808-44A9-A6FB-F3A29BA9477A}" name="(13/MAY/2024-19/MAY/2024)" dataDxfId="884"/>
    <tableColumn id="19" xr3:uid="{AF3FADD6-FC29-45E6-A959-D8C76C6B26FC}" name="(20/MAY/2024-26/MAY/2024 )" dataDxfId="883"/>
    <tableColumn id="20" xr3:uid="{30A8EA16-23F9-4C90-99BC-57290331070D}" name="(27/MAY/2024-31/MAY/2024)" dataDxfId="882"/>
    <tableColumn id="21" xr3:uid="{161D5C40-23FA-477F-B6D7-DB4775567DEA}" name="(1/JUNI/2024-2/JUNI/2024)" dataDxfId="881"/>
    <tableColumn id="22" xr3:uid="{09ECCB4D-F094-4628-A344-1303640A4E88}" name="(3/JUNI/2024-9/JUNI/2024)" dataDxfId="880"/>
    <tableColumn id="23" xr3:uid="{2CD30451-2A21-43FA-966A-3EBA1C9A2463}" name="(10/JUNI/2024-16/JUNI/2024)" dataDxfId="879"/>
    <tableColumn id="24" xr3:uid="{470EF7D1-2BFF-44C2-9316-BC5546ECC7E9}" name="(17/JUNI/2024-23/JUNI/2024)" dataDxfId="878"/>
    <tableColumn id="25" xr3:uid="{3774B394-0C61-4604-88F5-101844E11B42}" name="(24/JUNI/2024-30/JUNI/2024)" dataDxfId="877"/>
    <tableColumn id="26" xr3:uid="{0A5BEF09-A8B6-4CF0-8C99-8B953C2D80E6}" name="(1/JULY/2024-7/JULY/2024)" dataDxfId="876"/>
    <tableColumn id="27" xr3:uid="{5289042F-03C5-44F2-9E6E-6789E5E8A80C}" name="(8/JULY/2024-14/JULY/2024)" dataDxfId="875"/>
    <tableColumn id="28" xr3:uid="{9F0E7E94-6620-4B1F-A607-E3B466FC6114}" name="(15/JULY/2024-21/JULY/2024)" dataDxfId="874"/>
    <tableColumn id="29" xr3:uid="{96201D72-8C47-4921-B86C-592B0280422B}" name="(22/JULY/2024-28/JULY/2024)" dataDxfId="873"/>
    <tableColumn id="30" xr3:uid="{A4425E92-F1D7-47ED-B3BB-92E719EC1C23}" name="(29/JULY/2024-4/AGS/2024)" dataDxfId="872"/>
    <tableColumn id="31" xr3:uid="{9EC7F673-9465-4456-A4B1-58DB48680598}" name="(5/AGS/2024-11/AGS/2024)" dataDxfId="871"/>
    <tableColumn id="32" xr3:uid="{ADAF4028-05D2-44D3-9B8E-0BF328268E8D}" name="(12/AGS/2024-18/AGS/2024)" dataDxfId="870"/>
    <tableColumn id="33" xr3:uid="{20FDBAA7-956B-4146-BD04-1D948AEA44B0}" name="(19/AGS/2024-25/AGS/2024)" dataDxfId="869"/>
    <tableColumn id="34" xr3:uid="{242C42A8-83AE-451C-A5F9-6F5BBB5D62E8}" name="(26/AGS/2024-1/SEPT/2024)" dataDxfId="868"/>
    <tableColumn id="35" xr3:uid="{E825DA18-F376-47B2-A466-FC003F1D9A09}" name="(2/SEPT/2024-8/SEPT/2024)" dataDxfId="867"/>
    <tableColumn id="36" xr3:uid="{E4737D7E-B09D-4B51-93B2-D23BC5516DC1}" name="(9/SEPT/2024-15/SEPT/2024)" dataDxfId="866"/>
    <tableColumn id="37" xr3:uid="{4EEE37DB-886F-49A5-9DC2-47B3F0682433}" name="(16/SEPT/2024-22/SEPT/2024)" dataDxfId="865"/>
    <tableColumn id="38" xr3:uid="{6F55A304-0D39-4DC7-9717-19D02F7DA672}" name="23/SEPT/2024-29/SEPT/2024" dataDxfId="864"/>
    <tableColumn id="39" xr3:uid="{380BAA79-874C-445D-97A2-D1D361E35732}" name="30/SEPT/2024-6/OCT/2024" dataDxfId="863"/>
    <tableColumn id="40" xr3:uid="{A8F693B0-5C0A-423A-B5FC-53CAF3859DAB}" name="7/OCT/2024-13/OCT/2024" dataDxfId="862"/>
    <tableColumn id="41" xr3:uid="{66EF41DE-485C-406A-AFEB-A8D5EB8261C9}" name="14/OCT/2024-20/OCT/2024" dataDxfId="861"/>
    <tableColumn id="42" xr3:uid="{D7B6B146-51B3-4E1D-BEE5-DAB766AC33F0}" name="21/OCT/2024-27/OCT/2024"/>
    <tableColumn id="43" xr3:uid="{4E925DEF-912E-4D4B-AA87-B3543C20BDC4}" name="28/oct/2024 - 3/oct/2024" dataDxfId="86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F453E90-4F07-43E7-879E-56087E14A15F}" name="Table16" displayName="Table16" ref="A126:BA135" totalsRowShown="0" headerRowDxfId="859" tableBorderDxfId="858">
  <autoFilter ref="A126:BA135" xr:uid="{3F453E90-4F07-43E7-879E-56087E14A15F}">
    <filterColumn colId="1">
      <filters>
        <filter val="PERSONAL MENU SET"/>
      </filters>
    </filterColumn>
  </autoFilter>
  <tableColumns count="53">
    <tableColumn id="1" xr3:uid="{33610E1B-2BBC-4D2B-8B0C-B4A6AD16C899}" name="menu_code " dataDxfId="857"/>
    <tableColumn id="2" xr3:uid="{4F014546-0639-480E-B1E0-04E6BA1A3C2C}" name="TOTAL_AKUMULASI_PROMO" dataDxfId="856"/>
    <tableColumn id="3" xr3:uid="{709B4FF6-3D7A-4820-9A46-4C321EE619F9}" name="group_name" dataDxfId="855"/>
    <tableColumn id="4" xr3:uid="{7F9634C3-22ED-4EC9-9B78-35A67D1E1F2B}" name="category_name" dataDxfId="854"/>
    <tableColumn id="5" xr3:uid="{9DC88630-729A-4FD3-A9C3-0E4E59D871AB}" name="sales_type" dataDxfId="853"/>
    <tableColumn id="6" xr3:uid="{9FA247AA-D273-4835-8B38-1AC1F432B259}" name="price"/>
    <tableColumn id="7" xr3:uid="{8D8F627C-DE38-44AB-B2F7-6D6C58C63013}" name="(1-31)" dataDxfId="852"/>
    <tableColumn id="8" xr3:uid="{7688461B-AE85-4DA9-9F81-2B5F4919751E}" name="(1-30)" dataDxfId="851"/>
    <tableColumn id="9" xr3:uid="{BF2156E9-00D7-4F7F-890B-17295979C50E}" name="(1-29)" dataDxfId="850"/>
    <tableColumn id="10" xr3:uid="{98F124B2-8BBF-4BB1-AE8B-0FE1932BEE29}" name="(1-31)2" dataDxfId="849"/>
    <tableColumn id="11" xr3:uid="{EFFCBAFE-AD67-46E8-8259-33554469D807}" name="(1-30)3" dataDxfId="848"/>
    <tableColumn id="12" xr3:uid="{0BFA842F-5AE7-472D-9F17-111ED2E13B56}" name="(1-5)" dataDxfId="847"/>
    <tableColumn id="13" xr3:uid="{CDF853E1-F4F1-43A7-93E7-0AC927EC1226}" name="(6-12)" dataDxfId="846"/>
    <tableColumn id="14" xr3:uid="{51BF2C92-E76A-4DC3-B032-D86D13A48762}" name="(13-19)" dataDxfId="845"/>
    <tableColumn id="15" xr3:uid="{862C26AC-02D0-4449-9BEA-272C8D104A22}" name="(20-26)" dataDxfId="844"/>
    <tableColumn id="16" xr3:uid="{FCCBC955-28FE-4AF6-9ABA-76AC218B8303}" name="(27-31)" dataDxfId="843"/>
    <tableColumn id="17" xr3:uid="{B7215A9D-3A91-43A1-AA16-3FA12D8C810F}" name="(1-2)" dataDxfId="842"/>
    <tableColumn id="18" xr3:uid="{C576D2C7-98D4-4819-B54B-429437AE605D}" name="(3-9)" dataDxfId="841"/>
    <tableColumn id="19" xr3:uid="{F8B8D9A7-3A5C-4863-86BE-64822FAB30C8}" name="(10-16)" dataDxfId="840"/>
    <tableColumn id="20" xr3:uid="{9DF56AF3-811D-47D6-9243-B70B099E4466}" name="(17-23)" dataDxfId="839"/>
    <tableColumn id="21" xr3:uid="{2A2E2A43-0EA6-429F-8C0F-E8A62D1DE20F}" name="(24-30)" dataDxfId="838"/>
    <tableColumn id="22" xr3:uid="{E95DB524-FC66-4B67-9AA4-A1F48B49A997}" name="(1-7)" dataDxfId="837"/>
    <tableColumn id="23" xr3:uid="{ADDB4EBD-A5C4-4B23-A168-82B078FC0876}" name="(8-14)" dataDxfId="836"/>
    <tableColumn id="24" xr3:uid="{6DB1AB3D-4626-419B-BB7E-EBD52221198D}" name="(15-21)" dataDxfId="835"/>
    <tableColumn id="25" xr3:uid="{B140321F-3550-4253-A496-BDF2B62E2631}" name="(22-28)" dataDxfId="834"/>
    <tableColumn id="26" xr3:uid="{60904FF5-411C-49D4-B6D1-9E1CEC1B9EC3}" name="(29-4)" dataDxfId="833"/>
    <tableColumn id="27" xr3:uid="{394B42DE-36A0-4177-8080-7CCD0EE06B06}" name="(5-11)" dataDxfId="832"/>
    <tableColumn id="28" xr3:uid="{FEB54109-50AF-419E-8D2A-F87A7CB34B7E}" name="  (12-18)" dataDxfId="831"/>
    <tableColumn id="29" xr3:uid="{7847267B-D8B4-4B64-9B2D-B381C6873855}" name="(19-25)" dataDxfId="830"/>
    <tableColumn id="30" xr3:uid="{B2368F06-2CE9-4F6F-AD8C-7FC0431DF2A7}" name="(26-1)" dataDxfId="829"/>
    <tableColumn id="31" xr3:uid="{E29EA11B-FE01-45D3-ACFC-3E4F6F12080D}" name=" (2-8)" dataDxfId="828"/>
    <tableColumn id="32" xr3:uid="{21A6DFBF-56CF-48AF-8F59-556C8A1744AF}" name=" (9-15)" dataDxfId="827"/>
    <tableColumn id="33" xr3:uid="{62F33B19-94F9-4F18-952D-527EE2BEAA99}" name="(16/SEPT/2024-22/SEPT/2024)"/>
    <tableColumn id="34" xr3:uid="{E5B12CE9-43E4-421E-9931-D2C78661DE58}" name="(16/SEPT/2024 - 22/SEPT/2024)" dataDxfId="826"/>
    <tableColumn id="35" xr3:uid="{9AF1B136-CDBE-4519-93D9-40629ECA2332}" name="( 16/SEPT/2024-22/SEPT/2024 )" dataDxfId="825"/>
    <tableColumn id="36" xr3:uid="{A53481BB-DB44-40B8-8DD8-EDDD289B0853}" name="23/SEPT/2024-29/SEPT/2024" dataDxfId="824"/>
    <tableColumn id="37" xr3:uid="{86C98607-8DD6-43EB-95B7-E7889010106E}" name="23/SEPT/2024 -29/SEPT/2024" dataDxfId="823"/>
    <tableColumn id="38" xr3:uid="{1951C009-0433-4EF0-9529-6DEA0534D351}" name="23/SEPT/2024 - 29/SEPT/2024" dataDxfId="822"/>
    <tableColumn id="39" xr3:uid="{7B1FB259-6F50-4EDF-A786-9EF1822A72E7}" name="30/SEPT/2024-6/OCT/2024" dataDxfId="821"/>
    <tableColumn id="40" xr3:uid="{0A7D35D1-42FC-42E0-9337-BF158C8AFC3B}" name="30/SEPT/2024 -6/OCT/2024" dataDxfId="820"/>
    <tableColumn id="41" xr3:uid="{3329EB55-6184-45D0-AC0F-D5721D0ADB8A}" name="30/SEPT/2024- 6/OCT/2024" dataDxfId="819"/>
    <tableColumn id="42" xr3:uid="{8C2EB398-CB3B-4125-8D8D-153FD1A3174C}" name="7/OCT/2024-13/OCT/2024" dataDxfId="818"/>
    <tableColumn id="43" xr3:uid="{74C5285F-3720-4F2E-B0F7-C766D358C473}" name="7/OCT/2024 -13/OCT/2024" dataDxfId="817"/>
    <tableColumn id="44" xr3:uid="{74911416-B6EB-4DED-9CE0-B93C347B6AAC}" name="7/OCT/2024- 13/OCT/2024" dataDxfId="816"/>
    <tableColumn id="45" xr3:uid="{3FE3702F-5293-4D64-9CE0-8CFA9D2811C1}" name="14/OCT/2024-20/OCT/2024"/>
    <tableColumn id="46" xr3:uid="{3B2674AE-C300-4594-909E-511B0FB52416}" name="14/OCT/2024- 20/OCT/2024" dataDxfId="815"/>
    <tableColumn id="47" xr3:uid="{AAB57473-9CD2-4731-9A93-CF19B7C41B0E}" name="14/OCT/2024 -20/OCT/2024" dataDxfId="814"/>
    <tableColumn id="48" xr3:uid="{E923D3AE-81CA-46C8-8EBE-3780748F9E6D}" name="21/OCT/2024-27/OCT/2024"/>
    <tableColumn id="49" xr3:uid="{F841B157-F98A-4623-8F57-75D6BE767C10}" name="21/OCT/2024- 27/OCT/2024" dataDxfId="813">
      <calculatedColumnFormula>ROUND(((AV127/$AV$138)*100),2)</calculatedColumnFormula>
    </tableColumn>
    <tableColumn id="50" xr3:uid="{4B9B6831-81DD-4199-B1C0-44A3A5ADC901}" name="21/OCT/2024 - 27/OCT/2024" dataDxfId="812">
      <calculatedColumnFormula>ROUND((((AV127*F127)/$AV$139)*100),2)</calculatedColumnFormula>
    </tableColumn>
    <tableColumn id="51" xr3:uid="{F6936644-8AAC-4666-AA76-9C953C177D1A}" name="28/oct/2024 - 3/oct/2024" dataDxfId="811"/>
    <tableColumn id="52" xr3:uid="{F06101CD-D728-4C8F-84F8-9EFD3C25E51A}" name="28/oct/2024 - 3/oct/20242" dataDxfId="810">
      <calculatedColumnFormula>ROUND(((AY127/$AY$138)*100),2)</calculatedColumnFormula>
    </tableColumn>
    <tableColumn id="53" xr3:uid="{CDAEF717-EF20-46EA-9E9D-7C965F5A278D}" name="28/oct/2024 - 3/oct/20243" dataDxfId="809">
      <calculatedColumnFormula>ROUND((((AY127*F127)/$AY$139)*100),2)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A3B335-10B4-49B5-AFBD-126EFB5BC333}" name="Table1" displayName="Table1" ref="A29:AN129" totalsRowShown="0" tableBorderDxfId="793">
  <autoFilter ref="A29:AN129" xr:uid="{86A3B335-10B4-49B5-AFBD-126EFB5BC333}">
    <filterColumn colId="1">
      <filters>
        <filter val="BBURINKLE CHEESE CHICKEN SET"/>
        <filter val="BEEF BULGOGI SET"/>
        <filter val="BEEF KIMCHI SET"/>
        <filter val="FREE BBURINKLE CHEESE CHICKEN SET"/>
        <filter val="FREE SPICY MALA CHICKEN SET"/>
        <filter val="SOY GARLIC CHICKEN SET"/>
        <filter val="SPICY MALA CHICKEN SET"/>
        <filter val="SPICY YANGNYEOM CHICKEN SET"/>
        <filter val="TASTY BEEF BBQ SET"/>
        <filter val="WAGYU TOKUSEN BBQ SET"/>
      </filters>
    </filterColumn>
  </autoFilter>
  <tableColumns count="40">
    <tableColumn id="1" xr3:uid="{600538A2-5C41-455F-A5CD-66B67B564F38}" name="menu_code "/>
    <tableColumn id="2" xr3:uid="{8771EB6C-EC94-46B3-B55C-55114FB38E01}" name="BREAKDOWN_ITEM_PROMO"/>
    <tableColumn id="3" xr3:uid="{CE192ED8-AA1E-48D1-B771-838194F62411}" name="group_name"/>
    <tableColumn id="4" xr3:uid="{4DEACD7A-C767-4DFE-9F93-73C85CA1EEC6}" name="category_name"/>
    <tableColumn id="5" xr3:uid="{82CDFC1D-76FC-4904-932D-2CA7D6A400DE}" name="sales_type" dataDxfId="792"/>
    <tableColumn id="6" xr3:uid="{6555BE8A-6341-4FD6-9382-CEAEA6BC3E7D}" name="price" dataDxfId="791"/>
    <tableColumn id="7" xr3:uid="{CACD70D0-8D3C-4842-8F78-CCF3A37A957E}" name="(15-30)"/>
    <tableColumn id="8" xr3:uid="{DCC5EC64-3C4A-484D-B381-4ADCCA793B54}" name="(1-31)"/>
    <tableColumn id="9" xr3:uid="{8223E3B4-D22D-46B0-8C32-F07536E4F785}" name="(1-30)"/>
    <tableColumn id="10" xr3:uid="{695CB32E-098C-4FBF-9024-BB9F8B710111}" name="(1-29)"/>
    <tableColumn id="11" xr3:uid="{4C9F9CF9-F6FA-4DF5-86A3-B468F35A5E85}" name="(1-31)2"/>
    <tableColumn id="12" xr3:uid="{CB183514-9BD8-4AC7-AEB2-4FFD32E90BFE}" name="(1-30)3"/>
    <tableColumn id="13" xr3:uid="{E96E8CD8-E9ED-4C4C-8C81-5D241CA1EEE7}" name="(1-5)"/>
    <tableColumn id="14" xr3:uid="{CAA9A77B-5DEA-4647-A65A-B409CC31BBD5}" name="(6-12)"/>
    <tableColumn id="15" xr3:uid="{C9E74208-5A8B-4E39-9F8D-F1D29F5E7BDB}" name="(13-19)"/>
    <tableColumn id="16" xr3:uid="{EBE9647A-9A89-4435-B7F4-F39010DF3596}" name="(20-26)"/>
    <tableColumn id="17" xr3:uid="{40D75DE1-4049-402B-8EB7-6CF30D3A8D9D}" name="(27-31)"/>
    <tableColumn id="18" xr3:uid="{87756E88-BF50-4E5C-B5B1-9EA501BA08D5}" name="(1-2)"/>
    <tableColumn id="19" xr3:uid="{F3002149-BD54-4DA2-9D8C-59399B6B3EB7}" name="(3-9)"/>
    <tableColumn id="20" xr3:uid="{5C2010CE-57DF-467E-8458-DE13C1D2F6C0}" name="(10-16)"/>
    <tableColumn id="21" xr3:uid="{DD1839EC-80B4-45D6-A62C-D5E094C111B7}" name="(17-23)"/>
    <tableColumn id="22" xr3:uid="{0C882C6D-AC0B-4985-B18D-C1D1A14BB1AE}" name="(24-30)"/>
    <tableColumn id="23" xr3:uid="{DF8AAB20-E06A-428B-91E4-5CB1DC7D4F72}" name="(1-7)"/>
    <tableColumn id="24" xr3:uid="{0E3B0461-01C5-42C0-BE19-63C5BC5CCA9C}" name="(8-14)"/>
    <tableColumn id="25" xr3:uid="{3BC4526C-11C9-4056-8856-62E06073FFCA}" name="(15-21)"/>
    <tableColumn id="26" xr3:uid="{3ADA29E0-8585-4A1A-91F9-FE8FBC91BBB5}" name="(22-28)"/>
    <tableColumn id="27" xr3:uid="{851873A6-20E4-4C43-BF7D-47E3B0051BA5}" name="(29-4)"/>
    <tableColumn id="28" xr3:uid="{BD6DFC5E-8632-4865-8D3B-A0450BFE484B}" name="(5-11)"/>
    <tableColumn id="29" xr3:uid="{53165294-78BB-4DE4-A4D8-396EA364C896}" name="(12-18)"/>
    <tableColumn id="30" xr3:uid="{F0D1F804-80BB-4CB6-86CE-0EB8C3CDD048}" name="(19-25)"/>
    <tableColumn id="31" xr3:uid="{9C6758EB-8587-474A-BE68-97CD66E636CC}" name="(26/AGS/2024-1/SEPT/2024)"/>
    <tableColumn id="32" xr3:uid="{34B7AC1B-8C4B-481A-B223-5306D8148FCF}" name="(2/SEPT/2024-8/SEPT/2024)"/>
    <tableColumn id="33" xr3:uid="{A5A9B55B-C01E-484E-8637-DD7C2AEB9916}" name="(9/SEPT/2024-15/SEPT/2024)"/>
    <tableColumn id="34" xr3:uid="{EDF14C60-B76C-4A1F-9066-5BE6B173CD1F}" name="(16/SEPT/2024-22/SEPT/2024)"/>
    <tableColumn id="35" xr3:uid="{BD675A04-2306-4C6A-A010-A6D41554CCFC}" name="23/SEPT/2024-29/SEPT/2024"/>
    <tableColumn id="36" xr3:uid="{F74370AA-D2BA-4A80-B1C2-55D87C2D8572}" name="30/SEPT/2024-6/OCT/2024"/>
    <tableColumn id="37" xr3:uid="{C5286D18-8344-45BC-91C7-892F484AABCA}" name="7/OCT/2024-13/OCT/2024"/>
    <tableColumn id="38" xr3:uid="{FD3025E0-7A18-4F60-9D51-4FBA120A6C2B}" name="14/OCT/2024-20/OCT/2024"/>
    <tableColumn id="39" xr3:uid="{1ECFB1B1-A413-4258-9B52-EB7888E7D73E}" name="21/OCT/2024-27/OCT/2024"/>
    <tableColumn id="40" xr3:uid="{BCA8F37E-A36A-4DE8-8220-9B7D27EC130C}" name="28/oct/2024 - 3/oct/2024" dataDxfId="79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86255CB-9AE7-475E-9BBF-CE54220E4EC2}" name="Table2" displayName="Table2" ref="A138:BB147" totalsRowShown="0" headerRowDxfId="789" tableBorderDxfId="788">
  <autoFilter ref="A138:BB147" xr:uid="{386255CB-9AE7-475E-9BBF-CE54220E4EC2}">
    <filterColumn colId="1">
      <filters>
        <filter val="PERSONAL MENU SET"/>
      </filters>
    </filterColumn>
  </autoFilter>
  <tableColumns count="54">
    <tableColumn id="1" xr3:uid="{B0FB3F94-2139-4D9F-9E10-1CD64A1AD70A}" name="menu_code " dataDxfId="787"/>
    <tableColumn id="2" xr3:uid="{A8363ACC-C3C0-432F-9301-A1ED084662FB}" name="TOTAL_AKUMULASI_PROMO" dataDxfId="786"/>
    <tableColumn id="3" xr3:uid="{C621AB36-4CF2-47E9-8466-F927718A1E7B}" name="group_name" dataDxfId="785"/>
    <tableColumn id="4" xr3:uid="{AA8F9A42-C981-454C-9EB9-8ACB575EC0B5}" name="category_name" dataDxfId="784"/>
    <tableColumn id="5" xr3:uid="{AE2265B9-EB34-4A13-A9CE-C7EE3271D8C4}" name="sales_type" dataDxfId="783"/>
    <tableColumn id="6" xr3:uid="{6A2124A0-6353-4137-95D3-4098BD92BDF4}" name="price"/>
    <tableColumn id="7" xr3:uid="{451BDA9C-3675-46C8-BCA2-539A4CF2E89B}" name="(1-31)" dataDxfId="782"/>
    <tableColumn id="8" xr3:uid="{24630848-57C8-4183-BE83-5B5F41209EF9}" name="(1-30)" dataDxfId="781"/>
    <tableColumn id="9" xr3:uid="{4814D419-4717-4D7E-8EA6-CDB703BA4EBF}" name="(1-29)" dataDxfId="780"/>
    <tableColumn id="10" xr3:uid="{9F737EE9-206A-4A65-92D4-EBA1C50D9681}" name="(1-31)2" dataDxfId="779"/>
    <tableColumn id="11" xr3:uid="{10C8EFDA-FCD2-4182-9A1B-1525F3F3AFF6}" name="(1-30)3" dataDxfId="778"/>
    <tableColumn id="12" xr3:uid="{AAAA5F95-6E34-44EF-B352-ABCDD371EF80}" name="(1-5)" dataDxfId="777"/>
    <tableColumn id="13" xr3:uid="{CE155CB2-A6AF-4492-A650-7D059CB38BF2}" name="(6-12)" dataDxfId="776"/>
    <tableColumn id="14" xr3:uid="{94F76EFC-88FB-41AA-BD27-E76181A5C697}" name="(13-19)" dataDxfId="775"/>
    <tableColumn id="15" xr3:uid="{F33A2BD6-9E79-4EBD-A45A-548529EBBEA9}" name="(20-26)" dataDxfId="774"/>
    <tableColumn id="16" xr3:uid="{778F1E29-4721-4FD8-8920-1CAE679179B7}" name="(27-31)" dataDxfId="773"/>
    <tableColumn id="17" xr3:uid="{22CB25CE-7D7A-4D8B-8C9D-3D2693B0F257}" name="(1-2)" dataDxfId="772"/>
    <tableColumn id="18" xr3:uid="{DEB4C2B1-D337-41FE-8440-0F84879FF067}" name="(3-9)" dataDxfId="771"/>
    <tableColumn id="19" xr3:uid="{A3C13E4C-7771-424C-94BF-AE5D6A3AC478}" name="(10-16)" dataDxfId="770"/>
    <tableColumn id="20" xr3:uid="{6358406D-6A24-4CB5-9379-35B9284DCC63}" name="(17-23)" dataDxfId="769"/>
    <tableColumn id="21" xr3:uid="{5BE9FDA5-4C38-40C1-9F31-64508E10E251}" name="(24-30)" dataDxfId="768"/>
    <tableColumn id="22" xr3:uid="{24A31FBB-1672-450E-9AD6-BD56997DF4B7}" name="(1-7)" dataDxfId="767"/>
    <tableColumn id="23" xr3:uid="{1EAAEF98-57EA-465C-B1B6-8866369ACD4A}" name="(8-14)" dataDxfId="766"/>
    <tableColumn id="24" xr3:uid="{5A8EF8C0-4997-47F9-B139-D764435EB8CA}" name="(15-21)" dataDxfId="765"/>
    <tableColumn id="25" xr3:uid="{AEB8FC7D-F9CD-4280-9B18-1F1EA353A6F0}" name="(22-28)" dataDxfId="764"/>
    <tableColumn id="26" xr3:uid="{098E0243-45BC-4B52-8700-47A31B828444}" name="(29-4)" dataDxfId="763"/>
    <tableColumn id="27" xr3:uid="{5665F505-0CEF-4F6D-AC61-29537BBDEAC5}" name="(5-11)" dataDxfId="762"/>
    <tableColumn id="28" xr3:uid="{5184A672-BCF8-4A0C-B752-C96F1D5F3A37}" name="  (12-18)" dataDxfId="761"/>
    <tableColumn id="29" xr3:uid="{79916601-43AE-4CEF-8FE1-CD9B05494243}" name="(19-25)" dataDxfId="760"/>
    <tableColumn id="30" xr3:uid="{80C75484-EB7E-4D81-9CC5-AC2D8842E574}" name="(26-1)" dataDxfId="759"/>
    <tableColumn id="31" xr3:uid="{AFD79F30-174A-44C9-9355-7AA060EFFE3D}" name=" (2-8)" dataDxfId="758"/>
    <tableColumn id="32" xr3:uid="{5FC5B61D-F08C-4103-B514-62D1608D8E64}" name=" (9-15)" dataDxfId="757"/>
    <tableColumn id="33" xr3:uid="{03455FE4-8024-4299-901A-85C71B17D8EE}" name="(16/SEPT/2024-22/SEPT/2024)" dataDxfId="756"/>
    <tableColumn id="34" xr3:uid="{CABCE6CA-C8EE-4F4B-A708-01DBF3BDB635}" name="(16/SEPT/2024 - 22/SEPT/2024)" dataDxfId="755"/>
    <tableColumn id="35" xr3:uid="{3A5E5CC5-3616-4A24-8DEF-DFD9D1B53B64}" name="( 16/SEPT/2024-22/SEPT/2024 )" dataDxfId="754"/>
    <tableColumn id="36" xr3:uid="{415F355C-BDFE-447A-B179-C0816BDBB1A0}" name="23/SEPT/2024-29/SEPT/2024" dataDxfId="753"/>
    <tableColumn id="37" xr3:uid="{1849C5A0-AC48-4C67-8D9A-F84BFF02659D}" name="23/SEPT/2024 -29/SEPT/2024" dataDxfId="752"/>
    <tableColumn id="38" xr3:uid="{C209A208-FC0D-43FA-8365-1816890DA463}" name="23/SEPT/2024 - 29/SEPT/2024" dataDxfId="751"/>
    <tableColumn id="39" xr3:uid="{7A0FBCA6-E106-4154-948D-A7B3D7DCA377}" name="30/SEPT/2024-6/OCT/2024" dataDxfId="750"/>
    <tableColumn id="40" xr3:uid="{41C9F3D6-BF79-48CB-847A-09CF91D64A0F}" name="30/SEPT/2024 -6/OCT/2024" dataDxfId="749"/>
    <tableColumn id="41" xr3:uid="{F248BDE4-BDEE-46CC-AF47-82714161F10A}" name="30/SEPT/2024- 6/OCT/2024" dataDxfId="748"/>
    <tableColumn id="42" xr3:uid="{06987394-C093-4BED-A997-1FAF327D5721}" name="7/OCT/2024-13/OCT/2024" dataDxfId="747"/>
    <tableColumn id="43" xr3:uid="{C8E5C486-9C28-477E-B2C0-8FED400932C4}" name="7/OCT/2024 -13/OCT/2024" dataDxfId="746"/>
    <tableColumn id="44" xr3:uid="{4828D046-7B51-4D7B-9E76-DA5554654E94}" name="7/OCT/2024- 13/OCT/2024" dataDxfId="745"/>
    <tableColumn id="45" xr3:uid="{C29836E3-2FF7-48E1-B8E5-6F61805978AC}" name="14/OCT/2024-20/OCT/2024"/>
    <tableColumn id="46" xr3:uid="{3FC17C1B-042A-42D2-AC68-D6A3DE649338}" name="14/OCT/2024-20/OCT/20242" dataDxfId="744"/>
    <tableColumn id="47" xr3:uid="{4FF7D483-6CEF-4434-BFDF-E1BBCC2AB8D6}" name="14/OCT/2024-20/OCT/20243" dataDxfId="743"/>
    <tableColumn id="48" xr3:uid="{4D1B9716-B9B9-41CB-B549-0296CB1FCCE5}" name="21/OCT/2024-27/OCT/2024"/>
    <tableColumn id="49" xr3:uid="{72C7C472-0933-4C89-92CA-B2AEA82CC2AB}" name="21/OCT/2024-27/OCT/20242" dataDxfId="742">
      <calculatedColumnFormula>ROUND(((AV139/$AV$149)*100),2)</calculatedColumnFormula>
    </tableColumn>
    <tableColumn id="50" xr3:uid="{99A0246F-DD6D-4E0A-9DB1-A63852B4E23D}" name="21/OCT/2024-27/OCT/20243" dataDxfId="741">
      <calculatedColumnFormula>ROUND((((AV139*F139)/$AV$150)*100),2)</calculatedColumnFormula>
    </tableColumn>
    <tableColumn id="51" xr3:uid="{09780587-E495-4E11-B572-E326F0D3111A}" name="28/oct/2024 - 3/oct/2024" dataDxfId="740"/>
    <tableColumn id="52" xr3:uid="{5D133CC4-98B0-4383-98FB-F2AC08AD056A}" name="28/oct/2024 - 3/oct/20242" dataDxfId="739">
      <calculatedColumnFormula>ROUND(((AY139/$AY$149)*100),2)</calculatedColumnFormula>
    </tableColumn>
    <tableColumn id="53" xr3:uid="{023D750C-3BAF-4358-8409-2C3A51EEFC4B}" name="28/oct/2024 - 3/oct/20243" dataDxfId="738">
      <calculatedColumnFormula>ROUND((((AY139*F139)/$AY$150)*100),2)</calculatedColumnFormula>
    </tableColumn>
    <tableColumn id="54" xr3:uid="{E4950C13-50B3-42B1-A490-A70E283D51C7}" name="Column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F823B75-BDBA-4319-BECF-F3D4B5CB1A4D}" name="Table3" displayName="Table3" ref="A28:AU135" totalsRowShown="0" tableBorderDxfId="729">
  <autoFilter ref="A28:AU135" xr:uid="{3F823B75-BDBA-4319-BECF-F3D4B5CB1A4D}">
    <filterColumn colId="1">
      <filters>
        <filter val="BBURINKLE CHEESE CHICKEN SET"/>
        <filter val="BEEF BULGOGI SET"/>
        <filter val="BEEF KIMCHI SET"/>
        <filter val="FREE BBURINKLE CHEESE CHICKEN SET"/>
        <filter val="FREE SPICY MALA CHICKEN SET"/>
        <filter val="SOY GARLIC CHICKEN SET"/>
        <filter val="SPICY MALA CHICKEN SET"/>
        <filter val="SPICY YANGNYEOM CHICKEN SET"/>
        <filter val="TASTY BEEF BBQ SET"/>
        <filter val="WAGYU TOKUSEN BBQ SET"/>
      </filters>
    </filterColumn>
  </autoFilter>
  <tableColumns count="47">
    <tableColumn id="1" xr3:uid="{46E49CC9-07E8-404F-B9E9-7D609AB6C67E}" name="menu_code "/>
    <tableColumn id="2" xr3:uid="{EF059656-0A24-4FAF-AF2D-A8F32C246E06}" name="BREAKDOWN_PER_ITEM_PROMO"/>
    <tableColumn id="3" xr3:uid="{D1DD06DD-9287-4BF5-9E5C-EEF784610B32}" name="group_name"/>
    <tableColumn id="4" xr3:uid="{DBB56098-DF55-43CA-B9F1-35F2A05A6AB7}" name="category_name"/>
    <tableColumn id="5" xr3:uid="{535AA7FC-320C-4DE6-BAD3-687EBE86BFDA}" name="sales_type"/>
    <tableColumn id="6" xr3:uid="{DE79373D-807E-4C10-9BE8-487981C324CB}" name="price" dataDxfId="728"/>
    <tableColumn id="7" xr3:uid="{532B45D9-AA3F-4BC1-AF85-988B8EEDEBCB}" name="(1-31)"/>
    <tableColumn id="8" xr3:uid="{44D45312-FFB6-41F3-89B9-CCD4898698F4}" name="(1-30)"/>
    <tableColumn id="9" xr3:uid="{FFBB5C16-7EF7-4A64-B768-98D301C94DEE}" name="(1-29)"/>
    <tableColumn id="10" xr3:uid="{05AA4BFF-6226-4F80-B81F-71E576CD6D45}" name="(1-31)2"/>
    <tableColumn id="11" xr3:uid="{6875EE49-319B-43C2-9086-66062D837346}" name="(1-30)3"/>
    <tableColumn id="12" xr3:uid="{ACC6F8D4-6D56-46B2-B20B-C3BBA52BE3D6}" name="(1-5)"/>
    <tableColumn id="13" xr3:uid="{3F4FF1C9-CA9C-4486-90FD-D212D638F294}" name="(6-12)"/>
    <tableColumn id="14" xr3:uid="{17B38D41-309F-4730-A24A-FC76986C1449}" name="(13-19)"/>
    <tableColumn id="15" xr3:uid="{FEDDF1F0-0B07-4D58-9FC6-34997AC8266B}" name="(20-26)"/>
    <tableColumn id="16" xr3:uid="{29E32C36-97F4-4598-B04B-530108155D3D}" name="(27-31)"/>
    <tableColumn id="17" xr3:uid="{39C13A58-ACE8-4617-A654-DD37B5A184D9}" name="(1-2)"/>
    <tableColumn id="18" xr3:uid="{2878176B-2E60-401F-97FF-06EB7F60C021}" name="(3-9)"/>
    <tableColumn id="19" xr3:uid="{AA93343B-5043-4B32-BC17-A50D2F77E7A9}" name="(10-16)"/>
    <tableColumn id="20" xr3:uid="{C71C1A76-DB55-42AA-8360-CD5C7C697BBC}" name="(17-23)"/>
    <tableColumn id="21" xr3:uid="{6FC50F0D-A597-40CF-85B0-CF826D2AA0DB}" name="(24-30)"/>
    <tableColumn id="22" xr3:uid="{51A17D89-D577-409E-9436-AD3CF19A21E4}" name="(1-7)"/>
    <tableColumn id="23" xr3:uid="{A6462E47-65EC-421C-9AB4-5F418D999D10}" name="(8-14)"/>
    <tableColumn id="24" xr3:uid="{16123E56-7DEF-4D3A-9BF9-798925D643FF}" name="(15-21)" dataDxfId="727"/>
    <tableColumn id="25" xr3:uid="{1675EDBB-1277-47F7-B3F2-50FD8CA3664B}" name="(22-28)" dataDxfId="726"/>
    <tableColumn id="26" xr3:uid="{3EF23FC5-D01D-4AF5-815A-B8221E679355}" name="(29-4)" dataDxfId="725"/>
    <tableColumn id="27" xr3:uid="{6CD33175-474E-4ECA-B998-AB30A5A27E6C}" name="(5-11)"/>
    <tableColumn id="28" xr3:uid="{79862CBF-7175-42D3-9AE7-3AD481E0F056}" name="  (12-18)"/>
    <tableColumn id="29" xr3:uid="{FAF21FA2-D482-4215-9EEA-5D75E8C299F0}" name="(19-25)"/>
    <tableColumn id="30" xr3:uid="{89DFE639-C3E5-483A-A439-A251B56F169B}" name="(26-1)"/>
    <tableColumn id="31" xr3:uid="{45D079A3-1901-4FF9-AB60-2F9DEB6DAE24}" name=" (2-8)"/>
    <tableColumn id="32" xr3:uid="{5DF75F35-868B-4EF9-9033-BB2F6E382A29}" name=" (9-15)"/>
    <tableColumn id="33" xr3:uid="{3210ABCF-3789-4786-9991-BA0513350A8D}" name="(16/SEPT/2024-22/SEPT/2024)"/>
    <tableColumn id="34" xr3:uid="{B50DD222-7362-4616-AABC-6062082578B9}" name="(16/SEPT/2024 - 22/SEPT/2024)"/>
    <tableColumn id="35" xr3:uid="{10E5B600-2B09-4520-AD0C-FB193D20179F}" name="( 16/SEPT/2024-22/SEPT/2024 )"/>
    <tableColumn id="36" xr3:uid="{26CF013D-F160-4ABD-B294-79F2331EC84A}" name="23/SEPT/2024-29/SEPT/2024"/>
    <tableColumn id="37" xr3:uid="{DB9262D2-038F-4865-816F-4F0F93EDB414}" name="23/SEPT/2024 -29/SEPT/2024"/>
    <tableColumn id="38" xr3:uid="{8EFDC0CA-3274-4B25-8FD5-6DB09290083D}" name="23/SEPT/2024 - 29/SEPT/2024"/>
    <tableColumn id="39" xr3:uid="{DA96BD01-03AA-4F1C-8AB9-D4E3246B758E}" name="30/SEPT/2024-6/OCT/2024"/>
    <tableColumn id="40" xr3:uid="{0960024B-A470-42AE-AC3E-D0B4B54B5038}" name="30/SEPT/2024 -6/OCT/2024"/>
    <tableColumn id="41" xr3:uid="{13988329-EEAA-480B-8196-7996B17C0C0B}" name="30/SEPT/2024- 6/OCT/2024"/>
    <tableColumn id="42" xr3:uid="{7F7656ED-766E-4408-AA5B-1CF918F2751E}" name="7/OCT/2024-13/OCT/2024"/>
    <tableColumn id="43" xr3:uid="{93992C79-9F36-4EBA-ADEA-CB8E449277E6}" name="7/OCT/2024 -13/OCT/2024"/>
    <tableColumn id="44" xr3:uid="{EF826ECF-C42E-4A6E-A044-C99423802A2B}" name="7/OCT/2024- 13/OCT/2024"/>
    <tableColumn id="45" xr3:uid="{71A0D5B0-9176-4D33-9FBE-A852724C6D56}" name="14/OCT/2024-20/OCT/2024"/>
    <tableColumn id="46" xr3:uid="{FC8958E3-A6C2-4D86-98A3-A8ED510886C1}" name="21/OCT/2024-27/OCT/2024"/>
    <tableColumn id="47" xr3:uid="{5E433792-FDB8-4004-A652-FC22331AD77D}" name="28/oct/2024 - 3/oct/20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F9236F-346D-41CD-962D-D4AAF4D12D6B}" name="Table4" displayName="Table4" ref="A145:BA154" totalsRowShown="0" headerRowDxfId="724" tableBorderDxfId="723">
  <autoFilter ref="A145:BA154" xr:uid="{8AF9236F-346D-41CD-962D-D4AAF4D12D6B}">
    <filterColumn colId="1">
      <filters>
        <filter val="PERSONAL MENU SET"/>
      </filters>
    </filterColumn>
  </autoFilter>
  <tableColumns count="53">
    <tableColumn id="1" xr3:uid="{6749D4E7-DC2B-4EC7-B244-82D43A363048}" name="menu_code " dataDxfId="722"/>
    <tableColumn id="2" xr3:uid="{B5701FC0-0655-4199-A42A-34BB6D7867AB}" name="TOTAL_AKUMULASI_PROMO" dataDxfId="721"/>
    <tableColumn id="3" xr3:uid="{082609CC-C1D6-4358-9844-B2747EC0B8D4}" name="group_name" dataDxfId="720"/>
    <tableColumn id="4" xr3:uid="{10BADDF1-D142-4BB4-A026-8236EC7782E0}" name="category_name" dataDxfId="719"/>
    <tableColumn id="5" xr3:uid="{01FC106D-34D1-4A5E-A41A-8638176999DD}" name="sales_type" dataDxfId="718"/>
    <tableColumn id="6" xr3:uid="{BDFE72B8-F470-4330-9CA1-440471803D8E}" name="price"/>
    <tableColumn id="7" xr3:uid="{88EC1290-F865-479E-ADA6-97FF07C18271}" name="(1-31)" dataDxfId="717"/>
    <tableColumn id="8" xr3:uid="{80161850-555F-4B50-871B-73AEB8DDE34E}" name="(1-30)" dataDxfId="716"/>
    <tableColumn id="9" xr3:uid="{AC3629F0-8697-4AFC-A04B-9BA32D97258A}" name="(1-29)" dataDxfId="715"/>
    <tableColumn id="10" xr3:uid="{9455DC6E-BFDD-44D2-B65D-036C234A7148}" name="(1-31)2" dataDxfId="714"/>
    <tableColumn id="11" xr3:uid="{82CBA79E-3A89-466D-B4DE-79135D5E5DDF}" name="(1-30)3" dataDxfId="713"/>
    <tableColumn id="12" xr3:uid="{4E00B9FF-9FAC-4CFD-A84B-0C05DF19452D}" name="(1-5)" dataDxfId="712"/>
    <tableColumn id="13" xr3:uid="{7C316107-8DCF-4CC4-8C1D-81C503016562}" name="(6-12)" dataDxfId="711"/>
    <tableColumn id="14" xr3:uid="{B320F982-21FE-4225-8397-6178C32676F9}" name="(13-19)" dataDxfId="710"/>
    <tableColumn id="15" xr3:uid="{7020DFEC-4DF1-4A39-A819-056702B6A2DF}" name="(20-26)" dataDxfId="709"/>
    <tableColumn id="16" xr3:uid="{C1ECE3CD-B936-4CC2-8AAB-988EC31996B2}" name="(27-31)" dataDxfId="708"/>
    <tableColumn id="17" xr3:uid="{34693681-36DD-4526-9E21-FBF332382DB0}" name="(1-2)" dataDxfId="707"/>
    <tableColumn id="18" xr3:uid="{DE6A0B0C-1483-48B7-817C-28D67AB6A985}" name="(3-9)" dataDxfId="706"/>
    <tableColumn id="19" xr3:uid="{4F447432-97FA-4269-9C10-B50F38C95E74}" name="(10-16)" dataDxfId="705"/>
    <tableColumn id="20" xr3:uid="{2A9DF04C-AEAC-4943-9BF3-A037119D8C26}" name="(17-23)" dataDxfId="704"/>
    <tableColumn id="21" xr3:uid="{46F698C3-1697-4EE1-808F-3DFBA72B8911}" name="(24-30)" dataDxfId="703"/>
    <tableColumn id="22" xr3:uid="{A63F69B2-B82C-4D39-B37B-7A4976849E92}" name="(1-7)" dataDxfId="702"/>
    <tableColumn id="23" xr3:uid="{25D4D279-F041-4F22-AA1A-D8503CDD3BDF}" name="(8-14)" dataDxfId="701"/>
    <tableColumn id="24" xr3:uid="{96C3C1AF-A013-4A27-B0F7-B6D719A386B8}" name="(15-21)" dataDxfId="700"/>
    <tableColumn id="25" xr3:uid="{4617611F-D286-4AE7-9F58-5CA4F785401D}" name="(22-28)" dataDxfId="699"/>
    <tableColumn id="26" xr3:uid="{CFF7D995-7422-4220-B6C9-874213D6D89B}" name="(29-4)" dataDxfId="698"/>
    <tableColumn id="27" xr3:uid="{ABA23719-7B8F-4C18-9A3C-D94E78FEB54C}" name="(5-11)" dataDxfId="697"/>
    <tableColumn id="28" xr3:uid="{47587313-B51F-4B24-8AD7-D1885E5BF1A2}" name="  (12-18)" dataDxfId="696"/>
    <tableColumn id="29" xr3:uid="{D11F822C-E7DB-4B0E-8E42-9C0CC1ED18B2}" name="(19-25)" dataDxfId="695"/>
    <tableColumn id="30" xr3:uid="{F5C01FAE-5FE3-4CB1-9917-871BF4D39E66}" name="(26-1)" dataDxfId="694"/>
    <tableColumn id="31" xr3:uid="{EF889AE0-A062-4D86-9D2D-E298F5C9A927}" name=" (2-8)" dataDxfId="693"/>
    <tableColumn id="32" xr3:uid="{D02373F6-0C26-4D6E-BFB2-988E4FEC1F44}" name=" (9-15)" dataDxfId="692"/>
    <tableColumn id="33" xr3:uid="{6FBA6308-649D-4EC4-9E94-4F01E2F5F485}" name="(16/SEPT/2024-22/SEPT/2024)" dataDxfId="691"/>
    <tableColumn id="34" xr3:uid="{888E01C7-0387-4B9A-8C1D-40AB56CEFFF8}" name="(16/SEPT/2024 - 22/SEPT/2024)" dataDxfId="690"/>
    <tableColumn id="35" xr3:uid="{B71C909E-0090-417F-934D-15D18FE04095}" name="( 16/SEPT/2024-22/SEPT/2024 )" dataDxfId="689"/>
    <tableColumn id="36" xr3:uid="{9166F99D-811C-4906-A779-C8392057A5F8}" name="23/SEPT/2024-29/SEPT/2024" dataDxfId="688"/>
    <tableColumn id="37" xr3:uid="{276BD1A0-4F2F-43E8-861D-DF17CDFFA8F0}" name="23/SEPT/2024 -29/SEPT/2024" dataDxfId="687"/>
    <tableColumn id="38" xr3:uid="{5131170A-8117-4720-BE27-8F18E860B84D}" name="23/SEPT/2024 - 29/SEPT/2024" dataDxfId="686"/>
    <tableColumn id="39" xr3:uid="{010D64B7-622B-40AB-A0AD-15ECB7DF25D8}" name="30/SEPT/2024-6/OCT/2024" dataDxfId="685"/>
    <tableColumn id="40" xr3:uid="{E8234410-84C8-43B2-86C0-F137F533559F}" name="30/SEPT/2024 -6/OCT/2024" dataDxfId="684"/>
    <tableColumn id="41" xr3:uid="{8893AA64-BDE4-4171-B50E-BEE8524BBBB5}" name="30/SEPT/2024- 6/OCT/2024" dataDxfId="683"/>
    <tableColumn id="42" xr3:uid="{112ACBDD-A1FE-4C47-9788-DFAA204D9913}" name="7/OCT/2024-13/OCT/2024" dataDxfId="682"/>
    <tableColumn id="43" xr3:uid="{71D16E77-3767-4609-8A1F-E0BC56B68A44}" name="7/OCT/2024 -13/OCT/2024" dataDxfId="681"/>
    <tableColumn id="44" xr3:uid="{2C16D2B2-C577-4FEC-9904-977268BEB344}" name="7/OCT/2024- 13/OCT/2024" dataDxfId="680"/>
    <tableColumn id="45" xr3:uid="{2324CB09-C86C-4609-93A9-04E0F7CCFC00}" name="14/OCT/2024-20/OCT/20243"/>
    <tableColumn id="46" xr3:uid="{10E8A6D1-AAED-42E3-B4E3-9CBAFD1331BE}" name="14/OCT/2024-20/OCT/202432" dataDxfId="679"/>
    <tableColumn id="47" xr3:uid="{CB443451-74E2-4662-9621-6A91839DE5E8}" name="14/OCT/2024-20/OCT/202433" dataDxfId="678"/>
    <tableColumn id="48" xr3:uid="{C70A0749-F577-4CBE-9CAB-BF5F4102ABA9}" name="21/OCT/2024-27/OCT/2024"/>
    <tableColumn id="49" xr3:uid="{AED99FAA-F185-4AC7-ADF7-BB6DBCE534D6}" name="21/OCT/2024-27/OCT/20242" dataDxfId="677">
      <calculatedColumnFormula>ROUND(((AV146/$AV$156)*100),2)</calculatedColumnFormula>
    </tableColumn>
    <tableColumn id="50" xr3:uid="{F3D6C8C7-EFB2-440C-8C1C-4D9FDCC94B10}" name="21/OCT/2024-27/OCT/20243" dataDxfId="676">
      <calculatedColumnFormula>ROUND((((AV146*F146)/$AV$157)*100),2)</calculatedColumnFormula>
    </tableColumn>
    <tableColumn id="51" xr3:uid="{2CE68C8D-4773-4094-9806-D108489F40EA}" name="28/oct/2024 - 3/oct/2024"/>
    <tableColumn id="52" xr3:uid="{ECB0709D-F298-49E4-A9A9-6A46DAFAD835}" name="28/oct/2024 - 3/oct/20242" dataDxfId="675">
      <calculatedColumnFormula>ROUND(((AY146/$AY$156)*100),2)</calculatedColumnFormula>
    </tableColumn>
    <tableColumn id="53" xr3:uid="{FC33D1DA-7863-4E6F-ADD8-CB9F7BE60322}" name="28/oct/2024 - 3/oct/20243" dataDxfId="674">
      <calculatedColumnFormula>ROUND((((AY146*F146)/$AY$157)*100),2)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93A232-F95D-45DA-A1ED-3404E645D0B2}" name="Table5" displayName="Table5" ref="A29:AM129" totalsRowShown="0" tableBorderDxfId="663">
  <autoFilter ref="A29:AM129" xr:uid="{6393A232-F95D-45DA-A1ED-3404E645D0B2}">
    <filterColumn colId="1">
      <filters>
        <filter val="BBURINKLE CHEESE CHICKEN SET"/>
        <filter val="BEEF BULGOGI SET"/>
        <filter val="BEEF KIMCHI SET"/>
        <filter val="FREE BBURINKLE CHEESE CHICKEN SET"/>
        <filter val="FREE SPICY MALA CHICKEN SET"/>
        <filter val="SOY GARLIC CHICKEN SET"/>
        <filter val="SPICY MALA CHICKEN SET"/>
        <filter val="SPICY YANGNYEOM CHICKEN SET"/>
        <filter val="TASTY BEEF BBQ SET"/>
        <filter val="WAGYU TOKUSEN BBQ SET"/>
      </filters>
    </filterColumn>
  </autoFilter>
  <tableColumns count="39">
    <tableColumn id="1" xr3:uid="{D5CAFCBF-8BDF-4E77-8123-604E88B7CEB8}" name="menu_code "/>
    <tableColumn id="2" xr3:uid="{4453F7EA-5DFC-4CBB-B9F1-F7BE3D26377D}" name="BREAKDOWN_ITEM_PROMO"/>
    <tableColumn id="3" xr3:uid="{5630960D-08BF-4FEC-B3DD-A517F2D54272}" name="group_name"/>
    <tableColumn id="4" xr3:uid="{29C0289C-A80A-41AC-8E84-B26D3A20ECE7}" name="category_name"/>
    <tableColumn id="5" xr3:uid="{0692F4ED-14FE-4CC5-8549-C004194A1FD4}" name="sales_type"/>
    <tableColumn id="6" xr3:uid="{63DB6302-4D66-41BF-AA28-13456D0232CC}" name="price" dataDxfId="662"/>
    <tableColumn id="7" xr3:uid="{58C50CC6-FB34-409D-BA54-61581DB9D8B0}" name="(1-31)"/>
    <tableColumn id="8" xr3:uid="{9BEF8345-41BE-4AB2-A5C4-ABDD84FC2C9F}" name="(1-30)"/>
    <tableColumn id="9" xr3:uid="{42F3DF28-DB09-4DB0-A7B4-254566F9F2C0}" name="(1-29)"/>
    <tableColumn id="10" xr3:uid="{42F5173C-3F4D-475A-B5C3-012462CE31B2}" name="(1-31)2"/>
    <tableColumn id="11" xr3:uid="{630101B9-67B8-47E9-B896-52F45582CA92}" name="(1-30)3"/>
    <tableColumn id="12" xr3:uid="{16014F0B-B7C6-4178-B9E2-B225C44D7831}" name="(1-5)"/>
    <tableColumn id="13" xr3:uid="{204A988D-3063-46B0-9688-F56DDCC57CEC}" name="(6-12)"/>
    <tableColumn id="14" xr3:uid="{637A74E4-C4BC-43FE-B9B5-83F8E43167AE}" name="(13-19)"/>
    <tableColumn id="15" xr3:uid="{42B69090-607F-4916-9FC4-252F59A6EBC6}" name="(20-26)"/>
    <tableColumn id="16" xr3:uid="{D2EE9F2A-FFE1-45B1-B823-48BADDC45E0B}" name="(27-31)"/>
    <tableColumn id="17" xr3:uid="{B6B3FFAB-BF67-411A-9B4C-6DAA808D957F}" name="(1-2)"/>
    <tableColumn id="18" xr3:uid="{F144F887-0146-41C9-AA40-4A8DD5090C17}" name="(3-9)"/>
    <tableColumn id="19" xr3:uid="{27FB0FE2-5A5F-4005-946A-090ABEBF3F75}" name="(10-16)"/>
    <tableColumn id="20" xr3:uid="{18BC7754-C094-481A-8ED6-3E5DBAB17B4D}" name="(17-23)"/>
    <tableColumn id="21" xr3:uid="{E7BA7C7D-CE24-40EA-8A93-29082B9076A9}" name="(24-30)"/>
    <tableColumn id="22" xr3:uid="{97D47A2F-5D45-4390-9DAA-25E6D2EFEC1A}" name="(1-7)"/>
    <tableColumn id="23" xr3:uid="{3671BC2F-FC99-4515-B0D6-E5E687ACA267}" name="(8-14)"/>
    <tableColumn id="24" xr3:uid="{CDB97E07-2A2C-4A4A-8E96-E0785B07AC61}" name="(15-21)"/>
    <tableColumn id="25" xr3:uid="{E587CBF8-58A7-4D62-AE67-3AFA6764AD29}" name="(22-28)"/>
    <tableColumn id="26" xr3:uid="{CB85B0DE-381D-46B9-AF22-782B2A5A471B}" name=" (29 - 4)"/>
    <tableColumn id="27" xr3:uid="{525710DD-79E9-46A9-ADBE-CE6141395AA7}" name="(5 - 11)"/>
    <tableColumn id="28" xr3:uid="{C2201C95-6548-4171-A519-24365EC0E0EA}" name="(12-18)"/>
    <tableColumn id="29" xr3:uid="{13C38D2F-3C6B-4B10-B60F-7CAE0F4D5E88}" name="(19 - 25)"/>
    <tableColumn id="30" xr3:uid="{BCB25063-B37E-4AAD-8DFA-134561374530}" name=" ( 26  - 1)"/>
    <tableColumn id="31" xr3:uid="{2D38F534-66F7-4EEF-AC54-CEE1250699C7}" name=" ( 2 - 8)"/>
    <tableColumn id="32" xr3:uid="{A380D7F4-3229-48A3-B53F-FAF3AE0350FF}" name="( 9 - 15)"/>
    <tableColumn id="33" xr3:uid="{1475EA36-C1E2-4A32-BCDA-A4FEDD08A425}" name="(16/SEPT/2024-22/SEPT/2024)"/>
    <tableColumn id="34" xr3:uid="{37AFDCD5-60FE-40A2-82E4-DC750E46BB75}" name="23/SEPT/2024-29/SEPT/2024"/>
    <tableColumn id="35" xr3:uid="{5C859D9F-4F04-46C0-B4F4-4713292E3959}" name="30/SEPT/2024-6/OCT/2024"/>
    <tableColumn id="36" xr3:uid="{D135C75E-316C-4E23-AC4D-961C16D80549}" name="7/OCT/2024-13/OCT/2024"/>
    <tableColumn id="37" xr3:uid="{8EAE8A3B-3399-4672-8FDC-CD50DDB2A4D9}" name="14/OCT/2024-20/OCT/20243"/>
    <tableColumn id="38" xr3:uid="{6F423E0A-0BED-45D4-8E94-25AD68E2A578}" name="21/OCT/2024-27/OCT/2024"/>
    <tableColumn id="39" xr3:uid="{D34C1AD8-FBC7-4988-B369-AB93CE165511}" name="28/oct/2024 - 3/oct/2024" dataDxfId="66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AEAABF5-6F22-44E2-ABB2-943DF3FCC61C}" name="Table6" displayName="Table6" ref="A138:BA148" totalsRowShown="0" headerRowDxfId="660" tableBorderDxfId="659">
  <autoFilter ref="A138:BA148" xr:uid="{8AEAABF5-6F22-44E2-ABB2-943DF3FCC61C}">
    <filterColumn colId="1">
      <filters>
        <filter val="PERSONAL MENU SET"/>
      </filters>
    </filterColumn>
  </autoFilter>
  <tableColumns count="53">
    <tableColumn id="1" xr3:uid="{7DD0F406-FFAC-453E-8A0E-AD71C42FF8B1}" name="menu_code " dataDxfId="658"/>
    <tableColumn id="2" xr3:uid="{B5BCCA83-F0E5-44BA-834F-3E9DAB983759}" name="TOTAL_AKUMULASI_PROMO" dataDxfId="657"/>
    <tableColumn id="3" xr3:uid="{F8B44C3C-4A84-4FA9-930E-CE6FA0DA1D03}" name="group_name" dataDxfId="656"/>
    <tableColumn id="4" xr3:uid="{4899C108-F03D-4018-A636-FE10BF94A64D}" name="category_name" dataDxfId="655"/>
    <tableColumn id="5" xr3:uid="{2544D755-8C56-447C-9456-57BABC8404F4}" name="sales_type" dataDxfId="654"/>
    <tableColumn id="6" xr3:uid="{DB6F81EE-8AE9-4713-A30D-3DFC7F9F4967}" name="price"/>
    <tableColumn id="7" xr3:uid="{9D09ADA7-1E65-4083-8EC3-35276435A571}" name="(1-31)" dataDxfId="653"/>
    <tableColumn id="8" xr3:uid="{D0448E91-9E9B-4A23-9195-D8229D9558B5}" name="(1-30)" dataDxfId="652"/>
    <tableColumn id="9" xr3:uid="{D0CE3503-600D-4169-9CD3-A9ADC7597B8A}" name="(1-29)" dataDxfId="651"/>
    <tableColumn id="10" xr3:uid="{38225E9D-7304-4C29-BCB5-766F331DBC84}" name="(1-31)2" dataDxfId="650"/>
    <tableColumn id="11" xr3:uid="{073922B2-9744-46BA-A78F-CA9203E28093}" name="(1-30)3" dataDxfId="649"/>
    <tableColumn id="12" xr3:uid="{61381DBF-53CA-4EA0-A31C-10EE34D69EF0}" name="(1-5)" dataDxfId="648"/>
    <tableColumn id="13" xr3:uid="{363DB0CB-C2C3-4584-9B2C-05DC6F3FF030}" name="(6-12)" dataDxfId="647"/>
    <tableColumn id="14" xr3:uid="{8DB54ADA-8083-469C-91A8-D348C0B8CF42}" name="(13-19)" dataDxfId="646"/>
    <tableColumn id="15" xr3:uid="{DD5E554B-A9E4-4964-9266-332DB3A1EB06}" name="(20-26)" dataDxfId="645"/>
    <tableColumn id="16" xr3:uid="{ABBA8987-31EE-40F9-BC4B-5CA77C1F05DE}" name="(27-31)" dataDxfId="644"/>
    <tableColumn id="17" xr3:uid="{AAC5E4BA-429E-480B-9EBC-061AA436F8F9}" name="(1-2)" dataDxfId="643"/>
    <tableColumn id="18" xr3:uid="{65A1D1A9-1E64-48C5-B048-C41DFC543390}" name="(3-9)" dataDxfId="642"/>
    <tableColumn id="19" xr3:uid="{CCDA5895-0085-4E1A-9F21-69FD1EF96BE3}" name="(10-16)" dataDxfId="641"/>
    <tableColumn id="20" xr3:uid="{23ED31C5-F851-4611-8DBA-62DD127796F3}" name="(17-23)" dataDxfId="640"/>
    <tableColumn id="21" xr3:uid="{3631C200-D3D3-494B-B31C-AF2F1C5C913B}" name="(24-30)" dataDxfId="639"/>
    <tableColumn id="22" xr3:uid="{8452427C-BB3D-406D-8712-11B5BE2E424D}" name="(1-7)" dataDxfId="638"/>
    <tableColumn id="23" xr3:uid="{71A1B599-E298-4FF5-994F-206171595347}" name="(8-14)" dataDxfId="637"/>
    <tableColumn id="24" xr3:uid="{B75F5B39-C5E0-42AB-84DE-E5722D9C1B46}" name="(15-21)" dataDxfId="636"/>
    <tableColumn id="25" xr3:uid="{86CD71EA-6C5D-40EB-9692-5AC734122353}" name="(22-28)" dataDxfId="635"/>
    <tableColumn id="26" xr3:uid="{61BC8C78-CD57-4FE7-90BD-48AC284D26C7}" name="(29-4)" dataDxfId="634"/>
    <tableColumn id="27" xr3:uid="{68D6B004-4D57-4E92-B46E-726993DAEB47}" name="(5-11)" dataDxfId="633"/>
    <tableColumn id="28" xr3:uid="{1E340B32-F770-410D-BDE8-1EFB30E0D156}" name="  (12-18)" dataDxfId="632"/>
    <tableColumn id="29" xr3:uid="{37DE4880-8631-416D-8175-AEE9E7C50090}" name="(19-25)" dataDxfId="631"/>
    <tableColumn id="30" xr3:uid="{5EFA0A42-5D88-4C13-A7B6-ACAE18E5BF4F}" name="(26-1)" dataDxfId="630"/>
    <tableColumn id="31" xr3:uid="{E01D7A6C-C792-4572-8072-22E73A636099}" name=" (2-8)" dataDxfId="629"/>
    <tableColumn id="32" xr3:uid="{ED17DAF5-5E02-41EE-9DCB-63698F4DED74}" name=" (9-15)" dataDxfId="628"/>
    <tableColumn id="33" xr3:uid="{4C6600D6-65F2-4482-8D29-C147227461C9}" name="(16/SEPT/2024-22/SEPT/2024)" dataDxfId="627"/>
    <tableColumn id="34" xr3:uid="{A3C9FC3A-D73B-4926-8F09-2455597DA59F}" name="(16/SEPT/2024 - 22/SEPT/2024)" dataDxfId="626"/>
    <tableColumn id="35" xr3:uid="{422C6DAA-5809-41D7-BBBF-48F374AA2824}" name="( 16/SEPT/2024-22/SEPT/2024 )" dataDxfId="625"/>
    <tableColumn id="36" xr3:uid="{FFF06E6B-2630-4666-B2DE-5D57A521127D}" name="23/SEPT/2024-29/SEPT/2024" dataDxfId="624"/>
    <tableColumn id="37" xr3:uid="{B7F5A851-ABB5-4DB1-9841-E199B6813F96}" name="23/SEPT/2024 -29/SEPT/2024" dataDxfId="623"/>
    <tableColumn id="38" xr3:uid="{93D8EC88-605A-4F90-ACAF-C646B2B46E36}" name="23/SEPT/2024 - 29/SEPT/2024" dataDxfId="622"/>
    <tableColumn id="39" xr3:uid="{AD469220-6203-4025-8B5D-CE986D80DC11}" name="30/SEPT/2024-6/OCT/2024" dataDxfId="621"/>
    <tableColumn id="40" xr3:uid="{388918B6-7CDD-4C36-918B-CC8BC24A6F1A}" name="30/SEPT/2024 -6/OCT/2024" dataDxfId="620"/>
    <tableColumn id="41" xr3:uid="{F20E5DDD-B253-4C91-94E7-D159DDED3D46}" name="30/SEPT/2024- 6/OCT/2024" dataDxfId="619"/>
    <tableColumn id="42" xr3:uid="{67DAF8E6-51A9-4228-96E6-B3F1DFF4C3C1}" name="7/OCT/2024-13/OCT/2024" dataDxfId="618"/>
    <tableColumn id="43" xr3:uid="{10D1E70A-8AA2-4564-B5C6-0E5874140FE1}" name="7/OCT/2024 -13/OCT/2024" dataDxfId="617"/>
    <tableColumn id="44" xr3:uid="{96D75CA3-92B7-4224-9CA0-129721CD70B2}" name="7/OCT/2024- 13/OCT/2024" dataDxfId="616"/>
    <tableColumn id="45" xr3:uid="{9F60CA9F-C865-40A9-A9A5-909BFED01379}" name="14/OCT/2024- 20/OCT/2024" dataDxfId="615"/>
    <tableColumn id="46" xr3:uid="{CB9C5248-02C9-4D6F-B735-00DE6AC5E90C}" name="14/OCT/2024  -20/OCT/2024" dataDxfId="614"/>
    <tableColumn id="47" xr3:uid="{EF32671A-AB28-4D85-8921-9644B9A8FB11}" name="14/OCT/2024 - 20/OCT/2024" dataDxfId="613"/>
    <tableColumn id="48" xr3:uid="{EC59E5BF-AFD8-448D-A7AF-B8D0D76452B9}" name="21/OCT/2024-27/OCT/2024" dataDxfId="612"/>
    <tableColumn id="49" xr3:uid="{5A1AA190-B884-49AD-B15A-82480C2EC134}" name="21/OCT/2024-27/OCT/20242" dataDxfId="611">
      <calculatedColumnFormula>ROUND(((AV139/$AV$150)*100),2)</calculatedColumnFormula>
    </tableColumn>
    <tableColumn id="50" xr3:uid="{B8456DB8-AC36-43A1-8494-3C678A8D0FB0}" name="21/OCT/2024-27/OCT/20243" dataDxfId="610">
      <calculatedColumnFormula>ROUND((((AV139*F139)/$AV$151)*100),2)</calculatedColumnFormula>
    </tableColumn>
    <tableColumn id="51" xr3:uid="{00A3B294-998D-4F9E-99E7-835CB8F1FCE6}" name="28/oct/2024 - 3/oct/2024" dataDxfId="609"/>
    <tableColumn id="52" xr3:uid="{D791E275-D236-45E7-8C26-ACAE22501254}" name="28/oct/2024 - 3/oct/20242" dataDxfId="608">
      <calculatedColumnFormula>ROUND(((AY139/$AY$150)*100),2)</calculatedColumnFormula>
    </tableColumn>
    <tableColumn id="53" xr3:uid="{94674BAF-A486-4E4C-A207-9FE05F33D5F9}" name="28/oct/2024 - 3/oct/20243" dataDxfId="607">
      <calculatedColumnFormula>ROUND((((AY139*F139)/$AY$151)*100),2)</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6125EA-A2C2-44A8-81CA-E94A3462AE14}" name="Table7" displayName="Table7" ref="A30:AL132" totalsRowShown="0" tableBorderDxfId="591">
  <autoFilter ref="A30:AL132" xr:uid="{C96125EA-A2C2-44A8-81CA-E94A3462AE14}">
    <filterColumn colId="1">
      <filters>
        <filter val="BBURINKLE CHEESE CHICKEN SET"/>
        <filter val="BEEF BULGOGI SET"/>
        <filter val="BEEF KIMCHI SET"/>
        <filter val="FREE BBURINKLE CHEESE CHICKEN SET"/>
        <filter val="FREE SPICY MALA CHICKEN SET"/>
        <filter val="SOY GARLIC CHICKEN SET"/>
        <filter val="SPICY MALA CHICKEN SET"/>
        <filter val="SPICY YANGNYEOM CHICKEN SET"/>
        <filter val="TASTY BEEF BBQ SET"/>
        <filter val="WAGYU TOKUSEN BBQ SET"/>
      </filters>
    </filterColumn>
  </autoFilter>
  <tableColumns count="38">
    <tableColumn id="1" xr3:uid="{260D66DE-1DE4-4DF0-BE26-C3DDF1239D9A}" name="menu_code " dataDxfId="590"/>
    <tableColumn id="2" xr3:uid="{47BDEBC7-8D45-489F-ACFA-1476343AEC36}" name="BREAKDOWN_ITEM_PROMO" dataDxfId="589"/>
    <tableColumn id="3" xr3:uid="{5D5F2AB4-7A95-48B9-9FAC-695B50B3FBC4}" name="group_name" dataDxfId="588"/>
    <tableColumn id="4" xr3:uid="{DDC16C27-E0E0-4647-A52C-A98E65891B47}" name="category_name" dataDxfId="587"/>
    <tableColumn id="5" xr3:uid="{188BA35A-1E7B-4906-85B8-62BBAABE8233}" name="sales_type" dataDxfId="586"/>
    <tableColumn id="6" xr3:uid="{A4388179-DAAF-42AC-BBA4-83AAFEF69D75}" name="price" dataDxfId="585"/>
    <tableColumn id="7" xr3:uid="{B89877EE-6666-4A96-B672-C1A31A71A46B}" name="(25-30)" dataDxfId="584"/>
    <tableColumn id="8" xr3:uid="{94C4F217-CB90-4611-8E3F-83CF94678419}" name="(1-29)" dataDxfId="583"/>
    <tableColumn id="9" xr3:uid="{4D29AF70-8929-46DE-BA5E-6CB4FAF30E76}" name="(1-31)" dataDxfId="582"/>
    <tableColumn id="10" xr3:uid="{95393B6D-3ECF-4CBE-976C-41B658EC8D7E}" name="(1-30)" dataDxfId="581"/>
    <tableColumn id="11" xr3:uid="{68C49BB4-9D45-4A1A-86C9-3B5E44143091}" name="(1-5)" dataDxfId="580"/>
    <tableColumn id="12" xr3:uid="{358A9752-A4A5-44AD-A0C4-DF5783E0AD39}" name="(6-12)" dataDxfId="579"/>
    <tableColumn id="13" xr3:uid="{BEC4AC5C-738D-41FC-ACBB-D3D869F04F94}" name="(13-19)" dataDxfId="578"/>
    <tableColumn id="14" xr3:uid="{C37963BE-CC9C-44E0-A324-811F9BE81B52}" name="(20-26)" dataDxfId="577"/>
    <tableColumn id="15" xr3:uid="{24ED2D4E-29FA-48B9-822B-39ACAACAA832}" name="(27-31)" dataDxfId="576"/>
    <tableColumn id="16" xr3:uid="{57415A16-1449-47CD-A53B-9CFACE51ADBC}" name="(1-2)" dataDxfId="575"/>
    <tableColumn id="17" xr3:uid="{1348BA9B-EDF5-4165-B253-DBEFCCFEDE7E}" name="(3-9)" dataDxfId="574"/>
    <tableColumn id="18" xr3:uid="{37E7C816-DBE2-4B47-95A0-05A7C9658494}" name="(10-16)" dataDxfId="573"/>
    <tableColumn id="19" xr3:uid="{15084EB3-0B72-4496-B80F-28ED33F91789}" name="(17-23)" dataDxfId="572"/>
    <tableColumn id="20" xr3:uid="{C8F72F3C-8961-4B5D-8012-91EC9D656969}" name="(24-30)" dataDxfId="571"/>
    <tableColumn id="21" xr3:uid="{66177AE1-78BB-4597-8068-BA4E3CC41B85}" name="(1-7)" dataDxfId="570"/>
    <tableColumn id="22" xr3:uid="{5E58138A-4AE9-42A7-9194-1545B1304C1E}" name="(8-14)" dataDxfId="569"/>
    <tableColumn id="23" xr3:uid="{0113F06D-AD75-4EEB-A89C-A261A23F35D8}" name="(15-21)" dataDxfId="568"/>
    <tableColumn id="24" xr3:uid="{CBE9E347-B60D-4890-BAD7-F63D98BEE52B}" name="(22-28)" dataDxfId="567"/>
    <tableColumn id="25" xr3:uid="{51D09EEE-CB55-4634-997C-70DFCEBCF339}" name="(29 - 4)" dataDxfId="566"/>
    <tableColumn id="26" xr3:uid="{F25C19B5-591C-4E3E-96B1-5D741F395116}" name="(5 - 11)" dataDxfId="565"/>
    <tableColumn id="27" xr3:uid="{93CA6A94-B960-42C7-B3A5-A6D12CDFABBE}" name="(12-18)" dataDxfId="564"/>
    <tableColumn id="28" xr3:uid="{1D5B8AC5-9F6F-4A01-ABC6-3A7191712B04}" name=" ( 19 - 25 )" dataDxfId="563"/>
    <tableColumn id="29" xr3:uid="{63E7BAD9-3028-4395-9CD1-8DB97E0FC9BF}" name=" ( 26  -  1)" dataDxfId="562"/>
    <tableColumn id="30" xr3:uid="{CC24266D-5388-46C4-8AFB-D7239C549E7F}" name="( 2 - 8 )" dataDxfId="561"/>
    <tableColumn id="31" xr3:uid="{8EDD182A-3B94-4AF6-AF93-AE4CA688FDD6}" name=" ( 9 - 15 )" dataDxfId="560"/>
    <tableColumn id="32" xr3:uid="{ACEC24F5-24E2-4539-8522-CC05F7A73AA7}" name="(16/SEPT/2024-22/SEPT/2024)" dataDxfId="559"/>
    <tableColumn id="33" xr3:uid="{A00BEF83-6723-4D78-BE37-200C0165E6B9}" name="23/SEPT/2024-29/SEPT/2024" dataDxfId="558"/>
    <tableColumn id="34" xr3:uid="{D5F19A6E-078A-4908-AEC4-44E55ED6701A}" name="30/SEPT/2024-6/OCT/2024" dataDxfId="557"/>
    <tableColumn id="35" xr3:uid="{2150D921-86DA-4A30-9B66-7B9B813308EB}" name="7/OCT/2024-13/OCT/2024" dataDxfId="556"/>
    <tableColumn id="36" xr3:uid="{3AA5BCDC-C1C4-4A5B-8F4F-1CCA7D83DE10}" name="14/OCT/2024-20/OCT/2024" dataDxfId="555"/>
    <tableColumn id="37" xr3:uid="{7990045C-5B58-4442-90BB-35E3D9C954E1}" name="21/OCT/2024-27/OCT/2024"/>
    <tableColumn id="38" xr3:uid="{1BC09CD2-1B44-4C62-86C5-53BAD14FC65F}" name="28/oct/2024 - 3/oct/2024" dataDxfId="55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54EED7-C31A-4010-B55F-73CD8046472C}" name="Table8" displayName="Table8" ref="A140:BA149" totalsRowShown="0" headerRowDxfId="553" tableBorderDxfId="552">
  <autoFilter ref="A140:BA149" xr:uid="{D654EED7-C31A-4010-B55F-73CD8046472C}">
    <filterColumn colId="1">
      <filters>
        <filter val="PERSONAL MENU SET"/>
      </filters>
    </filterColumn>
  </autoFilter>
  <tableColumns count="53">
    <tableColumn id="1" xr3:uid="{F8D45ADF-967D-46A6-96E1-B68545CB9F7F}" name="menu_code " dataDxfId="551"/>
    <tableColumn id="2" xr3:uid="{4EA76F4E-B3EE-46D3-AB27-7EFB906A4548}" name="TOTAL_AKUMULASI_PROMO" dataDxfId="550"/>
    <tableColumn id="3" xr3:uid="{67D8A330-3C83-4EC1-BECB-542FC59FF4F3}" name="group_name" dataDxfId="549"/>
    <tableColumn id="4" xr3:uid="{369C8A2A-7E1D-407A-956F-9E639A809997}" name="category_name" dataDxfId="548"/>
    <tableColumn id="5" xr3:uid="{B315737B-322C-4DC8-B22C-AA15FC53D408}" name="sales_type" dataDxfId="547"/>
    <tableColumn id="6" xr3:uid="{58D443D9-559C-48F2-B8B2-2E3E12B67F42}" name="price"/>
    <tableColumn id="7" xr3:uid="{E4B0D450-9EE1-4030-96E3-9ED6E24F8CD6}" name="(1-31)" dataDxfId="546"/>
    <tableColumn id="8" xr3:uid="{870C5104-98DD-4FCE-9714-2B029FC4EDCF}" name="(1-30)" dataDxfId="545"/>
    <tableColumn id="9" xr3:uid="{7CDCA210-673C-4850-9007-9860BE819661}" name="(1-29)" dataDxfId="544"/>
    <tableColumn id="10" xr3:uid="{6C0774EE-BB54-4C4A-B42B-6E6B64A61CA9}" name="(1-31)2" dataDxfId="543"/>
    <tableColumn id="11" xr3:uid="{52A800C6-FD38-4554-8DC4-204E6989EABD}" name="(1-30)3" dataDxfId="542"/>
    <tableColumn id="12" xr3:uid="{D9944FD8-E613-435D-9300-E7185B38C601}" name="(1-5)" dataDxfId="541"/>
    <tableColumn id="13" xr3:uid="{C0DFB1EF-F915-49D9-8169-55525CA819BA}" name="(6-12)" dataDxfId="540"/>
    <tableColumn id="14" xr3:uid="{BEE4CFC3-71CA-4855-92A2-D56E7841D764}" name="(13-19)" dataDxfId="539"/>
    <tableColumn id="15" xr3:uid="{B4926934-65D7-4BF6-9611-4B2A3B4B8BC9}" name="(20-26)" dataDxfId="538"/>
    <tableColumn id="16" xr3:uid="{11B2887B-BEB2-4C26-9EB8-436FD381E7F2}" name="(27-31)" dataDxfId="537"/>
    <tableColumn id="17" xr3:uid="{2D295B17-BE40-4837-8BB1-D135DC2A7B48}" name="(1-2)" dataDxfId="536"/>
    <tableColumn id="18" xr3:uid="{A25D6479-20FB-47D7-95B8-C83F3C6E86C1}" name="(3-9)" dataDxfId="535"/>
    <tableColumn id="19" xr3:uid="{578B6749-DA47-45DE-9689-130D8EC274A9}" name="(10-16)" dataDxfId="534"/>
    <tableColumn id="20" xr3:uid="{5485621F-821D-4F90-AFDA-9E02D0732323}" name="(17-23)" dataDxfId="533"/>
    <tableColumn id="21" xr3:uid="{89CF1797-A4B3-4184-88D4-B96ABEF529C6}" name="(24-30)" dataDxfId="532"/>
    <tableColumn id="22" xr3:uid="{92D079ED-168B-41BC-A5C5-669AA4811B5C}" name="(1-7)" dataDxfId="531"/>
    <tableColumn id="23" xr3:uid="{4D15D3E5-B9ED-4267-B09E-01EE59C90C6F}" name="(8-14)" dataDxfId="530"/>
    <tableColumn id="24" xr3:uid="{4D0800C6-89A7-4096-9C64-216D9E3F5AF1}" name="(15-21)" dataDxfId="529"/>
    <tableColumn id="25" xr3:uid="{C92FEFB2-4ADC-4702-B473-29AFF40DC6C1}" name="(22-28)" dataDxfId="528"/>
    <tableColumn id="26" xr3:uid="{480FCD06-6306-4E64-BD52-EC425AC27891}" name="(29-4)" dataDxfId="527"/>
    <tableColumn id="27" xr3:uid="{CDB6500E-7E1E-4B0C-8A1D-73D1CE6F1DDE}" name="(5-11)" dataDxfId="526"/>
    <tableColumn id="28" xr3:uid="{70007A8F-0F74-4D7A-AB9D-FE97A11BD132}" name="  (12-18)" dataDxfId="525"/>
    <tableColumn id="29" xr3:uid="{A077B6EA-5D39-4C90-B6F2-0646F7A7D324}" name="(19-25)" dataDxfId="524"/>
    <tableColumn id="30" xr3:uid="{6DBC8058-2017-413B-BB7F-796814BF0BF8}" name="(26-1)" dataDxfId="523"/>
    <tableColumn id="31" xr3:uid="{37F46411-1B81-4EAD-92EF-5F018924790F}" name=" (2-8)" dataDxfId="522"/>
    <tableColumn id="32" xr3:uid="{802CDD9B-D055-4651-83A0-A2156E75D576}" name=" (9-15)" dataDxfId="521"/>
    <tableColumn id="33" xr3:uid="{B251F44A-214C-42C1-9DDD-61B2470B220D}" name="(16/SEPT/2024-22/SEPT/2024)" dataDxfId="520"/>
    <tableColumn id="34" xr3:uid="{30EDEE10-889D-4F4F-9107-47EC1420A41C}" name="(16/SEPT/2024 - 22/SEPT/2024)" dataDxfId="519"/>
    <tableColumn id="35" xr3:uid="{04AD069C-754E-4C4F-82C2-76C3BDEBF9BA}" name="( 16/SEPT/2024-22/SEPT/2024 )" dataDxfId="518"/>
    <tableColumn id="36" xr3:uid="{B988DBBF-1C64-4488-B404-E1361231E30A}" name="23/SEPT/2024-29/SEPT/2024" dataDxfId="517"/>
    <tableColumn id="37" xr3:uid="{9E550CD7-AD9D-49FF-BA3A-DADD45443FD9}" name="23/SEPT/2024 -29/SEPT/2024" dataDxfId="516"/>
    <tableColumn id="38" xr3:uid="{7009563B-3424-4722-B01B-0A9F028B12CD}" name="23/SEPT/2024 - 29/SEPT/2024" dataDxfId="515"/>
    <tableColumn id="39" xr3:uid="{91981351-B38A-4B0F-A644-17F82920E7AF}" name="30/SEPT/2024-6/OCT/2024" dataDxfId="514"/>
    <tableColumn id="40" xr3:uid="{FCCD4567-F7CE-4C1A-8396-F0A0BBBBB81E}" name="30/SEPT/2024 -6/OCT/2024" dataDxfId="513"/>
    <tableColumn id="41" xr3:uid="{AAC3F572-8833-4568-8CAE-B67E4972645D}" name="30/SEPT/2024- 6/OCT/2024" dataDxfId="512"/>
    <tableColumn id="42" xr3:uid="{9CFD88E5-63EA-4A56-9A10-2D5931C9FDBC}" name="7/OCT/2024-13/OCT/2024" dataDxfId="511"/>
    <tableColumn id="43" xr3:uid="{673F16D5-671D-404D-8582-E6E56A8FDC6A}" name="7/OCT/2024 -13/OCT/2024" dataDxfId="510"/>
    <tableColumn id="44" xr3:uid="{70C0703F-3B19-4ED2-ACA3-5E0B36E33812}" name="7/OCT/2024- 13/OCT/2024" dataDxfId="509"/>
    <tableColumn id="45" xr3:uid="{A0B05F25-8278-44E8-80E3-B6E3AD6BC5E4}" name="14/OCT/2024- 20/OCT/2024" dataDxfId="508"/>
    <tableColumn id="46" xr3:uid="{01B4376B-ED19-47CC-B343-C06DBA485E21}" name="14/OCT/2024 -20/OCT/2024" dataDxfId="507"/>
    <tableColumn id="47" xr3:uid="{04BB2ED5-45C5-4F08-9E75-57B660EAD30A}" name="14/OCT/2024 - 20/OCT/2024" dataDxfId="506"/>
    <tableColumn id="48" xr3:uid="{93405E98-96CF-4426-9C07-C7FB98713217}" name="21/OCT/2024-27/OCT/2024" dataDxfId="505"/>
    <tableColumn id="49" xr3:uid="{36AE42E0-2D0F-4C31-B9E7-90C0B87626EE}" name="21/OCT/2024 -27/OCT/2024" dataDxfId="504">
      <calculatedColumnFormula>ROUND(((AV141/$AV$151)*100),2)</calculatedColumnFormula>
    </tableColumn>
    <tableColumn id="50" xr3:uid="{6A2D9CEA-0917-4423-A7E0-A4757504069D}" name="21/OCT/2024- 27/OCT/2024" dataDxfId="503">
      <calculatedColumnFormula>ROUND((((AV141*F141)/$AV$152)*100),2)</calculatedColumnFormula>
    </tableColumn>
    <tableColumn id="51" xr3:uid="{70A35BEF-5118-45E7-8747-C17DA3DAF499}" name="28/oct/2024 - 3/oct/2024" dataDxfId="502"/>
    <tableColumn id="52" xr3:uid="{2A5E8BA8-C891-4398-86CE-AF1E0F8A55AB}" name="28/oct/2024 - 3/oct/20242" dataDxfId="501">
      <calculatedColumnFormula>ROUND(((AY141/$AY$151)*100),2)</calculatedColumnFormula>
    </tableColumn>
    <tableColumn id="53" xr3:uid="{3D8A0354-94AF-49E2-A225-C0F8CD0CCB59}" name="28/oct/2024 - 3/oct/20243" dataDxfId="500">
      <calculatedColumnFormula>ROUND((((AY141*F141)/$AY$152)*100),2)</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101F382-3A6D-4C4A-A66E-F7346F1BEFD3}" name="Table9" displayName="Table9" ref="A29:AK129" totalsRowShown="0" tableBorderDxfId="490">
  <autoFilter ref="A29:AK129" xr:uid="{0101F382-3A6D-4C4A-A66E-F7346F1BEFD3}">
    <filterColumn colId="1">
      <filters>
        <filter val="BBURINKLE CHEESE CHICKEN SET"/>
        <filter val="BEEF BULGOGI SET"/>
        <filter val="BEEF KIMCHI SET"/>
        <filter val="FREE BBURINKLE CHEESE CHICKEN SET"/>
        <filter val="FREE SPICY MALA CHICKEN SET"/>
        <filter val="SOY GARLIC CHICKEN SET"/>
        <filter val="SPICY MALA CHICKEN SET"/>
        <filter val="SPICY YANGNYEOM CHICKEN SET"/>
        <filter val="TASTY BEEF BBQ SET"/>
        <filter val="WAGYU TOKUSEN BBQ SET"/>
      </filters>
    </filterColumn>
  </autoFilter>
  <tableColumns count="37">
    <tableColumn id="1" xr3:uid="{B330760F-26AA-4D5A-98A9-7605F016F8D6}" name="menu_code "/>
    <tableColumn id="2" xr3:uid="{E8196C5B-0518-45FB-B5E7-3CC9B37F6F73}" name="BREAKDOWN_ITEM_MENU_PROMO"/>
    <tableColumn id="3" xr3:uid="{1403220D-D18F-4EC5-9BFD-C6268EC6B04D}" name="group_name"/>
    <tableColumn id="4" xr3:uid="{AF2800FC-EF1D-44B6-92FE-68163AD86431}" name="category_name"/>
    <tableColumn id="5" xr3:uid="{6B73D321-E023-4FB7-820F-5703D18CC326}" name="sales_type" dataDxfId="489"/>
    <tableColumn id="6" xr3:uid="{94BCA4E8-D4FF-42DC-AB29-20D13AF86BC5}" name="price" dataDxfId="488"/>
    <tableColumn id="7" xr3:uid="{63042AE5-1A0C-4F1C-BBEA-EBE4642EC850}" name="(6-29)"/>
    <tableColumn id="8" xr3:uid="{66B6B09F-6072-4045-A219-38F2673CEA4F}" name="(1-31)"/>
    <tableColumn id="9" xr3:uid="{E332104C-17C3-443C-A583-E9E2AEADFF48}" name="(1-30)"/>
    <tableColumn id="10" xr3:uid="{52DFABA7-DBE0-451C-B0EF-C634DFB67B9F}" name="(1-5)"/>
    <tableColumn id="11" xr3:uid="{258034C7-4E17-420B-BB24-40C996B342D4}" name="(6-12)"/>
    <tableColumn id="12" xr3:uid="{B35237D7-BC28-4403-8CBE-15E0A667CB47}" name="(13-19)"/>
    <tableColumn id="13" xr3:uid="{8B30E93E-B0FC-4B5E-AC49-8C3748362AC7}" name="(20-26)"/>
    <tableColumn id="14" xr3:uid="{4498501F-08D7-469F-B9F8-128185930227}" name="(27-31)"/>
    <tableColumn id="15" xr3:uid="{B2912392-C92D-4A82-AA97-04B0AF568EA7}" name="(1-2)"/>
    <tableColumn id="16" xr3:uid="{C505925F-41F9-4F0C-82A0-91BC62A15012}" name="(3-9)"/>
    <tableColumn id="17" xr3:uid="{2773074D-F611-425D-B99A-431151472F17}" name="(10-16)"/>
    <tableColumn id="18" xr3:uid="{1F946F31-0E75-49B6-976A-BDDAADFB3CC3}" name="(17-23)"/>
    <tableColumn id="19" xr3:uid="{BD22BA8B-BF06-4F41-8E54-7A0B469ECCCE}" name="(24-30)"/>
    <tableColumn id="20" xr3:uid="{2C5E4146-3A3F-4E6E-8E24-9BB39ADF8675}" name="(1-7)"/>
    <tableColumn id="21" xr3:uid="{244C24BD-6316-48EA-AB01-E86CDF364EBE}" name="(8-14)"/>
    <tableColumn id="22" xr3:uid="{17C966BB-4B3C-43B5-B993-A28EA176A418}" name="(15-21)"/>
    <tableColumn id="23" xr3:uid="{0B154404-7F06-484C-8A3C-C1504B9AFFD1}" name="(22-28)"/>
    <tableColumn id="24" xr3:uid="{BC12E5E8-2D92-4725-BC06-153768DE9688}" name="(29 - 4)"/>
    <tableColumn id="25" xr3:uid="{B3166A3A-3CD8-4426-A621-5C15033EF0AE}" name="(5 - 11)"/>
    <tableColumn id="26" xr3:uid="{DF291B67-9BC8-435D-B25A-F6AAE02B7FF2}" name="(12-18)"/>
    <tableColumn id="27" xr3:uid="{16D2D74B-D71E-42AC-96C6-2592BDF71EF6}" name="(19 - 25)"/>
    <tableColumn id="28" xr3:uid="{08A7E837-3151-40BD-8378-AE25A16D6357}" name=" ( 26 - 1 )"/>
    <tableColumn id="29" xr3:uid="{FE78F80B-3688-4592-A761-7D07F1BDEB03}" name=" ( 2 - 8)"/>
    <tableColumn id="30" xr3:uid="{A56908C1-2F35-4C27-8DBC-32AFF7AC154F}" name="  ( 9 - 15)"/>
    <tableColumn id="31" xr3:uid="{1C67EDAB-3F9C-4E9E-BE99-FBAA98DA608A}" name="(16/SEPT/2024-22/SEPT/2024)"/>
    <tableColumn id="32" xr3:uid="{8C097665-F1E1-4868-8A89-4B909ACBBACC}" name="23/SEPT/2024-29/SEPT/2024"/>
    <tableColumn id="33" xr3:uid="{3392FBA1-8458-4E29-913E-4C2088589EE0}" name="30/SEPT/2024-6/OCT/2024"/>
    <tableColumn id="34" xr3:uid="{4AC48D8B-94C5-4438-9034-F61005504691}" name="7/OCT/2024-13/OCT/2024"/>
    <tableColumn id="35" xr3:uid="{9EDD0033-03CC-4F3D-965A-49555D0A7B77}" name="14/OCT/2024-20/OCT/2024"/>
    <tableColumn id="36" xr3:uid="{F669ADDC-C098-44D5-9078-FB53BBCBFC68}" name="21/OCT/2024-27/OCT/2024"/>
    <tableColumn id="37" xr3:uid="{807E798A-E35A-4E04-BB32-D5571EBA4D75}" name="28/oct/2024 - 3/oct/2024" dataDxfId="48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C28794A-5C52-482F-A31F-2D7D8D3EF0DE}" name="Table10" displayName="Table10" ref="A139:BA148" totalsRowShown="0" headerRowDxfId="486" tableBorderDxfId="485">
  <autoFilter ref="A139:BA148" xr:uid="{7C28794A-5C52-482F-A31F-2D7D8D3EF0DE}">
    <filterColumn colId="1">
      <filters>
        <filter val="PERSONAL MENU SET"/>
      </filters>
    </filterColumn>
  </autoFilter>
  <tableColumns count="53">
    <tableColumn id="1" xr3:uid="{D45F4D40-D052-4DC4-8EE1-FE5144E8F43D}" name="menu_code " dataDxfId="484"/>
    <tableColumn id="2" xr3:uid="{B6BE21FD-8773-42F1-828A-9E8D93E75A13}" name="TOTAL_AKUMULASI_PROMO" dataDxfId="483"/>
    <tableColumn id="3" xr3:uid="{8826FDE1-C2F7-4742-A853-54AB46C82DD0}" name="group_name" dataDxfId="482"/>
    <tableColumn id="4" xr3:uid="{D4CE46CD-B6DC-4BFE-937D-313840D09AD4}" name="category_name" dataDxfId="481"/>
    <tableColumn id="5" xr3:uid="{5DD0E274-D76F-4D2C-9BAE-E7E492391142}" name="sales_type" dataDxfId="480"/>
    <tableColumn id="6" xr3:uid="{1A23E623-18D8-489C-89FB-EE6697787668}" name="price"/>
    <tableColumn id="7" xr3:uid="{A501B52E-A9C2-4833-AC3B-ECC7CAFEBEA0}" name="(1-31)" dataDxfId="479"/>
    <tableColumn id="8" xr3:uid="{6AC75774-5720-4194-B1CD-4CC264091432}" name="(1-30)" dataDxfId="478"/>
    <tableColumn id="9" xr3:uid="{9F715C9B-8CBC-4976-BB4A-C0B6FBE3F776}" name="(1-29)" dataDxfId="477"/>
    <tableColumn id="10" xr3:uid="{F916EA27-26C7-4012-8C18-33DFC44FFE5C}" name="(1-31)2" dataDxfId="476"/>
    <tableColumn id="11" xr3:uid="{5CB3DCEB-F2DB-41C3-9F36-726E2E5519EB}" name="(1-30)3" dataDxfId="475"/>
    <tableColumn id="12" xr3:uid="{CD897FF6-F18E-4A75-BB1B-EE6C27334BD4}" name="(1-5)" dataDxfId="474"/>
    <tableColumn id="13" xr3:uid="{D5A8243C-404E-475F-8FCE-6A45A2CC4645}" name="(6-12)" dataDxfId="473"/>
    <tableColumn id="14" xr3:uid="{211FF225-839D-45F5-A674-B0DDE824B68A}" name="(13-19)" dataDxfId="472"/>
    <tableColumn id="15" xr3:uid="{0AD897C7-5C1B-41E4-A352-EFF19CD3530B}" name="(20-26)" dataDxfId="471"/>
    <tableColumn id="16" xr3:uid="{95574104-209C-4E0B-A7D8-C84D5C93EA09}" name="(27-31)" dataDxfId="470"/>
    <tableColumn id="17" xr3:uid="{1310FAB3-4A37-4503-ACD8-379B67BB8B29}" name="(1-2)" dataDxfId="469"/>
    <tableColumn id="18" xr3:uid="{F6569F22-1F38-46DC-B656-9AEC73B20341}" name="(3-9)" dataDxfId="468"/>
    <tableColumn id="19" xr3:uid="{D03C95B3-CE91-4FBE-8704-694074CCCE8F}" name="(10-16)" dataDxfId="467"/>
    <tableColumn id="20" xr3:uid="{773C2548-9DC8-46EF-A295-C1CFFFF57671}" name="(17-23)" dataDxfId="466"/>
    <tableColumn id="21" xr3:uid="{4F63C983-4361-4BB1-B495-62D8D0186C9B}" name="(24-30)" dataDxfId="465"/>
    <tableColumn id="22" xr3:uid="{6BC69BA9-8BD9-4D6C-B3FD-97878DF5BF0D}" name="(1-7)" dataDxfId="464"/>
    <tableColumn id="23" xr3:uid="{01182ACC-C849-4698-970D-8ACAF00B5D49}" name="(8-14)" dataDxfId="463"/>
    <tableColumn id="24" xr3:uid="{CB019900-455A-480B-BEF8-9581B97EF5C0}" name="(15-21)" dataDxfId="462"/>
    <tableColumn id="25" xr3:uid="{D2936E88-C1F8-4D6D-A065-B5FD60082F44}" name="(22-28)" dataDxfId="461"/>
    <tableColumn id="26" xr3:uid="{217DCA9A-299A-4861-9C8E-D4A582B5CF16}" name="(29-4)" dataDxfId="460"/>
    <tableColumn id="27" xr3:uid="{6BA805E3-8749-4B6B-AD9C-39FEA6EA18D6}" name="(5-11)" dataDxfId="459"/>
    <tableColumn id="28" xr3:uid="{B565EAA4-EEB6-48ED-B795-5772DAB531A5}" name="  (12-18)" dataDxfId="458"/>
    <tableColumn id="29" xr3:uid="{63B5D9BC-BF5B-4FE2-9678-AE04C4427386}" name="(19-25)" dataDxfId="457"/>
    <tableColumn id="30" xr3:uid="{FFDA32CA-C30A-4930-B326-5D6F9F56CFFA}" name="(26-1)" dataDxfId="456"/>
    <tableColumn id="31" xr3:uid="{06C20C50-574D-48B1-9EA1-390236147332}" name=" (2-8)" dataDxfId="455"/>
    <tableColumn id="32" xr3:uid="{229CA8A6-9EE1-482F-80E2-024AE9CA34B5}" name=" (9-15)" dataDxfId="454"/>
    <tableColumn id="33" xr3:uid="{6CC851B8-C78D-41D5-BE46-E7B9B0D74C74}" name="(16/SEPT/2024-22/SEPT/2024)" dataDxfId="453"/>
    <tableColumn id="34" xr3:uid="{738559C7-5AF2-4DD6-AC70-A4032E731641}" name="(16/SEPT/2024 - 22/SEPT/2024)" dataDxfId="452"/>
    <tableColumn id="35" xr3:uid="{C0D89EAF-E828-4EF1-A12B-B4470C737CAD}" name="( 16/SEPT/2024-22/SEPT/2024 )" dataDxfId="451"/>
    <tableColumn id="36" xr3:uid="{6725C7EF-BDAB-4179-B701-0ADE14AF382F}" name="23/SEPT/2024-29/SEPT/2024" dataDxfId="450"/>
    <tableColumn id="37" xr3:uid="{1C811B73-A0F1-4185-9910-6C3AD7270592}" name="23/SEPT/2024 -29/SEPT/2024" dataDxfId="449"/>
    <tableColumn id="38" xr3:uid="{DE488DCC-8505-4109-ACF3-D27498570713}" name="23/SEPT/2024 - 29/SEPT/2024" dataDxfId="448"/>
    <tableColumn id="39" xr3:uid="{6FB20DD4-46A4-4B04-9358-6A520101FF99}" name="30/SEPT/2024-6/OCT/2024" dataDxfId="447"/>
    <tableColumn id="40" xr3:uid="{9C0D4BFB-F0C5-4D76-BA11-98EA6D0F865D}" name="30/SEPT/2024 -6/OCT/2024" dataDxfId="446"/>
    <tableColumn id="41" xr3:uid="{B81E3D77-0718-4C6C-80E3-0B2A93831454}" name="30/SEPT/2024- 6/OCT/2024" dataDxfId="445"/>
    <tableColumn id="42" xr3:uid="{4791D87C-258E-424D-9C45-85F655C7E2FD}" name="7/OCT/2024-13/OCT/2024" dataDxfId="444"/>
    <tableColumn id="43" xr3:uid="{9B22E1D5-4C23-49AD-B6EE-77C72740E1CD}" name="7/OCT/2024 -13/OCT/2024" dataDxfId="443"/>
    <tableColumn id="44" xr3:uid="{773FECCD-9D75-4BE5-84FD-E04BCB5A7768}" name="7/OCT/2024- 13/OCT/2024" dataDxfId="442"/>
    <tableColumn id="45" xr3:uid="{066D13C7-02DA-42DF-B8F4-0554F45AF23F}" name="14/OCT/2024- 20/OCT/2024" dataDxfId="441"/>
    <tableColumn id="46" xr3:uid="{D18C5006-01B9-4EC2-9A5C-FB947789E9CB}" name="14/OCT/2024 - 20/OCT/2024" dataDxfId="440"/>
    <tableColumn id="47" xr3:uid="{5DC992C7-8D2B-4F77-A355-EE7A736527AD}" name="14/OCT/2024 -  20/OCT/2024" dataDxfId="439"/>
    <tableColumn id="48" xr3:uid="{74EF291C-1DCC-4BD9-B947-2A4004EE4B8A}" name="21/OCT/2024-27/OCT/20243" dataDxfId="438"/>
    <tableColumn id="49" xr3:uid="{B67A0E95-AB15-4D0C-988F-68AD092F3649}" name="21/OCT/2024- 27/OCT/20243" dataDxfId="437">
      <calculatedColumnFormula>ROUND(((AV140/$AV$150)*100),2)</calculatedColumnFormula>
    </tableColumn>
    <tableColumn id="50" xr3:uid="{BFDC1F9A-64A6-42AA-B352-7498508AAFB3}" name="21/OCT/2024 -27/OCT/20243" dataDxfId="436">
      <calculatedColumnFormula>ROUND((((AV140*F140)/$AV$151)*100),2)</calculatedColumnFormula>
    </tableColumn>
    <tableColumn id="51" xr3:uid="{9E12AA49-B28D-4822-98C7-18831A6E901D}" name="28/oct/2024 - 3/oct/2024" dataDxfId="435"/>
    <tableColumn id="52" xr3:uid="{D9EDC77D-06B6-4CB8-880C-C47E40326DC9}" name="28/oct/2024 - 3/oct/20242" dataDxfId="434">
      <calculatedColumnFormula>ROUND(((AY140/$AY$150)*100),2)</calculatedColumnFormula>
    </tableColumn>
    <tableColumn id="53" xr3:uid="{25451582-A1ED-4382-9D45-B80770824920}" name="28/oct/2024 - 3/oct/20243" dataDxfId="433">
      <calculatedColumnFormula>ROUND((((AY140*F140)/$AY$151)*100),2)</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B40312F-93C8-4170-8C80-6F04808A6847}" name="Table11" displayName="Table11" ref="A30:AJ132" totalsRowShown="0" headerRowDxfId="422" tableBorderDxfId="421">
  <autoFilter ref="A30:AJ132" xr:uid="{FB40312F-93C8-4170-8C80-6F04808A6847}">
    <filterColumn colId="1">
      <filters>
        <filter val="BBURINKLE CHEESE CHICKEN SET"/>
        <filter val="BEEF BULGOGI SET"/>
        <filter val="BEEF KIMCHI SET"/>
        <filter val="FREE BBURINKLE CHEESE CHICKEN SET"/>
        <filter val="FREE SPICY MALA CHICKEN SET"/>
        <filter val="SOY GARLIC CHICKEN SET"/>
        <filter val="SPICY MALA CHICKEN SET"/>
        <filter val="SPICY YANGNYEOM CHICKEN SET"/>
        <filter val="TASTY BEEF BBQ SET"/>
        <filter val="WAGYU TOKUSEN BBQ SET"/>
      </filters>
    </filterColumn>
  </autoFilter>
  <tableColumns count="36">
    <tableColumn id="1" xr3:uid="{6EDFAC62-DE5B-4997-9EBA-CB1728B72FA1}" name="menu_code "/>
    <tableColumn id="2" xr3:uid="{50123972-4F1F-4D5E-A2D4-D3D53AEC73B5}" name="BREAKDOWN_ITEM_PROMO"/>
    <tableColumn id="3" xr3:uid="{A8AD718C-48B4-44CE-B796-39FF2948AF01}" name="group_name" dataDxfId="420"/>
    <tableColumn id="4" xr3:uid="{B5DAB974-FCE4-49E6-885D-B7DBBC77FC7C}" name="category_name" dataDxfId="419"/>
    <tableColumn id="5" xr3:uid="{19DC8854-E3D2-4911-9AA2-64C173B2910B}" name="sales_type"/>
    <tableColumn id="6" xr3:uid="{4C584C0C-349D-4276-B462-CB519793CDE8}" name="price"/>
    <tableColumn id="7" xr3:uid="{B787A166-67D8-4596-B08F-CE2E67FB3335}" name="(28-31)"/>
    <tableColumn id="8" xr3:uid="{EB076FEA-1069-4A01-A8CC-EC805566A388}" name="(1-30)"/>
    <tableColumn id="9" xr3:uid="{30020705-FA21-4A5D-8A54-92716438B31A}" name="(1-5)"/>
    <tableColumn id="10" xr3:uid="{AC7F7CD1-A37D-410F-B109-0236B4F8F0D8}" name="(6-12)"/>
    <tableColumn id="11" xr3:uid="{75B9C187-0CCF-4371-9703-2D621DD09AFC}" name="(13-19)"/>
    <tableColumn id="12" xr3:uid="{342C09A7-98E8-4238-A79B-54AD3817F30E}" name="(20-26)"/>
    <tableColumn id="13" xr3:uid="{6D9C06B9-CD36-4670-A809-3432AA436F85}" name="(27-31)"/>
    <tableColumn id="14" xr3:uid="{45356707-1EE7-419A-AF74-B91AC53A8512}" name="(1-2)"/>
    <tableColumn id="15" xr3:uid="{60F428F2-8D91-4291-9664-A1D5DB690032}" name="(3-9)"/>
    <tableColumn id="16" xr3:uid="{878196D7-8BD2-4243-AF2E-1E10F901DBC7}" name="(10-16)"/>
    <tableColumn id="17" xr3:uid="{15981468-3121-4C8E-A254-D00D08FCEFAA}" name="(17-23)"/>
    <tableColumn id="18" xr3:uid="{A0F5F5ED-072B-4C8F-B96E-1A84BE79517E}" name="(24-30)"/>
    <tableColumn id="19" xr3:uid="{57730C47-B594-4304-AC34-8D03F64799D2}" name="(1-7)"/>
    <tableColumn id="20" xr3:uid="{5E1DDD70-DFD6-4B33-8EB0-4D13DC94A69F}" name="(8-14)"/>
    <tableColumn id="21" xr3:uid="{878F0663-75A4-4C7F-BA0E-B26344C3922E}" name="(15-21)" dataDxfId="418"/>
    <tableColumn id="22" xr3:uid="{692BFC21-1B0E-4C4D-AA9A-F28E165954E9}" name="(22-28)" dataDxfId="417"/>
    <tableColumn id="23" xr3:uid="{350B5197-7323-42CD-B86C-270D7C48C6E0}" name="(29 - 4)"/>
    <tableColumn id="24" xr3:uid="{FE591950-068D-421C-BBCD-A55E046A09C1}" name="(5 - 11)"/>
    <tableColumn id="25" xr3:uid="{AC6C5E4B-6E95-49CF-A81C-712A8439EBB2}" name="(12-18)"/>
    <tableColumn id="26" xr3:uid="{C4EFFD5D-137F-429D-A8C4-37EB644A5E6E}" name="(19  - 25)"/>
    <tableColumn id="27" xr3:uid="{6F5AED6C-1A13-4833-91FC-0667A1495CCD}" name=" ( 26  -1 )"/>
    <tableColumn id="28" xr3:uid="{C85A8B13-7714-4EBD-A250-7A91169F5523}" name="(2- 8)"/>
    <tableColumn id="29" xr3:uid="{59DC36AB-1290-4E65-8792-BA7D4DD381C0}" name=" (9 - 15)" dataDxfId="416"/>
    <tableColumn id="30" xr3:uid="{401BC575-9E81-427A-886C-E6BCAFE86050}" name="(16/SEPT/2024-22/SEPT/2024)" dataDxfId="415"/>
    <tableColumn id="31" xr3:uid="{D95D8BCB-7136-462F-977D-928D4BCB9B1B}" name="23/SEPT/2024-29/SEPT/2024" dataDxfId="414"/>
    <tableColumn id="32" xr3:uid="{A3B7C9D1-6A89-4D80-8B94-E43B3DF8E701}" name="30/SEPT/2024-6/OCT/2024" dataDxfId="413"/>
    <tableColumn id="33" xr3:uid="{745E0F9F-E4E8-4D5A-9ADA-FCA85B98FFE6}" name="7/OCT/2024-13/OCT/2024"/>
    <tableColumn id="34" xr3:uid="{B642437F-1EFB-40F0-AC40-3EEC9245E10A}" name="14/OCT/2024 - 20/OCT/2024"/>
    <tableColumn id="35" xr3:uid="{782968E1-74B8-416A-A011-7D914B3636DA}" name="21/OCT/2024-27/OCT/2024"/>
    <tableColumn id="36" xr3:uid="{45F78085-1B42-4C5B-94C3-D9FC4A4B8F2F}" name="28/oct/2024 - 3/oct/2024" dataDxfId="41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BEE2BFA-944F-4F99-84B3-0D8AB0F2FCED}" name="Table12" displayName="Table12" ref="A141:BA152" totalsRowShown="0" headerRowDxfId="411" tableBorderDxfId="410">
  <autoFilter ref="A141:BA152" xr:uid="{ABEE2BFA-944F-4F99-84B3-0D8AB0F2FCED}"/>
  <tableColumns count="53">
    <tableColumn id="1" xr3:uid="{996F2DFC-21DD-4BEB-B60F-FA5B19C35B05}" name="menu_code "/>
    <tableColumn id="2" xr3:uid="{50C71B52-4D31-40D8-A2F3-387EC9C9C9D3}" name="TOTAL_AKUMULASI_PROMO"/>
    <tableColumn id="3" xr3:uid="{C153297E-85BE-440B-BFB3-0AF0D182F57D}" name="group_name"/>
    <tableColumn id="4" xr3:uid="{0C8565A5-CB0D-45A2-84D8-2F01C40919F4}" name="category_name"/>
    <tableColumn id="5" xr3:uid="{6FA5E5FB-11DC-4540-846F-1024554414CA}" name="sales_type" dataDxfId="409"/>
    <tableColumn id="6" xr3:uid="{75BCBBE0-FBF2-4A0D-960D-81B1B43D0B85}" name="price"/>
    <tableColumn id="7" xr3:uid="{8978E6C7-B8C7-41D3-B255-A15988CF8204}" name="(1-31)" dataDxfId="408"/>
    <tableColumn id="8" xr3:uid="{4C3D603A-3453-40BB-ACB8-DC0B5D2264B2}" name="(1-30)" dataDxfId="407"/>
    <tableColumn id="9" xr3:uid="{424B2FEE-9D5B-4B54-9D28-02679CD2DBB7}" name="(1-29)" dataDxfId="406"/>
    <tableColumn id="10" xr3:uid="{4A360225-62F1-4C08-B666-1252EEF59B3A}" name="(1-31)2" dataDxfId="405"/>
    <tableColumn id="11" xr3:uid="{4D8501FD-F293-4284-B044-737ECB5E0FC3}" name="(1-30)3" dataDxfId="404"/>
    <tableColumn id="12" xr3:uid="{AAE94A60-7CE7-41A8-88C4-84012C8FED88}" name="(1-5)" dataDxfId="403"/>
    <tableColumn id="13" xr3:uid="{3E2C4B5D-7A5C-45D0-BFE2-61E6FCBEE47F}" name="(6-12)" dataDxfId="402"/>
    <tableColumn id="14" xr3:uid="{B577C8BC-D95E-409D-90DD-AE5A335787B6}" name="(13-19)" dataDxfId="401"/>
    <tableColumn id="15" xr3:uid="{3CB6A669-DACB-4C3C-B140-C357557A984C}" name="(20-26)" dataDxfId="400"/>
    <tableColumn id="16" xr3:uid="{6A3992C3-5136-4B2E-9E3A-C4E3BED2D04A}" name="(27-31)" dataDxfId="399"/>
    <tableColumn id="17" xr3:uid="{20FDEB54-255B-444E-94BE-534FF5224E38}" name="(1-2)" dataDxfId="398"/>
    <tableColumn id="18" xr3:uid="{8BFD0241-4EC5-4916-BB18-EAF2C30BA2DB}" name="(3-9)" dataDxfId="397"/>
    <tableColumn id="19" xr3:uid="{147151C7-2108-4E73-B813-9F14864EF70A}" name="(10-16)" dataDxfId="396"/>
    <tableColumn id="20" xr3:uid="{40314CB9-0228-48D4-8BF8-4E1C3CE23D9A}" name="(17-23)" dataDxfId="395"/>
    <tableColumn id="21" xr3:uid="{D76439E8-007D-4E8C-93D4-2CF607FB071B}" name="(24-30)" dataDxfId="394"/>
    <tableColumn id="22" xr3:uid="{484CC623-B14E-49BD-B6B0-CCA6FDECB1B9}" name="(1-7)" dataDxfId="393"/>
    <tableColumn id="23" xr3:uid="{43665780-689A-4F01-8F62-ED71D14A145C}" name="(8-14)" dataDxfId="392"/>
    <tableColumn id="24" xr3:uid="{09EB417E-D54B-4536-A5C9-60CB967EFDB3}" name="(15-21)" dataDxfId="391"/>
    <tableColumn id="25" xr3:uid="{EC97778B-083E-414E-8CED-826CBB9A8BC0}" name="(22-28)" dataDxfId="390"/>
    <tableColumn id="26" xr3:uid="{0FFA5936-6869-4B90-838D-B331EA7522F2}" name="(29-4)" dataDxfId="389"/>
    <tableColumn id="27" xr3:uid="{DA44CA77-1976-4E82-92BD-631B158551CE}" name="(5-11)" dataDxfId="388"/>
    <tableColumn id="28" xr3:uid="{4DA67B56-CB99-4CC6-8D2E-659077623FCE}" name="  (12-18)" dataDxfId="387"/>
    <tableColumn id="29" xr3:uid="{CF97B399-4134-4AD2-B996-70368019132D}" name="(19-25)" dataDxfId="386"/>
    <tableColumn id="30" xr3:uid="{72653F4C-F5C2-4E35-989A-9419236C79CD}" name="(26-1)" dataDxfId="385"/>
    <tableColumn id="31" xr3:uid="{F524BC0D-7D57-4647-A430-43D2EE2B2152}" name=" (2-8)" dataDxfId="384"/>
    <tableColumn id="32" xr3:uid="{758AA54F-30AE-4863-A546-61314FA8D1FF}" name=" (9-15)" dataDxfId="383"/>
    <tableColumn id="33" xr3:uid="{E3AC8188-9612-4E87-8722-F754FB3A5649}" name="(16/SEPT/2024-22/SEPT/2024)" dataDxfId="382"/>
    <tableColumn id="34" xr3:uid="{3035E573-4F15-48B4-AE71-CD75BDAE35B3}" name="(16/SEPT/2024 - 22/SEPT/2024)" dataDxfId="381"/>
    <tableColumn id="35" xr3:uid="{E08E93E1-6000-4F70-B2D7-1348317CC6A4}" name="( 16/SEPT/2024-22/SEPT/2024 )" dataDxfId="380"/>
    <tableColumn id="36" xr3:uid="{4CE057D2-4894-4705-A085-58202808A808}" name="23/SEPT/2024-29/SEPT/2024" dataDxfId="379"/>
    <tableColumn id="37" xr3:uid="{CFE82F51-28A7-4217-ABBD-08C745428E9D}" name="23/SEPT/2024 -29/SEPT/2024" dataDxfId="378"/>
    <tableColumn id="38" xr3:uid="{A0FBD8BD-BB5E-410B-B3FD-D5BFBA280397}" name="23/SEPT/2024 - 29/SEPT/2024" dataDxfId="377"/>
    <tableColumn id="39" xr3:uid="{5D48AD82-DD8F-4FE4-82ED-C3DD7D0367C4}" name="30/SEPT/2024-6/OCT/2024" dataDxfId="376"/>
    <tableColumn id="40" xr3:uid="{F6733918-27B4-49E7-89F9-11E71635A78F}" name="30/SEPT/2024 -6/OCT/2024" dataDxfId="375"/>
    <tableColumn id="41" xr3:uid="{05CFF194-3D06-41B8-9754-BFB801B145EC}" name="30/SEPT/2024- 6/OCT/2024" dataDxfId="374"/>
    <tableColumn id="42" xr3:uid="{350770BE-5C39-47F8-B2E7-A62C472D32BE}" name="7/OCT/2024-13/OCT/2024" dataDxfId="373"/>
    <tableColumn id="43" xr3:uid="{35C663CC-C2E0-4107-97C2-0C68F74A5481}" name="7/OCT/2024 -13/OCT/2024" dataDxfId="372"/>
    <tableColumn id="44" xr3:uid="{AD754527-31DB-4952-BFF9-B8BE6BA61DD7}" name="7/OCT/2024- 13/OCT/2024" dataDxfId="371"/>
    <tableColumn id="45" xr3:uid="{2E54B36C-8623-421F-90FD-E14C9F08DEC9}" name="14/OCT/2024 -20/OCT/2024"/>
    <tableColumn id="46" xr3:uid="{F42DD513-4794-4EF2-BECA-08BEB3395ABE}" name="14/OCT/2024 - 20/OCT/2024" dataDxfId="370"/>
    <tableColumn id="47" xr3:uid="{BE5D6015-788F-4387-84E7-0A465BA97E5A}" name="14/OCT/2024 -  20/OCT/2024" dataDxfId="369"/>
    <tableColumn id="48" xr3:uid="{5CCFAE9C-7442-42DE-8961-D8E245FF0141}" name="21/OCT/2024-27/OCT/2024"/>
    <tableColumn id="49" xr3:uid="{60B5B8EB-A880-4C31-8BC1-044E8613178E}" name="21/OCT/2024-27/OCT/20242" dataDxfId="368">
      <calculatedColumnFormula>ROUND(((AV142/$AV$154)*100),2)</calculatedColumnFormula>
    </tableColumn>
    <tableColumn id="50" xr3:uid="{BF014EFC-726B-490F-A458-AD2B1DDE7B78}" name="21/OCT/2024-27/OCT/20243" dataDxfId="367">
      <calculatedColumnFormula>ROUND((((AV142*F142)/$AV$155)*100),2)</calculatedColumnFormula>
    </tableColumn>
    <tableColumn id="51" xr3:uid="{B7BA250E-3F2D-482E-846A-F5F77FCFD004}" name="28/oct/2024 - 3/oct/2024"/>
    <tableColumn id="52" xr3:uid="{F087E1CB-4848-43EC-957F-B63BDF352440}" name="28/oct/2024 - 3/oct/20242" dataDxfId="366">
      <calculatedColumnFormula>ROUND(((AY142/$AY$154)*100),2)</calculatedColumnFormula>
    </tableColumn>
    <tableColumn id="53" xr3:uid="{D7F63582-3E36-4EAE-9616-0FBEE58B5022}" name="28/oct/2024 - 3/oct/20243" dataDxfId="365">
      <calculatedColumnFormula>ROUND((((AY142*F142)/$AY$155)*100),2)</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6F38C39-CB01-4165-BC67-BE5A309C204C}" name="Table17" displayName="Table17" ref="A28:AA55" totalsRowShown="0" headerRowDxfId="360" dataDxfId="359" tableBorderDxfId="358">
  <autoFilter ref="A28:AA55" xr:uid="{56F38C39-CB01-4165-BC67-BE5A309C204C}"/>
  <tableColumns count="27">
    <tableColumn id="1" xr3:uid="{0C09B53F-2463-4052-B34B-54ABBE192D69}" name="menu_code " dataDxfId="357"/>
    <tableColumn id="2" xr3:uid="{7545E25D-0388-427B-9E30-FE194F20C8EE}" name="BREAKDOWN_ITEM_PROMO" dataDxfId="356"/>
    <tableColumn id="3" xr3:uid="{437AC610-0A83-4CB7-A580-A3040DE39F64}" name="group_name" dataDxfId="355"/>
    <tableColumn id="4" xr3:uid="{9CA88060-5FF2-4EBA-9390-2E10983B7EC1}" name="category_name" dataDxfId="354"/>
    <tableColumn id="5" xr3:uid="{07FD1556-D264-47A1-9CE6-A420359E1B83}" name="sales_type" dataDxfId="353"/>
    <tableColumn id="6" xr3:uid="{6B8E2616-C79B-4A5B-B9D3-303158AC1407}" name="price" dataDxfId="352"/>
    <tableColumn id="7" xr3:uid="{38E13C6F-CD78-48F5-89CF-18536C037AD0}" name="(6-9)" dataDxfId="351"/>
    <tableColumn id="8" xr3:uid="{D47BF601-EBFD-4BDB-A286-63828B9B7A86}" name="(10-16)" dataDxfId="350"/>
    <tableColumn id="9" xr3:uid="{8428DC87-D878-4AE4-A030-114C61FA3A2C}" name="(17-23)" dataDxfId="349"/>
    <tableColumn id="10" xr3:uid="{354DF769-1319-4C83-9EC5-494806E9C9D2}" name="(24-30)" dataDxfId="348"/>
    <tableColumn id="11" xr3:uid="{D93649F6-BFBD-457D-9416-E68E7781EEBD}" name="(1-7)" dataDxfId="347"/>
    <tableColumn id="12" xr3:uid="{33A361B0-4373-424A-B989-EC4200D361FE}" name="(8-14)" dataDxfId="346"/>
    <tableColumn id="13" xr3:uid="{DE99F058-37A3-477D-B87B-83AEA3AB41B2}" name="(15-21)" dataDxfId="345"/>
    <tableColumn id="14" xr3:uid="{E1092401-ED81-4C26-AB43-FCC2F730CD98}" name="(22-28)" dataDxfId="344"/>
    <tableColumn id="15" xr3:uid="{4E7C0CC1-084F-40C8-AC69-B1B097C87BD3}" name=" (29 - 4)" dataDxfId="343"/>
    <tableColumn id="16" xr3:uid="{7DE486F2-EBC5-4A5C-B438-ABDC12E1B6C1}" name="(5 - 11)" dataDxfId="342"/>
    <tableColumn id="17" xr3:uid="{D5D38C82-C788-4008-9B3C-AF67E8F6BD67}" name="(12-18)" dataDxfId="341"/>
    <tableColumn id="18" xr3:uid="{C7B75876-6B72-4628-B525-F3A3A09A4B0F}" name="(19  - 25)" dataDxfId="340"/>
    <tableColumn id="19" xr3:uid="{664108D5-8671-485C-8182-9CFBFA243BA0}" name=" (26 - 1)" dataDxfId="339"/>
    <tableColumn id="20" xr3:uid="{8DAAB461-2F89-4F7D-89A6-8E715375AEBD}" name="(2 - 8)" dataDxfId="338"/>
    <tableColumn id="21" xr3:uid="{5D71CF41-1671-4D21-850A-82C14859E1DB}" name="( 9  -15 )" dataDxfId="337"/>
    <tableColumn id="22" xr3:uid="{025B8B39-8D68-4559-BFFB-61A382935A7F}" name="(16/SEPT/2024-22/SEPT/2024)" dataDxfId="336"/>
    <tableColumn id="23" xr3:uid="{9FDCF42F-E9A1-4AB5-8267-B0A2D03C084F}" name="23/SEPT/2024-29/SEPT/2024" dataDxfId="335"/>
    <tableColumn id="24" xr3:uid="{2A34BA5A-EF1A-4A6C-ADEA-A81FC2F90859}" name="30/SEPT/2024-6/OCT/2024" dataDxfId="334"/>
    <tableColumn id="25" xr3:uid="{E7636417-8C6B-409D-B043-52C06BE68B69}" name="7/OCT/2024-13/OCT/2024" dataDxfId="333"/>
    <tableColumn id="26" xr3:uid="{A94F57A2-4614-439A-AF7B-F07713C118E2}" name="14/OCT/2024 -  20/OCT/2024" dataDxfId="332"/>
    <tableColumn id="27" xr3:uid="{C9852BA4-D51A-4775-A118-A3ED241B3207}" name="21/OCT/2024-27/OCT/202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8935470-E507-4B78-8BC4-6CBEDA7BA475}" name="Table18" displayName="Table18" ref="A67:AL71" totalsRowShown="0" tableBorderDxfId="331">
  <autoFilter ref="A67:AL71" xr:uid="{48935470-E507-4B78-8BC4-6CBEDA7BA475}"/>
  <tableColumns count="38">
    <tableColumn id="1" xr3:uid="{27029421-CDF5-49CA-AF37-28FF5261766A}" name="menu_code "/>
    <tableColumn id="2" xr3:uid="{35C398BE-E73A-47FC-9262-408D552F584D}" name="TOTAL_AKUMULASI_PROMO"/>
    <tableColumn id="3" xr3:uid="{5DAD74F0-55B5-43F3-91A6-CE10A7181707}" name="group_name"/>
    <tableColumn id="4" xr3:uid="{022295B0-85D1-4774-874F-18BF67C9CF49}" name="category_name"/>
    <tableColumn id="5" xr3:uid="{2CB61978-9A5F-4DAF-BB38-7DC3D92BFF93}" name="sales_type"/>
    <tableColumn id="6" xr3:uid="{5BF7581F-DA10-4268-9CFC-A523E4AF2EB8}" name="price"/>
    <tableColumn id="7" xr3:uid="{FC914E4B-38F6-4144-9E78-13193A67D90E}" name="(1-31)" dataDxfId="330"/>
    <tableColumn id="8" xr3:uid="{79E36BF7-8434-41E6-985B-08A45AF5463F}" name="(1-30)" dataDxfId="329"/>
    <tableColumn id="9" xr3:uid="{404A13F7-824B-4BC3-9E0C-FC229D46A54E}" name="(1-29)" dataDxfId="328"/>
    <tableColumn id="10" xr3:uid="{02D4A439-F5E0-428A-A0FF-27C3F71EDDC8}" name="(1-31)2" dataDxfId="327"/>
    <tableColumn id="11" xr3:uid="{CFEA3EF6-B7B7-4F33-98C2-20B1BFD2FBAD}" name="(1-30)3" dataDxfId="326"/>
    <tableColumn id="12" xr3:uid="{C2915315-B8D2-4C68-B827-29BD8EEB904D}" name="(1-5)" dataDxfId="325"/>
    <tableColumn id="13" xr3:uid="{A6FBE55C-F571-4E48-A596-BEBE1D0CDF76}" name="(6-12)" dataDxfId="324"/>
    <tableColumn id="14" xr3:uid="{C51A2D60-88F9-45DB-A006-49936132254E}" name="(13-19)" dataDxfId="323"/>
    <tableColumn id="15" xr3:uid="{ABD1F9E8-2854-4D5A-B90C-52FFF8AE3414}" name="(20-26)" dataDxfId="322"/>
    <tableColumn id="16" xr3:uid="{11B53D9D-CCD4-4D96-A9B2-CA8BAD1EE91E}" name="(27-31)" dataDxfId="321"/>
    <tableColumn id="17" xr3:uid="{A6A3FBE1-83C2-4E3E-9648-CC00F701F782}" name="(1-2)" dataDxfId="320"/>
    <tableColumn id="18" xr3:uid="{B53427DF-8A64-4902-8162-C03337079BFD}" name="(3-9)" dataDxfId="319"/>
    <tableColumn id="19" xr3:uid="{B8F836F3-56D1-43CC-A522-59C880B898EA}" name="(10-16)" dataDxfId="318"/>
    <tableColumn id="20" xr3:uid="{15759B3E-8AEB-43AB-AB02-DD6885128262}" name=" (9-15)" dataDxfId="317"/>
    <tableColumn id="21" xr3:uid="{95EF7376-EE1C-4906-A214-6A0701CFB0CE}" name="(16/SEPT/2024-22/SEPT/2024)" dataDxfId="316"/>
    <tableColumn id="22" xr3:uid="{4E82253C-696C-428E-ABEC-51C367F219C0}" name="(16/SEPT/2024 - 22/SEPT/2024)" dataDxfId="315">
      <calculatedColumnFormula>ROUND(((U68/$U$76)*100),2)</calculatedColumnFormula>
    </tableColumn>
    <tableColumn id="23" xr3:uid="{71E87E67-6EEB-43A6-8AA2-314FF43B51B2}" name="( 16/SEPT/2024-22/SEPT/2024 )" dataDxfId="314">
      <calculatedColumnFormula>ROUND((((U68*F68)/$U$77)*100),2)</calculatedColumnFormula>
    </tableColumn>
    <tableColumn id="24" xr3:uid="{B715DE9B-29E7-4F0D-901B-6AAD32BC784B}" name="23/SEPT/2024-29/SEPT/2024" dataDxfId="313"/>
    <tableColumn id="25" xr3:uid="{ABE770AC-61B0-46E3-87DE-746E8459C95F}" name="23/SEPT/2024 -29/SEPT/2024" dataDxfId="312">
      <calculatedColumnFormula>ROUND(((X68/$X$76)*100),2)</calculatedColumnFormula>
    </tableColumn>
    <tableColumn id="26" xr3:uid="{3E9DF920-9982-4883-B275-DB62EE524BD8}" name="23/SEPT/2024 - 29/SEPT/2024" dataDxfId="311"/>
    <tableColumn id="27" xr3:uid="{56CFEDE4-BBCF-4994-9663-F85C1EB61D12}" name="30/SEPT/2024-6/OCT/2024" dataDxfId="310"/>
    <tableColumn id="28" xr3:uid="{E0A37F2D-6BEE-4FEC-BD09-450478D1F86D}" name="30/SEPT/2024 -6/OCT/2024" dataDxfId="309">
      <calculatedColumnFormula>ROUND(((AA68/$AA$76)*100),2)</calculatedColumnFormula>
    </tableColumn>
    <tableColumn id="29" xr3:uid="{8E01CAAD-A7E9-4837-BC6D-56241489FC5C}" name="30/SEPT/2024- 6/OCT/2024" dataDxfId="308">
      <calculatedColumnFormula>ROUND((((AA68*F68)/$AA$77)*100),2)</calculatedColumnFormula>
    </tableColumn>
    <tableColumn id="30" xr3:uid="{7A2B9B5A-6CFD-47CB-92C6-BEA1F4220DF3}" name="7/OCT/2024-13/OCT/2024" dataDxfId="307"/>
    <tableColumn id="31" xr3:uid="{FE6319C9-3A85-4104-8A44-0F8AA5CE1C06}" name="7/OCT/2024 -13/OCT/2024" dataDxfId="306">
      <calculatedColumnFormula>ROUND(((AD68/$AD$76)*100),2)</calculatedColumnFormula>
    </tableColumn>
    <tableColumn id="32" xr3:uid="{8E79C167-11B4-4964-B17B-3F60CDD10D13}" name="7/OCT/2024- 13/OCT/2024" dataDxfId="305">
      <calculatedColumnFormula>ROUND((((AD68*F68)/$AD$77)*100),2)</calculatedColumnFormula>
    </tableColumn>
    <tableColumn id="33" xr3:uid="{8ACEB07A-8F90-46B2-B596-0EDE4EF1431C}" name="14/OCT/2024 -  20/OCT/2024"/>
    <tableColumn id="34" xr3:uid="{E233F7FD-F0CF-47DD-A580-45C1592F76F3}" name="14/OCT/2024 -  20/OCT/20242">
      <calculatedColumnFormula>ROUND(((AG68/$AG$76)*100),2)</calculatedColumnFormula>
    </tableColumn>
    <tableColumn id="35" xr3:uid="{C86BE97A-CD58-45B3-951C-5E07D349AD2F}" name="14/OCT/2024 -  20/OCT/20243">
      <calculatedColumnFormula>ROUND((((AG68*F68)/$AG$77)*100),2)</calculatedColumnFormula>
    </tableColumn>
    <tableColumn id="36" xr3:uid="{062985A5-48E1-403B-A0DC-A6562EB1A7E4}" name="21/OCT/2024-27/OCT/2024"/>
    <tableColumn id="37" xr3:uid="{65FC8012-C723-42EF-85D9-2F94B3E89A72}" name="21/OCT/2024-27/OCT/20242" dataDxfId="304">
      <calculatedColumnFormula>ROUND(((AJ68/$AJ$76)*100),2)</calculatedColumnFormula>
    </tableColumn>
    <tableColumn id="38" xr3:uid="{C4B10933-0F36-4769-B8AF-913AD82435DC}" name="21/OCT/2024-27/OCT/20243" dataDxfId="303">
      <calculatedColumnFormula>ROUND((((AJ68*F68)/$AJ$77)*100),2)</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E126DC1-69C0-4A25-83C3-F7C459853463}" name="Table28" displayName="Table28" ref="A29:U55" totalsRowShown="0" headerRowDxfId="298" dataDxfId="297" tableBorderDxfId="296">
  <autoFilter ref="A29:U55" xr:uid="{6E126DC1-69C0-4A25-83C3-F7C459853463}"/>
  <tableColumns count="21">
    <tableColumn id="1" xr3:uid="{22525C8F-6652-478A-8BB1-DD99A951F7A6}" name="menu_code " dataDxfId="295"/>
    <tableColumn id="2" xr3:uid="{E07F9859-B83D-4721-91B0-D2C9CE0F3B53}" name="BREAKDOWN ITEM PROMO" dataDxfId="294"/>
    <tableColumn id="3" xr3:uid="{11BED93D-7D1D-4043-955F-6644CE960DDA}" name="group_name" dataDxfId="293"/>
    <tableColumn id="4" xr3:uid="{AA9F26C1-324B-444A-B207-CA75F587F11A}" name="category_name" dataDxfId="292"/>
    <tableColumn id="5" xr3:uid="{0D64CC7A-6285-4A4C-B0CB-32AB0A391DFC}" name="sales_type" dataDxfId="291"/>
    <tableColumn id="6" xr3:uid="{C9420360-FF80-420D-8336-BFA8C7B72916}" name="price"/>
    <tableColumn id="7" xr3:uid="{E78A1BA0-F171-4155-88EB-1FEF45FEDA1C}" name="(11-14)" dataDxfId="290"/>
    <tableColumn id="8" xr3:uid="{B3F06192-F512-4A66-BBD5-965DEE74774A}" name="(15-21)" dataDxfId="289"/>
    <tableColumn id="9" xr3:uid="{35EAFBCF-FB2B-4F20-AD62-297A6EC06F33}" name="(22-28)" dataDxfId="288"/>
    <tableColumn id="10" xr3:uid="{AFC87F97-B95C-4107-9AB0-1CCA9CFB48A6}" name="(29 - 4)" dataDxfId="287"/>
    <tableColumn id="11" xr3:uid="{512C6D2E-BBE8-4CA2-9998-29DB60085C7B}" name="(5 - 11)" dataDxfId="286"/>
    <tableColumn id="12" xr3:uid="{37B0EF60-112C-44D5-9B13-DABDF3FA5472}" name="(12-18)" dataDxfId="285"/>
    <tableColumn id="13" xr3:uid="{2B49EFBD-1A50-42C0-8F67-03B1FA7D9E7B}" name="( 19 - 25)" dataDxfId="284"/>
    <tableColumn id="14" xr3:uid="{94316271-BFCB-4495-AED9-E25A71B4C092}" name="( 26 - 1)" dataDxfId="283"/>
    <tableColumn id="15" xr3:uid="{8A949090-8CAE-4EC0-9095-B54EF1C1D8CD}" name=" ( 2 - 8)" dataDxfId="282"/>
    <tableColumn id="16" xr3:uid="{AF9F438D-1794-448A-B328-15B41433227B}" name=" ( 9 - 15 )" dataDxfId="281"/>
    <tableColumn id="17" xr3:uid="{2DEE2051-EB48-4342-8A48-671E4899D22B}" name="(16/SEPT/2024-22/SEPT/2024)" dataDxfId="280"/>
    <tableColumn id="18" xr3:uid="{A62C5ACC-2188-4F5A-9D3A-651B44FB1352}" name="23/SEPT/2024-29/SEPT/2024" dataDxfId="279"/>
    <tableColumn id="19" xr3:uid="{C1C5C117-D217-471C-B69D-31CBE3AA074E}" name="30/SEPT/2024-6/OCT/2024" dataDxfId="278"/>
    <tableColumn id="20" xr3:uid="{1470756E-27B8-4C33-9A2F-5ED35DC2BBDC}" name="7/OCT/2024-13/OCT/2024" dataDxfId="277"/>
    <tableColumn id="21" xr3:uid="{97F957C3-184B-4862-A20F-01FE0A42AE65}" name="14/OCT/2024 -  20/OCT/2024" dataDxfId="27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155FCF9-9EEB-417F-AFB1-C0FB9A631649}" name="Table29" displayName="Table29" ref="A65:AU72" totalsRowShown="0" headerRowDxfId="275" dataDxfId="274" tableBorderDxfId="273">
  <autoFilter ref="A65:AU72" xr:uid="{5155FCF9-9EEB-417F-AFB1-C0FB9A631649}"/>
  <tableColumns count="47">
    <tableColumn id="1" xr3:uid="{6240C530-39C3-4549-81F8-7D7E6CEF0501}" name="menu_code "/>
    <tableColumn id="2" xr3:uid="{FFEDEBF0-3ABF-47E1-B462-14363ED9DCBF}" name="TOTAL_AKUMULASI_PROMO"/>
    <tableColumn id="3" xr3:uid="{7054FF0D-1AAC-49D6-9FB7-D544B7A6C3F5}" name="group_name"/>
    <tableColumn id="4" xr3:uid="{708FE879-A946-4634-AC2A-0E73121E5EA1}" name="category_name"/>
    <tableColumn id="5" xr3:uid="{7AF284D0-9C32-47FD-A783-E03C6080D01F}" name="sales_type" dataDxfId="272"/>
    <tableColumn id="6" xr3:uid="{6D111F4F-42A7-4D5B-9AB0-3C38BAEA51A8}" name="price" dataDxfId="271"/>
    <tableColumn id="7" xr3:uid="{BC9493B5-DD1E-4F31-B6C8-259D263979CB}" name="(1-31)" dataDxfId="270"/>
    <tableColumn id="8" xr3:uid="{EC38F92D-3B44-43A1-8BF2-4032AD79BDD4}" name="(1-30)" dataDxfId="269"/>
    <tableColumn id="9" xr3:uid="{C2786A36-AC5F-46B2-B704-0D20845ED2EA}" name="(1-29)" dataDxfId="268"/>
    <tableColumn id="10" xr3:uid="{56B53B78-0670-4CFB-AB4F-67F6085F0D79}" name="(1-31)2" dataDxfId="267"/>
    <tableColumn id="11" xr3:uid="{08C2B249-A5E9-4858-8E7F-1585077B2FE5}" name="(1-30)3" dataDxfId="266"/>
    <tableColumn id="12" xr3:uid="{CD53F623-765D-410C-B08B-AAEB97B9B992}" name="(1-5)" dataDxfId="265"/>
    <tableColumn id="13" xr3:uid="{A7B0099A-432B-4AEA-823A-7F0AF298727E}" name="(6-12)" dataDxfId="264"/>
    <tableColumn id="14" xr3:uid="{BB7D14C5-BB25-4E07-A125-79862EFC5D06}" name="(13-19)" dataDxfId="263"/>
    <tableColumn id="15" xr3:uid="{F083FD1A-8A9F-43A9-B3D4-EFCD61E8FF1F}" name="(20-26)" dataDxfId="262"/>
    <tableColumn id="16" xr3:uid="{1360ECBE-2760-4131-A0A2-BB2ED19FF3AF}" name="(27-31)" dataDxfId="261"/>
    <tableColumn id="17" xr3:uid="{4CDF59AC-FD1F-4F90-854D-692D493B61A3}" name="(1-2)" dataDxfId="260"/>
    <tableColumn id="18" xr3:uid="{A0494877-7B96-419A-A483-0A3632783837}" name="(3-9)" dataDxfId="259"/>
    <tableColumn id="19" xr3:uid="{2F80E646-9416-4D50-9348-656CDCECC0A4}" name="(10-16)" dataDxfId="258"/>
    <tableColumn id="20" xr3:uid="{DD5866BD-82F7-4C0C-A753-3DEB0E12D8EE}" name="(17-23)" dataDxfId="257"/>
    <tableColumn id="21" xr3:uid="{810CA101-AC74-4D6D-B1C3-63F6B7E61293}" name="(24-30)" dataDxfId="256"/>
    <tableColumn id="22" xr3:uid="{3BFA9312-38A6-4087-87DA-641029A3CAE5}" name="(1-7)" dataDxfId="255"/>
    <tableColumn id="23" xr3:uid="{D335D4BA-DFA3-477C-91D9-ABC2F5DC5900}" name="(8-14)" dataDxfId="254"/>
    <tableColumn id="24" xr3:uid="{72C28D3A-FA1F-444F-9EB4-6214B4D71393}" name="(15-21)" dataDxfId="253"/>
    <tableColumn id="25" xr3:uid="{F9343C26-E909-4FED-A786-872D73130D5F}" name="(22-28)" dataDxfId="252"/>
    <tableColumn id="26" xr3:uid="{A86AD518-0A66-45BC-872A-F419FC4766D3}" name="(29-4)" dataDxfId="251"/>
    <tableColumn id="27" xr3:uid="{625B07EA-14C8-47C4-AC90-2ABF42CC823B}" name="(5-11)" dataDxfId="250"/>
    <tableColumn id="28" xr3:uid="{E7848C8D-FB05-431D-9FDA-12D34F848E40}" name="  (12-18)" dataDxfId="249"/>
    <tableColumn id="29" xr3:uid="{FED88361-CAEB-4E8E-9367-8925D1E0097D}" name="(19-25)" dataDxfId="248"/>
    <tableColumn id="30" xr3:uid="{C4FB8D14-F9CE-412A-A08A-B71A7FEFE06F}" name="(26-1)" dataDxfId="247"/>
    <tableColumn id="31" xr3:uid="{4E4773EC-3019-4349-80FA-CE6458987B62}" name=" (2-8)" dataDxfId="246"/>
    <tableColumn id="32" xr3:uid="{BFE5EABA-B1F0-477B-8D28-2E038ABA6DD1}" name=" (9-15)" dataDxfId="245"/>
    <tableColumn id="33" xr3:uid="{F224A739-4172-4A93-BEBA-1C94B643FCAA}" name="(16/SEPT/2024-22/SEPT/2024)" dataDxfId="244"/>
    <tableColumn id="34" xr3:uid="{22944475-532C-4F9F-9D85-228BD2329E20}" name="(16/SEPT/2024 - 22/SEPT/2024)" dataDxfId="243">
      <calculatedColumnFormula>ROUND(((AG66/$AG$74)*100),2)</calculatedColumnFormula>
    </tableColumn>
    <tableColumn id="35" xr3:uid="{CD6554BD-5BFB-4C51-A2A7-097E255F200D}" name="( 16/SEPT/2024-22/SEPT/2024 )" dataDxfId="242">
      <calculatedColumnFormula>ROUND((((AG66*F66)/$AG$75)*100),2)</calculatedColumnFormula>
    </tableColumn>
    <tableColumn id="36" xr3:uid="{7F9530FD-7B62-4AC1-A3E9-B850DFAD6F41}" name="23/SEPT/2024-29/SEPT/2024" dataDxfId="241"/>
    <tableColumn id="37" xr3:uid="{DC80F90C-85A8-4AE8-B839-87EEE884CEDD}" name="23/SEPT/2024 -29/SEPT/2024" dataDxfId="240">
      <calculatedColumnFormula>ROUND(((AJ66/$AJ$74)*100),2)</calculatedColumnFormula>
    </tableColumn>
    <tableColumn id="38" xr3:uid="{910EC8B9-F36B-4E19-BC2B-F606041006D0}" name="23/SEPT/2024 - 29/SEPT/2024" dataDxfId="239">
      <calculatedColumnFormula>ROUND((((AJ66*F66)/$AJ$75)*100),2)</calculatedColumnFormula>
    </tableColumn>
    <tableColumn id="39" xr3:uid="{F6385645-FC3F-4B7A-A6F8-88E2EDEE2621}" name="30/SEPT/2024-6/OCT/2024" dataDxfId="238"/>
    <tableColumn id="40" xr3:uid="{ED0FBB8D-2026-490F-A503-987CD331757B}" name="30/SEPT/2024 -6/OCT/2024" dataDxfId="237">
      <calculatedColumnFormula>ROUND(((AM66/$AM$74)*100),2)</calculatedColumnFormula>
    </tableColumn>
    <tableColumn id="41" xr3:uid="{50A097CC-D7AF-4ADA-8E2F-0A1415622845}" name="30/SEPT/2024- 6/OCT/2024" dataDxfId="236">
      <calculatedColumnFormula>ROUND((((AM66*F66)/$AM$75)*100),2)</calculatedColumnFormula>
    </tableColumn>
    <tableColumn id="42" xr3:uid="{D044F994-AD00-457C-BF70-6CCEF2F4949D}" name="7/OCT/2024-13/OCT/2024" dataDxfId="235"/>
    <tableColumn id="43" xr3:uid="{97FC8907-8EEB-4B9A-8A3A-B0DD521A4527}" name="7/OCT/2024 -13/OCT/2024" dataDxfId="234">
      <calculatedColumnFormula>ROUND(((AP66/$AP$74)*100),2)</calculatedColumnFormula>
    </tableColumn>
    <tableColumn id="44" xr3:uid="{CFB28217-A06C-409F-A60B-F0C4E6A62175}" name="7/OCT/2024- 13/OCT/2024" dataDxfId="233">
      <calculatedColumnFormula>ROUND((((AP66*F66)/$AP$75)*100),2)</calculatedColumnFormula>
    </tableColumn>
    <tableColumn id="45" xr3:uid="{FD6CF3F6-26F4-4CD3-A38A-6B754B7189B4}" name="14/OCT/2024 -  20/OCT/2024" dataDxfId="232"/>
    <tableColumn id="46" xr3:uid="{0D9AE185-69B5-408E-9EE1-8281343680CB}" name="14/OCT/2024 -  20/OCT/20242" dataDxfId="231">
      <calculatedColumnFormula>ROUND(((AS66/$AS$74)*100),2)</calculatedColumnFormula>
    </tableColumn>
    <tableColumn id="47" xr3:uid="{84C0A695-BA95-429A-9FDC-B30D9137C1AA}" name="14/OCT/2024 -  20/OCT/20243" dataDxfId="230">
      <calculatedColumnFormula>ROUND((((AS66*F66)/$AS$75)*100),2)</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72BA71F4-C28B-4FE3-B225-00DE751D9CDB}" name="Table30" displayName="Table30" ref="A30:M57" totalsRowShown="0" headerRowDxfId="226" dataDxfId="225" tableBorderDxfId="224">
  <autoFilter ref="A30:M57" xr:uid="{72BA71F4-C28B-4FE3-B225-00DE751D9CDB}">
    <filterColumn colId="1">
      <filters>
        <filter val="PAKET CHICKEN JJAMPPONG + CORN TEA"/>
        <filter val="PROMO CHICKEN JJAMPPONG 29K"/>
      </filters>
    </filterColumn>
  </autoFilter>
  <tableColumns count="13">
    <tableColumn id="1" xr3:uid="{D13C553D-0D6A-4C68-940B-0267EBA77CDD}" name="menu_code " dataDxfId="223"/>
    <tableColumn id="2" xr3:uid="{5251C368-E302-42E3-8D44-7894ABE6B559}" name="BREAKDOWN ITEM PROMO" dataDxfId="222"/>
    <tableColumn id="3" xr3:uid="{4F323ACD-415C-4AEE-B619-71EFB075087D}" name="group_name" dataDxfId="221"/>
    <tableColumn id="4" xr3:uid="{5CEDDCC2-4906-43CA-98B1-637976A8271E}" name="category_name" dataDxfId="220"/>
    <tableColumn id="5" xr3:uid="{8D00E395-E532-4E16-B99C-E7B34DE6627A}" name="sales_type" dataDxfId="219"/>
    <tableColumn id="6" xr3:uid="{5D22F795-B82B-41B6-9837-0BF6C661912D}" name="price" dataDxfId="218"/>
    <tableColumn id="7" xr3:uid="{D165F56D-F531-4AD5-91DB-2031B6171A05}" name=" ( 2 - 8 )" dataDxfId="217"/>
    <tableColumn id="8" xr3:uid="{27ED2564-ADE7-44A7-B8FF-C7EF35494C7B}" name="( 9 - 15 )" dataDxfId="216"/>
    <tableColumn id="9" xr3:uid="{DF6F9787-9692-4A3B-AAF4-48717A70EA32}" name="(16/SEPT/2024-22/SEPT/2024)" dataDxfId="215"/>
    <tableColumn id="10" xr3:uid="{B9E1DCD4-69BA-42F1-8A35-15239F9A455D}" name="23/SEPT/2024-29/SEPT/2024" dataDxfId="214"/>
    <tableColumn id="11" xr3:uid="{9D9D7F15-B928-4EFB-8AB6-04B9693C43CF}" name="30/SEPT/2024-6/OCT/2024" dataDxfId="213"/>
    <tableColumn id="12" xr3:uid="{F1498D82-BDC1-42EF-A758-60626932D635}" name="7/OCT/2024-13/OCT/2024" dataDxfId="212"/>
    <tableColumn id="13" xr3:uid="{2B777536-05AE-46CA-8066-E5BA0005C75A}" name="14/OCT/2024 -  20/OCT/2024" dataDxfId="21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D5E15C9-A5A4-4DFF-95E0-7696BA10D54F}" name="Table31" displayName="Table31" ref="A68:AU76" totalsRowShown="0" dataDxfId="210">
  <autoFilter ref="A68:AU76" xr:uid="{7D5E15C9-A5A4-4DFF-95E0-7696BA10D54F}">
    <filterColumn colId="1">
      <filters>
        <filter val="PROMO SEAFOOD JJAMPPONG 35K"/>
      </filters>
    </filterColumn>
  </autoFilter>
  <tableColumns count="47">
    <tableColumn id="1" xr3:uid="{1AF451D1-58BA-4B8B-87BE-3809063A6A97}" name="menu_code " dataDxfId="209"/>
    <tableColumn id="2" xr3:uid="{B48629BE-92C9-4680-BF2C-6707159C3926}" name="TOTAL_AKUMULASI_PROMO"/>
    <tableColumn id="3" xr3:uid="{8019C3DC-D283-4909-8861-A08CBA75999F}" name="group_name"/>
    <tableColumn id="4" xr3:uid="{1A387AA1-EA10-43B7-94B1-F7A2B624D233}" name="category_name"/>
    <tableColumn id="5" xr3:uid="{18F29D9D-8790-4A39-A443-49868CE0BD42}" name="sales_type" dataDxfId="208"/>
    <tableColumn id="6" xr3:uid="{EAEE492C-CF1E-4288-A5BB-00E586E4A24D}" name="price"/>
    <tableColumn id="7" xr3:uid="{CA123668-E443-439D-82BD-B0F6208FE3FF}" name="(1-31)" dataDxfId="207"/>
    <tableColumn id="8" xr3:uid="{B453429B-164A-4F35-85E4-656D4DC1DCD0}" name="(1-30)" dataDxfId="206"/>
    <tableColumn id="9" xr3:uid="{4DA05D6E-ADD6-496A-9541-95FE2FCAECBF}" name="(1-29)" dataDxfId="205"/>
    <tableColumn id="10" xr3:uid="{F90AC45E-E7EB-4A0E-A99C-76A8DA375EBF}" name="(1-31)2" dataDxfId="204"/>
    <tableColumn id="11" xr3:uid="{459D9508-C9BA-474D-925A-80EEA5EE2FE8}" name="(1-30)3" dataDxfId="203"/>
    <tableColumn id="12" xr3:uid="{21D0A48E-EFAA-4538-B027-59FA4960F828}" name="(1-5)" dataDxfId="202"/>
    <tableColumn id="13" xr3:uid="{68AE90EB-6EDF-4310-8558-DA3F4BFF513F}" name="(6-12)" dataDxfId="201"/>
    <tableColumn id="14" xr3:uid="{9A383AAC-D070-4616-A67B-BB6685CE62AE}" name="(13-19)" dataDxfId="200"/>
    <tableColumn id="15" xr3:uid="{02C9B989-69CC-4E8C-8425-84250DEC67BF}" name="(20-26)" dataDxfId="199"/>
    <tableColumn id="16" xr3:uid="{0FC115DD-CFF4-423C-B8BB-10534B1D5337}" name="(27-31)" dataDxfId="198"/>
    <tableColumn id="17" xr3:uid="{4F82E26B-B6F8-4CB8-A5A3-3F0B8B6BD241}" name="(1-2)" dataDxfId="197"/>
    <tableColumn id="18" xr3:uid="{872B61A0-A99F-45B7-9532-69D2F313598A}" name="(3-9)" dataDxfId="196"/>
    <tableColumn id="19" xr3:uid="{15E9A06D-86E4-418B-9D91-5B5B4C5255E4}" name="(10-16)" dataDxfId="195"/>
    <tableColumn id="20" xr3:uid="{5C51C387-F7CB-4629-AEF5-FE99ABAFF50A}" name="(17-23)" dataDxfId="194"/>
    <tableColumn id="21" xr3:uid="{E5327085-DD64-4723-90C5-065B392FC294}" name="(24-30)" dataDxfId="193"/>
    <tableColumn id="22" xr3:uid="{EB900AAE-9CA0-4C79-ADCE-0B25EE7B06D2}" name="(1-7)" dataDxfId="192"/>
    <tableColumn id="23" xr3:uid="{9F4913D5-97A5-46EC-A590-C3F9C3072C2F}" name="(8-14)" dataDxfId="191"/>
    <tableColumn id="24" xr3:uid="{7FFFB581-054B-419E-B54B-F51AE91547F3}" name="(15-21)" dataDxfId="190"/>
    <tableColumn id="25" xr3:uid="{4751CB2D-2908-4630-BAB9-22DC569ADFE2}" name="(22-28)" dataDxfId="189"/>
    <tableColumn id="26" xr3:uid="{7AA51920-1D14-44E7-B9C9-63310D6B76E2}" name="(29-4)" dataDxfId="188"/>
    <tableColumn id="27" xr3:uid="{201B2BEB-D1F5-4704-A616-8B3802CAC789}" name="(5-11)" dataDxfId="187"/>
    <tableColumn id="28" xr3:uid="{0B3EE56C-F2D2-4DA8-9949-F11F0383E3D6}" name="  (12-18)" dataDxfId="186"/>
    <tableColumn id="29" xr3:uid="{BF0BB21F-3AF8-4E13-8238-8DA5552F65B3}" name="(19-25)" dataDxfId="185"/>
    <tableColumn id="30" xr3:uid="{7FFC3DE9-E615-4FC7-BA04-EBA0CAB216D9}" name="(26-1)" dataDxfId="184"/>
    <tableColumn id="31" xr3:uid="{EDC174AD-CF56-46BA-97A2-A41BC3AA73F4}" name=" (2-8)" dataDxfId="183"/>
    <tableColumn id="32" xr3:uid="{A73EC48E-B1BF-4A8E-B02C-C3E94093E244}" name=" (9-15)" dataDxfId="182"/>
    <tableColumn id="33" xr3:uid="{3059153D-C603-4CAF-AA20-B902F2181AE8}" name="(16/SEPT/2024-22/SEPT/2024)" dataDxfId="181"/>
    <tableColumn id="34" xr3:uid="{77CE22E6-F6EE-44B1-BA0C-9991BDA26EC2}" name="(16/SEPT/2024 - 22/SEPT/2024)" dataDxfId="180">
      <calculatedColumnFormula>ROUND(((AG69/$AG$78)*100),2)</calculatedColumnFormula>
    </tableColumn>
    <tableColumn id="35" xr3:uid="{C6E1A85C-3051-4E44-B2ED-7C146E43ACCA}" name="( 16/SEPT/2024-22/SEPT/2024 )" dataDxfId="179">
      <calculatedColumnFormula>ROUND((((AG69*F69)/$AG$79)*100),2)</calculatedColumnFormula>
    </tableColumn>
    <tableColumn id="36" xr3:uid="{66B409E0-0A3A-41D5-8F08-FEF44C1999A1}" name="23/SEPT/2024-29/SEPT/2024" dataDxfId="178"/>
    <tableColumn id="37" xr3:uid="{8B494B98-713F-40ED-B85D-F85B70510298}" name="23/SEPT/2024 -29/SEPT/2024" dataDxfId="177">
      <calculatedColumnFormula>ROUND(((AJ69/$AJ$78)*100),2)</calculatedColumnFormula>
    </tableColumn>
    <tableColumn id="38" xr3:uid="{78B4175B-4528-4FB8-AA56-6C2698323BFD}" name="23/SEPT/2024 - 29/SEPT/2024" dataDxfId="176">
      <calculatedColumnFormula>ROUND((((AJ69*F69)/$AJ$79)*100),2)</calculatedColumnFormula>
    </tableColumn>
    <tableColumn id="39" xr3:uid="{F08A5F53-3CC2-4ED4-9877-E5D9EDB29834}" name="30/SEPT/2024-6/OCT/2024" dataDxfId="175"/>
    <tableColumn id="40" xr3:uid="{5056ADF5-6F82-4DB8-B804-BC570DA2B5E4}" name="30/SEPT/2024 -6/OCT/2024" dataDxfId="174">
      <calculatedColumnFormula>ROUND(((AM69/$AM$78)*100),2)</calculatedColumnFormula>
    </tableColumn>
    <tableColumn id="41" xr3:uid="{B1129F85-0C32-4913-B8E3-19FA210F86B7}" name="30/SEPT/2024- 6/OCT/2024" dataDxfId="173">
      <calculatedColumnFormula>ROUND((((AM69*F69)/$AM$79)*100),2)</calculatedColumnFormula>
    </tableColumn>
    <tableColumn id="42" xr3:uid="{92779F31-BC1F-48DA-B063-30033908F9C5}" name="7/OCT/2024-13/OCT/2024" dataDxfId="172"/>
    <tableColumn id="43" xr3:uid="{A3CD4D91-DBF2-48ED-A5A9-FDAD6BAE3533}" name="7/OCT/2024 -13/OCT/2024" dataDxfId="171">
      <calculatedColumnFormula>ROUND(((AP69/$AP$78)*100),2)</calculatedColumnFormula>
    </tableColumn>
    <tableColumn id="44" xr3:uid="{8F7F665E-5193-4368-A04F-D17742FE3FE5}" name="7/OCT/2024- 13/OCT/2024" dataDxfId="170">
      <calculatedColumnFormula>ROUND((((AP69*F69)/$AP$79)*100),2)</calculatedColumnFormula>
    </tableColumn>
    <tableColumn id="45" xr3:uid="{1A8C02CA-50A4-47FB-AD1A-1146E64A4F67}" name="14/OCT/2024 -  20/OCT/2024" dataDxfId="169"/>
    <tableColumn id="46" xr3:uid="{7D4A58B9-C22A-4669-9070-A9FCF79FBAEE}" name="14/OCT/2024 -  20/OCT/20242" dataDxfId="168">
      <calculatedColumnFormula>ROUND(((AS69/$AS$78)*100),2)</calculatedColumnFormula>
    </tableColumn>
    <tableColumn id="47" xr3:uid="{36BC7EA4-307A-4E4B-ACD6-AA69C51526CE}" name="14/OCT/2024 -  20/OCT/20243" dataDxfId="167">
      <calculatedColumnFormula>ROUND((((AS69*F69)/$AS$79)*100),2)</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D39408A0-4F66-42E9-B98A-630FEE4602D0}" name="Table40" displayName="Table40" ref="A30:AJ59" totalsRowShown="0" headerRowDxfId="163" dataDxfId="162">
  <autoFilter ref="A30:AJ59" xr:uid="{D39408A0-4F66-42E9-B98A-630FEE4602D0}"/>
  <tableColumns count="36">
    <tableColumn id="1" xr3:uid="{5C33DCC3-0805-44E4-BF66-9A4456215482}" name="menu_code " dataDxfId="161"/>
    <tableColumn id="2" xr3:uid="{8296C610-EEFE-4463-AA43-159C192DCC60}" name="BREAKDOWN ITEM PROMO" dataDxfId="160"/>
    <tableColumn id="3" xr3:uid="{58317883-BF7C-4AEB-9A97-B125D77909DA}" name="group_name" dataDxfId="159"/>
    <tableColumn id="4" xr3:uid="{2186CE10-0352-4B86-9E9C-764655BDCD4E}" name="category_name" dataDxfId="158"/>
    <tableColumn id="5" xr3:uid="{8E23D64E-23CC-4C3B-A6D9-0FA69185476F}" name="sales_type" dataDxfId="157"/>
    <tableColumn id="6" xr3:uid="{7E00CA14-7E6C-4D5A-8A2E-CCA59AB1E0FD}" name="price" dataDxfId="156"/>
    <tableColumn id="7" xr3:uid="{F415E881-9EE1-4406-B18E-9BE673D9C781}" name="(1-31)" dataDxfId="155"/>
    <tableColumn id="8" xr3:uid="{D7DB9D48-1ED6-4CB4-B3BF-6465792EF128}" name="(1-30)" dataDxfId="154"/>
    <tableColumn id="9" xr3:uid="{EB536FF3-DFB7-4BA5-9046-F8A2BE234991}" name="(1-29)" dataDxfId="153"/>
    <tableColumn id="10" xr3:uid="{4F4A9825-4500-481D-8E7D-C3754712509D}" name="(1-31)2" dataDxfId="152"/>
    <tableColumn id="11" xr3:uid="{F0EA4111-0E62-4AE0-8E16-E47F3228AF75}" name="(1-30)3" dataDxfId="151"/>
    <tableColumn id="12" xr3:uid="{87381CBB-4987-46F3-B1BF-F4303F9828EF}" name="(1-5)" dataDxfId="150"/>
    <tableColumn id="13" xr3:uid="{A6E385F7-A257-4234-9D17-4E6EF8606666}" name="(6-12)" dataDxfId="149"/>
    <tableColumn id="14" xr3:uid="{E0BC494D-0681-4FDA-B78A-FDE89BFA6C5F}" name="(13-19)" dataDxfId="148"/>
    <tableColumn id="15" xr3:uid="{DBCE5537-BD31-4EFB-8DC5-8397AD91D748}" name="(20-26)" dataDxfId="147"/>
    <tableColumn id="16" xr3:uid="{7E89334B-99E9-4D74-B40F-357A33489D00}" name="(27-31)" dataDxfId="146"/>
    <tableColumn id="17" xr3:uid="{E3453B2F-E611-42DE-8E53-491C14083562}" name="(1-2)" dataDxfId="145"/>
    <tableColumn id="18" xr3:uid="{1DD876C2-0351-4CA8-8FB5-EE54252FFA0E}" name="(3-9)" dataDxfId="144"/>
    <tableColumn id="19" xr3:uid="{3EA50D21-0946-46D3-AA22-07B0243F6FE2}" name="(10-16)" dataDxfId="143"/>
    <tableColumn id="20" xr3:uid="{4E8075A7-35DD-4D3B-A30E-F80AB5CB707C}" name="(17-23)" dataDxfId="142"/>
    <tableColumn id="21" xr3:uid="{9A48C211-1808-417F-8736-8D9E3AC3A426}" name="(24-30)" dataDxfId="141"/>
    <tableColumn id="22" xr3:uid="{AF4F61FD-760C-430C-92AC-F413DA74AB92}" name="(1-7)" dataDxfId="140"/>
    <tableColumn id="23" xr3:uid="{930DBA1C-6972-47C7-BD0F-677A43A6D9FD}" name="(8-14)" dataDxfId="139"/>
    <tableColumn id="24" xr3:uid="{40D26397-B04C-4CF0-9FE9-E620E9969F1F}" name="(15-21)" dataDxfId="138"/>
    <tableColumn id="25" xr3:uid="{B8B10C17-39DD-43C1-80E6-FF19CF897A8A}" name="(22-28)" dataDxfId="137"/>
    <tableColumn id="26" xr3:uid="{268F8F97-0041-42C4-ABAE-CA6A15F241ED}" name=" (29 - 4)" dataDxfId="136"/>
    <tableColumn id="27" xr3:uid="{1AAC0731-8E5A-4173-8ABE-2F223E10023D}" name="(5 - 11)" dataDxfId="135"/>
    <tableColumn id="28" xr3:uid="{4363F470-2CB6-4D55-AA36-BDBF3EDC53B0}" name="(12-18)" dataDxfId="134"/>
    <tableColumn id="29" xr3:uid="{9CE7F0F0-33FB-4EF5-9331-D771FAF771C6}" name="( 19 - 25)" dataDxfId="133"/>
    <tableColumn id="30" xr3:uid="{C626FE7E-1854-497C-BDB4-FF91C11BB302}" name=" ( 26  - 1 )" dataDxfId="132"/>
    <tableColumn id="31" xr3:uid="{B536D6C0-57CB-406E-9D28-F1B26B2FA444}" name="( 2- 8)" dataDxfId="131"/>
    <tableColumn id="32" xr3:uid="{8F617E31-A52D-41CB-AF81-0B65E1AA97EA}" name="( 9 - 15 )" dataDxfId="130"/>
    <tableColumn id="33" xr3:uid="{9CB658DA-B559-4F30-A3C9-90FA5611C527}" name="(16/SEPT/2024-22/SEPT/2024)" dataDxfId="129"/>
    <tableColumn id="34" xr3:uid="{E2CF3E41-1D9E-47A3-8BAB-9E987746F93B}" name="23/SEPT/2024-29/SEPT/2024" dataDxfId="128"/>
    <tableColumn id="35" xr3:uid="{76471BF8-9B6E-4F14-BBCB-3DCC3193C89C}" name="30/SEPT/2024-6/OCT/2024" dataDxfId="127"/>
    <tableColumn id="36" xr3:uid="{A97E9C19-E964-4BD2-AF50-958640F74194}" name="7/OCT/2024-13/OCT/2024" dataDxfId="12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E194E65-ACEE-41A8-BBBB-F3AD96A6461C}" name="Table41" displayName="Table41" ref="A70:AR74" totalsRowShown="0" headerRowDxfId="125" dataDxfId="124">
  <autoFilter ref="A70:AR74" xr:uid="{2E194E65-ACEE-41A8-BBBB-F3AD96A6461C}"/>
  <tableColumns count="44">
    <tableColumn id="1" xr3:uid="{64B4E7A5-1B5A-45E9-9718-9C1A4416736A}" name="menu_code " dataDxfId="123"/>
    <tableColumn id="2" xr3:uid="{FC2CCCE9-9C01-47E9-B8ED-CEC15F8BA665}" name="TOTAL_AKUMULASI_PROMO" dataDxfId="122"/>
    <tableColumn id="3" xr3:uid="{9E6B4FC2-EE47-4B17-95EC-EE3A73FA2EB0}" name="group_name" dataDxfId="121"/>
    <tableColumn id="4" xr3:uid="{347AB6CD-0AE6-4163-BBA1-D1F6478B4A65}" name="category_name" dataDxfId="120"/>
    <tableColumn id="5" xr3:uid="{278EA53C-2C39-4A9F-8575-5DAD7C931297}" name="sales_type"/>
    <tableColumn id="6" xr3:uid="{6B15DD4C-D614-40C1-978B-25619AA77C7A}" name="price"/>
    <tableColumn id="7" xr3:uid="{CA058BA4-C8C8-401B-A4F4-2E883B143972}" name="(1-31)"/>
    <tableColumn id="8" xr3:uid="{2E256671-9FAF-41B0-A600-55DA14C1D90B}" name="(1-30)"/>
    <tableColumn id="9" xr3:uid="{33F2751F-C2FB-49A8-9848-6BA5089AFDED}" name="(1-29)"/>
    <tableColumn id="10" xr3:uid="{BDD07A3B-A31F-4A15-B203-EE7CBDDCA1AA}" name="(1-31)2"/>
    <tableColumn id="11" xr3:uid="{5AC47382-5802-4EF7-AF17-686303EDCDC5}" name="(1-30)3"/>
    <tableColumn id="12" xr3:uid="{BBAA23D2-3B9F-467A-B711-45DB77D5003C}" name="(1-5)"/>
    <tableColumn id="13" xr3:uid="{397602F8-2BBC-49A2-A7AD-66FA0BD8A310}" name="(6-12)"/>
    <tableColumn id="14" xr3:uid="{F36D9E14-4F0B-43CE-8759-D1B7403DD8A9}" name="(13-19)"/>
    <tableColumn id="15" xr3:uid="{3C3DEA9B-2D9D-40A9-AF87-CBA9EC307EF5}" name="(20-26)"/>
    <tableColumn id="16" xr3:uid="{D884BCCE-E265-4009-BA90-5E1819624CF0}" name="(27-31)"/>
    <tableColumn id="17" xr3:uid="{45543871-CD0B-4F4E-8CD9-FEBB581F51E7}" name="(1-2)"/>
    <tableColumn id="18" xr3:uid="{1F0B8147-6E4D-4D0E-9707-5861FB02C56F}" name="(3-9)"/>
    <tableColumn id="19" xr3:uid="{2F3F7958-EE59-4DDD-90D4-D4618AFCDC58}" name="(10-16)"/>
    <tableColumn id="20" xr3:uid="{0C79C02C-B121-4871-AB6D-3A443708B912}" name="(17-23)"/>
    <tableColumn id="21" xr3:uid="{970A367D-5750-49F5-8190-8B3A0E4486BD}" name="(24-30)"/>
    <tableColumn id="22" xr3:uid="{5DED92E5-88C2-49DA-A10E-30DB2271A1C6}" name="(1-7)"/>
    <tableColumn id="23" xr3:uid="{066A7BB1-33C7-4768-BC5F-F2D30AB8A1F1}" name="(8-14)"/>
    <tableColumn id="24" xr3:uid="{84488464-C21A-47E7-855E-8E399027CB4C}" name="(15-21)"/>
    <tableColumn id="25" xr3:uid="{04B3BAD8-18F1-46AF-B391-4E165BE6AD0E}" name="(22-28)"/>
    <tableColumn id="26" xr3:uid="{0C08DFDE-7789-4DE0-8932-987212A1F6C9}" name=" (29 - 4)"/>
    <tableColumn id="27" xr3:uid="{A3A09169-4C35-483C-9F64-DD41F140EB64}" name="(5 - 11)"/>
    <tableColumn id="28" xr3:uid="{75D5A321-1A77-4A34-92D9-A15E24D21CD7}" name="(12-18)"/>
    <tableColumn id="29" xr3:uid="{9341B762-90BA-4866-A44C-EB8F42348364}" name="( 19 - 25)"/>
    <tableColumn id="30" xr3:uid="{D0F5974E-859C-4FED-9091-D7C555A69FD2}" name=" ( 26  - 1 )"/>
    <tableColumn id="31" xr3:uid="{395129CF-D99B-498A-BAFF-AB71B8A6A586}" name="( 2- 8)"/>
    <tableColumn id="32" xr3:uid="{D440F253-5BE5-42B2-89B7-E70BFB6D8F3A}" name="( 9 - 15 )"/>
    <tableColumn id="33" xr3:uid="{720E5478-6934-4D73-8D0C-ABFEF1CF6F78}" name="(16/SEPT/2024-22/SEPT/2024)" dataDxfId="119"/>
    <tableColumn id="34" xr3:uid="{5649BE97-8329-4A93-A6BC-39C1FFC05FA5}" name="(16/SEPT/2024-22/SEPT/2024)4" dataDxfId="118"/>
    <tableColumn id="35" xr3:uid="{A7FB03E4-50A3-4594-B3FD-E4946E81C779}" name="(16/SEPT/2024-22/SEPT/2024)5" dataDxfId="117"/>
    <tableColumn id="36" xr3:uid="{28B9BF62-34A4-4712-B19D-C4451BF817AC}" name="23/SEPT/2024-29/SEPT/2024" dataDxfId="116"/>
    <tableColumn id="37" xr3:uid="{65EE5422-94EA-4794-9186-FA17B9E467DF}" name="23/SEPT/2024-29/SEPT/20246" dataDxfId="115"/>
    <tableColumn id="38" xr3:uid="{B8D8DB1F-6CE7-4CFF-BD2F-FB12CE29D674}" name="23/SEPT/2024-29/SEPT/20247" dataDxfId="114"/>
    <tableColumn id="39" xr3:uid="{09647228-D7E7-499F-B559-185FDB0FBD31}" name="30/SEPT/2024-6/OCT/2024" dataDxfId="113"/>
    <tableColumn id="40" xr3:uid="{5FA11CB7-BF17-4CE5-9D57-3396009010F5}" name="30/SEPT/2024-6/OCT/20248" dataDxfId="112"/>
    <tableColumn id="41" xr3:uid="{97930203-44A1-4091-A2AF-8EC22E7EC2EB}" name="30/SEPT/2024-6/OCT/20249" dataDxfId="111"/>
    <tableColumn id="42" xr3:uid="{970AC36E-393F-4E42-AC87-426E298F29AE}" name="7/OCT/2024-13/OCT/2024" dataDxfId="110"/>
    <tableColumn id="43" xr3:uid="{1C3E5437-DD5B-456F-84CE-A88187F6BBA4}" name="7/OCT/2024-13/OCT/202410" dataDxfId="109"/>
    <tableColumn id="44" xr3:uid="{B12FD676-7023-44DB-BFF9-E1F8F553E0A0}" name="7/OCT/2024-13/OCT/202411" dataDxfId="10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3B1F2C8-07F2-4A03-85A5-CBB4899BF9AE}" name="Table42" displayName="Table42" ref="A30:AJ59" totalsRowShown="0" headerRowDxfId="100" dataDxfId="99">
  <autoFilter ref="A30:AJ59" xr:uid="{93B1F2C8-07F2-4A03-85A5-CBB4899BF9AE}"/>
  <tableColumns count="36">
    <tableColumn id="1" xr3:uid="{ABD19A0E-4869-4402-A8AF-791BCBD55CA9}" name="menu_code " dataDxfId="98"/>
    <tableColumn id="2" xr3:uid="{B7B6DD2E-F614-4C67-840F-B5CD5E747A1A}" name="menu_name" dataDxfId="97"/>
    <tableColumn id="3" xr3:uid="{5D5EBB88-B893-46F0-9FA6-A830C843B587}" name="group_name" dataDxfId="96"/>
    <tableColumn id="4" xr3:uid="{1BB25659-9E79-4A6B-AE03-B91061B52193}" name="category_name" dataDxfId="95"/>
    <tableColumn id="5" xr3:uid="{7BFF0715-054C-4B7A-BD73-16090A9CDE2D}" name="sales_type" dataDxfId="94"/>
    <tableColumn id="6" xr3:uid="{AC2EC877-5D45-4FE2-B62D-2824CCFFD8F2}" name="price" dataDxfId="93"/>
    <tableColumn id="7" xr3:uid="{BBCE2562-8580-4A57-8C50-B211C18749C3}" name="(1-31)" dataDxfId="92"/>
    <tableColumn id="8" xr3:uid="{E158D0C1-8ED4-4E61-A588-31D1BF25D4BF}" name="(1-30)" dataDxfId="91"/>
    <tableColumn id="9" xr3:uid="{C949BE3F-3136-46DA-9C2F-044FC90BF47E}" name="(1-29)" dataDxfId="90"/>
    <tableColumn id="10" xr3:uid="{FC45F46C-0965-4083-9A72-14BEA8EDC1C1}" name="(1-31)2" dataDxfId="89"/>
    <tableColumn id="11" xr3:uid="{E836AC9F-63E8-41FE-8796-747E706ED74E}" name="(1-30)3" dataDxfId="88"/>
    <tableColumn id="12" xr3:uid="{60B7B9A8-2C93-4239-9894-7BAF0BD4CD2B}" name="(1-5)" dataDxfId="87"/>
    <tableColumn id="13" xr3:uid="{D884C21C-936D-481E-A2D6-2081AA59F5E6}" name="(6-12)" dataDxfId="86"/>
    <tableColumn id="14" xr3:uid="{56604060-85CF-4603-8F88-0DD1D3A9F133}" name="(13-19)" dataDxfId="85"/>
    <tableColumn id="15" xr3:uid="{5CB449F2-AD25-4000-A749-472F572DE154}" name="(20-26)" dataDxfId="84"/>
    <tableColumn id="16" xr3:uid="{72F51BCD-D964-4A52-B945-FD5F5FBE91DA}" name="(27-31)" dataDxfId="83"/>
    <tableColumn id="17" xr3:uid="{CCD3708A-6665-4354-8356-9F9CDCE45014}" name="(1-2)" dataDxfId="82"/>
    <tableColumn id="18" xr3:uid="{61E65A23-5AC3-439C-B5F6-0614EFD248E1}" name="(3-9)" dataDxfId="81"/>
    <tableColumn id="19" xr3:uid="{1912674B-66D9-4A17-8AC3-D1AA1BA2FEB5}" name="(10-16)" dataDxfId="80"/>
    <tableColumn id="20" xr3:uid="{2CBBD8A0-E043-4E25-9B58-FE7F4F1EE12E}" name="(17-23)" dataDxfId="79"/>
    <tableColumn id="21" xr3:uid="{5A2D8BC6-883C-43DE-87C4-78B62E4E8B9B}" name="(24-30)" dataDxfId="78"/>
    <tableColumn id="22" xr3:uid="{8A364FBB-B628-4B81-AD70-1AF0661B7777}" name="(1-7)" dataDxfId="77"/>
    <tableColumn id="23" xr3:uid="{DFAF44B6-DF20-46D4-A1CE-077CBCAC6314}" name="(8-14)" dataDxfId="76"/>
    <tableColumn id="24" xr3:uid="{D0FF5556-3CFB-47BD-BAA7-87B18ADDBAE4}" name="(15-21)" dataDxfId="75"/>
    <tableColumn id="25" xr3:uid="{8DA8793B-EDB3-4B35-8CFE-120CC836AABE}" name="(22-28)" dataDxfId="74"/>
    <tableColumn id="26" xr3:uid="{F0BF8FF1-4DFA-420E-8E6A-C2E7B1046161}" name=" (29 - 4)" dataDxfId="73"/>
    <tableColumn id="27" xr3:uid="{A9876045-7C30-4EE0-AC46-36E78C9FB67E}" name="(5 - 11)" dataDxfId="72"/>
    <tableColumn id="28" xr3:uid="{2D1E0CDE-06F6-4750-AF59-206DE9CAD143}" name="(12-18)" dataDxfId="71"/>
    <tableColumn id="29" xr3:uid="{4061537A-CF36-4097-B811-1453D58DFC89}" name="(19 - 25)" dataDxfId="70"/>
    <tableColumn id="30" xr3:uid="{58683911-E9C5-40F5-8554-CD4CC5C1637F}" name=" ( 26 - 1)" dataDxfId="69"/>
    <tableColumn id="31" xr3:uid="{18D67F2A-8A0C-4C1B-B2D0-89BA6BE8FF1B}" name=" ( 2 - 8)" dataDxfId="68"/>
    <tableColumn id="32" xr3:uid="{ED41BEDC-C7F1-4550-915D-D2BE5D790F55}" name=" ( 9 - 15 )" dataDxfId="67"/>
    <tableColumn id="33" xr3:uid="{3F18E0FD-44D7-4C7D-A71D-17805421755B}" name="(16/SEPT/2024-22/SEPT/2024)" dataDxfId="66"/>
    <tableColumn id="34" xr3:uid="{23B66F97-D9CB-4009-B367-388A63E3151A}" name="23/SEPT/2024-29/SEPT/2024" dataDxfId="65"/>
    <tableColumn id="35" xr3:uid="{219C8E4E-EAD6-4CF7-97AB-A638DECB36AA}" name="30/SEPT/2024-6/OCT/2024" dataDxfId="64"/>
    <tableColumn id="36" xr3:uid="{30AE5EBA-A96D-498A-98B1-A1925F0FFCC4}" name="7/OCT/2024-13/OCT/2024" dataDxfId="6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A946A86E-06C5-402B-ABB3-99136BD432B2}" name="Table43" displayName="Table43" ref="A70:AR75" totalsRowShown="0" headerRowDxfId="62" dataDxfId="61">
  <autoFilter ref="A70:AR75" xr:uid="{A946A86E-06C5-402B-ABB3-99136BD432B2}"/>
  <tableColumns count="44">
    <tableColumn id="1" xr3:uid="{B49FE1A7-23FF-4398-8565-0C08F11274F5}" name="menu_code "/>
    <tableColumn id="2" xr3:uid="{2CCA28DF-85A1-466F-B478-79434589C2B3}" name="TOTAL_AKUMULASI_PROMO"/>
    <tableColumn id="3" xr3:uid="{045C508E-FD4C-4812-9F50-14DE3F056414}" name="group_name"/>
    <tableColumn id="4" xr3:uid="{C7A86C16-E2C4-4463-8AC9-C5E8C39D7E28}" name="category_name"/>
    <tableColumn id="5" xr3:uid="{D878E50E-7537-43BD-BFF0-D38E88C8E24A}" name="sales_type" dataDxfId="60"/>
    <tableColumn id="6" xr3:uid="{343E9356-77CE-465F-8A5D-792F9FD37407}" name="price" dataDxfId="59"/>
    <tableColumn id="7" xr3:uid="{574FDC36-80D0-4E01-9AC1-285A6D9FAAA6}" name="(1-31)"/>
    <tableColumn id="8" xr3:uid="{E0E2ED94-E3CA-471D-B668-F8F62FFF8482}" name="(1-30)"/>
    <tableColumn id="9" xr3:uid="{47AD7B97-4E6A-447E-9A91-4D230ECA6AAC}" name="(1-29)"/>
    <tableColumn id="10" xr3:uid="{8B133472-F217-410C-9CEF-408526B98BFF}" name="(1-31)2"/>
    <tableColumn id="11" xr3:uid="{EAA775D8-6D01-4DB4-8662-7CD631A3FF13}" name="(1-30)3"/>
    <tableColumn id="12" xr3:uid="{0CD9B36D-23E1-494E-8388-1969D6AC08EA}" name="(1-5)"/>
    <tableColumn id="13" xr3:uid="{8D20B8B2-1D41-4F6C-9327-36BF9C5C468D}" name="(6-12)"/>
    <tableColumn id="14" xr3:uid="{B96A2ABA-084B-488F-B532-4B27B05F41B2}" name="(13-19)"/>
    <tableColumn id="15" xr3:uid="{A2321173-16B4-4CB2-B6CD-0E2261B31275}" name="(20-26)"/>
    <tableColumn id="16" xr3:uid="{06664F08-E747-4B14-8139-63B0B0613893}" name="(27-31)"/>
    <tableColumn id="17" xr3:uid="{A8B2C50E-5C2E-430D-AD86-7FD39D59BBEC}" name="(1-2)"/>
    <tableColumn id="18" xr3:uid="{1AC548C8-17AA-4AF4-BAAC-FFE79BC63DBB}" name="(3-9)"/>
    <tableColumn id="19" xr3:uid="{B8E5BBFA-BCDC-4E56-818E-21D6A67688E4}" name="(10-16)"/>
    <tableColumn id="20" xr3:uid="{549CB9D3-DC3F-43C3-937A-D54EFC8890B5}" name="(17-23)"/>
    <tableColumn id="21" xr3:uid="{79F0538E-617D-4B20-8D48-D8CD528F32DC}" name="(24-30)"/>
    <tableColumn id="22" xr3:uid="{E6BE4C80-C2B9-4CD0-8536-0EE426F7421D}" name="(1-7)"/>
    <tableColumn id="23" xr3:uid="{40E6D9FD-286E-4FC0-9153-32F64DF9612E}" name="(8-14)"/>
    <tableColumn id="24" xr3:uid="{0F92555E-BD14-4D96-96B5-AA5210CBCABE}" name="(15-21)"/>
    <tableColumn id="25" xr3:uid="{2461511E-7B48-42DB-969C-74203A87BB6D}" name="(22-28)"/>
    <tableColumn id="26" xr3:uid="{B219055B-B3F9-4AD1-82D1-481D1AAA171A}" name=" (29 - 4)"/>
    <tableColumn id="27" xr3:uid="{3CB49AB2-9490-42BB-8EEA-D2C9171B8AB7}" name="(5 - 11)"/>
    <tableColumn id="28" xr3:uid="{CE3328C4-4A48-44C9-A348-872352AB8C1B}" name="(12-18)"/>
    <tableColumn id="29" xr3:uid="{055F1B14-5F6E-4EF3-832B-6087186E9E30}" name="(19 - 25)"/>
    <tableColumn id="30" xr3:uid="{CFD77CC1-FABC-437C-BE56-A3745CC37EE3}" name=" ( 26 - 1)"/>
    <tableColumn id="31" xr3:uid="{1D3112FA-B0B8-436E-8994-73B33F668066}" name=" ( 2 - 8)"/>
    <tableColumn id="32" xr3:uid="{673BBBCA-96E7-4CD3-AA0F-3E257D266A48}" name=" ( 9 - 15 )"/>
    <tableColumn id="33" xr3:uid="{A2FCD49E-BE27-4565-871F-E22A3FDEB1E8}" name="(16/SEPT/2024-22/SEPT/2024)" dataDxfId="58"/>
    <tableColumn id="34" xr3:uid="{F39BD8B8-7623-4431-B72B-67D235EBEDBC}" name="(16/SEPT/2024-22/SEPT/2024)4" dataDxfId="57"/>
    <tableColumn id="35" xr3:uid="{F9E5B3BF-6420-4811-967B-E163D77953CB}" name="(16/SEPT/2024-22/SEPT/2024)5" dataDxfId="56"/>
    <tableColumn id="36" xr3:uid="{E03FA528-E314-43AB-AB7D-78A5367E8A56}" name="23/SEPT/2024-29/SEPT/2024" dataDxfId="55"/>
    <tableColumn id="37" xr3:uid="{832DF4A9-23CE-4D90-B397-C2D54B0F40E6}" name="23/SEPT/2024-29/SEPT/20246" dataDxfId="54"/>
    <tableColumn id="38" xr3:uid="{BE43AAAB-0809-478A-A5A2-60E45B7B8117}" name="23/SEPT/2024-29/SEPT/20247" dataDxfId="53"/>
    <tableColumn id="39" xr3:uid="{19897843-3488-4C41-8796-BD0C890DCDDF}" name="30/SEPT/2024-6/OCT/2024" dataDxfId="52"/>
    <tableColumn id="40" xr3:uid="{271B933C-2B36-4BE8-9013-8DC69D9147D0}" name="30/SEPT/2024-6/OCT/20248" dataDxfId="51"/>
    <tableColumn id="41" xr3:uid="{F1E1897C-2766-4B9F-8250-2B723666FB2A}" name="30/SEPT/2024-6/OCT/20249" dataDxfId="50"/>
    <tableColumn id="42" xr3:uid="{CC29F6F5-BF79-422D-AA31-C3E2D1B88DB8}" name="7/OCT/2024 - 13/OCT/2024" dataDxfId="49"/>
    <tableColumn id="43" xr3:uid="{4F573B2A-2366-492F-9A89-C3839760FB2A}" name="7/OCT/2024 -13/OCT/202410" dataDxfId="48"/>
    <tableColumn id="44" xr3:uid="{42E001A4-51D9-4915-B73A-45CFFE8A12ED}" name="7/OCT/2024- 13/OCT/2024" dataDxfId="4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5D23C75-D983-438A-A683-2B137D62131F}" name="Table13" displayName="Table13" ref="A29:X94" totalsRowShown="0" headerRowDxfId="28">
  <autoFilter ref="A29:X94" xr:uid="{45D23C75-D983-438A-A683-2B137D62131F}"/>
  <tableColumns count="24">
    <tableColumn id="1" xr3:uid="{94F4B5AC-FB7B-4582-AFD8-E03424DEF10B}" name="menu_code "/>
    <tableColumn id="2" xr3:uid="{4FB1E9F5-CEF0-40FE-AABD-35B04B348938}" name="BREAKDOWN_ITEM_PROMO"/>
    <tableColumn id="3" xr3:uid="{4F36B876-8123-4B60-B3F3-6F00E297C60A}" name="group_name" dataDxfId="27"/>
    <tableColumn id="4" xr3:uid="{527C4A15-6098-4A42-AF0D-AF45CD3B7187}" name="category_name" dataDxfId="26"/>
    <tableColumn id="5" xr3:uid="{288D9D26-5190-4AC3-939A-51F1E39C068E}" name="sales_type" dataDxfId="25"/>
    <tableColumn id="6" xr3:uid="{9E0C335C-FCC2-409D-8EBC-34858429D5C7}" name="price" dataDxfId="24"/>
    <tableColumn id="7" xr3:uid="{1D4E04F0-6B06-4D9C-95C8-2F88CB4139F4}" name="(1-7)"/>
    <tableColumn id="8" xr3:uid="{B6CE9047-33E7-40B0-965D-CE7799ED9CE3}" name="(8-14)"/>
    <tableColumn id="9" xr3:uid="{F0327CEF-2D5E-49A0-9D71-4DDC0B0B3DD0}" name="(15-21)"/>
    <tableColumn id="10" xr3:uid="{E9F22611-21A4-48ED-8EE2-5BAAAA97A9BF}" name="(22-28)"/>
    <tableColumn id="11" xr3:uid="{642EF05A-7063-4E41-8E42-B854A38C92D7}" name=" (29 - 4)"/>
    <tableColumn id="12" xr3:uid="{5DED1716-6C4D-4BAA-AE1C-01DDD673BDAE}" name="(5 - 11)"/>
    <tableColumn id="13" xr3:uid="{85CA1C74-12C1-45FE-B577-3015E49C8807}" name="(12-18)"/>
    <tableColumn id="14" xr3:uid="{C26C4805-63E5-4897-9731-7A8AA83AADD4}" name="(19-25)"/>
    <tableColumn id="15" xr3:uid="{B003B540-9CF5-4FF4-BD4F-DB149234AE76}" name="  ( 26  - 1 )"/>
    <tableColumn id="16" xr3:uid="{19B3D0BD-42EF-4355-8082-2B9945083D19}" name="( 2 - 8 )"/>
    <tableColumn id="17" xr3:uid="{76FE9CC9-DCEE-4AB1-9383-5ED647D76FC2}" name=" ( 9 - 15 )"/>
    <tableColumn id="18" xr3:uid="{7F36898F-AF88-46E9-A3BB-AD10E7431E2B}" name="(16/SEPT/2024-22/SEPT/2024)"/>
    <tableColumn id="19" xr3:uid="{17993771-0204-4C78-AF89-314A69CC94F6}" name="23/SEPT/2024-29/SEPT/2024"/>
    <tableColumn id="20" xr3:uid="{B2C1C1FC-6F2E-40D6-A6F5-2E0A4C074457}" name="30/SEPT/2024-6/OCT/2024"/>
    <tableColumn id="21" xr3:uid="{98C98B0A-27E3-44B3-A9B9-0F4A3BD468E9}" name="7/OCT/2024-13/OCT/2024"/>
    <tableColumn id="22" xr3:uid="{CD75E47E-028F-46C1-86B8-DE20CE1D6BA8}" name="14/OCT/2024-20/OCT/2024"/>
    <tableColumn id="23" xr3:uid="{B479A008-F65F-4447-B6CE-749D261C784D}" name="21/OCT/2024-27/OCT/2024"/>
    <tableColumn id="24" xr3:uid="{3CDA9765-94FF-471B-BEA3-3CBA0DA76F9F}" name="28/oct/2024 - 3/oct/2024" dataDxfId="2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FC5D21C-F94C-4DD9-B2B2-B665A0429537}" name="Table14" displayName="Table14" ref="A105:BA119" totalsRowShown="0" headerRowDxfId="22" tableBorderDxfId="21">
  <autoFilter ref="A105:BA119" xr:uid="{FFC5D21C-F94C-4DD9-B2B2-B665A0429537}"/>
  <tableColumns count="53">
    <tableColumn id="1" xr3:uid="{BB704C3C-4C0C-4DC6-98C7-6F84D91A6A06}" name="menu_code " dataDxfId="20"/>
    <tableColumn id="2" xr3:uid="{DD3F5E4E-F2B8-47F5-8D25-26D2D8DAE92A}" name="TOTAL_AKUMULASI_PROMO" dataDxfId="19"/>
    <tableColumn id="3" xr3:uid="{65CFDBBB-A12B-483A-98DA-605072A32848}" name="group_name" dataDxfId="18"/>
    <tableColumn id="4" xr3:uid="{177E775C-6143-4FBA-A3F1-463D5AB73F17}" name="category_name" dataDxfId="17"/>
    <tableColumn id="5" xr3:uid="{B2AE8F8C-0AA7-4BAD-8972-914D748609EA}" name="sales_type" dataDxfId="16"/>
    <tableColumn id="6" xr3:uid="{99A9041A-94A1-49E4-B800-CA8B219136E3}" name="price"/>
    <tableColumn id="7" xr3:uid="{3FD9D0E7-2903-459C-BC61-582CB511F56D}" name="(1-31)"/>
    <tableColumn id="8" xr3:uid="{FDCF562B-2332-4A7B-AEC6-6F62E1A016F1}" name="(1-30)"/>
    <tableColumn id="9" xr3:uid="{13F9CCEA-97EB-480E-B9B7-F3106D7DC225}" name="(1-29)"/>
    <tableColumn id="10" xr3:uid="{F7399AFA-3276-4128-B754-C03CF7B7C8E5}" name="(1-31)2"/>
    <tableColumn id="11" xr3:uid="{DC1C3808-92B7-4022-89E2-90A21A06AF24}" name="(1-30)3"/>
    <tableColumn id="12" xr3:uid="{291B9951-CAED-4FA8-A1D0-1CCF15A909E1}" name="(1-5)"/>
    <tableColumn id="13" xr3:uid="{1A632E10-AEF0-4CA1-98F1-A8E1D47746C0}" name="(6-12)"/>
    <tableColumn id="14" xr3:uid="{9E7835F0-0148-4C9E-9917-363F5435E96D}" name="(13-19)"/>
    <tableColumn id="15" xr3:uid="{2F01B879-E238-4990-968A-BF1CB5E6F64A}" name="(20-26)"/>
    <tableColumn id="16" xr3:uid="{B64A0254-5231-4D61-8247-13821CAE269C}" name="(27-31)"/>
    <tableColumn id="17" xr3:uid="{F3273241-07EB-4137-9271-6B47A23AA362}" name="(1-2)"/>
    <tableColumn id="18" xr3:uid="{74B04FFC-B226-4D8A-97F1-679EEE33C83A}" name="(3-9)"/>
    <tableColumn id="19" xr3:uid="{D35731A7-393B-4FB3-B49A-BD12E1BD247F}" name="(10-16)"/>
    <tableColumn id="20" xr3:uid="{E8C6D638-ECB9-4203-BD4C-6FD641EAB06C}" name="(17-23)"/>
    <tableColumn id="21" xr3:uid="{1C62495E-FA85-4F02-A75E-082CBA7608A5}" name="(24-30)"/>
    <tableColumn id="22" xr3:uid="{ED19CE93-A224-45C7-AC01-9E86719B8B7A}" name="(1-7)"/>
    <tableColumn id="23" xr3:uid="{AEAE5DB8-E56A-4569-B2C6-C9BF7175D1C4}" name="(8-14)"/>
    <tableColumn id="24" xr3:uid="{D07BA247-E0DA-4DE0-AD46-538B81A41209}" name="(15-21)"/>
    <tableColumn id="25" xr3:uid="{22F767E5-D4B8-4C6A-8175-6DB395AD45AA}" name="(22-28)"/>
    <tableColumn id="26" xr3:uid="{A6024922-D779-488C-98AB-D60742C740BC}" name="(29-4)"/>
    <tableColumn id="27" xr3:uid="{176B17AA-7D40-406C-A921-892FB517271F}" name="(5-11)"/>
    <tableColumn id="28" xr3:uid="{61FE9CFD-AE16-4A89-9E16-30A0C6F7C960}" name="  (12-18)"/>
    <tableColumn id="29" xr3:uid="{55D89541-C0B7-4212-AEEA-6E44EA4D1A3F}" name="(19-25)"/>
    <tableColumn id="30" xr3:uid="{1885A314-1AB8-4B46-841B-A959B6A888FD}" name="(26-1)"/>
    <tableColumn id="31" xr3:uid="{78D98E29-592D-4CFF-84C5-50AFA415636E}" name=" (2-8)"/>
    <tableColumn id="32" xr3:uid="{BB26BA0E-DB69-4A87-BA53-563FAEFAD146}" name=" (9-15)"/>
    <tableColumn id="33" xr3:uid="{D96BFB08-DA14-434B-B9F0-572582FCF2AC}" name="(16/SEPT/2024-22/SEPT/2024)"/>
    <tableColumn id="34" xr3:uid="{C1FD3FFA-8BA0-4A04-8FB0-431A535C3090}" name="(16/SEPT/2024 - 22/SEPT/2024)" dataDxfId="15"/>
    <tableColumn id="35" xr3:uid="{50E1894F-05E7-4FFA-81CF-E9AAC82B772C}" name="( 16/SEPT/2024-22/SEPT/2024 )" dataDxfId="14"/>
    <tableColumn id="36" xr3:uid="{1A16FC0E-29CF-4426-A969-50B3CCA07957}" name="23/SEPT/2024-29/SEPT/2024" dataDxfId="13"/>
    <tableColumn id="37" xr3:uid="{5B55C99B-4ED6-4E7A-A755-8CD62247600A}" name="23/SEPT/2024 -29/SEPT/2024" dataDxfId="12"/>
    <tableColumn id="38" xr3:uid="{2F546313-EAA4-471D-AF4A-89115789C785}" name="23/SEPT/2024 - 29/SEPT/2024" dataDxfId="11"/>
    <tableColumn id="39" xr3:uid="{4D2A6A65-4D44-4E93-A2A5-0809EEB03FD1}" name="30/SEPT/2024-6/OCT/2024" dataDxfId="10"/>
    <tableColumn id="40" xr3:uid="{233BD720-9190-447E-8D2F-CEF6875356C9}" name="30/SEPT/2024 -6/OCT/2024" dataDxfId="9"/>
    <tableColumn id="41" xr3:uid="{DA0F93C1-51CA-43C7-8491-00A63F259C39}" name="30/SEPT/2024- 6/OCT/2024" dataDxfId="8"/>
    <tableColumn id="42" xr3:uid="{6A4C523E-0062-458A-8FE0-A0C96F9356F9}" name="7/OCT/2024-13/OCT/2024"/>
    <tableColumn id="43" xr3:uid="{F3E0E3D9-02CA-4ED6-B85E-3F4E117593ED}" name="7/OCT/2024 -13/OCT/2024" dataDxfId="7"/>
    <tableColumn id="44" xr3:uid="{6DE4F16D-2475-4FC3-AA69-B3C9465E2352}" name="7/OCT/2024- 13/OCT/2024" dataDxfId="6"/>
    <tableColumn id="45" xr3:uid="{A0AB9592-185A-4548-A820-8E412E46F98B}" name="14/OCT/2024 -20/OCT/2024"/>
    <tableColumn id="46" xr3:uid="{0A2A128E-1AEC-442B-B72A-DAF7CAD40D70}" name="14/OCT/2024 - 20/OCT/2024" dataDxfId="5"/>
    <tableColumn id="47" xr3:uid="{0C7A2FC9-4EE5-4A82-BC40-91CFB6CC5705}" name="14/OCT/2024 - 20/OCT/20242" dataDxfId="4"/>
    <tableColumn id="48" xr3:uid="{ADCF3EC3-8456-46E5-B73F-D6BAABFB243D}" name="21/OCT/2024-27/OCT/2024"/>
    <tableColumn id="49" xr3:uid="{97C8D21C-E5C0-431F-9C37-21AC346331D2}" name="21/OCT/2024-27/OCT/20242" dataDxfId="3">
      <calculatedColumnFormula>ROUND(((AV106/$AV$121)*100),2)</calculatedColumnFormula>
    </tableColumn>
    <tableColumn id="50" xr3:uid="{9497DE49-9C16-4E6B-B488-211545C721D1}" name="21/OCT/2024-27/OCT/20243" dataDxfId="2">
      <calculatedColumnFormula>ROUND((((AV106*F106)/$AV$122)*100),2)</calculatedColumnFormula>
    </tableColumn>
    <tableColumn id="51" xr3:uid="{056987BC-B5A4-46F5-8592-5837D8A41D73}" name="28/oct/2024 - 3/oct/2024"/>
    <tableColumn id="52" xr3:uid="{FE4FEA84-8BF1-4102-9029-266B3F85F4D5}" name="28/oct/2024 - 3/oct/20242" dataDxfId="1">
      <calculatedColumnFormula>ROUND(((AY106/$AY$121)*100),2)</calculatedColumnFormula>
    </tableColumn>
    <tableColumn id="53" xr3:uid="{90E318EF-EAB7-4247-BB72-0E3FFBBB3CFF}" name="28/oct/2024 - 3/oct/20243" dataDxfId="0">
      <calculatedColumnFormula>ROUND((((AY106*F106)/$AY$122)*100),2)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07/relationships/slicer" Target="../slicers/slicer2.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07/relationships/slicer" Target="../slicers/slicer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07/relationships/slicer" Target="../slicers/slicer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07/relationships/slicer" Target="../slicers/slicer5.xml"/><Relationship Id="rId4"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07/relationships/slicer" Target="../slicers/slicer6.xml"/><Relationship Id="rId4"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7.xml"/><Relationship Id="rId4" Type="http://schemas.microsoft.com/office/2007/relationships/slicer" Target="../slicers/slicer7.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microsoft.com/office/2007/relationships/slicer" Target="../slicers/slicer8.xml"/><Relationship Id="rId4"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microsoft.com/office/2007/relationships/slicer" Target="../slicers/slicer9.xml"/><Relationship Id="rId4"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drawing" Target="../drawings/drawing10.xml"/><Relationship Id="rId4" Type="http://schemas.microsoft.com/office/2007/relationships/slicer" Target="../slicers/slicer10.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drawing" Target="../drawings/drawing11.xml"/><Relationship Id="rId4" Type="http://schemas.microsoft.com/office/2007/relationships/slicer" Target="../slicers/slicer1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drawing" Target="../drawings/drawing12.xml"/><Relationship Id="rId4" Type="http://schemas.microsoft.com/office/2007/relationships/slicer" Target="../slicers/slicer12.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microsoft.com/office/2007/relationships/slicer" Target="../slicers/slicer13.xml"/><Relationship Id="rId4" Type="http://schemas.openxmlformats.org/officeDocument/2006/relationships/table" Target="../tables/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986ED-76C3-45C0-8F08-291E1A10DBDB}">
  <sheetPr codeName="Sheet1">
    <tabColor rgb="FFC00000"/>
  </sheetPr>
  <dimension ref="A2:EF140"/>
  <sheetViews>
    <sheetView showGridLines="0" zoomScale="60" zoomScaleNormal="60" workbookViewId="0">
      <selection activeCell="H122" sqref="H121:H122"/>
    </sheetView>
  </sheetViews>
  <sheetFormatPr defaultRowHeight="14.5" x14ac:dyDescent="0.35"/>
  <cols>
    <col min="1" max="1" width="18.7265625" bestFit="1" customWidth="1"/>
    <col min="2" max="2" width="54" bestFit="1" customWidth="1"/>
    <col min="3" max="3" width="19" bestFit="1" customWidth="1"/>
    <col min="4" max="4" width="21.453125" bestFit="1" customWidth="1"/>
    <col min="5" max="5" width="17.1796875" bestFit="1" customWidth="1"/>
    <col min="6" max="6" width="12.6328125" bestFit="1" customWidth="1"/>
    <col min="7" max="7" width="32.6328125" bestFit="1" customWidth="1"/>
    <col min="8" max="8" width="34.90625" customWidth="1"/>
    <col min="9" max="9" width="32.81640625" bestFit="1" customWidth="1"/>
    <col min="10" max="10" width="34" bestFit="1" customWidth="1"/>
    <col min="11" max="12" width="32.54296875" bestFit="1" customWidth="1"/>
    <col min="13" max="13" width="31.90625" bestFit="1" customWidth="1"/>
    <col min="14" max="14" width="32" customWidth="1"/>
    <col min="15" max="15" width="31.6328125" customWidth="1"/>
    <col min="16" max="16" width="31.81640625" customWidth="1"/>
    <col min="17" max="17" width="32.36328125" customWidth="1"/>
    <col min="18" max="18" width="33.26953125" customWidth="1"/>
    <col min="19" max="19" width="34.7265625" customWidth="1"/>
    <col min="20" max="20" width="33.6328125" customWidth="1"/>
    <col min="21" max="21" width="31.08984375" customWidth="1"/>
    <col min="22" max="22" width="31.453125" customWidth="1"/>
    <col min="23" max="23" width="33.26953125" customWidth="1"/>
    <col min="24" max="24" width="33.6328125" customWidth="1"/>
    <col min="25" max="25" width="34" customWidth="1"/>
    <col min="26" max="26" width="32.54296875" customWidth="1"/>
    <col min="27" max="27" width="33.81640625" customWidth="1"/>
    <col min="28" max="28" width="34.7265625" customWidth="1"/>
    <col min="29" max="29" width="35.453125" customWidth="1"/>
    <col min="30" max="30" width="33.26953125" customWidth="1"/>
    <col min="31" max="31" width="31.6328125" customWidth="1"/>
    <col min="32" max="32" width="35.36328125" bestFit="1" customWidth="1"/>
    <col min="33" max="33" width="33.26953125" customWidth="1"/>
    <col min="34" max="35" width="45.90625" bestFit="1" customWidth="1"/>
    <col min="36" max="36" width="43.1796875" bestFit="1" customWidth="1"/>
    <col min="37" max="37" width="43.7265625" bestFit="1" customWidth="1"/>
    <col min="38" max="38" width="44.453125" bestFit="1" customWidth="1"/>
    <col min="39" max="39" width="40.08984375" bestFit="1" customWidth="1"/>
    <col min="40" max="40" width="40.81640625" bestFit="1" customWidth="1"/>
    <col min="41" max="41" width="36.1796875" bestFit="1" customWidth="1"/>
    <col min="42" max="42" width="31.453125" customWidth="1"/>
    <col min="43" max="43" width="25.90625" customWidth="1"/>
    <col min="44" max="44" width="36.1796875" bestFit="1" customWidth="1"/>
    <col min="45" max="45" width="28.90625" bestFit="1" customWidth="1"/>
    <col min="46" max="46" width="29.90625" bestFit="1" customWidth="1"/>
    <col min="47" max="47" width="36.1796875" bestFit="1" customWidth="1"/>
    <col min="48" max="48" width="26.54296875" customWidth="1"/>
    <col min="49" max="49" width="27.54296875" customWidth="1"/>
    <col min="50" max="50" width="36.1796875" bestFit="1" customWidth="1"/>
    <col min="51" max="51" width="24.81640625" customWidth="1"/>
    <col min="52" max="52" width="25.90625" customWidth="1"/>
    <col min="53" max="53" width="35.90625" bestFit="1" customWidth="1"/>
  </cols>
  <sheetData>
    <row r="2" spans="1:118" s="9" customFormat="1" x14ac:dyDescent="0.35">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row>
    <row r="3" spans="1:118" s="9" customFormat="1" x14ac:dyDescent="0.35">
      <c r="A3" s="13"/>
      <c r="B3" s="13"/>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3"/>
      <c r="DB3" s="13"/>
      <c r="DC3" s="13"/>
      <c r="DD3" s="13"/>
      <c r="DE3" s="13"/>
      <c r="DF3" s="13"/>
      <c r="DG3" s="13"/>
      <c r="DH3" s="13"/>
      <c r="DI3" s="13"/>
      <c r="DJ3" s="13"/>
      <c r="DK3" s="13"/>
      <c r="DL3" s="13"/>
      <c r="DM3" s="13"/>
      <c r="DN3" s="13"/>
    </row>
    <row r="4" spans="1:118" s="9" customFormat="1" x14ac:dyDescent="0.35">
      <c r="A4" s="13"/>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c r="CA4" s="13"/>
      <c r="CB4" s="13"/>
      <c r="CC4" s="13"/>
      <c r="CD4" s="13"/>
      <c r="CE4" s="13"/>
      <c r="CF4" s="13"/>
      <c r="CG4" s="13"/>
      <c r="CH4" s="13"/>
      <c r="CI4" s="13"/>
      <c r="CJ4" s="13"/>
      <c r="CK4" s="13"/>
      <c r="CL4" s="13"/>
      <c r="CM4" s="13"/>
      <c r="CN4" s="13"/>
      <c r="CO4" s="13"/>
      <c r="CP4" s="13"/>
      <c r="CQ4" s="13"/>
      <c r="CR4" s="13"/>
      <c r="CS4" s="13"/>
      <c r="CT4" s="13"/>
      <c r="CU4" s="13"/>
      <c r="CV4" s="13"/>
      <c r="CW4" s="13"/>
      <c r="CX4" s="13"/>
      <c r="CY4" s="13"/>
      <c r="CZ4" s="13"/>
      <c r="DA4" s="13"/>
      <c r="DB4" s="13"/>
      <c r="DC4" s="13"/>
      <c r="DD4" s="13"/>
      <c r="DE4" s="13"/>
      <c r="DF4" s="13"/>
      <c r="DG4" s="13"/>
      <c r="DH4" s="13"/>
      <c r="DI4" s="13"/>
      <c r="DJ4" s="13"/>
      <c r="DK4" s="13"/>
      <c r="DL4" s="13"/>
      <c r="DM4" s="13"/>
      <c r="DN4" s="13"/>
    </row>
    <row r="5" spans="1:118" s="9" customFormat="1" x14ac:dyDescent="0.35">
      <c r="A5" s="13"/>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c r="BH5" s="13"/>
      <c r="BI5" s="13"/>
      <c r="BJ5" s="13"/>
      <c r="BK5" s="13"/>
      <c r="BL5" s="13"/>
      <c r="BM5" s="13"/>
      <c r="BN5" s="13"/>
      <c r="BO5" s="13"/>
      <c r="BP5" s="13"/>
      <c r="BQ5" s="13"/>
      <c r="BR5" s="13"/>
      <c r="BS5" s="13"/>
      <c r="BT5" s="13"/>
      <c r="BU5" s="13"/>
      <c r="BV5" s="13"/>
      <c r="BW5" s="13"/>
      <c r="BX5" s="13"/>
      <c r="BY5" s="13"/>
      <c r="BZ5" s="13"/>
      <c r="CA5" s="13"/>
      <c r="CB5" s="13"/>
      <c r="CC5" s="13"/>
      <c r="CD5" s="13"/>
      <c r="CE5" s="13"/>
      <c r="CF5" s="13"/>
      <c r="CG5" s="13"/>
      <c r="CH5" s="13"/>
      <c r="CI5" s="13"/>
      <c r="CJ5" s="13"/>
      <c r="CK5" s="13"/>
      <c r="CL5" s="13"/>
      <c r="CM5" s="13"/>
      <c r="CN5" s="13"/>
      <c r="CO5" s="13"/>
      <c r="CP5" s="13"/>
      <c r="CQ5" s="13"/>
      <c r="CR5" s="13"/>
      <c r="CS5" s="13"/>
      <c r="CT5" s="13"/>
      <c r="CU5" s="13"/>
      <c r="CV5" s="13"/>
      <c r="CW5" s="13"/>
      <c r="CX5" s="13"/>
      <c r="CY5" s="13"/>
      <c r="CZ5" s="13"/>
      <c r="DA5" s="13"/>
      <c r="DB5" s="13"/>
      <c r="DC5" s="13"/>
      <c r="DD5" s="13"/>
      <c r="DE5" s="13"/>
      <c r="DF5" s="13"/>
      <c r="DG5" s="13"/>
      <c r="DH5" s="13"/>
      <c r="DI5" s="13"/>
      <c r="DJ5" s="13"/>
      <c r="DK5" s="13"/>
      <c r="DL5" s="13"/>
      <c r="DM5" s="13"/>
      <c r="DN5" s="13"/>
    </row>
    <row r="6" spans="1:118" s="9" customFormat="1" x14ac:dyDescent="0.35">
      <c r="A6" s="13"/>
      <c r="B6" s="13"/>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c r="CO6" s="13"/>
      <c r="CP6" s="13"/>
      <c r="CQ6" s="13"/>
      <c r="CR6" s="13"/>
      <c r="CS6" s="13"/>
      <c r="CT6" s="13"/>
      <c r="CU6" s="13"/>
      <c r="CV6" s="13"/>
      <c r="CW6" s="13"/>
      <c r="CX6" s="13"/>
      <c r="CY6" s="13"/>
      <c r="CZ6" s="13"/>
      <c r="DA6" s="13"/>
      <c r="DB6" s="13"/>
      <c r="DC6" s="13"/>
      <c r="DD6" s="13"/>
      <c r="DE6" s="13"/>
      <c r="DF6" s="13"/>
      <c r="DG6" s="13"/>
      <c r="DH6" s="13"/>
      <c r="DI6" s="13"/>
      <c r="DJ6" s="13"/>
      <c r="DK6" s="13"/>
      <c r="DL6" s="13"/>
      <c r="DM6" s="13"/>
      <c r="DN6" s="13"/>
    </row>
    <row r="7" spans="1:118" s="9" customFormat="1" x14ac:dyDescent="0.35">
      <c r="A7" s="13"/>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13"/>
      <c r="BV7" s="13"/>
      <c r="BW7" s="13"/>
      <c r="BX7" s="13"/>
      <c r="BY7" s="13"/>
      <c r="BZ7" s="13"/>
      <c r="CA7" s="13"/>
      <c r="CB7" s="13"/>
      <c r="CC7" s="13"/>
      <c r="CD7" s="13"/>
      <c r="CE7" s="13"/>
      <c r="CF7" s="13"/>
      <c r="CG7" s="13"/>
      <c r="CH7" s="13"/>
      <c r="CI7" s="13"/>
      <c r="CJ7" s="13"/>
      <c r="CK7" s="13"/>
      <c r="CL7" s="13"/>
      <c r="CM7" s="13"/>
      <c r="CN7" s="13"/>
      <c r="CO7" s="13"/>
      <c r="CP7" s="13"/>
      <c r="CQ7" s="13"/>
      <c r="CR7" s="13"/>
      <c r="CS7" s="13"/>
      <c r="CT7" s="13"/>
      <c r="CU7" s="13"/>
      <c r="CV7" s="13"/>
      <c r="CW7" s="13"/>
      <c r="CX7" s="13"/>
      <c r="CY7" s="13"/>
      <c r="CZ7" s="13"/>
      <c r="DA7" s="13"/>
      <c r="DB7" s="13"/>
      <c r="DC7" s="13"/>
      <c r="DD7" s="13"/>
      <c r="DE7" s="13"/>
      <c r="DF7" s="13"/>
      <c r="DG7" s="13"/>
      <c r="DH7" s="13"/>
      <c r="DI7" s="13"/>
      <c r="DJ7" s="13"/>
      <c r="DK7" s="13"/>
      <c r="DL7" s="13"/>
      <c r="DM7" s="13"/>
      <c r="DN7" s="13"/>
    </row>
    <row r="8" spans="1:118" s="9" customFormat="1" x14ac:dyDescent="0.35">
      <c r="A8" s="13"/>
      <c r="B8" s="13"/>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3"/>
      <c r="CM8" s="13"/>
      <c r="CN8" s="13"/>
      <c r="CO8" s="13"/>
      <c r="CP8" s="13"/>
      <c r="CQ8" s="13"/>
      <c r="CR8" s="13"/>
      <c r="CS8" s="13"/>
      <c r="CT8" s="13"/>
      <c r="CU8" s="13"/>
      <c r="CV8" s="13"/>
      <c r="CW8" s="13"/>
      <c r="CX8" s="13"/>
      <c r="CY8" s="13"/>
      <c r="CZ8" s="13"/>
      <c r="DA8" s="13"/>
      <c r="DB8" s="13"/>
      <c r="DC8" s="13"/>
      <c r="DD8" s="13"/>
      <c r="DE8" s="13"/>
      <c r="DF8" s="13"/>
      <c r="DG8" s="13"/>
      <c r="DH8" s="13"/>
      <c r="DI8" s="13"/>
      <c r="DJ8" s="13"/>
      <c r="DK8" s="13"/>
      <c r="DL8" s="13"/>
      <c r="DM8" s="13"/>
      <c r="DN8" s="13"/>
    </row>
    <row r="9" spans="1:118" s="9" customFormat="1" x14ac:dyDescent="0.35">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3"/>
      <c r="CM9" s="13"/>
      <c r="CN9" s="13"/>
      <c r="CO9" s="13"/>
      <c r="CP9" s="13"/>
      <c r="CQ9" s="13"/>
      <c r="CR9" s="13"/>
      <c r="CS9" s="13"/>
      <c r="CT9" s="13"/>
      <c r="CU9" s="13"/>
      <c r="CV9" s="13"/>
      <c r="CW9" s="13"/>
      <c r="CX9" s="13"/>
      <c r="CY9" s="13"/>
      <c r="CZ9" s="13"/>
      <c r="DA9" s="13"/>
      <c r="DB9" s="13"/>
      <c r="DC9" s="13"/>
      <c r="DD9" s="13"/>
      <c r="DE9" s="13"/>
      <c r="DF9" s="13"/>
      <c r="DG9" s="13"/>
      <c r="DH9" s="13"/>
      <c r="DI9" s="13"/>
      <c r="DJ9" s="13"/>
      <c r="DK9" s="13"/>
      <c r="DL9" s="13"/>
      <c r="DM9" s="13"/>
      <c r="DN9" s="13"/>
    </row>
    <row r="10" spans="1:118" s="9" customFormat="1" x14ac:dyDescent="0.35">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c r="CX10" s="13"/>
      <c r="CY10" s="13"/>
      <c r="CZ10" s="13"/>
      <c r="DA10" s="13"/>
      <c r="DB10" s="13"/>
      <c r="DC10" s="13"/>
      <c r="DD10" s="13"/>
      <c r="DE10" s="13"/>
      <c r="DF10" s="13"/>
      <c r="DG10" s="13"/>
      <c r="DH10" s="13"/>
      <c r="DI10" s="13"/>
      <c r="DJ10" s="13"/>
      <c r="DK10" s="13"/>
      <c r="DL10" s="13"/>
      <c r="DM10" s="13"/>
      <c r="DN10" s="13"/>
    </row>
    <row r="11" spans="1:118" s="9" customFormat="1" x14ac:dyDescent="0.35">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row>
    <row r="12" spans="1:118" s="9" customFormat="1" x14ac:dyDescent="0.35">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row>
    <row r="13" spans="1:118" s="9" customFormat="1" x14ac:dyDescent="0.35">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row>
    <row r="14" spans="1:118" s="9" customFormat="1" x14ac:dyDescent="0.35">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row>
    <row r="15" spans="1:118" s="9" customFormat="1" x14ac:dyDescent="0.35">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3"/>
      <c r="DL15" s="13"/>
      <c r="DM15" s="13"/>
      <c r="DN15" s="13"/>
    </row>
    <row r="16" spans="1:118" s="9" customFormat="1" x14ac:dyDescent="0.35">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c r="CO16" s="13"/>
      <c r="CP16" s="13"/>
      <c r="CQ16" s="13"/>
      <c r="CR16" s="13"/>
      <c r="CS16" s="13"/>
      <c r="CT16" s="13"/>
      <c r="CU16" s="13"/>
      <c r="CV16" s="13"/>
      <c r="CW16" s="13"/>
      <c r="CX16" s="13"/>
      <c r="CY16" s="13"/>
      <c r="CZ16" s="13"/>
      <c r="DA16" s="13"/>
      <c r="DB16" s="13"/>
      <c r="DC16" s="13"/>
      <c r="DD16" s="13"/>
      <c r="DE16" s="13"/>
      <c r="DF16" s="13"/>
      <c r="DG16" s="13"/>
      <c r="DH16" s="13"/>
      <c r="DI16" s="13"/>
      <c r="DJ16" s="13"/>
      <c r="DK16" s="13"/>
      <c r="DL16" s="13"/>
      <c r="DM16" s="13"/>
      <c r="DN16" s="13"/>
    </row>
    <row r="17" spans="1:118" s="9" customFormat="1" x14ac:dyDescent="0.35">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13"/>
      <c r="DE17" s="13"/>
      <c r="DF17" s="13"/>
      <c r="DG17" s="13"/>
      <c r="DH17" s="13"/>
      <c r="DI17" s="13"/>
      <c r="DJ17" s="13"/>
      <c r="DK17" s="13"/>
      <c r="DL17" s="13"/>
      <c r="DM17" s="13"/>
      <c r="DN17" s="13"/>
    </row>
    <row r="18" spans="1:118" s="9" customFormat="1" x14ac:dyDescent="0.35">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13"/>
      <c r="DE18" s="13"/>
      <c r="DF18" s="13"/>
      <c r="DG18" s="13"/>
      <c r="DH18" s="13"/>
      <c r="DI18" s="13"/>
      <c r="DJ18" s="13"/>
      <c r="DK18" s="13"/>
      <c r="DL18" s="13"/>
      <c r="DM18" s="13"/>
      <c r="DN18" s="13"/>
    </row>
    <row r="19" spans="1:118" s="9" customFormat="1" x14ac:dyDescent="0.35">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13"/>
      <c r="DM19" s="13"/>
      <c r="DN19" s="13"/>
    </row>
    <row r="20" spans="1:118" s="9" customFormat="1" x14ac:dyDescent="0.35">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row>
    <row r="21" spans="1:118" s="9" customFormat="1" x14ac:dyDescent="0.35">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row>
    <row r="22" spans="1:118" s="9" customFormat="1" x14ac:dyDescent="0.35">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row>
    <row r="23" spans="1:118" s="9" customFormat="1" x14ac:dyDescent="0.35">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row>
    <row r="24" spans="1:118" s="9" customFormat="1" x14ac:dyDescent="0.35">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row>
    <row r="25" spans="1:118" s="10" customFormat="1" x14ac:dyDescent="0.35"/>
    <row r="26" spans="1:118" s="10" customFormat="1" x14ac:dyDescent="0.35">
      <c r="AR26" s="460"/>
    </row>
    <row r="27" spans="1:118" s="10" customFormat="1" x14ac:dyDescent="0.35">
      <c r="A27" s="50" t="s">
        <v>299</v>
      </c>
      <c r="B27" s="51" t="s">
        <v>300</v>
      </c>
      <c r="C27" s="51" t="s">
        <v>301</v>
      </c>
      <c r="D27" s="51" t="s">
        <v>302</v>
      </c>
      <c r="E27" s="51" t="s">
        <v>303</v>
      </c>
      <c r="F27" s="51" t="s">
        <v>304</v>
      </c>
      <c r="G27" s="52" t="s">
        <v>108</v>
      </c>
      <c r="H27" s="52" t="s">
        <v>305</v>
      </c>
      <c r="I27" s="52" t="s">
        <v>306</v>
      </c>
      <c r="J27" s="52" t="s">
        <v>307</v>
      </c>
      <c r="K27" s="52" t="s">
        <v>308</v>
      </c>
      <c r="L27" s="52" t="s">
        <v>309</v>
      </c>
      <c r="M27" s="52" t="s">
        <v>310</v>
      </c>
      <c r="N27" s="52" t="s">
        <v>311</v>
      </c>
      <c r="O27" s="52" t="s">
        <v>312</v>
      </c>
      <c r="P27" s="53" t="s">
        <v>313</v>
      </c>
      <c r="Q27" s="54" t="s">
        <v>314</v>
      </c>
      <c r="R27" s="51" t="s">
        <v>315</v>
      </c>
      <c r="S27" s="51" t="s">
        <v>316</v>
      </c>
      <c r="T27" s="51" t="s">
        <v>317</v>
      </c>
      <c r="U27" s="55" t="s">
        <v>318</v>
      </c>
      <c r="V27" s="54" t="s">
        <v>319</v>
      </c>
      <c r="W27" s="51" t="s">
        <v>320</v>
      </c>
      <c r="X27" s="51" t="s">
        <v>321</v>
      </c>
      <c r="Y27" s="51" t="s">
        <v>322</v>
      </c>
      <c r="Z27" s="52" t="s">
        <v>323</v>
      </c>
      <c r="AA27" s="54" t="s">
        <v>324</v>
      </c>
      <c r="AB27" s="51" t="s">
        <v>325</v>
      </c>
      <c r="AC27" s="51" t="s">
        <v>326</v>
      </c>
      <c r="AD27" s="56" t="s">
        <v>218</v>
      </c>
      <c r="AE27" s="56" t="s">
        <v>327</v>
      </c>
      <c r="AF27" s="51" t="s">
        <v>328</v>
      </c>
      <c r="AG27" s="51" t="s">
        <v>329</v>
      </c>
      <c r="AH27" s="56" t="s">
        <v>249</v>
      </c>
      <c r="AI27" s="56" t="s">
        <v>330</v>
      </c>
      <c r="AJ27" s="57" t="s">
        <v>331</v>
      </c>
    </row>
    <row r="28" spans="1:118" s="10" customFormat="1" ht="26" customHeight="1" x14ac:dyDescent="0.35">
      <c r="A28" s="487" t="s">
        <v>0</v>
      </c>
      <c r="B28" s="487" t="s">
        <v>444</v>
      </c>
      <c r="C28" s="487" t="s">
        <v>2</v>
      </c>
      <c r="D28" s="487" t="s">
        <v>3</v>
      </c>
      <c r="E28" s="487" t="s">
        <v>4</v>
      </c>
      <c r="F28" s="487" t="s">
        <v>111</v>
      </c>
      <c r="G28" s="488" t="s">
        <v>332</v>
      </c>
      <c r="H28" s="489" t="s">
        <v>333</v>
      </c>
      <c r="I28" s="489" t="s">
        <v>334</v>
      </c>
      <c r="J28" s="489" t="s">
        <v>335</v>
      </c>
      <c r="K28" s="489" t="s">
        <v>336</v>
      </c>
      <c r="L28" s="489" t="s">
        <v>338</v>
      </c>
      <c r="M28" s="489" t="s">
        <v>337</v>
      </c>
      <c r="N28" s="489" t="s">
        <v>339</v>
      </c>
      <c r="O28" s="489" t="s">
        <v>340</v>
      </c>
      <c r="P28" s="489" t="s">
        <v>341</v>
      </c>
      <c r="Q28" s="489" t="s">
        <v>342</v>
      </c>
      <c r="R28" s="489" t="s">
        <v>343</v>
      </c>
      <c r="S28" s="489" t="s">
        <v>344</v>
      </c>
      <c r="T28" s="489" t="s">
        <v>345</v>
      </c>
      <c r="U28" s="489" t="s">
        <v>346</v>
      </c>
      <c r="V28" s="489" t="s">
        <v>347</v>
      </c>
      <c r="W28" s="489" t="s">
        <v>348</v>
      </c>
      <c r="X28" s="489" t="s">
        <v>349</v>
      </c>
      <c r="Y28" s="489" t="s">
        <v>350</v>
      </c>
      <c r="Z28" s="489" t="s">
        <v>351</v>
      </c>
      <c r="AA28" s="489" t="s">
        <v>352</v>
      </c>
      <c r="AB28" s="489" t="s">
        <v>353</v>
      </c>
      <c r="AC28" s="490" t="s">
        <v>354</v>
      </c>
      <c r="AD28" s="490" t="s">
        <v>355</v>
      </c>
      <c r="AE28" s="490" t="s">
        <v>356</v>
      </c>
      <c r="AF28" s="146" t="s">
        <v>357</v>
      </c>
      <c r="AG28" s="490" t="s">
        <v>358</v>
      </c>
      <c r="AH28" s="146" t="s">
        <v>359</v>
      </c>
      <c r="AI28" s="146" t="s">
        <v>360</v>
      </c>
      <c r="AJ28" s="146" t="s">
        <v>361</v>
      </c>
      <c r="AK28" s="146" t="s">
        <v>362</v>
      </c>
      <c r="AL28" s="146" t="s">
        <v>363</v>
      </c>
      <c r="AM28" s="146" t="s">
        <v>364</v>
      </c>
      <c r="AN28" s="146" t="s">
        <v>453</v>
      </c>
      <c r="AO28" s="491" t="s">
        <v>507</v>
      </c>
      <c r="AP28" s="492" t="s">
        <v>524</v>
      </c>
      <c r="AQ28" s="493" t="s">
        <v>542</v>
      </c>
    </row>
    <row r="29" spans="1:118" s="10" customFormat="1" ht="15.5" hidden="1" x14ac:dyDescent="0.35">
      <c r="A29" s="118" t="s">
        <v>228</v>
      </c>
      <c r="B29" s="118" t="s">
        <v>230</v>
      </c>
      <c r="C29" s="118" t="s">
        <v>100</v>
      </c>
      <c r="D29" s="118" t="s">
        <v>103</v>
      </c>
      <c r="E29" s="118" t="s">
        <v>109</v>
      </c>
      <c r="F29" s="165">
        <v>50000</v>
      </c>
      <c r="G29" s="118">
        <v>0</v>
      </c>
      <c r="H29" s="118">
        <v>0</v>
      </c>
      <c r="I29" s="118">
        <v>0</v>
      </c>
      <c r="J29" s="118">
        <v>0</v>
      </c>
      <c r="K29" s="118">
        <v>0</v>
      </c>
      <c r="L29" s="118">
        <v>0</v>
      </c>
      <c r="M29" s="118">
        <v>0</v>
      </c>
      <c r="N29" s="118">
        <v>0</v>
      </c>
      <c r="O29" s="118">
        <v>0</v>
      </c>
      <c r="P29" s="118">
        <v>0</v>
      </c>
      <c r="Q29" s="118">
        <v>0</v>
      </c>
      <c r="R29" s="118">
        <v>0</v>
      </c>
      <c r="S29" s="118">
        <v>0</v>
      </c>
      <c r="T29" s="118">
        <v>0</v>
      </c>
      <c r="U29" s="118">
        <v>0</v>
      </c>
      <c r="V29" s="118">
        <v>0</v>
      </c>
      <c r="W29" s="118">
        <v>0</v>
      </c>
      <c r="X29" s="118">
        <v>0</v>
      </c>
      <c r="Y29" s="118">
        <v>0</v>
      </c>
      <c r="Z29" s="118">
        <v>0</v>
      </c>
      <c r="AA29" s="118">
        <v>0</v>
      </c>
      <c r="AB29" s="119">
        <v>0</v>
      </c>
      <c r="AC29" s="118">
        <v>0</v>
      </c>
      <c r="AD29" s="118">
        <v>0</v>
      </c>
      <c r="AE29" s="118">
        <v>419</v>
      </c>
      <c r="AF29" s="118">
        <v>309</v>
      </c>
      <c r="AG29" s="118">
        <v>378</v>
      </c>
      <c r="AH29" s="118">
        <v>379</v>
      </c>
      <c r="AI29" s="118">
        <v>393</v>
      </c>
      <c r="AJ29" s="118">
        <v>276</v>
      </c>
      <c r="AK29" s="118">
        <v>0</v>
      </c>
      <c r="AL29" s="118">
        <v>0</v>
      </c>
      <c r="AM29" s="118">
        <v>0</v>
      </c>
      <c r="AN29" s="118">
        <v>0</v>
      </c>
      <c r="AO29" s="268">
        <v>0</v>
      </c>
      <c r="AP29" s="453"/>
      <c r="AQ29" s="485"/>
    </row>
    <row r="30" spans="1:118" s="10" customFormat="1" ht="15.5" hidden="1" x14ac:dyDescent="0.35">
      <c r="A30" s="122" t="s">
        <v>367</v>
      </c>
      <c r="B30" s="122" t="s">
        <v>368</v>
      </c>
      <c r="C30" s="122" t="s">
        <v>100</v>
      </c>
      <c r="D30" s="122" t="s">
        <v>103</v>
      </c>
      <c r="E30" s="122" t="s">
        <v>109</v>
      </c>
      <c r="F30" s="165">
        <v>50000</v>
      </c>
      <c r="G30" s="122">
        <v>0</v>
      </c>
      <c r="H30" s="122">
        <v>0</v>
      </c>
      <c r="I30" s="122">
        <v>0</v>
      </c>
      <c r="J30" s="122">
        <v>0</v>
      </c>
      <c r="K30" s="122">
        <v>0</v>
      </c>
      <c r="L30" s="122">
        <v>0</v>
      </c>
      <c r="M30" s="122">
        <v>0</v>
      </c>
      <c r="N30" s="122">
        <v>0</v>
      </c>
      <c r="O30" s="122">
        <v>0</v>
      </c>
      <c r="P30" s="122">
        <v>0</v>
      </c>
      <c r="Q30" s="122">
        <v>0</v>
      </c>
      <c r="R30" s="122">
        <v>0</v>
      </c>
      <c r="S30" s="122">
        <v>0</v>
      </c>
      <c r="T30" s="122">
        <v>0</v>
      </c>
      <c r="U30" s="122">
        <v>0</v>
      </c>
      <c r="V30" s="122">
        <v>0</v>
      </c>
      <c r="W30" s="122">
        <v>0</v>
      </c>
      <c r="X30" s="122">
        <v>0</v>
      </c>
      <c r="Y30" s="122">
        <v>0</v>
      </c>
      <c r="Z30" s="122">
        <v>0</v>
      </c>
      <c r="AA30" s="122">
        <v>0</v>
      </c>
      <c r="AB30" s="123">
        <v>0</v>
      </c>
      <c r="AC30" s="122">
        <v>0</v>
      </c>
      <c r="AD30" s="122">
        <v>0</v>
      </c>
      <c r="AE30" s="122">
        <v>0</v>
      </c>
      <c r="AF30" s="122">
        <v>0</v>
      </c>
      <c r="AG30" s="122">
        <v>0</v>
      </c>
      <c r="AH30" s="122">
        <v>0</v>
      </c>
      <c r="AI30" s="122">
        <v>0</v>
      </c>
      <c r="AJ30" s="122">
        <v>0</v>
      </c>
      <c r="AK30" s="122">
        <v>21</v>
      </c>
      <c r="AL30" s="122">
        <v>19</v>
      </c>
      <c r="AM30" s="122">
        <v>12</v>
      </c>
      <c r="AN30" s="122">
        <v>0</v>
      </c>
      <c r="AO30" s="242">
        <v>0</v>
      </c>
      <c r="AP30" s="453"/>
      <c r="AQ30" s="485"/>
    </row>
    <row r="31" spans="1:118" s="10" customFormat="1" ht="15.5" hidden="1" x14ac:dyDescent="0.35">
      <c r="A31" s="118" t="s">
        <v>377</v>
      </c>
      <c r="B31" s="118" t="s">
        <v>378</v>
      </c>
      <c r="C31" s="118" t="s">
        <v>100</v>
      </c>
      <c r="D31" s="118" t="s">
        <v>103</v>
      </c>
      <c r="E31" s="118" t="s">
        <v>109</v>
      </c>
      <c r="F31" s="165">
        <v>50000</v>
      </c>
      <c r="G31" s="118">
        <v>0</v>
      </c>
      <c r="H31" s="118">
        <v>0</v>
      </c>
      <c r="I31" s="118">
        <v>0</v>
      </c>
      <c r="J31" s="118">
        <v>0</v>
      </c>
      <c r="K31" s="118">
        <v>0</v>
      </c>
      <c r="L31" s="118">
        <v>0</v>
      </c>
      <c r="M31" s="118">
        <v>0</v>
      </c>
      <c r="N31" s="118">
        <v>0</v>
      </c>
      <c r="O31" s="118">
        <v>0</v>
      </c>
      <c r="P31" s="118">
        <v>0</v>
      </c>
      <c r="Q31" s="118">
        <v>0</v>
      </c>
      <c r="R31" s="118">
        <v>0</v>
      </c>
      <c r="S31" s="118">
        <v>0</v>
      </c>
      <c r="T31" s="118">
        <v>0</v>
      </c>
      <c r="U31" s="118">
        <v>0</v>
      </c>
      <c r="V31" s="118">
        <v>0</v>
      </c>
      <c r="W31" s="118">
        <v>0</v>
      </c>
      <c r="X31" s="118">
        <v>0</v>
      </c>
      <c r="Y31" s="118">
        <v>0</v>
      </c>
      <c r="Z31" s="118">
        <v>0</v>
      </c>
      <c r="AA31" s="118">
        <v>0</v>
      </c>
      <c r="AB31" s="119">
        <v>0</v>
      </c>
      <c r="AC31" s="118">
        <v>0</v>
      </c>
      <c r="AD31" s="118">
        <v>0</v>
      </c>
      <c r="AE31" s="118">
        <v>0</v>
      </c>
      <c r="AF31" s="118">
        <v>0</v>
      </c>
      <c r="AG31" s="118">
        <v>0</v>
      </c>
      <c r="AH31" s="118">
        <v>0</v>
      </c>
      <c r="AI31" s="118">
        <v>0</v>
      </c>
      <c r="AJ31" s="118">
        <v>0</v>
      </c>
      <c r="AK31" s="118">
        <v>63</v>
      </c>
      <c r="AL31" s="118">
        <v>49</v>
      </c>
      <c r="AM31" s="118">
        <v>58</v>
      </c>
      <c r="AN31" s="118">
        <v>0</v>
      </c>
      <c r="AO31" s="268">
        <v>0</v>
      </c>
      <c r="AP31" s="453"/>
      <c r="AQ31" s="485"/>
    </row>
    <row r="32" spans="1:118" s="10" customFormat="1" ht="15.5" hidden="1" x14ac:dyDescent="0.35">
      <c r="A32" s="118" t="s">
        <v>369</v>
      </c>
      <c r="B32" s="118" t="s">
        <v>370</v>
      </c>
      <c r="C32" s="118" t="s">
        <v>100</v>
      </c>
      <c r="D32" s="118" t="s">
        <v>103</v>
      </c>
      <c r="E32" s="118" t="s">
        <v>109</v>
      </c>
      <c r="F32" s="165">
        <v>50000</v>
      </c>
      <c r="G32" s="118">
        <v>0</v>
      </c>
      <c r="H32" s="118">
        <v>0</v>
      </c>
      <c r="I32" s="118">
        <v>0</v>
      </c>
      <c r="J32" s="118">
        <v>0</v>
      </c>
      <c r="K32" s="118">
        <v>0</v>
      </c>
      <c r="L32" s="118">
        <v>0</v>
      </c>
      <c r="M32" s="118">
        <v>0</v>
      </c>
      <c r="N32" s="118">
        <v>0</v>
      </c>
      <c r="O32" s="118">
        <v>0</v>
      </c>
      <c r="P32" s="118">
        <v>0</v>
      </c>
      <c r="Q32" s="118">
        <v>0</v>
      </c>
      <c r="R32" s="118">
        <v>0</v>
      </c>
      <c r="S32" s="118">
        <v>0</v>
      </c>
      <c r="T32" s="118">
        <v>0</v>
      </c>
      <c r="U32" s="118">
        <v>0</v>
      </c>
      <c r="V32" s="118">
        <v>0</v>
      </c>
      <c r="W32" s="118">
        <v>0</v>
      </c>
      <c r="X32" s="118">
        <v>0</v>
      </c>
      <c r="Y32" s="118">
        <v>0</v>
      </c>
      <c r="Z32" s="118">
        <v>0</v>
      </c>
      <c r="AA32" s="118">
        <v>0</v>
      </c>
      <c r="AB32" s="119">
        <v>0</v>
      </c>
      <c r="AC32" s="118">
        <v>0</v>
      </c>
      <c r="AD32" s="118">
        <v>0</v>
      </c>
      <c r="AE32" s="118">
        <v>0</v>
      </c>
      <c r="AF32" s="118">
        <v>0</v>
      </c>
      <c r="AG32" s="118">
        <v>0</v>
      </c>
      <c r="AH32" s="118">
        <v>0</v>
      </c>
      <c r="AI32" s="118">
        <v>0</v>
      </c>
      <c r="AJ32" s="118">
        <v>0</v>
      </c>
      <c r="AK32" s="118">
        <v>12</v>
      </c>
      <c r="AL32" s="118">
        <v>15</v>
      </c>
      <c r="AM32" s="118">
        <v>13</v>
      </c>
      <c r="AN32" s="118">
        <v>0</v>
      </c>
      <c r="AO32" s="268">
        <v>0</v>
      </c>
      <c r="AP32" s="453"/>
      <c r="AQ32" s="485"/>
    </row>
    <row r="33" spans="1:124" s="10" customFormat="1" ht="15.5" hidden="1" x14ac:dyDescent="0.35">
      <c r="A33" s="118" t="s">
        <v>375</v>
      </c>
      <c r="B33" s="118" t="s">
        <v>376</v>
      </c>
      <c r="C33" s="118" t="s">
        <v>100</v>
      </c>
      <c r="D33" s="118" t="s">
        <v>103</v>
      </c>
      <c r="E33" s="118" t="s">
        <v>109</v>
      </c>
      <c r="F33" s="165">
        <v>50000</v>
      </c>
      <c r="G33" s="118">
        <v>0</v>
      </c>
      <c r="H33" s="118">
        <v>0</v>
      </c>
      <c r="I33" s="118">
        <v>0</v>
      </c>
      <c r="J33" s="118">
        <v>0</v>
      </c>
      <c r="K33" s="118">
        <v>0</v>
      </c>
      <c r="L33" s="118">
        <v>0</v>
      </c>
      <c r="M33" s="118">
        <v>0</v>
      </c>
      <c r="N33" s="118">
        <v>0</v>
      </c>
      <c r="O33" s="118">
        <v>0</v>
      </c>
      <c r="P33" s="118">
        <v>0</v>
      </c>
      <c r="Q33" s="118">
        <v>0</v>
      </c>
      <c r="R33" s="118">
        <v>0</v>
      </c>
      <c r="S33" s="118">
        <v>0</v>
      </c>
      <c r="T33" s="118">
        <v>0</v>
      </c>
      <c r="U33" s="118">
        <v>0</v>
      </c>
      <c r="V33" s="118">
        <v>0</v>
      </c>
      <c r="W33" s="118">
        <v>0</v>
      </c>
      <c r="X33" s="118">
        <v>0</v>
      </c>
      <c r="Y33" s="118">
        <v>0</v>
      </c>
      <c r="Z33" s="118">
        <v>0</v>
      </c>
      <c r="AA33" s="118">
        <v>0</v>
      </c>
      <c r="AB33" s="119">
        <v>0</v>
      </c>
      <c r="AC33" s="118">
        <v>0</v>
      </c>
      <c r="AD33" s="118">
        <v>0</v>
      </c>
      <c r="AE33" s="118">
        <v>0</v>
      </c>
      <c r="AF33" s="118">
        <v>0</v>
      </c>
      <c r="AG33" s="118">
        <v>0</v>
      </c>
      <c r="AH33" s="118">
        <v>0</v>
      </c>
      <c r="AI33" s="118">
        <v>0</v>
      </c>
      <c r="AJ33" s="118">
        <v>0</v>
      </c>
      <c r="AK33" s="118">
        <v>30</v>
      </c>
      <c r="AL33" s="118">
        <v>24</v>
      </c>
      <c r="AM33" s="118">
        <v>31</v>
      </c>
      <c r="AN33" s="118">
        <v>0</v>
      </c>
      <c r="AO33" s="268">
        <v>0</v>
      </c>
      <c r="AP33" s="453"/>
      <c r="AQ33" s="485"/>
    </row>
    <row r="34" spans="1:124" s="10" customFormat="1" ht="15.5" hidden="1" x14ac:dyDescent="0.35">
      <c r="A34" s="118" t="s">
        <v>381</v>
      </c>
      <c r="B34" s="118" t="s">
        <v>382</v>
      </c>
      <c r="C34" s="118" t="s">
        <v>100</v>
      </c>
      <c r="D34" s="118" t="s">
        <v>103</v>
      </c>
      <c r="E34" s="118" t="s">
        <v>109</v>
      </c>
      <c r="F34" s="165">
        <v>50000</v>
      </c>
      <c r="G34" s="118">
        <v>0</v>
      </c>
      <c r="H34" s="118">
        <v>0</v>
      </c>
      <c r="I34" s="118">
        <v>0</v>
      </c>
      <c r="J34" s="118">
        <v>0</v>
      </c>
      <c r="K34" s="118">
        <v>0</v>
      </c>
      <c r="L34" s="118">
        <v>0</v>
      </c>
      <c r="M34" s="118">
        <v>0</v>
      </c>
      <c r="N34" s="118">
        <v>0</v>
      </c>
      <c r="O34" s="118">
        <v>0</v>
      </c>
      <c r="P34" s="118">
        <v>0</v>
      </c>
      <c r="Q34" s="118">
        <v>0</v>
      </c>
      <c r="R34" s="118">
        <v>0</v>
      </c>
      <c r="S34" s="118">
        <v>0</v>
      </c>
      <c r="T34" s="118">
        <v>0</v>
      </c>
      <c r="U34" s="118">
        <v>0</v>
      </c>
      <c r="V34" s="118">
        <v>0</v>
      </c>
      <c r="W34" s="118">
        <v>0</v>
      </c>
      <c r="X34" s="118">
        <v>0</v>
      </c>
      <c r="Y34" s="118">
        <v>0</v>
      </c>
      <c r="Z34" s="118">
        <v>0</v>
      </c>
      <c r="AA34" s="118">
        <v>0</v>
      </c>
      <c r="AB34" s="119">
        <v>0</v>
      </c>
      <c r="AC34" s="118">
        <v>0</v>
      </c>
      <c r="AD34" s="118">
        <v>0</v>
      </c>
      <c r="AE34" s="118">
        <v>0</v>
      </c>
      <c r="AF34" s="118">
        <v>0</v>
      </c>
      <c r="AG34" s="118">
        <v>0</v>
      </c>
      <c r="AH34" s="118">
        <v>0</v>
      </c>
      <c r="AI34" s="118">
        <v>0</v>
      </c>
      <c r="AJ34" s="118">
        <v>0</v>
      </c>
      <c r="AK34" s="118">
        <v>61</v>
      </c>
      <c r="AL34" s="118">
        <v>50</v>
      </c>
      <c r="AM34" s="118">
        <v>44</v>
      </c>
      <c r="AN34" s="118">
        <v>0</v>
      </c>
      <c r="AO34" s="268">
        <v>0</v>
      </c>
      <c r="AP34" s="453"/>
      <c r="AQ34" s="485"/>
    </row>
    <row r="35" spans="1:124" s="9" customFormat="1" ht="15.5" hidden="1" x14ac:dyDescent="0.35">
      <c r="A35" s="118" t="s">
        <v>379</v>
      </c>
      <c r="B35" s="118" t="s">
        <v>380</v>
      </c>
      <c r="C35" s="118" t="s">
        <v>100</v>
      </c>
      <c r="D35" s="118" t="s">
        <v>103</v>
      </c>
      <c r="E35" s="118" t="s">
        <v>109</v>
      </c>
      <c r="F35" s="165">
        <v>50000</v>
      </c>
      <c r="G35" s="118">
        <v>0</v>
      </c>
      <c r="H35" s="118">
        <v>0</v>
      </c>
      <c r="I35" s="118">
        <v>0</v>
      </c>
      <c r="J35" s="118">
        <v>0</v>
      </c>
      <c r="K35" s="118">
        <v>0</v>
      </c>
      <c r="L35" s="118">
        <v>0</v>
      </c>
      <c r="M35" s="118">
        <v>0</v>
      </c>
      <c r="N35" s="118">
        <v>0</v>
      </c>
      <c r="O35" s="118">
        <v>0</v>
      </c>
      <c r="P35" s="118">
        <v>0</v>
      </c>
      <c r="Q35" s="118">
        <v>0</v>
      </c>
      <c r="R35" s="118">
        <v>0</v>
      </c>
      <c r="S35" s="118">
        <v>0</v>
      </c>
      <c r="T35" s="118">
        <v>0</v>
      </c>
      <c r="U35" s="118">
        <v>0</v>
      </c>
      <c r="V35" s="118">
        <v>0</v>
      </c>
      <c r="W35" s="118">
        <v>0</v>
      </c>
      <c r="X35" s="118">
        <v>0</v>
      </c>
      <c r="Y35" s="118">
        <v>0</v>
      </c>
      <c r="Z35" s="118">
        <v>0</v>
      </c>
      <c r="AA35" s="118">
        <v>0</v>
      </c>
      <c r="AB35" s="119">
        <v>0</v>
      </c>
      <c r="AC35" s="118">
        <v>0</v>
      </c>
      <c r="AD35" s="118">
        <v>0</v>
      </c>
      <c r="AE35" s="118">
        <v>0</v>
      </c>
      <c r="AF35" s="118">
        <v>0</v>
      </c>
      <c r="AG35" s="118">
        <v>0</v>
      </c>
      <c r="AH35" s="118">
        <v>0</v>
      </c>
      <c r="AI35" s="118">
        <v>0</v>
      </c>
      <c r="AJ35" s="118">
        <v>0</v>
      </c>
      <c r="AK35" s="118">
        <v>73</v>
      </c>
      <c r="AL35" s="118">
        <v>47</v>
      </c>
      <c r="AM35" s="118">
        <v>61</v>
      </c>
      <c r="AN35" s="118">
        <v>0</v>
      </c>
      <c r="AO35" s="268">
        <v>0</v>
      </c>
      <c r="AP35" s="453"/>
      <c r="AQ35" s="485"/>
      <c r="AR35" s="10"/>
      <c r="AS35" s="10"/>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row>
    <row r="36" spans="1:124" s="10" customFormat="1" ht="15.5" hidden="1" x14ac:dyDescent="0.35">
      <c r="A36" s="122" t="s">
        <v>371</v>
      </c>
      <c r="B36" s="122" t="s">
        <v>372</v>
      </c>
      <c r="C36" s="122" t="s">
        <v>100</v>
      </c>
      <c r="D36" s="122" t="s">
        <v>103</v>
      </c>
      <c r="E36" s="122" t="s">
        <v>109</v>
      </c>
      <c r="F36" s="165">
        <v>50000</v>
      </c>
      <c r="G36" s="122">
        <v>0</v>
      </c>
      <c r="H36" s="122">
        <v>0</v>
      </c>
      <c r="I36" s="122">
        <v>0</v>
      </c>
      <c r="J36" s="122">
        <v>0</v>
      </c>
      <c r="K36" s="122">
        <v>0</v>
      </c>
      <c r="L36" s="122">
        <v>0</v>
      </c>
      <c r="M36" s="122">
        <v>0</v>
      </c>
      <c r="N36" s="122">
        <v>0</v>
      </c>
      <c r="O36" s="122">
        <v>0</v>
      </c>
      <c r="P36" s="122">
        <v>0</v>
      </c>
      <c r="Q36" s="122">
        <v>0</v>
      </c>
      <c r="R36" s="122">
        <v>0</v>
      </c>
      <c r="S36" s="122">
        <v>0</v>
      </c>
      <c r="T36" s="122">
        <v>0</v>
      </c>
      <c r="U36" s="122">
        <v>0</v>
      </c>
      <c r="V36" s="122">
        <v>0</v>
      </c>
      <c r="W36" s="122">
        <v>0</v>
      </c>
      <c r="X36" s="122">
        <v>0</v>
      </c>
      <c r="Y36" s="122">
        <v>0</v>
      </c>
      <c r="Z36" s="122">
        <v>0</v>
      </c>
      <c r="AA36" s="122">
        <v>0</v>
      </c>
      <c r="AB36" s="123">
        <v>0</v>
      </c>
      <c r="AC36" s="122">
        <v>0</v>
      </c>
      <c r="AD36" s="122">
        <v>0</v>
      </c>
      <c r="AE36" s="122">
        <v>0</v>
      </c>
      <c r="AF36" s="122">
        <v>0</v>
      </c>
      <c r="AG36" s="122">
        <v>0</v>
      </c>
      <c r="AH36" s="122">
        <v>0</v>
      </c>
      <c r="AI36" s="122">
        <v>0</v>
      </c>
      <c r="AJ36" s="122">
        <v>0</v>
      </c>
      <c r="AK36" s="122">
        <v>4</v>
      </c>
      <c r="AL36" s="122">
        <v>2</v>
      </c>
      <c r="AM36" s="122">
        <v>12</v>
      </c>
      <c r="AN36" s="122">
        <v>0</v>
      </c>
      <c r="AO36" s="242">
        <v>0</v>
      </c>
      <c r="AP36" s="453"/>
      <c r="AQ36" s="485"/>
    </row>
    <row r="37" spans="1:124" s="9" customFormat="1" ht="15.5" hidden="1" x14ac:dyDescent="0.35">
      <c r="A37" s="118" t="s">
        <v>373</v>
      </c>
      <c r="B37" s="118" t="s">
        <v>374</v>
      </c>
      <c r="C37" s="118" t="s">
        <v>100</v>
      </c>
      <c r="D37" s="118" t="s">
        <v>103</v>
      </c>
      <c r="E37" s="118" t="s">
        <v>109</v>
      </c>
      <c r="F37" s="165">
        <v>50000</v>
      </c>
      <c r="G37" s="118">
        <v>0</v>
      </c>
      <c r="H37" s="118">
        <v>0</v>
      </c>
      <c r="I37" s="118">
        <v>0</v>
      </c>
      <c r="J37" s="118">
        <v>0</v>
      </c>
      <c r="K37" s="118">
        <v>0</v>
      </c>
      <c r="L37" s="118">
        <v>0</v>
      </c>
      <c r="M37" s="118">
        <v>0</v>
      </c>
      <c r="N37" s="118">
        <v>0</v>
      </c>
      <c r="O37" s="118">
        <v>0</v>
      </c>
      <c r="P37" s="118">
        <v>0</v>
      </c>
      <c r="Q37" s="118">
        <v>0</v>
      </c>
      <c r="R37" s="118">
        <v>0</v>
      </c>
      <c r="S37" s="118">
        <v>0</v>
      </c>
      <c r="T37" s="118">
        <v>0</v>
      </c>
      <c r="U37" s="118">
        <v>0</v>
      </c>
      <c r="V37" s="118">
        <v>0</v>
      </c>
      <c r="W37" s="118">
        <v>0</v>
      </c>
      <c r="X37" s="118">
        <v>0</v>
      </c>
      <c r="Y37" s="118">
        <v>0</v>
      </c>
      <c r="Z37" s="118">
        <v>0</v>
      </c>
      <c r="AA37" s="118">
        <v>0</v>
      </c>
      <c r="AB37" s="119">
        <v>0</v>
      </c>
      <c r="AC37" s="118">
        <v>0</v>
      </c>
      <c r="AD37" s="118">
        <v>0</v>
      </c>
      <c r="AE37" s="118">
        <v>0</v>
      </c>
      <c r="AF37" s="118">
        <v>0</v>
      </c>
      <c r="AG37" s="118">
        <v>0</v>
      </c>
      <c r="AH37" s="118">
        <v>0</v>
      </c>
      <c r="AI37" s="118">
        <v>0</v>
      </c>
      <c r="AJ37" s="118">
        <v>0</v>
      </c>
      <c r="AK37" s="118">
        <v>13</v>
      </c>
      <c r="AL37" s="118">
        <v>8</v>
      </c>
      <c r="AM37" s="118">
        <v>18</v>
      </c>
      <c r="AN37" s="118">
        <v>0</v>
      </c>
      <c r="AO37" s="268">
        <v>0</v>
      </c>
      <c r="AP37" s="453"/>
      <c r="AQ37" s="485"/>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row>
    <row r="38" spans="1:124" s="10" customFormat="1" ht="15.5" hidden="1" x14ac:dyDescent="0.35">
      <c r="A38" s="118" t="s">
        <v>365</v>
      </c>
      <c r="B38" s="118" t="s">
        <v>366</v>
      </c>
      <c r="C38" s="118" t="s">
        <v>100</v>
      </c>
      <c r="D38" s="118" t="s">
        <v>103</v>
      </c>
      <c r="E38" s="118" t="s">
        <v>109</v>
      </c>
      <c r="F38" s="165">
        <v>50000</v>
      </c>
      <c r="G38" s="118">
        <v>0</v>
      </c>
      <c r="H38" s="118">
        <v>0</v>
      </c>
      <c r="I38" s="118">
        <v>0</v>
      </c>
      <c r="J38" s="118">
        <v>0</v>
      </c>
      <c r="K38" s="118">
        <v>0</v>
      </c>
      <c r="L38" s="118">
        <v>0</v>
      </c>
      <c r="M38" s="118">
        <v>0</v>
      </c>
      <c r="N38" s="118">
        <v>0</v>
      </c>
      <c r="O38" s="118">
        <v>0</v>
      </c>
      <c r="P38" s="118">
        <v>0</v>
      </c>
      <c r="Q38" s="118">
        <v>0</v>
      </c>
      <c r="R38" s="118">
        <v>0</v>
      </c>
      <c r="S38" s="118">
        <v>0</v>
      </c>
      <c r="T38" s="118">
        <v>0</v>
      </c>
      <c r="U38" s="118">
        <v>0</v>
      </c>
      <c r="V38" s="118">
        <v>0</v>
      </c>
      <c r="W38" s="118">
        <v>0</v>
      </c>
      <c r="X38" s="118">
        <v>0</v>
      </c>
      <c r="Y38" s="118">
        <v>0</v>
      </c>
      <c r="Z38" s="118">
        <v>0</v>
      </c>
      <c r="AA38" s="118">
        <v>0</v>
      </c>
      <c r="AB38" s="119">
        <v>0</v>
      </c>
      <c r="AC38" s="118">
        <v>0</v>
      </c>
      <c r="AD38" s="118">
        <v>0</v>
      </c>
      <c r="AE38" s="118">
        <v>0</v>
      </c>
      <c r="AF38" s="118">
        <v>0</v>
      </c>
      <c r="AG38" s="118">
        <v>0</v>
      </c>
      <c r="AH38" s="118">
        <v>0</v>
      </c>
      <c r="AI38" s="118">
        <v>0</v>
      </c>
      <c r="AJ38" s="118">
        <v>0</v>
      </c>
      <c r="AK38" s="118">
        <v>70</v>
      </c>
      <c r="AL38" s="118">
        <v>74</v>
      </c>
      <c r="AM38" s="118">
        <v>70</v>
      </c>
      <c r="AN38" s="118">
        <v>0</v>
      </c>
      <c r="AO38" s="268">
        <v>0</v>
      </c>
      <c r="AP38" s="453"/>
      <c r="AQ38" s="485"/>
    </row>
    <row r="39" spans="1:124" s="10" customFormat="1" hidden="1" x14ac:dyDescent="0.35">
      <c r="A39" s="118" t="s">
        <v>87</v>
      </c>
      <c r="B39" s="118" t="s">
        <v>88</v>
      </c>
      <c r="C39" s="118" t="s">
        <v>100</v>
      </c>
      <c r="D39" s="118" t="s">
        <v>104</v>
      </c>
      <c r="E39" s="118" t="s">
        <v>109</v>
      </c>
      <c r="F39" s="165">
        <v>196000</v>
      </c>
      <c r="G39" s="118">
        <v>0</v>
      </c>
      <c r="H39" s="118">
        <v>0</v>
      </c>
      <c r="I39" s="118">
        <v>0</v>
      </c>
      <c r="J39" s="118">
        <v>0</v>
      </c>
      <c r="K39" s="118">
        <v>0</v>
      </c>
      <c r="L39" s="118">
        <v>0</v>
      </c>
      <c r="M39" s="118">
        <v>0</v>
      </c>
      <c r="N39" s="118">
        <v>0</v>
      </c>
      <c r="O39" s="118">
        <v>0</v>
      </c>
      <c r="P39" s="118">
        <v>0</v>
      </c>
      <c r="Q39" s="118">
        <v>0</v>
      </c>
      <c r="R39" s="118">
        <v>0</v>
      </c>
      <c r="S39" s="118">
        <v>0</v>
      </c>
      <c r="T39" s="118">
        <v>0</v>
      </c>
      <c r="U39" s="118">
        <v>0</v>
      </c>
      <c r="V39" s="118">
        <v>0</v>
      </c>
      <c r="W39" s="118">
        <v>1</v>
      </c>
      <c r="X39" s="118">
        <v>0</v>
      </c>
      <c r="Y39" s="118">
        <v>3</v>
      </c>
      <c r="Z39" s="118">
        <v>1</v>
      </c>
      <c r="AA39" s="118">
        <v>1</v>
      </c>
      <c r="AB39" s="118">
        <v>0</v>
      </c>
      <c r="AC39" s="118">
        <v>0</v>
      </c>
      <c r="AD39" s="118">
        <v>0</v>
      </c>
      <c r="AE39" s="118">
        <v>0</v>
      </c>
      <c r="AF39" s="118">
        <v>0</v>
      </c>
      <c r="AG39" s="118">
        <v>0</v>
      </c>
      <c r="AH39" s="118">
        <v>0</v>
      </c>
      <c r="AI39" s="118">
        <v>0</v>
      </c>
      <c r="AJ39" s="118">
        <v>0</v>
      </c>
      <c r="AK39" s="118">
        <v>0</v>
      </c>
      <c r="AL39" s="118">
        <v>0</v>
      </c>
      <c r="AM39" s="118">
        <v>0</v>
      </c>
      <c r="AN39" s="118">
        <v>0</v>
      </c>
      <c r="AO39" s="268">
        <v>0</v>
      </c>
      <c r="AP39" s="453"/>
      <c r="AQ39" s="485"/>
    </row>
    <row r="40" spans="1:124" s="10" customFormat="1" hidden="1" x14ac:dyDescent="0.35">
      <c r="A40" s="122" t="s">
        <v>71</v>
      </c>
      <c r="B40" s="122" t="s">
        <v>72</v>
      </c>
      <c r="C40" s="122" t="s">
        <v>100</v>
      </c>
      <c r="D40" s="122" t="s">
        <v>104</v>
      </c>
      <c r="E40" s="122" t="s">
        <v>109</v>
      </c>
      <c r="F40" s="165">
        <v>196000</v>
      </c>
      <c r="G40" s="122">
        <v>0</v>
      </c>
      <c r="H40" s="122">
        <v>0</v>
      </c>
      <c r="I40" s="122">
        <v>0</v>
      </c>
      <c r="J40" s="122">
        <v>0</v>
      </c>
      <c r="K40" s="122">
        <v>0</v>
      </c>
      <c r="L40" s="122">
        <v>0</v>
      </c>
      <c r="M40" s="122">
        <v>0</v>
      </c>
      <c r="N40" s="122">
        <v>0</v>
      </c>
      <c r="O40" s="122">
        <v>0</v>
      </c>
      <c r="P40" s="122">
        <v>0</v>
      </c>
      <c r="Q40" s="122">
        <v>0</v>
      </c>
      <c r="R40" s="122">
        <v>0</v>
      </c>
      <c r="S40" s="122">
        <v>0</v>
      </c>
      <c r="T40" s="122">
        <v>0</v>
      </c>
      <c r="U40" s="122">
        <v>1</v>
      </c>
      <c r="V40" s="122">
        <v>8</v>
      </c>
      <c r="W40" s="122">
        <v>15</v>
      </c>
      <c r="X40" s="122">
        <v>17</v>
      </c>
      <c r="Y40" s="122">
        <v>22</v>
      </c>
      <c r="Z40" s="122">
        <v>18</v>
      </c>
      <c r="AA40" s="122">
        <v>18</v>
      </c>
      <c r="AB40" s="122">
        <v>12</v>
      </c>
      <c r="AC40" s="122">
        <v>17</v>
      </c>
      <c r="AD40" s="122">
        <v>6</v>
      </c>
      <c r="AE40" s="122">
        <v>0</v>
      </c>
      <c r="AF40" s="122">
        <v>0</v>
      </c>
      <c r="AG40" s="122">
        <v>0</v>
      </c>
      <c r="AH40" s="122">
        <v>0</v>
      </c>
      <c r="AI40" s="122">
        <v>0</v>
      </c>
      <c r="AJ40" s="122">
        <v>0</v>
      </c>
      <c r="AK40" s="122">
        <v>0</v>
      </c>
      <c r="AL40" s="122">
        <v>0</v>
      </c>
      <c r="AM40" s="122">
        <v>0</v>
      </c>
      <c r="AN40" s="133">
        <v>0</v>
      </c>
      <c r="AO40" s="242">
        <v>0</v>
      </c>
      <c r="AP40" s="453"/>
      <c r="AQ40" s="485"/>
    </row>
    <row r="41" spans="1:124" s="10" customFormat="1" hidden="1" x14ac:dyDescent="0.35">
      <c r="A41" s="118" t="s">
        <v>79</v>
      </c>
      <c r="B41" s="118" t="s">
        <v>80</v>
      </c>
      <c r="C41" s="118" t="s">
        <v>100</v>
      </c>
      <c r="D41" s="118" t="s">
        <v>104</v>
      </c>
      <c r="E41" s="118" t="s">
        <v>109</v>
      </c>
      <c r="F41" s="165">
        <v>179000</v>
      </c>
      <c r="G41" s="118">
        <v>0</v>
      </c>
      <c r="H41" s="118">
        <v>0</v>
      </c>
      <c r="I41" s="118">
        <v>0</v>
      </c>
      <c r="J41" s="118">
        <v>0</v>
      </c>
      <c r="K41" s="118">
        <v>0</v>
      </c>
      <c r="L41" s="118">
        <v>0</v>
      </c>
      <c r="M41" s="118">
        <v>0</v>
      </c>
      <c r="N41" s="118">
        <v>0</v>
      </c>
      <c r="O41" s="118">
        <v>0</v>
      </c>
      <c r="P41" s="118">
        <v>0</v>
      </c>
      <c r="Q41" s="118">
        <v>0</v>
      </c>
      <c r="R41" s="118">
        <v>0</v>
      </c>
      <c r="S41" s="118">
        <v>0</v>
      </c>
      <c r="T41" s="118">
        <v>0</v>
      </c>
      <c r="U41" s="118">
        <v>0</v>
      </c>
      <c r="V41" s="118">
        <v>0</v>
      </c>
      <c r="W41" s="118">
        <v>9</v>
      </c>
      <c r="X41" s="118">
        <v>13</v>
      </c>
      <c r="Y41" s="118">
        <v>15</v>
      </c>
      <c r="Z41" s="118">
        <v>5</v>
      </c>
      <c r="AA41" s="118">
        <v>2</v>
      </c>
      <c r="AB41" s="118">
        <v>0</v>
      </c>
      <c r="AC41" s="118">
        <v>0</v>
      </c>
      <c r="AD41" s="118">
        <v>0</v>
      </c>
      <c r="AE41" s="118">
        <v>0</v>
      </c>
      <c r="AF41" s="118">
        <v>0</v>
      </c>
      <c r="AG41" s="118">
        <v>0</v>
      </c>
      <c r="AH41" s="118">
        <v>0</v>
      </c>
      <c r="AI41" s="118">
        <v>0</v>
      </c>
      <c r="AJ41" s="118">
        <v>0</v>
      </c>
      <c r="AK41" s="118">
        <v>0</v>
      </c>
      <c r="AL41" s="118">
        <v>0</v>
      </c>
      <c r="AM41" s="118">
        <v>0</v>
      </c>
      <c r="AN41" s="203">
        <v>0</v>
      </c>
      <c r="AO41" s="268">
        <v>0</v>
      </c>
      <c r="AP41" s="453"/>
      <c r="AQ41" s="485"/>
    </row>
    <row r="42" spans="1:124" s="10" customFormat="1" hidden="1" x14ac:dyDescent="0.35">
      <c r="A42" s="118" t="s">
        <v>19</v>
      </c>
      <c r="B42" s="118" t="s">
        <v>20</v>
      </c>
      <c r="C42" s="118" t="s">
        <v>99</v>
      </c>
      <c r="D42" s="118" t="s">
        <v>100</v>
      </c>
      <c r="E42" s="118" t="s">
        <v>109</v>
      </c>
      <c r="F42" s="165">
        <v>119000</v>
      </c>
      <c r="G42" s="118">
        <v>0</v>
      </c>
      <c r="H42" s="118">
        <v>0</v>
      </c>
      <c r="I42" s="118">
        <v>304</v>
      </c>
      <c r="J42" s="118">
        <v>0</v>
      </c>
      <c r="K42" s="118">
        <v>0</v>
      </c>
      <c r="L42" s="118">
        <v>0</v>
      </c>
      <c r="M42" s="118">
        <v>0</v>
      </c>
      <c r="N42" s="118">
        <v>0</v>
      </c>
      <c r="O42" s="118">
        <v>0</v>
      </c>
      <c r="P42" s="118">
        <v>0</v>
      </c>
      <c r="Q42" s="118">
        <v>0</v>
      </c>
      <c r="R42" s="118">
        <v>0</v>
      </c>
      <c r="S42" s="118">
        <v>0</v>
      </c>
      <c r="T42" s="118">
        <v>0</v>
      </c>
      <c r="U42" s="118">
        <v>0</v>
      </c>
      <c r="V42" s="118">
        <v>0</v>
      </c>
      <c r="W42" s="118">
        <v>0</v>
      </c>
      <c r="X42" s="118">
        <v>0</v>
      </c>
      <c r="Y42" s="118">
        <v>0</v>
      </c>
      <c r="Z42" s="118">
        <v>0</v>
      </c>
      <c r="AA42" s="118">
        <v>0</v>
      </c>
      <c r="AB42" s="118">
        <v>0</v>
      </c>
      <c r="AC42" s="118">
        <v>0</v>
      </c>
      <c r="AD42" s="118">
        <v>0</v>
      </c>
      <c r="AE42" s="118">
        <v>0</v>
      </c>
      <c r="AF42" s="118">
        <v>0</v>
      </c>
      <c r="AG42" s="118">
        <v>0</v>
      </c>
      <c r="AH42" s="118">
        <v>0</v>
      </c>
      <c r="AI42" s="118">
        <v>0</v>
      </c>
      <c r="AJ42" s="118">
        <v>0</v>
      </c>
      <c r="AK42" s="118">
        <v>0</v>
      </c>
      <c r="AL42" s="118">
        <v>0</v>
      </c>
      <c r="AM42" s="118">
        <v>0</v>
      </c>
      <c r="AN42" s="203">
        <v>0</v>
      </c>
      <c r="AO42" s="268">
        <v>0</v>
      </c>
      <c r="AP42" s="453"/>
      <c r="AQ42" s="485"/>
    </row>
    <row r="43" spans="1:124" s="10" customFormat="1" hidden="1" x14ac:dyDescent="0.35">
      <c r="A43" s="118" t="s">
        <v>19</v>
      </c>
      <c r="B43" s="118" t="s">
        <v>20</v>
      </c>
      <c r="C43" s="118" t="s">
        <v>100</v>
      </c>
      <c r="D43" s="118" t="s">
        <v>100</v>
      </c>
      <c r="E43" s="118" t="s">
        <v>109</v>
      </c>
      <c r="F43" s="165">
        <v>119000</v>
      </c>
      <c r="G43" s="118">
        <v>0</v>
      </c>
      <c r="H43" s="118">
        <v>0</v>
      </c>
      <c r="I43" s="118">
        <v>0</v>
      </c>
      <c r="J43" s="118">
        <v>176</v>
      </c>
      <c r="K43" s="118">
        <v>0</v>
      </c>
      <c r="L43" s="118">
        <v>0</v>
      </c>
      <c r="M43" s="118">
        <v>0</v>
      </c>
      <c r="N43" s="118">
        <v>0</v>
      </c>
      <c r="O43" s="118">
        <v>0</v>
      </c>
      <c r="P43" s="118">
        <v>0</v>
      </c>
      <c r="Q43" s="118">
        <v>0</v>
      </c>
      <c r="R43" s="118">
        <v>0</v>
      </c>
      <c r="S43" s="118">
        <v>0</v>
      </c>
      <c r="T43" s="118">
        <v>0</v>
      </c>
      <c r="U43" s="118">
        <v>0</v>
      </c>
      <c r="V43" s="118">
        <v>0</v>
      </c>
      <c r="W43" s="118">
        <v>0</v>
      </c>
      <c r="X43" s="118">
        <v>0</v>
      </c>
      <c r="Y43" s="118">
        <v>0</v>
      </c>
      <c r="Z43" s="118">
        <v>0</v>
      </c>
      <c r="AA43" s="118">
        <v>0</v>
      </c>
      <c r="AB43" s="118">
        <v>0</v>
      </c>
      <c r="AC43" s="118">
        <v>0</v>
      </c>
      <c r="AD43" s="118">
        <v>0</v>
      </c>
      <c r="AE43" s="118">
        <v>0</v>
      </c>
      <c r="AF43" s="118">
        <v>0</v>
      </c>
      <c r="AG43" s="118">
        <v>0</v>
      </c>
      <c r="AH43" s="118">
        <v>0</v>
      </c>
      <c r="AI43" s="118">
        <v>0</v>
      </c>
      <c r="AJ43" s="118">
        <v>0</v>
      </c>
      <c r="AK43" s="118">
        <v>0</v>
      </c>
      <c r="AL43" s="118">
        <v>0</v>
      </c>
      <c r="AM43" s="118">
        <v>0</v>
      </c>
      <c r="AN43" s="203">
        <v>0</v>
      </c>
      <c r="AO43" s="268">
        <v>0</v>
      </c>
      <c r="AP43" s="453"/>
      <c r="AQ43" s="485"/>
    </row>
    <row r="44" spans="1:124" s="10" customFormat="1" hidden="1" x14ac:dyDescent="0.35">
      <c r="A44" s="118" t="s">
        <v>19</v>
      </c>
      <c r="B44" s="118" t="s">
        <v>20</v>
      </c>
      <c r="C44" s="118" t="s">
        <v>99</v>
      </c>
      <c r="D44" s="118" t="s">
        <v>100</v>
      </c>
      <c r="E44" s="118" t="s">
        <v>110</v>
      </c>
      <c r="F44" s="165">
        <v>119000</v>
      </c>
      <c r="G44" s="118">
        <v>0</v>
      </c>
      <c r="H44" s="118">
        <v>0</v>
      </c>
      <c r="I44" s="118">
        <v>1</v>
      </c>
      <c r="J44" s="118">
        <v>0</v>
      </c>
      <c r="K44" s="118">
        <v>0</v>
      </c>
      <c r="L44" s="118">
        <v>0</v>
      </c>
      <c r="M44" s="118">
        <v>0</v>
      </c>
      <c r="N44" s="118">
        <v>0</v>
      </c>
      <c r="O44" s="118">
        <v>0</v>
      </c>
      <c r="P44" s="118">
        <v>0</v>
      </c>
      <c r="Q44" s="118">
        <v>0</v>
      </c>
      <c r="R44" s="118">
        <v>0</v>
      </c>
      <c r="S44" s="118">
        <v>0</v>
      </c>
      <c r="T44" s="118">
        <v>0</v>
      </c>
      <c r="U44" s="118">
        <v>0</v>
      </c>
      <c r="V44" s="118">
        <v>0</v>
      </c>
      <c r="W44" s="118">
        <v>0</v>
      </c>
      <c r="X44" s="118">
        <v>0</v>
      </c>
      <c r="Y44" s="118">
        <v>0</v>
      </c>
      <c r="Z44" s="118">
        <v>0</v>
      </c>
      <c r="AA44" s="118">
        <v>0</v>
      </c>
      <c r="AB44" s="118">
        <v>0</v>
      </c>
      <c r="AC44" s="118">
        <v>0</v>
      </c>
      <c r="AD44" s="118">
        <v>0</v>
      </c>
      <c r="AE44" s="118">
        <v>0</v>
      </c>
      <c r="AF44" s="118">
        <v>0</v>
      </c>
      <c r="AG44" s="118">
        <v>0</v>
      </c>
      <c r="AH44" s="118">
        <v>0</v>
      </c>
      <c r="AI44" s="118">
        <v>0</v>
      </c>
      <c r="AJ44" s="118">
        <v>0</v>
      </c>
      <c r="AK44" s="118">
        <v>0</v>
      </c>
      <c r="AL44" s="118">
        <v>0</v>
      </c>
      <c r="AM44" s="118">
        <v>0</v>
      </c>
      <c r="AN44" s="203">
        <v>0</v>
      </c>
      <c r="AO44" s="268">
        <v>0</v>
      </c>
      <c r="AP44" s="453"/>
      <c r="AQ44" s="485"/>
    </row>
    <row r="45" spans="1:124" s="10" customFormat="1" hidden="1" x14ac:dyDescent="0.35">
      <c r="A45" s="118" t="s">
        <v>21</v>
      </c>
      <c r="B45" s="118" t="s">
        <v>22</v>
      </c>
      <c r="C45" s="118" t="s">
        <v>99</v>
      </c>
      <c r="D45" s="118" t="s">
        <v>100</v>
      </c>
      <c r="E45" s="118" t="s">
        <v>110</v>
      </c>
      <c r="F45" s="165">
        <v>169000</v>
      </c>
      <c r="G45" s="118">
        <v>0</v>
      </c>
      <c r="H45" s="118">
        <v>0</v>
      </c>
      <c r="I45" s="118">
        <v>1</v>
      </c>
      <c r="J45" s="118">
        <v>0</v>
      </c>
      <c r="K45" s="118">
        <v>0</v>
      </c>
      <c r="L45" s="118">
        <v>0</v>
      </c>
      <c r="M45" s="118">
        <v>0</v>
      </c>
      <c r="N45" s="118">
        <v>0</v>
      </c>
      <c r="O45" s="118">
        <v>0</v>
      </c>
      <c r="P45" s="118">
        <v>0</v>
      </c>
      <c r="Q45" s="118">
        <v>0</v>
      </c>
      <c r="R45" s="118">
        <v>0</v>
      </c>
      <c r="S45" s="118">
        <v>0</v>
      </c>
      <c r="T45" s="118">
        <v>0</v>
      </c>
      <c r="U45" s="118">
        <v>0</v>
      </c>
      <c r="V45" s="118">
        <v>0</v>
      </c>
      <c r="W45" s="118">
        <v>0</v>
      </c>
      <c r="X45" s="118">
        <v>0</v>
      </c>
      <c r="Y45" s="118">
        <v>0</v>
      </c>
      <c r="Z45" s="118">
        <v>0</v>
      </c>
      <c r="AA45" s="118">
        <v>0</v>
      </c>
      <c r="AB45" s="118">
        <v>0</v>
      </c>
      <c r="AC45" s="118">
        <v>0</v>
      </c>
      <c r="AD45" s="118">
        <v>0</v>
      </c>
      <c r="AE45" s="118">
        <v>0</v>
      </c>
      <c r="AF45" s="118">
        <v>0</v>
      </c>
      <c r="AG45" s="118">
        <v>0</v>
      </c>
      <c r="AH45" s="118">
        <v>0</v>
      </c>
      <c r="AI45" s="118">
        <v>0</v>
      </c>
      <c r="AJ45" s="118">
        <v>0</v>
      </c>
      <c r="AK45" s="118">
        <v>0</v>
      </c>
      <c r="AL45" s="118">
        <v>0</v>
      </c>
      <c r="AM45" s="118">
        <v>0</v>
      </c>
      <c r="AN45" s="203">
        <v>0</v>
      </c>
      <c r="AO45" s="268">
        <v>0</v>
      </c>
      <c r="AP45" s="453"/>
      <c r="AQ45" s="485"/>
    </row>
    <row r="46" spans="1:124" s="9" customFormat="1" hidden="1" x14ac:dyDescent="0.35">
      <c r="A46" s="118" t="s">
        <v>21</v>
      </c>
      <c r="B46" s="118" t="s">
        <v>22</v>
      </c>
      <c r="C46" s="118" t="s">
        <v>99</v>
      </c>
      <c r="D46" s="118" t="s">
        <v>100</v>
      </c>
      <c r="E46" s="118" t="s">
        <v>109</v>
      </c>
      <c r="F46" s="165">
        <v>169000</v>
      </c>
      <c r="G46" s="118">
        <v>0</v>
      </c>
      <c r="H46" s="118">
        <v>0</v>
      </c>
      <c r="I46" s="118">
        <v>175</v>
      </c>
      <c r="J46" s="118">
        <v>0</v>
      </c>
      <c r="K46" s="118">
        <v>0</v>
      </c>
      <c r="L46" s="118">
        <v>0</v>
      </c>
      <c r="M46" s="118">
        <v>0</v>
      </c>
      <c r="N46" s="118">
        <v>0</v>
      </c>
      <c r="O46" s="118">
        <v>0</v>
      </c>
      <c r="P46" s="118">
        <v>0</v>
      </c>
      <c r="Q46" s="118">
        <v>0</v>
      </c>
      <c r="R46" s="118">
        <v>0</v>
      </c>
      <c r="S46" s="118">
        <v>0</v>
      </c>
      <c r="T46" s="118">
        <v>0</v>
      </c>
      <c r="U46" s="118">
        <v>0</v>
      </c>
      <c r="V46" s="118">
        <v>0</v>
      </c>
      <c r="W46" s="118">
        <v>0</v>
      </c>
      <c r="X46" s="118">
        <v>0</v>
      </c>
      <c r="Y46" s="118">
        <v>0</v>
      </c>
      <c r="Z46" s="118">
        <v>0</v>
      </c>
      <c r="AA46" s="118">
        <v>0</v>
      </c>
      <c r="AB46" s="118">
        <v>0</v>
      </c>
      <c r="AC46" s="118">
        <v>0</v>
      </c>
      <c r="AD46" s="118">
        <v>0</v>
      </c>
      <c r="AE46" s="118">
        <v>0</v>
      </c>
      <c r="AF46" s="118">
        <v>0</v>
      </c>
      <c r="AG46" s="118">
        <v>0</v>
      </c>
      <c r="AH46" s="118">
        <v>0</v>
      </c>
      <c r="AI46" s="118">
        <v>0</v>
      </c>
      <c r="AJ46" s="118">
        <v>0</v>
      </c>
      <c r="AK46" s="118">
        <v>0</v>
      </c>
      <c r="AL46" s="118">
        <v>0</v>
      </c>
      <c r="AM46" s="118">
        <v>0</v>
      </c>
      <c r="AN46" s="203">
        <v>0</v>
      </c>
      <c r="AO46" s="268">
        <v>0</v>
      </c>
      <c r="AP46" s="453"/>
      <c r="AQ46" s="486"/>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c r="CF46" s="13"/>
      <c r="CG46" s="13"/>
      <c r="CH46" s="13"/>
      <c r="CI46" s="13"/>
      <c r="CJ46" s="13"/>
      <c r="CK46" s="13"/>
      <c r="CL46" s="13"/>
      <c r="CM46" s="13"/>
      <c r="CN46" s="13"/>
      <c r="CO46" s="13"/>
      <c r="CP46" s="13"/>
      <c r="CQ46" s="13"/>
      <c r="CR46" s="13"/>
      <c r="CS46" s="13"/>
      <c r="CT46" s="13"/>
      <c r="CU46" s="13"/>
    </row>
    <row r="47" spans="1:124" s="10" customFormat="1" hidden="1" x14ac:dyDescent="0.35">
      <c r="A47" s="118" t="s">
        <v>21</v>
      </c>
      <c r="B47" s="118" t="s">
        <v>22</v>
      </c>
      <c r="C47" s="118" t="s">
        <v>100</v>
      </c>
      <c r="D47" s="118" t="s">
        <v>100</v>
      </c>
      <c r="E47" s="118" t="s">
        <v>109</v>
      </c>
      <c r="F47" s="165">
        <v>169000</v>
      </c>
      <c r="G47" s="118">
        <v>0</v>
      </c>
      <c r="H47" s="118">
        <v>0</v>
      </c>
      <c r="I47" s="118">
        <v>0</v>
      </c>
      <c r="J47" s="118">
        <v>106</v>
      </c>
      <c r="K47" s="118">
        <v>0</v>
      </c>
      <c r="L47" s="118">
        <v>0</v>
      </c>
      <c r="M47" s="118">
        <v>0</v>
      </c>
      <c r="N47" s="118">
        <v>0</v>
      </c>
      <c r="O47" s="118">
        <v>0</v>
      </c>
      <c r="P47" s="118">
        <v>0</v>
      </c>
      <c r="Q47" s="118">
        <v>0</v>
      </c>
      <c r="R47" s="118">
        <v>0</v>
      </c>
      <c r="S47" s="118">
        <v>0</v>
      </c>
      <c r="T47" s="118">
        <v>0</v>
      </c>
      <c r="U47" s="118">
        <v>0</v>
      </c>
      <c r="V47" s="118">
        <v>0</v>
      </c>
      <c r="W47" s="118">
        <v>0</v>
      </c>
      <c r="X47" s="118">
        <v>0</v>
      </c>
      <c r="Y47" s="118">
        <v>0</v>
      </c>
      <c r="Z47" s="118">
        <v>0</v>
      </c>
      <c r="AA47" s="118">
        <v>0</v>
      </c>
      <c r="AB47" s="118">
        <v>0</v>
      </c>
      <c r="AC47" s="118">
        <v>0</v>
      </c>
      <c r="AD47" s="118">
        <v>0</v>
      </c>
      <c r="AE47" s="118">
        <v>0</v>
      </c>
      <c r="AF47" s="118">
        <v>0</v>
      </c>
      <c r="AG47" s="118">
        <v>0</v>
      </c>
      <c r="AH47" s="118">
        <v>0</v>
      </c>
      <c r="AI47" s="118">
        <v>0</v>
      </c>
      <c r="AJ47" s="118">
        <v>0</v>
      </c>
      <c r="AK47" s="118">
        <v>0</v>
      </c>
      <c r="AL47" s="118">
        <v>0</v>
      </c>
      <c r="AM47" s="118">
        <v>0</v>
      </c>
      <c r="AN47" s="203">
        <v>0</v>
      </c>
      <c r="AO47" s="268">
        <v>0</v>
      </c>
      <c r="AP47" s="453"/>
      <c r="AQ47" s="485"/>
    </row>
    <row r="48" spans="1:124" s="10" customFormat="1" hidden="1" x14ac:dyDescent="0.35">
      <c r="A48" s="118" t="s">
        <v>15</v>
      </c>
      <c r="B48" s="118" t="s">
        <v>16</v>
      </c>
      <c r="C48" s="118" t="s">
        <v>99</v>
      </c>
      <c r="D48" s="118" t="s">
        <v>100</v>
      </c>
      <c r="E48" s="118" t="s">
        <v>109</v>
      </c>
      <c r="F48" s="165">
        <v>169000</v>
      </c>
      <c r="G48" s="118">
        <v>502</v>
      </c>
      <c r="H48" s="118">
        <v>0</v>
      </c>
      <c r="I48" s="118">
        <v>0</v>
      </c>
      <c r="J48" s="118">
        <v>0</v>
      </c>
      <c r="K48" s="118">
        <v>0</v>
      </c>
      <c r="L48" s="118">
        <v>0</v>
      </c>
      <c r="M48" s="118">
        <v>0</v>
      </c>
      <c r="N48" s="118">
        <v>0</v>
      </c>
      <c r="O48" s="118">
        <v>0</v>
      </c>
      <c r="P48" s="118">
        <v>0</v>
      </c>
      <c r="Q48" s="118">
        <v>0</v>
      </c>
      <c r="R48" s="118">
        <v>0</v>
      </c>
      <c r="S48" s="118">
        <v>0</v>
      </c>
      <c r="T48" s="118">
        <v>0</v>
      </c>
      <c r="U48" s="118">
        <v>0</v>
      </c>
      <c r="V48" s="118">
        <v>0</v>
      </c>
      <c r="W48" s="118">
        <v>0</v>
      </c>
      <c r="X48" s="118">
        <v>0</v>
      </c>
      <c r="Y48" s="118">
        <v>0</v>
      </c>
      <c r="Z48" s="118">
        <v>0</v>
      </c>
      <c r="AA48" s="118">
        <v>0</v>
      </c>
      <c r="AB48" s="118">
        <v>0</v>
      </c>
      <c r="AC48" s="118">
        <v>0</v>
      </c>
      <c r="AD48" s="118">
        <v>0</v>
      </c>
      <c r="AE48" s="118">
        <v>0</v>
      </c>
      <c r="AF48" s="118">
        <v>0</v>
      </c>
      <c r="AG48" s="118">
        <v>0</v>
      </c>
      <c r="AH48" s="118">
        <v>0</v>
      </c>
      <c r="AI48" s="118">
        <v>0</v>
      </c>
      <c r="AJ48" s="118">
        <v>0</v>
      </c>
      <c r="AK48" s="118">
        <v>0</v>
      </c>
      <c r="AL48" s="118">
        <v>0</v>
      </c>
      <c r="AM48" s="118">
        <v>0</v>
      </c>
      <c r="AN48" s="203">
        <v>0</v>
      </c>
      <c r="AO48" s="268">
        <v>0</v>
      </c>
      <c r="AP48" s="453"/>
      <c r="AQ48" s="485"/>
    </row>
    <row r="49" spans="1:100" s="10" customFormat="1" hidden="1" x14ac:dyDescent="0.35">
      <c r="A49" s="118" t="s">
        <v>77</v>
      </c>
      <c r="B49" s="118" t="s">
        <v>78</v>
      </c>
      <c r="C49" s="118" t="s">
        <v>100</v>
      </c>
      <c r="D49" s="118" t="s">
        <v>104</v>
      </c>
      <c r="E49" s="118" t="s">
        <v>109</v>
      </c>
      <c r="F49" s="165">
        <v>128000</v>
      </c>
      <c r="G49" s="118">
        <v>0</v>
      </c>
      <c r="H49" s="118">
        <v>0</v>
      </c>
      <c r="I49" s="118">
        <v>0</v>
      </c>
      <c r="J49" s="118">
        <v>0</v>
      </c>
      <c r="K49" s="118">
        <v>0</v>
      </c>
      <c r="L49" s="118">
        <v>0</v>
      </c>
      <c r="M49" s="118">
        <v>0</v>
      </c>
      <c r="N49" s="118">
        <v>0</v>
      </c>
      <c r="O49" s="118">
        <v>0</v>
      </c>
      <c r="P49" s="118">
        <v>0</v>
      </c>
      <c r="Q49" s="118">
        <v>0</v>
      </c>
      <c r="R49" s="118">
        <v>0</v>
      </c>
      <c r="S49" s="118">
        <v>0</v>
      </c>
      <c r="T49" s="118">
        <v>0</v>
      </c>
      <c r="U49" s="118">
        <v>0</v>
      </c>
      <c r="V49" s="118">
        <v>0</v>
      </c>
      <c r="W49" s="118">
        <v>27</v>
      </c>
      <c r="X49" s="118">
        <v>20</v>
      </c>
      <c r="Y49" s="118">
        <v>26</v>
      </c>
      <c r="Z49" s="118">
        <v>20</v>
      </c>
      <c r="AA49" s="118">
        <v>8</v>
      </c>
      <c r="AB49" s="118">
        <v>0</v>
      </c>
      <c r="AC49" s="118">
        <v>0</v>
      </c>
      <c r="AD49" s="118">
        <v>0</v>
      </c>
      <c r="AE49" s="118">
        <v>0</v>
      </c>
      <c r="AF49" s="118">
        <v>0</v>
      </c>
      <c r="AG49" s="118">
        <v>0</v>
      </c>
      <c r="AH49" s="118">
        <v>0</v>
      </c>
      <c r="AI49" s="118">
        <v>0</v>
      </c>
      <c r="AJ49" s="118">
        <v>0</v>
      </c>
      <c r="AK49" s="118">
        <v>0</v>
      </c>
      <c r="AL49" s="118">
        <v>0</v>
      </c>
      <c r="AM49" s="118">
        <v>0</v>
      </c>
      <c r="AN49" s="203">
        <v>0</v>
      </c>
      <c r="AO49" s="268">
        <v>0</v>
      </c>
      <c r="AP49" s="453"/>
      <c r="AQ49" s="485"/>
    </row>
    <row r="50" spans="1:100" s="10" customFormat="1" hidden="1" x14ac:dyDescent="0.35">
      <c r="A50" s="118" t="s">
        <v>23</v>
      </c>
      <c r="B50" s="118" t="s">
        <v>24</v>
      </c>
      <c r="C50" s="118" t="s">
        <v>99</v>
      </c>
      <c r="D50" s="118" t="s">
        <v>100</v>
      </c>
      <c r="E50" s="118" t="s">
        <v>109</v>
      </c>
      <c r="F50" s="165">
        <v>178000</v>
      </c>
      <c r="G50" s="118">
        <v>0</v>
      </c>
      <c r="H50" s="118">
        <v>0</v>
      </c>
      <c r="I50" s="118">
        <v>111</v>
      </c>
      <c r="J50" s="118">
        <v>0</v>
      </c>
      <c r="K50" s="118">
        <v>0</v>
      </c>
      <c r="L50" s="118">
        <v>0</v>
      </c>
      <c r="M50" s="118">
        <v>0</v>
      </c>
      <c r="N50" s="118">
        <v>0</v>
      </c>
      <c r="O50" s="118">
        <v>0</v>
      </c>
      <c r="P50" s="118">
        <v>0</v>
      </c>
      <c r="Q50" s="118">
        <v>0</v>
      </c>
      <c r="R50" s="118">
        <v>0</v>
      </c>
      <c r="S50" s="118">
        <v>0</v>
      </c>
      <c r="T50" s="118">
        <v>0</v>
      </c>
      <c r="U50" s="118">
        <v>0</v>
      </c>
      <c r="V50" s="118">
        <v>0</v>
      </c>
      <c r="W50" s="118">
        <v>0</v>
      </c>
      <c r="X50" s="118">
        <v>0</v>
      </c>
      <c r="Y50" s="118">
        <v>0</v>
      </c>
      <c r="Z50" s="118">
        <v>0</v>
      </c>
      <c r="AA50" s="118">
        <v>0</v>
      </c>
      <c r="AB50" s="118">
        <v>0</v>
      </c>
      <c r="AC50" s="118">
        <v>0</v>
      </c>
      <c r="AD50" s="118">
        <v>0</v>
      </c>
      <c r="AE50" s="118">
        <v>0</v>
      </c>
      <c r="AF50" s="118">
        <v>0</v>
      </c>
      <c r="AG50" s="118">
        <v>0</v>
      </c>
      <c r="AH50" s="118">
        <v>0</v>
      </c>
      <c r="AI50" s="118">
        <v>0</v>
      </c>
      <c r="AJ50" s="118">
        <v>0</v>
      </c>
      <c r="AK50" s="118">
        <v>0</v>
      </c>
      <c r="AL50" s="118">
        <v>0</v>
      </c>
      <c r="AM50" s="118">
        <v>0</v>
      </c>
      <c r="AN50" s="203">
        <v>0</v>
      </c>
      <c r="AO50" s="268">
        <v>0</v>
      </c>
      <c r="AP50" s="453"/>
      <c r="AQ50" s="485"/>
    </row>
    <row r="51" spans="1:100" s="10" customFormat="1" hidden="1" x14ac:dyDescent="0.35">
      <c r="A51" s="118" t="s">
        <v>23</v>
      </c>
      <c r="B51" s="118" t="s">
        <v>24</v>
      </c>
      <c r="C51" s="118" t="s">
        <v>100</v>
      </c>
      <c r="D51" s="118" t="s">
        <v>100</v>
      </c>
      <c r="E51" s="118" t="s">
        <v>109</v>
      </c>
      <c r="F51" s="165">
        <v>178000</v>
      </c>
      <c r="G51" s="118">
        <v>0</v>
      </c>
      <c r="H51" s="118">
        <v>0</v>
      </c>
      <c r="I51" s="118">
        <v>0</v>
      </c>
      <c r="J51" s="118">
        <v>43</v>
      </c>
      <c r="K51" s="118">
        <v>0</v>
      </c>
      <c r="L51" s="118">
        <v>0</v>
      </c>
      <c r="M51" s="118">
        <v>0</v>
      </c>
      <c r="N51" s="118">
        <v>0</v>
      </c>
      <c r="O51" s="118">
        <v>0</v>
      </c>
      <c r="P51" s="118">
        <v>0</v>
      </c>
      <c r="Q51" s="118">
        <v>0</v>
      </c>
      <c r="R51" s="118">
        <v>0</v>
      </c>
      <c r="S51" s="118">
        <v>0</v>
      </c>
      <c r="T51" s="118">
        <v>0</v>
      </c>
      <c r="U51" s="118">
        <v>0</v>
      </c>
      <c r="V51" s="118">
        <v>0</v>
      </c>
      <c r="W51" s="118">
        <v>0</v>
      </c>
      <c r="X51" s="118">
        <v>0</v>
      </c>
      <c r="Y51" s="118">
        <v>0</v>
      </c>
      <c r="Z51" s="118">
        <v>0</v>
      </c>
      <c r="AA51" s="118">
        <v>0</v>
      </c>
      <c r="AB51" s="118">
        <v>0</v>
      </c>
      <c r="AC51" s="118">
        <v>0</v>
      </c>
      <c r="AD51" s="118">
        <v>0</v>
      </c>
      <c r="AE51" s="118">
        <v>0</v>
      </c>
      <c r="AF51" s="118">
        <v>0</v>
      </c>
      <c r="AG51" s="118">
        <v>0</v>
      </c>
      <c r="AH51" s="118">
        <v>0</v>
      </c>
      <c r="AI51" s="118">
        <v>0</v>
      </c>
      <c r="AJ51" s="118">
        <v>0</v>
      </c>
      <c r="AK51" s="118">
        <v>0</v>
      </c>
      <c r="AL51" s="118">
        <v>0</v>
      </c>
      <c r="AM51" s="118">
        <v>0</v>
      </c>
      <c r="AN51" s="203">
        <v>0</v>
      </c>
      <c r="AO51" s="268">
        <v>0</v>
      </c>
      <c r="AP51" s="453"/>
      <c r="AQ51" s="485"/>
    </row>
    <row r="52" spans="1:100" s="10" customFormat="1" hidden="1" x14ac:dyDescent="0.35">
      <c r="A52" s="118" t="s">
        <v>25</v>
      </c>
      <c r="B52" s="118" t="s">
        <v>26</v>
      </c>
      <c r="C52" s="118" t="s">
        <v>99</v>
      </c>
      <c r="D52" s="118" t="s">
        <v>100</v>
      </c>
      <c r="E52" s="118" t="s">
        <v>109</v>
      </c>
      <c r="F52" s="165">
        <v>248000</v>
      </c>
      <c r="G52" s="118">
        <v>0</v>
      </c>
      <c r="H52" s="118">
        <v>0</v>
      </c>
      <c r="I52" s="118">
        <v>69</v>
      </c>
      <c r="J52" s="118">
        <v>0</v>
      </c>
      <c r="K52" s="118">
        <v>0</v>
      </c>
      <c r="L52" s="118">
        <v>0</v>
      </c>
      <c r="M52" s="118">
        <v>0</v>
      </c>
      <c r="N52" s="118">
        <v>0</v>
      </c>
      <c r="O52" s="118">
        <v>0</v>
      </c>
      <c r="P52" s="118">
        <v>0</v>
      </c>
      <c r="Q52" s="118">
        <v>0</v>
      </c>
      <c r="R52" s="118">
        <v>0</v>
      </c>
      <c r="S52" s="118">
        <v>0</v>
      </c>
      <c r="T52" s="118">
        <v>0</v>
      </c>
      <c r="U52" s="118">
        <v>0</v>
      </c>
      <c r="V52" s="118">
        <v>0</v>
      </c>
      <c r="W52" s="118">
        <v>0</v>
      </c>
      <c r="X52" s="118">
        <v>0</v>
      </c>
      <c r="Y52" s="118">
        <v>0</v>
      </c>
      <c r="Z52" s="118">
        <v>0</v>
      </c>
      <c r="AA52" s="118">
        <v>0</v>
      </c>
      <c r="AB52" s="118">
        <v>0</v>
      </c>
      <c r="AC52" s="118">
        <v>0</v>
      </c>
      <c r="AD52" s="118">
        <v>0</v>
      </c>
      <c r="AE52" s="118">
        <v>0</v>
      </c>
      <c r="AF52" s="118">
        <v>0</v>
      </c>
      <c r="AG52" s="118">
        <v>0</v>
      </c>
      <c r="AH52" s="118">
        <v>0</v>
      </c>
      <c r="AI52" s="118">
        <v>0</v>
      </c>
      <c r="AJ52" s="118">
        <v>0</v>
      </c>
      <c r="AK52" s="118">
        <v>0</v>
      </c>
      <c r="AL52" s="118">
        <v>0</v>
      </c>
      <c r="AM52" s="118">
        <v>0</v>
      </c>
      <c r="AN52" s="203">
        <v>0</v>
      </c>
      <c r="AO52" s="268">
        <v>0</v>
      </c>
      <c r="AP52" s="453"/>
      <c r="AQ52" s="485"/>
    </row>
    <row r="53" spans="1:100" s="10" customFormat="1" hidden="1" x14ac:dyDescent="0.35">
      <c r="A53" s="118" t="s">
        <v>25</v>
      </c>
      <c r="B53" s="118" t="s">
        <v>26</v>
      </c>
      <c r="C53" s="118" t="s">
        <v>100</v>
      </c>
      <c r="D53" s="118" t="s">
        <v>100</v>
      </c>
      <c r="E53" s="118" t="s">
        <v>109</v>
      </c>
      <c r="F53" s="165">
        <v>248000</v>
      </c>
      <c r="G53" s="118">
        <v>0</v>
      </c>
      <c r="H53" s="118">
        <v>0</v>
      </c>
      <c r="I53" s="118">
        <v>0</v>
      </c>
      <c r="J53" s="118">
        <v>37</v>
      </c>
      <c r="K53" s="118">
        <v>0</v>
      </c>
      <c r="L53" s="118">
        <v>0</v>
      </c>
      <c r="M53" s="118">
        <v>0</v>
      </c>
      <c r="N53" s="118">
        <v>0</v>
      </c>
      <c r="O53" s="118">
        <v>0</v>
      </c>
      <c r="P53" s="118">
        <v>0</v>
      </c>
      <c r="Q53" s="118">
        <v>0</v>
      </c>
      <c r="R53" s="118">
        <v>0</v>
      </c>
      <c r="S53" s="118">
        <v>0</v>
      </c>
      <c r="T53" s="118">
        <v>0</v>
      </c>
      <c r="U53" s="118">
        <v>0</v>
      </c>
      <c r="V53" s="118">
        <v>0</v>
      </c>
      <c r="W53" s="118">
        <v>0</v>
      </c>
      <c r="X53" s="118">
        <v>0</v>
      </c>
      <c r="Y53" s="118">
        <v>0</v>
      </c>
      <c r="Z53" s="118">
        <v>0</v>
      </c>
      <c r="AA53" s="118">
        <v>0</v>
      </c>
      <c r="AB53" s="118">
        <v>0</v>
      </c>
      <c r="AC53" s="118">
        <v>0</v>
      </c>
      <c r="AD53" s="118">
        <v>0</v>
      </c>
      <c r="AE53" s="118">
        <v>0</v>
      </c>
      <c r="AF53" s="118">
        <v>0</v>
      </c>
      <c r="AG53" s="118">
        <v>0</v>
      </c>
      <c r="AH53" s="118">
        <v>0</v>
      </c>
      <c r="AI53" s="118">
        <v>0</v>
      </c>
      <c r="AJ53" s="118">
        <v>0</v>
      </c>
      <c r="AK53" s="118">
        <v>0</v>
      </c>
      <c r="AL53" s="118">
        <v>0</v>
      </c>
      <c r="AM53" s="118">
        <v>0</v>
      </c>
      <c r="AN53" s="203">
        <v>0</v>
      </c>
      <c r="AO53" s="268">
        <v>0</v>
      </c>
      <c r="AP53" s="453"/>
      <c r="AQ53" s="485"/>
    </row>
    <row r="54" spans="1:100" s="10" customFormat="1" hidden="1" x14ac:dyDescent="0.35">
      <c r="A54" s="118" t="s">
        <v>25</v>
      </c>
      <c r="B54" s="118" t="s">
        <v>26</v>
      </c>
      <c r="C54" s="118" t="s">
        <v>100</v>
      </c>
      <c r="D54" s="118" t="s">
        <v>100</v>
      </c>
      <c r="E54" s="118" t="s">
        <v>110</v>
      </c>
      <c r="F54" s="165">
        <v>248000</v>
      </c>
      <c r="G54" s="118">
        <v>0</v>
      </c>
      <c r="H54" s="118">
        <v>0</v>
      </c>
      <c r="I54" s="118">
        <v>0</v>
      </c>
      <c r="J54" s="118">
        <v>1</v>
      </c>
      <c r="K54" s="118">
        <v>0</v>
      </c>
      <c r="L54" s="118">
        <v>0</v>
      </c>
      <c r="M54" s="118">
        <v>0</v>
      </c>
      <c r="N54" s="118">
        <v>0</v>
      </c>
      <c r="O54" s="118">
        <v>0</v>
      </c>
      <c r="P54" s="118">
        <v>0</v>
      </c>
      <c r="Q54" s="118">
        <v>0</v>
      </c>
      <c r="R54" s="118">
        <v>0</v>
      </c>
      <c r="S54" s="118">
        <v>0</v>
      </c>
      <c r="T54" s="118">
        <v>0</v>
      </c>
      <c r="U54" s="118">
        <v>0</v>
      </c>
      <c r="V54" s="118">
        <v>0</v>
      </c>
      <c r="W54" s="118">
        <v>0</v>
      </c>
      <c r="X54" s="118">
        <v>0</v>
      </c>
      <c r="Y54" s="118">
        <v>0</v>
      </c>
      <c r="Z54" s="118">
        <v>0</v>
      </c>
      <c r="AA54" s="118">
        <v>0</v>
      </c>
      <c r="AB54" s="118">
        <v>0</v>
      </c>
      <c r="AC54" s="118">
        <v>0</v>
      </c>
      <c r="AD54" s="118">
        <v>0</v>
      </c>
      <c r="AE54" s="118">
        <v>0</v>
      </c>
      <c r="AF54" s="118">
        <v>0</v>
      </c>
      <c r="AG54" s="118">
        <v>0</v>
      </c>
      <c r="AH54" s="118">
        <v>0</v>
      </c>
      <c r="AI54" s="118">
        <v>0</v>
      </c>
      <c r="AJ54" s="118">
        <v>0</v>
      </c>
      <c r="AK54" s="118">
        <v>0</v>
      </c>
      <c r="AL54" s="118">
        <v>0</v>
      </c>
      <c r="AM54" s="118">
        <v>0</v>
      </c>
      <c r="AN54" s="203">
        <v>0</v>
      </c>
      <c r="AO54" s="268">
        <v>0</v>
      </c>
      <c r="AP54" s="453"/>
      <c r="AQ54" s="485"/>
    </row>
    <row r="55" spans="1:100" s="10" customFormat="1" hidden="1" x14ac:dyDescent="0.35">
      <c r="A55" s="118" t="s">
        <v>83</v>
      </c>
      <c r="B55" s="118" t="s">
        <v>84</v>
      </c>
      <c r="C55" s="118" t="s">
        <v>100</v>
      </c>
      <c r="D55" s="118" t="s">
        <v>104</v>
      </c>
      <c r="E55" s="118" t="s">
        <v>109</v>
      </c>
      <c r="F55" s="165">
        <v>259000</v>
      </c>
      <c r="G55" s="118">
        <v>0</v>
      </c>
      <c r="H55" s="118">
        <v>0</v>
      </c>
      <c r="I55" s="118">
        <v>0</v>
      </c>
      <c r="J55" s="118">
        <v>0</v>
      </c>
      <c r="K55" s="118">
        <v>0</v>
      </c>
      <c r="L55" s="118">
        <v>0</v>
      </c>
      <c r="M55" s="118">
        <v>0</v>
      </c>
      <c r="N55" s="118">
        <v>0</v>
      </c>
      <c r="O55" s="118">
        <v>0</v>
      </c>
      <c r="P55" s="118">
        <v>0</v>
      </c>
      <c r="Q55" s="118">
        <v>0</v>
      </c>
      <c r="R55" s="118">
        <v>0</v>
      </c>
      <c r="S55" s="118">
        <v>0</v>
      </c>
      <c r="T55" s="118">
        <v>0</v>
      </c>
      <c r="U55" s="118">
        <v>0</v>
      </c>
      <c r="V55" s="118">
        <v>0</v>
      </c>
      <c r="W55" s="118">
        <v>2</v>
      </c>
      <c r="X55" s="118">
        <v>0</v>
      </c>
      <c r="Y55" s="118">
        <v>2</v>
      </c>
      <c r="Z55" s="118">
        <v>1</v>
      </c>
      <c r="AA55" s="118">
        <v>1</v>
      </c>
      <c r="AB55" s="118">
        <v>0</v>
      </c>
      <c r="AC55" s="118">
        <v>0</v>
      </c>
      <c r="AD55" s="118">
        <v>0</v>
      </c>
      <c r="AE55" s="118">
        <v>0</v>
      </c>
      <c r="AF55" s="118">
        <v>0</v>
      </c>
      <c r="AG55" s="118">
        <v>0</v>
      </c>
      <c r="AH55" s="118">
        <v>0</v>
      </c>
      <c r="AI55" s="118">
        <v>0</v>
      </c>
      <c r="AJ55" s="118">
        <v>0</v>
      </c>
      <c r="AK55" s="118">
        <v>0</v>
      </c>
      <c r="AL55" s="118">
        <v>0</v>
      </c>
      <c r="AM55" s="118">
        <v>0</v>
      </c>
      <c r="AN55" s="203">
        <v>0</v>
      </c>
      <c r="AO55" s="268">
        <v>0</v>
      </c>
      <c r="AP55" s="453"/>
      <c r="AQ55" s="485"/>
    </row>
    <row r="56" spans="1:100" s="9" customFormat="1" hidden="1" x14ac:dyDescent="0.35">
      <c r="A56" s="118" t="s">
        <v>81</v>
      </c>
      <c r="B56" s="118" t="s">
        <v>82</v>
      </c>
      <c r="C56" s="118" t="s">
        <v>100</v>
      </c>
      <c r="D56" s="118" t="s">
        <v>104</v>
      </c>
      <c r="E56" s="118" t="s">
        <v>109</v>
      </c>
      <c r="F56" s="165">
        <v>183000</v>
      </c>
      <c r="G56" s="118">
        <v>0</v>
      </c>
      <c r="H56" s="118">
        <v>0</v>
      </c>
      <c r="I56" s="118">
        <v>0</v>
      </c>
      <c r="J56" s="118">
        <v>0</v>
      </c>
      <c r="K56" s="118">
        <v>0</v>
      </c>
      <c r="L56" s="118">
        <v>0</v>
      </c>
      <c r="M56" s="118">
        <v>0</v>
      </c>
      <c r="N56" s="118">
        <v>0</v>
      </c>
      <c r="O56" s="118">
        <v>0</v>
      </c>
      <c r="P56" s="118">
        <v>0</v>
      </c>
      <c r="Q56" s="118">
        <v>0</v>
      </c>
      <c r="R56" s="118">
        <v>0</v>
      </c>
      <c r="S56" s="118">
        <v>0</v>
      </c>
      <c r="T56" s="118">
        <v>0</v>
      </c>
      <c r="U56" s="118">
        <v>0</v>
      </c>
      <c r="V56" s="118">
        <v>0</v>
      </c>
      <c r="W56" s="118">
        <v>8</v>
      </c>
      <c r="X56" s="118">
        <v>5</v>
      </c>
      <c r="Y56" s="118">
        <v>6</v>
      </c>
      <c r="Z56" s="118">
        <v>3</v>
      </c>
      <c r="AA56" s="118">
        <v>2</v>
      </c>
      <c r="AB56" s="118">
        <v>0</v>
      </c>
      <c r="AC56" s="118">
        <v>0</v>
      </c>
      <c r="AD56" s="118">
        <v>0</v>
      </c>
      <c r="AE56" s="118">
        <v>0</v>
      </c>
      <c r="AF56" s="118">
        <v>0</v>
      </c>
      <c r="AG56" s="118">
        <v>0</v>
      </c>
      <c r="AH56" s="118">
        <v>0</v>
      </c>
      <c r="AI56" s="118">
        <v>0</v>
      </c>
      <c r="AJ56" s="118">
        <v>0</v>
      </c>
      <c r="AK56" s="118">
        <v>0</v>
      </c>
      <c r="AL56" s="118">
        <v>0</v>
      </c>
      <c r="AM56" s="118">
        <v>0</v>
      </c>
      <c r="AN56" s="203">
        <v>0</v>
      </c>
      <c r="AO56" s="268">
        <v>0</v>
      </c>
      <c r="AP56" s="453"/>
      <c r="AQ56" s="486"/>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c r="CF56" s="13"/>
      <c r="CG56" s="13"/>
      <c r="CH56" s="13"/>
      <c r="CI56" s="13"/>
      <c r="CJ56" s="13"/>
      <c r="CK56" s="13"/>
      <c r="CL56" s="13"/>
      <c r="CM56" s="13"/>
      <c r="CN56" s="13"/>
      <c r="CO56" s="13"/>
      <c r="CP56" s="13"/>
      <c r="CQ56" s="13"/>
      <c r="CR56" s="13"/>
      <c r="CS56" s="13"/>
      <c r="CT56" s="13"/>
      <c r="CU56" s="13"/>
      <c r="CV56" s="13"/>
    </row>
    <row r="57" spans="1:100" s="10" customFormat="1" hidden="1" x14ac:dyDescent="0.35">
      <c r="A57" s="118" t="s">
        <v>69</v>
      </c>
      <c r="B57" s="118" t="s">
        <v>70</v>
      </c>
      <c r="C57" s="118" t="s">
        <v>100</v>
      </c>
      <c r="D57" s="118" t="s">
        <v>104</v>
      </c>
      <c r="E57" s="118" t="s">
        <v>109</v>
      </c>
      <c r="F57" s="165">
        <v>155000</v>
      </c>
      <c r="G57" s="118">
        <v>0</v>
      </c>
      <c r="H57" s="118">
        <v>0</v>
      </c>
      <c r="I57" s="118">
        <v>0</v>
      </c>
      <c r="J57" s="118">
        <v>0</v>
      </c>
      <c r="K57" s="118">
        <v>0</v>
      </c>
      <c r="L57" s="118">
        <v>0</v>
      </c>
      <c r="M57" s="118">
        <v>0</v>
      </c>
      <c r="N57" s="118">
        <v>0</v>
      </c>
      <c r="O57" s="118">
        <v>0</v>
      </c>
      <c r="P57" s="118">
        <v>0</v>
      </c>
      <c r="Q57" s="118">
        <v>0</v>
      </c>
      <c r="R57" s="118">
        <v>0</v>
      </c>
      <c r="S57" s="118">
        <v>0</v>
      </c>
      <c r="T57" s="118">
        <v>0</v>
      </c>
      <c r="U57" s="118">
        <v>7</v>
      </c>
      <c r="V57" s="118">
        <v>18</v>
      </c>
      <c r="W57" s="118">
        <v>20</v>
      </c>
      <c r="X57" s="118">
        <v>22</v>
      </c>
      <c r="Y57" s="118">
        <v>34</v>
      </c>
      <c r="Z57" s="118">
        <v>29</v>
      </c>
      <c r="AA57" s="118">
        <v>14</v>
      </c>
      <c r="AB57" s="118">
        <v>24</v>
      </c>
      <c r="AC57" s="118">
        <v>19</v>
      </c>
      <c r="AD57" s="118">
        <v>1</v>
      </c>
      <c r="AE57" s="118">
        <v>0</v>
      </c>
      <c r="AF57" s="118">
        <v>0</v>
      </c>
      <c r="AG57" s="118">
        <v>0</v>
      </c>
      <c r="AH57" s="118">
        <v>0</v>
      </c>
      <c r="AI57" s="118">
        <v>0</v>
      </c>
      <c r="AJ57" s="118">
        <v>0</v>
      </c>
      <c r="AK57" s="118">
        <v>0</v>
      </c>
      <c r="AL57" s="118">
        <v>0</v>
      </c>
      <c r="AM57" s="118">
        <v>0</v>
      </c>
      <c r="AN57" s="203">
        <v>0</v>
      </c>
      <c r="AO57" s="268">
        <v>0</v>
      </c>
      <c r="AP57" s="453"/>
      <c r="AQ57" s="485"/>
    </row>
    <row r="58" spans="1:100" hidden="1" x14ac:dyDescent="0.35">
      <c r="A58" s="118" t="s">
        <v>85</v>
      </c>
      <c r="B58" s="118" t="s">
        <v>86</v>
      </c>
      <c r="C58" s="118" t="s">
        <v>100</v>
      </c>
      <c r="D58" s="118" t="s">
        <v>104</v>
      </c>
      <c r="E58" s="118" t="s">
        <v>109</v>
      </c>
      <c r="F58" s="165">
        <v>155000</v>
      </c>
      <c r="G58" s="118">
        <v>0</v>
      </c>
      <c r="H58" s="118">
        <v>0</v>
      </c>
      <c r="I58" s="118">
        <v>0</v>
      </c>
      <c r="J58" s="118">
        <v>0</v>
      </c>
      <c r="K58" s="118">
        <v>0</v>
      </c>
      <c r="L58" s="118">
        <v>0</v>
      </c>
      <c r="M58" s="118">
        <v>0</v>
      </c>
      <c r="N58" s="118">
        <v>0</v>
      </c>
      <c r="O58" s="118">
        <v>0</v>
      </c>
      <c r="P58" s="118">
        <v>0</v>
      </c>
      <c r="Q58" s="118">
        <v>0</v>
      </c>
      <c r="R58" s="118">
        <v>0</v>
      </c>
      <c r="S58" s="118">
        <v>0</v>
      </c>
      <c r="T58" s="118">
        <v>0</v>
      </c>
      <c r="U58" s="118">
        <v>0</v>
      </c>
      <c r="V58" s="118">
        <v>0</v>
      </c>
      <c r="W58" s="118">
        <v>1</v>
      </c>
      <c r="X58" s="118">
        <v>2</v>
      </c>
      <c r="Y58" s="118">
        <v>1</v>
      </c>
      <c r="Z58" s="118">
        <v>2</v>
      </c>
      <c r="AA58" s="118">
        <v>3</v>
      </c>
      <c r="AB58" s="118">
        <v>0</v>
      </c>
      <c r="AC58" s="118">
        <v>0</v>
      </c>
      <c r="AD58" s="118">
        <v>0</v>
      </c>
      <c r="AE58" s="118">
        <v>0</v>
      </c>
      <c r="AF58" s="118">
        <v>0</v>
      </c>
      <c r="AG58" s="118">
        <v>0</v>
      </c>
      <c r="AH58" s="118">
        <v>0</v>
      </c>
      <c r="AI58" s="118">
        <v>0</v>
      </c>
      <c r="AJ58" s="118">
        <v>0</v>
      </c>
      <c r="AK58" s="118">
        <v>0</v>
      </c>
      <c r="AL58" s="118">
        <v>0</v>
      </c>
      <c r="AM58" s="118">
        <v>0</v>
      </c>
      <c r="AN58" s="118">
        <v>0</v>
      </c>
      <c r="AO58" s="268">
        <v>0</v>
      </c>
      <c r="AP58" s="453"/>
      <c r="AQ58" s="401"/>
    </row>
    <row r="59" spans="1:100" hidden="1" x14ac:dyDescent="0.35">
      <c r="A59" s="118" t="s">
        <v>91</v>
      </c>
      <c r="B59" s="118" t="s">
        <v>92</v>
      </c>
      <c r="C59" s="118" t="s">
        <v>100</v>
      </c>
      <c r="D59" s="118" t="s">
        <v>104</v>
      </c>
      <c r="E59" s="118" t="s">
        <v>109</v>
      </c>
      <c r="F59" s="165">
        <v>209000</v>
      </c>
      <c r="G59" s="118">
        <v>0</v>
      </c>
      <c r="H59" s="118">
        <v>0</v>
      </c>
      <c r="I59" s="118">
        <v>0</v>
      </c>
      <c r="J59" s="118">
        <v>0</v>
      </c>
      <c r="K59" s="118">
        <v>0</v>
      </c>
      <c r="L59" s="118">
        <v>0</v>
      </c>
      <c r="M59" s="118">
        <v>0</v>
      </c>
      <c r="N59" s="118">
        <v>0</v>
      </c>
      <c r="O59" s="118">
        <v>0</v>
      </c>
      <c r="P59" s="118">
        <v>0</v>
      </c>
      <c r="Q59" s="118">
        <v>0</v>
      </c>
      <c r="R59" s="118">
        <v>0</v>
      </c>
      <c r="S59" s="118">
        <v>0</v>
      </c>
      <c r="T59" s="118">
        <v>0</v>
      </c>
      <c r="U59" s="118">
        <v>0</v>
      </c>
      <c r="V59" s="118">
        <v>0</v>
      </c>
      <c r="W59" s="118">
        <v>0</v>
      </c>
      <c r="X59" s="118">
        <v>0</v>
      </c>
      <c r="Y59" s="118">
        <v>0</v>
      </c>
      <c r="Z59" s="118">
        <v>2</v>
      </c>
      <c r="AA59" s="118">
        <v>0</v>
      </c>
      <c r="AB59" s="118">
        <v>0</v>
      </c>
      <c r="AC59" s="118">
        <v>0</v>
      </c>
      <c r="AD59" s="118">
        <v>0</v>
      </c>
      <c r="AE59" s="118">
        <v>0</v>
      </c>
      <c r="AF59" s="118">
        <v>0</v>
      </c>
      <c r="AG59" s="118">
        <v>0</v>
      </c>
      <c r="AH59" s="118">
        <v>0</v>
      </c>
      <c r="AI59" s="118">
        <v>0</v>
      </c>
      <c r="AJ59" s="118">
        <v>0</v>
      </c>
      <c r="AK59" s="118">
        <v>0</v>
      </c>
      <c r="AL59" s="118">
        <v>0</v>
      </c>
      <c r="AM59" s="118">
        <v>0</v>
      </c>
      <c r="AN59" s="118">
        <v>0</v>
      </c>
      <c r="AO59" s="268">
        <v>0</v>
      </c>
      <c r="AP59" s="453"/>
      <c r="AQ59" s="398"/>
    </row>
    <row r="60" spans="1:100" hidden="1" x14ac:dyDescent="0.35">
      <c r="A60" s="122" t="s">
        <v>75</v>
      </c>
      <c r="B60" s="122" t="s">
        <v>76</v>
      </c>
      <c r="C60" s="122" t="s">
        <v>100</v>
      </c>
      <c r="D60" s="122" t="s">
        <v>104</v>
      </c>
      <c r="E60" s="122" t="s">
        <v>109</v>
      </c>
      <c r="F60" s="165">
        <v>209000</v>
      </c>
      <c r="G60" s="122">
        <v>0</v>
      </c>
      <c r="H60" s="122">
        <v>0</v>
      </c>
      <c r="I60" s="122">
        <v>0</v>
      </c>
      <c r="J60" s="122">
        <v>0</v>
      </c>
      <c r="K60" s="122">
        <v>0</v>
      </c>
      <c r="L60" s="122">
        <v>0</v>
      </c>
      <c r="M60" s="122">
        <v>0</v>
      </c>
      <c r="N60" s="122">
        <v>0</v>
      </c>
      <c r="O60" s="122">
        <v>0</v>
      </c>
      <c r="P60" s="122">
        <v>0</v>
      </c>
      <c r="Q60" s="122">
        <v>0</v>
      </c>
      <c r="R60" s="122">
        <v>0</v>
      </c>
      <c r="S60" s="122">
        <v>0</v>
      </c>
      <c r="T60" s="122">
        <v>0</v>
      </c>
      <c r="U60" s="122">
        <v>2</v>
      </c>
      <c r="V60" s="122">
        <v>6</v>
      </c>
      <c r="W60" s="122">
        <v>8</v>
      </c>
      <c r="X60" s="122">
        <v>11</v>
      </c>
      <c r="Y60" s="122">
        <v>11</v>
      </c>
      <c r="Z60" s="122">
        <v>10</v>
      </c>
      <c r="AA60" s="122">
        <v>7</v>
      </c>
      <c r="AB60" s="122">
        <v>5</v>
      </c>
      <c r="AC60" s="122">
        <v>5</v>
      </c>
      <c r="AD60" s="122">
        <v>3</v>
      </c>
      <c r="AE60" s="122">
        <v>0</v>
      </c>
      <c r="AF60" s="122">
        <v>0</v>
      </c>
      <c r="AG60" s="122">
        <v>0</v>
      </c>
      <c r="AH60" s="122">
        <v>0</v>
      </c>
      <c r="AI60" s="122">
        <v>0</v>
      </c>
      <c r="AJ60" s="122">
        <v>0</v>
      </c>
      <c r="AK60" s="122">
        <v>0</v>
      </c>
      <c r="AL60" s="122">
        <v>0</v>
      </c>
      <c r="AM60" s="122">
        <v>0</v>
      </c>
      <c r="AN60" s="133">
        <v>0</v>
      </c>
      <c r="AO60" s="242">
        <v>0</v>
      </c>
      <c r="AP60" s="453"/>
      <c r="AQ60" s="401"/>
    </row>
    <row r="61" spans="1:100" s="10" customFormat="1" hidden="1" x14ac:dyDescent="0.35">
      <c r="A61" s="118" t="s">
        <v>89</v>
      </c>
      <c r="B61" s="118" t="s">
        <v>90</v>
      </c>
      <c r="C61" s="118" t="s">
        <v>100</v>
      </c>
      <c r="D61" s="118" t="s">
        <v>104</v>
      </c>
      <c r="E61" s="118" t="s">
        <v>109</v>
      </c>
      <c r="F61" s="165">
        <v>168000</v>
      </c>
      <c r="G61" s="118">
        <v>0</v>
      </c>
      <c r="H61" s="118">
        <v>0</v>
      </c>
      <c r="I61" s="118">
        <v>0</v>
      </c>
      <c r="J61" s="118">
        <v>0</v>
      </c>
      <c r="K61" s="118">
        <v>0</v>
      </c>
      <c r="L61" s="118">
        <v>0</v>
      </c>
      <c r="M61" s="118">
        <v>0</v>
      </c>
      <c r="N61" s="118">
        <v>0</v>
      </c>
      <c r="O61" s="118">
        <v>0</v>
      </c>
      <c r="P61" s="118">
        <v>0</v>
      </c>
      <c r="Q61" s="118">
        <v>0</v>
      </c>
      <c r="R61" s="118">
        <v>0</v>
      </c>
      <c r="S61" s="118">
        <v>0</v>
      </c>
      <c r="T61" s="118">
        <v>0</v>
      </c>
      <c r="U61" s="118">
        <v>0</v>
      </c>
      <c r="V61" s="118">
        <v>0</v>
      </c>
      <c r="W61" s="118">
        <v>2</v>
      </c>
      <c r="X61" s="118">
        <v>1</v>
      </c>
      <c r="Y61" s="118">
        <v>2</v>
      </c>
      <c r="Z61" s="118">
        <v>3</v>
      </c>
      <c r="AA61" s="118">
        <v>0</v>
      </c>
      <c r="AB61" s="118">
        <v>0</v>
      </c>
      <c r="AC61" s="118">
        <v>0</v>
      </c>
      <c r="AD61" s="118">
        <v>0</v>
      </c>
      <c r="AE61" s="118">
        <v>0</v>
      </c>
      <c r="AF61" s="118">
        <v>0</v>
      </c>
      <c r="AG61" s="118">
        <v>0</v>
      </c>
      <c r="AH61" s="118">
        <v>0</v>
      </c>
      <c r="AI61" s="118">
        <v>0</v>
      </c>
      <c r="AJ61" s="118">
        <v>0</v>
      </c>
      <c r="AK61" s="118">
        <v>0</v>
      </c>
      <c r="AL61" s="118">
        <v>0</v>
      </c>
      <c r="AM61" s="118">
        <v>0</v>
      </c>
      <c r="AN61" s="118">
        <v>0</v>
      </c>
      <c r="AO61" s="268">
        <v>0</v>
      </c>
      <c r="AP61" s="453"/>
      <c r="AQ61" s="485"/>
    </row>
    <row r="62" spans="1:100" hidden="1" x14ac:dyDescent="0.35">
      <c r="A62" s="118" t="s">
        <v>73</v>
      </c>
      <c r="B62" s="118" t="s">
        <v>74</v>
      </c>
      <c r="C62" s="118" t="s">
        <v>100</v>
      </c>
      <c r="D62" s="118" t="s">
        <v>104</v>
      </c>
      <c r="E62" s="118" t="s">
        <v>109</v>
      </c>
      <c r="F62" s="165">
        <v>168000</v>
      </c>
      <c r="G62" s="118">
        <v>0</v>
      </c>
      <c r="H62" s="118">
        <v>0</v>
      </c>
      <c r="I62" s="118">
        <v>0</v>
      </c>
      <c r="J62" s="118">
        <v>0</v>
      </c>
      <c r="K62" s="118">
        <v>0</v>
      </c>
      <c r="L62" s="118">
        <v>0</v>
      </c>
      <c r="M62" s="118">
        <v>0</v>
      </c>
      <c r="N62" s="118">
        <v>0</v>
      </c>
      <c r="O62" s="118">
        <v>0</v>
      </c>
      <c r="P62" s="118">
        <v>0</v>
      </c>
      <c r="Q62" s="118">
        <v>0</v>
      </c>
      <c r="R62" s="118">
        <v>0</v>
      </c>
      <c r="S62" s="118">
        <v>0</v>
      </c>
      <c r="T62" s="118">
        <v>0</v>
      </c>
      <c r="U62" s="118">
        <v>5</v>
      </c>
      <c r="V62" s="118">
        <v>14</v>
      </c>
      <c r="W62" s="118">
        <v>8</v>
      </c>
      <c r="X62" s="118">
        <v>13</v>
      </c>
      <c r="Y62" s="118">
        <v>14</v>
      </c>
      <c r="Z62" s="118">
        <v>14</v>
      </c>
      <c r="AA62" s="118">
        <v>8</v>
      </c>
      <c r="AB62" s="118">
        <v>11</v>
      </c>
      <c r="AC62" s="118">
        <v>8</v>
      </c>
      <c r="AD62" s="118">
        <v>3</v>
      </c>
      <c r="AE62" s="118">
        <v>0</v>
      </c>
      <c r="AF62" s="118">
        <v>0</v>
      </c>
      <c r="AG62" s="118">
        <v>0</v>
      </c>
      <c r="AH62" s="118">
        <v>0</v>
      </c>
      <c r="AI62" s="118">
        <v>0</v>
      </c>
      <c r="AJ62" s="118">
        <v>0</v>
      </c>
      <c r="AK62" s="118">
        <v>0</v>
      </c>
      <c r="AL62" s="118">
        <v>0</v>
      </c>
      <c r="AM62" s="118">
        <v>0</v>
      </c>
      <c r="AN62" s="203">
        <v>0</v>
      </c>
      <c r="AO62" s="268">
        <v>0</v>
      </c>
      <c r="AP62" s="453"/>
      <c r="AQ62" s="401"/>
    </row>
    <row r="63" spans="1:100" s="10" customFormat="1" ht="15.5" x14ac:dyDescent="0.35">
      <c r="A63" s="203" t="s">
        <v>425</v>
      </c>
      <c r="B63" s="203" t="s">
        <v>426</v>
      </c>
      <c r="C63" s="203" t="s">
        <v>99</v>
      </c>
      <c r="D63" s="203" t="s">
        <v>421</v>
      </c>
      <c r="E63" s="118" t="s">
        <v>109</v>
      </c>
      <c r="F63" s="204">
        <v>59000</v>
      </c>
      <c r="G63" s="118">
        <v>0</v>
      </c>
      <c r="H63" s="118">
        <v>0</v>
      </c>
      <c r="I63" s="118">
        <v>0</v>
      </c>
      <c r="J63" s="118">
        <v>0</v>
      </c>
      <c r="K63" s="118">
        <v>0</v>
      </c>
      <c r="L63" s="118">
        <v>0</v>
      </c>
      <c r="M63" s="118">
        <v>0</v>
      </c>
      <c r="N63" s="118">
        <v>0</v>
      </c>
      <c r="O63" s="118">
        <v>0</v>
      </c>
      <c r="P63" s="118">
        <v>0</v>
      </c>
      <c r="Q63" s="118">
        <v>0</v>
      </c>
      <c r="R63" s="118">
        <v>0</v>
      </c>
      <c r="S63" s="118">
        <v>0</v>
      </c>
      <c r="T63" s="118">
        <v>0</v>
      </c>
      <c r="U63" s="118">
        <v>0</v>
      </c>
      <c r="V63" s="118">
        <v>0</v>
      </c>
      <c r="W63" s="118">
        <v>0</v>
      </c>
      <c r="X63" s="118">
        <v>0</v>
      </c>
      <c r="Y63" s="118">
        <v>0</v>
      </c>
      <c r="Z63" s="118">
        <v>0</v>
      </c>
      <c r="AA63" s="118">
        <v>0</v>
      </c>
      <c r="AB63" s="119">
        <v>0</v>
      </c>
      <c r="AC63" s="118">
        <v>0</v>
      </c>
      <c r="AD63" s="118">
        <v>0</v>
      </c>
      <c r="AE63" s="118">
        <v>0</v>
      </c>
      <c r="AF63" s="118">
        <v>0</v>
      </c>
      <c r="AG63" s="118">
        <v>0</v>
      </c>
      <c r="AH63" s="118">
        <v>0</v>
      </c>
      <c r="AI63" s="118">
        <v>0</v>
      </c>
      <c r="AJ63" s="118">
        <v>0</v>
      </c>
      <c r="AK63" s="118">
        <v>0</v>
      </c>
      <c r="AL63" s="118">
        <v>0</v>
      </c>
      <c r="AM63" s="118">
        <v>0</v>
      </c>
      <c r="AN63" s="312">
        <v>10</v>
      </c>
      <c r="AO63" s="370">
        <v>15</v>
      </c>
      <c r="AP63" s="454">
        <v>11</v>
      </c>
      <c r="AQ63" s="485">
        <v>11</v>
      </c>
    </row>
    <row r="64" spans="1:100" s="10" customFormat="1" ht="15.5" x14ac:dyDescent="0.35">
      <c r="A64" s="133" t="s">
        <v>435</v>
      </c>
      <c r="B64" s="133" t="s">
        <v>436</v>
      </c>
      <c r="C64" s="133" t="s">
        <v>99</v>
      </c>
      <c r="D64" s="133" t="s">
        <v>421</v>
      </c>
      <c r="E64" s="122" t="s">
        <v>109</v>
      </c>
      <c r="F64" s="204">
        <v>72000</v>
      </c>
      <c r="G64" s="122">
        <v>0</v>
      </c>
      <c r="H64" s="122">
        <v>0</v>
      </c>
      <c r="I64" s="122">
        <v>0</v>
      </c>
      <c r="J64" s="122">
        <v>0</v>
      </c>
      <c r="K64" s="122">
        <v>0</v>
      </c>
      <c r="L64" s="122">
        <v>0</v>
      </c>
      <c r="M64" s="122">
        <v>0</v>
      </c>
      <c r="N64" s="122">
        <v>0</v>
      </c>
      <c r="O64" s="122">
        <v>0</v>
      </c>
      <c r="P64" s="122">
        <v>0</v>
      </c>
      <c r="Q64" s="122">
        <v>0</v>
      </c>
      <c r="R64" s="122">
        <v>0</v>
      </c>
      <c r="S64" s="122">
        <v>0</v>
      </c>
      <c r="T64" s="122">
        <v>0</v>
      </c>
      <c r="U64" s="122">
        <v>0</v>
      </c>
      <c r="V64" s="122">
        <v>0</v>
      </c>
      <c r="W64" s="122">
        <v>0</v>
      </c>
      <c r="X64" s="122">
        <v>0</v>
      </c>
      <c r="Y64" s="122">
        <v>0</v>
      </c>
      <c r="Z64" s="122">
        <v>0</v>
      </c>
      <c r="AA64" s="122">
        <v>0</v>
      </c>
      <c r="AB64" s="123">
        <v>0</v>
      </c>
      <c r="AC64" s="122">
        <v>0</v>
      </c>
      <c r="AD64" s="122">
        <v>0</v>
      </c>
      <c r="AE64" s="122">
        <v>0</v>
      </c>
      <c r="AF64" s="122">
        <v>0</v>
      </c>
      <c r="AG64" s="122">
        <v>0</v>
      </c>
      <c r="AH64" s="122">
        <v>0</v>
      </c>
      <c r="AI64" s="122">
        <v>0</v>
      </c>
      <c r="AJ64" s="122">
        <v>0</v>
      </c>
      <c r="AK64" s="122">
        <v>0</v>
      </c>
      <c r="AL64" s="122">
        <v>0</v>
      </c>
      <c r="AM64" s="122">
        <v>0</v>
      </c>
      <c r="AN64" s="313">
        <v>26</v>
      </c>
      <c r="AO64" s="372">
        <v>21</v>
      </c>
      <c r="AP64" s="455">
        <v>15</v>
      </c>
      <c r="AQ64" s="485">
        <v>28</v>
      </c>
    </row>
    <row r="65" spans="1:136" s="9" customFormat="1" ht="15.5" x14ac:dyDescent="0.35">
      <c r="A65" s="203" t="s">
        <v>433</v>
      </c>
      <c r="B65" s="203" t="s">
        <v>434</v>
      </c>
      <c r="C65" s="203" t="s">
        <v>99</v>
      </c>
      <c r="D65" s="203" t="s">
        <v>421</v>
      </c>
      <c r="E65" s="118" t="s">
        <v>109</v>
      </c>
      <c r="F65" s="204">
        <v>72000</v>
      </c>
      <c r="G65" s="118">
        <v>0</v>
      </c>
      <c r="H65" s="118">
        <v>0</v>
      </c>
      <c r="I65" s="118">
        <v>0</v>
      </c>
      <c r="J65" s="118">
        <v>0</v>
      </c>
      <c r="K65" s="118">
        <v>0</v>
      </c>
      <c r="L65" s="118">
        <v>0</v>
      </c>
      <c r="M65" s="118">
        <v>0</v>
      </c>
      <c r="N65" s="118">
        <v>0</v>
      </c>
      <c r="O65" s="118">
        <v>0</v>
      </c>
      <c r="P65" s="118">
        <v>0</v>
      </c>
      <c r="Q65" s="118">
        <v>0</v>
      </c>
      <c r="R65" s="118">
        <v>0</v>
      </c>
      <c r="S65" s="118">
        <v>0</v>
      </c>
      <c r="T65" s="118">
        <v>0</v>
      </c>
      <c r="U65" s="118">
        <v>0</v>
      </c>
      <c r="V65" s="118">
        <v>0</v>
      </c>
      <c r="W65" s="118">
        <v>0</v>
      </c>
      <c r="X65" s="118">
        <v>0</v>
      </c>
      <c r="Y65" s="118">
        <v>0</v>
      </c>
      <c r="Z65" s="118">
        <v>0</v>
      </c>
      <c r="AA65" s="118">
        <v>0</v>
      </c>
      <c r="AB65" s="119">
        <v>0</v>
      </c>
      <c r="AC65" s="118">
        <v>0</v>
      </c>
      <c r="AD65" s="118">
        <v>0</v>
      </c>
      <c r="AE65" s="118">
        <v>0</v>
      </c>
      <c r="AF65" s="118">
        <v>0</v>
      </c>
      <c r="AG65" s="118">
        <v>0</v>
      </c>
      <c r="AH65" s="118">
        <v>0</v>
      </c>
      <c r="AI65" s="118">
        <v>0</v>
      </c>
      <c r="AJ65" s="118">
        <v>0</v>
      </c>
      <c r="AK65" s="118">
        <v>0</v>
      </c>
      <c r="AL65" s="118">
        <v>0</v>
      </c>
      <c r="AM65" s="118">
        <v>0</v>
      </c>
      <c r="AN65" s="312">
        <v>16</v>
      </c>
      <c r="AO65" s="370">
        <v>20</v>
      </c>
      <c r="AP65" s="454">
        <v>6</v>
      </c>
      <c r="AQ65" s="485">
        <v>16</v>
      </c>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c r="CA65" s="10"/>
      <c r="CB65" s="10"/>
      <c r="CC65" s="10"/>
      <c r="CD65" s="10"/>
      <c r="CE65" s="10"/>
      <c r="CF65" s="10"/>
      <c r="CG65" s="10"/>
      <c r="CH65" s="10"/>
      <c r="CI65" s="10"/>
      <c r="CJ65" s="10"/>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row>
    <row r="66" spans="1:136" s="10" customFormat="1" hidden="1" x14ac:dyDescent="0.35">
      <c r="A66" s="118" t="s">
        <v>41</v>
      </c>
      <c r="B66" s="118" t="s">
        <v>42</v>
      </c>
      <c r="C66" s="118" t="s">
        <v>100</v>
      </c>
      <c r="D66" s="118" t="s">
        <v>100</v>
      </c>
      <c r="E66" s="118" t="s">
        <v>109</v>
      </c>
      <c r="F66" s="165">
        <v>0</v>
      </c>
      <c r="G66" s="118">
        <v>0</v>
      </c>
      <c r="H66" s="118">
        <v>0</v>
      </c>
      <c r="I66" s="118">
        <v>0</v>
      </c>
      <c r="J66" s="118">
        <v>0</v>
      </c>
      <c r="K66" s="118">
        <v>0</v>
      </c>
      <c r="L66" s="118">
        <v>0</v>
      </c>
      <c r="M66" s="118">
        <v>12</v>
      </c>
      <c r="N66" s="118">
        <v>8</v>
      </c>
      <c r="O66" s="118">
        <v>3</v>
      </c>
      <c r="P66" s="118">
        <v>2</v>
      </c>
      <c r="Q66" s="118">
        <v>2</v>
      </c>
      <c r="R66" s="118">
        <v>0</v>
      </c>
      <c r="S66" s="118">
        <v>3</v>
      </c>
      <c r="T66" s="118">
        <v>3</v>
      </c>
      <c r="U66" s="118">
        <v>0</v>
      </c>
      <c r="V66" s="118">
        <v>0</v>
      </c>
      <c r="W66" s="118">
        <v>1</v>
      </c>
      <c r="X66" s="118">
        <v>2</v>
      </c>
      <c r="Y66" s="118">
        <v>3</v>
      </c>
      <c r="Z66" s="118">
        <v>3</v>
      </c>
      <c r="AA66" s="118">
        <v>5</v>
      </c>
      <c r="AB66" s="118">
        <v>1</v>
      </c>
      <c r="AC66" s="118">
        <v>1</v>
      </c>
      <c r="AD66" s="118">
        <v>4</v>
      </c>
      <c r="AE66" s="118">
        <v>2</v>
      </c>
      <c r="AF66" s="118">
        <v>1</v>
      </c>
      <c r="AG66" s="118">
        <v>4</v>
      </c>
      <c r="AH66" s="118">
        <v>3</v>
      </c>
      <c r="AI66" s="118">
        <v>3</v>
      </c>
      <c r="AJ66" s="118">
        <v>3</v>
      </c>
      <c r="AK66" s="118">
        <v>0</v>
      </c>
      <c r="AL66" s="118">
        <v>0</v>
      </c>
      <c r="AM66" s="118">
        <v>0</v>
      </c>
      <c r="AN66" s="203">
        <v>0</v>
      </c>
      <c r="AO66" s="268">
        <v>3</v>
      </c>
      <c r="AP66" s="453"/>
      <c r="AQ66" s="485"/>
    </row>
    <row r="67" spans="1:136" s="10" customFormat="1" ht="15.5" hidden="1" x14ac:dyDescent="0.35">
      <c r="A67" s="118" t="s">
        <v>41</v>
      </c>
      <c r="B67" s="118" t="s">
        <v>511</v>
      </c>
      <c r="C67" s="118" t="s">
        <v>100</v>
      </c>
      <c r="D67" s="118" t="s">
        <v>100</v>
      </c>
      <c r="E67" s="118" t="s">
        <v>109</v>
      </c>
      <c r="F67" s="165">
        <v>0</v>
      </c>
      <c r="G67" s="118"/>
      <c r="H67" s="118"/>
      <c r="I67" s="118"/>
      <c r="J67" s="118"/>
      <c r="K67" s="118"/>
      <c r="L67" s="118"/>
      <c r="M67" s="118"/>
      <c r="N67" s="118"/>
      <c r="O67" s="118"/>
      <c r="P67" s="118"/>
      <c r="Q67" s="118"/>
      <c r="R67" s="118"/>
      <c r="S67" s="118"/>
      <c r="T67" s="118"/>
      <c r="U67" s="118"/>
      <c r="V67" s="118"/>
      <c r="W67" s="118"/>
      <c r="X67" s="118"/>
      <c r="Y67" s="118"/>
      <c r="Z67" s="118"/>
      <c r="AA67" s="118"/>
      <c r="AB67" s="119"/>
      <c r="AC67" s="118"/>
      <c r="AD67" s="118"/>
      <c r="AE67" s="118"/>
      <c r="AF67" s="118"/>
      <c r="AG67" s="118"/>
      <c r="AH67" s="118"/>
      <c r="AI67" s="118"/>
      <c r="AJ67" s="118"/>
      <c r="AK67" s="118"/>
      <c r="AL67" s="118"/>
      <c r="AM67" s="118"/>
      <c r="AN67" s="269"/>
      <c r="AO67" s="374">
        <v>1</v>
      </c>
      <c r="AP67" s="453"/>
      <c r="AQ67" s="485"/>
    </row>
    <row r="68" spans="1:136" s="10" customFormat="1" ht="15.5" hidden="1" x14ac:dyDescent="0.35">
      <c r="A68" s="118" t="s">
        <v>41</v>
      </c>
      <c r="B68" s="118" t="s">
        <v>383</v>
      </c>
      <c r="C68" s="118" t="s">
        <v>100</v>
      </c>
      <c r="D68" s="118" t="s">
        <v>100</v>
      </c>
      <c r="E68" s="118" t="s">
        <v>109</v>
      </c>
      <c r="F68" s="165">
        <v>0</v>
      </c>
      <c r="G68" s="118">
        <v>0</v>
      </c>
      <c r="H68" s="118">
        <v>0</v>
      </c>
      <c r="I68" s="118">
        <v>0</v>
      </c>
      <c r="J68" s="118">
        <v>0</v>
      </c>
      <c r="K68" s="118">
        <v>0</v>
      </c>
      <c r="L68" s="118">
        <v>0</v>
      </c>
      <c r="M68" s="118">
        <v>0</v>
      </c>
      <c r="N68" s="118">
        <v>0</v>
      </c>
      <c r="O68" s="118">
        <v>0</v>
      </c>
      <c r="P68" s="118">
        <v>0</v>
      </c>
      <c r="Q68" s="118">
        <v>0</v>
      </c>
      <c r="R68" s="118">
        <v>0</v>
      </c>
      <c r="S68" s="118">
        <v>0</v>
      </c>
      <c r="T68" s="118">
        <v>0</v>
      </c>
      <c r="U68" s="118">
        <v>0</v>
      </c>
      <c r="V68" s="118">
        <v>0</v>
      </c>
      <c r="W68" s="118">
        <v>0</v>
      </c>
      <c r="X68" s="118">
        <v>0</v>
      </c>
      <c r="Y68" s="118">
        <v>0</v>
      </c>
      <c r="Z68" s="118">
        <v>0</v>
      </c>
      <c r="AA68" s="118">
        <v>0</v>
      </c>
      <c r="AB68" s="119">
        <v>0</v>
      </c>
      <c r="AC68" s="118">
        <v>0</v>
      </c>
      <c r="AD68" s="118">
        <v>0</v>
      </c>
      <c r="AE68" s="118">
        <v>0</v>
      </c>
      <c r="AF68" s="118">
        <v>0</v>
      </c>
      <c r="AG68" s="118">
        <v>0</v>
      </c>
      <c r="AH68" s="118">
        <v>0</v>
      </c>
      <c r="AI68" s="118">
        <v>0</v>
      </c>
      <c r="AJ68" s="118">
        <v>0</v>
      </c>
      <c r="AK68" s="118">
        <v>3</v>
      </c>
      <c r="AL68" s="118">
        <v>3</v>
      </c>
      <c r="AM68" s="118">
        <v>0</v>
      </c>
      <c r="AN68" s="203">
        <v>7</v>
      </c>
      <c r="AO68" s="268">
        <v>0</v>
      </c>
      <c r="AP68" s="453">
        <v>1</v>
      </c>
      <c r="AQ68" s="485"/>
    </row>
    <row r="69" spans="1:136" s="10" customFormat="1" ht="15.5" hidden="1" x14ac:dyDescent="0.35">
      <c r="A69" s="118" t="s">
        <v>41</v>
      </c>
      <c r="B69" s="118" t="s">
        <v>510</v>
      </c>
      <c r="C69" s="118" t="s">
        <v>100</v>
      </c>
      <c r="D69" s="118" t="s">
        <v>100</v>
      </c>
      <c r="E69" s="118" t="s">
        <v>109</v>
      </c>
      <c r="F69" s="165">
        <v>0</v>
      </c>
      <c r="G69" s="118"/>
      <c r="H69" s="118"/>
      <c r="I69" s="118"/>
      <c r="J69" s="118"/>
      <c r="K69" s="118"/>
      <c r="L69" s="118"/>
      <c r="M69" s="118"/>
      <c r="N69" s="118"/>
      <c r="O69" s="118"/>
      <c r="P69" s="118"/>
      <c r="Q69" s="118"/>
      <c r="R69" s="118"/>
      <c r="S69" s="118"/>
      <c r="T69" s="118"/>
      <c r="U69" s="118"/>
      <c r="V69" s="118"/>
      <c r="W69" s="118"/>
      <c r="X69" s="118"/>
      <c r="Y69" s="118"/>
      <c r="Z69" s="118"/>
      <c r="AA69" s="118"/>
      <c r="AB69" s="119"/>
      <c r="AC69" s="118"/>
      <c r="AD69" s="118"/>
      <c r="AE69" s="118"/>
      <c r="AF69" s="118"/>
      <c r="AG69" s="118"/>
      <c r="AH69" s="118"/>
      <c r="AI69" s="118"/>
      <c r="AJ69" s="118"/>
      <c r="AK69" s="118"/>
      <c r="AL69" s="118"/>
      <c r="AM69" s="118"/>
      <c r="AN69" s="269"/>
      <c r="AO69" s="374">
        <v>2</v>
      </c>
      <c r="AP69" s="453">
        <v>1</v>
      </c>
      <c r="AQ69" s="485"/>
    </row>
    <row r="70" spans="1:136" s="10" customFormat="1" ht="15.5" hidden="1" x14ac:dyDescent="0.35">
      <c r="A70" s="122" t="s">
        <v>41</v>
      </c>
      <c r="B70" s="122" t="s">
        <v>389</v>
      </c>
      <c r="C70" s="122" t="s">
        <v>100</v>
      </c>
      <c r="D70" s="122" t="s">
        <v>100</v>
      </c>
      <c r="E70" s="122" t="s">
        <v>109</v>
      </c>
      <c r="F70" s="165">
        <v>0</v>
      </c>
      <c r="G70" s="122">
        <v>0</v>
      </c>
      <c r="H70" s="122">
        <v>0</v>
      </c>
      <c r="I70" s="122">
        <v>0</v>
      </c>
      <c r="J70" s="122">
        <v>0</v>
      </c>
      <c r="K70" s="122">
        <v>0</v>
      </c>
      <c r="L70" s="122">
        <v>0</v>
      </c>
      <c r="M70" s="122">
        <v>0</v>
      </c>
      <c r="N70" s="122">
        <v>0</v>
      </c>
      <c r="O70" s="122">
        <v>0</v>
      </c>
      <c r="P70" s="122">
        <v>0</v>
      </c>
      <c r="Q70" s="122">
        <v>0</v>
      </c>
      <c r="R70" s="122">
        <v>0</v>
      </c>
      <c r="S70" s="122">
        <v>0</v>
      </c>
      <c r="T70" s="122">
        <v>0</v>
      </c>
      <c r="U70" s="122">
        <v>0</v>
      </c>
      <c r="V70" s="122">
        <v>0</v>
      </c>
      <c r="W70" s="122">
        <v>0</v>
      </c>
      <c r="X70" s="122">
        <v>0</v>
      </c>
      <c r="Y70" s="122">
        <v>0</v>
      </c>
      <c r="Z70" s="122">
        <v>0</v>
      </c>
      <c r="AA70" s="122">
        <v>0</v>
      </c>
      <c r="AB70" s="123">
        <v>0</v>
      </c>
      <c r="AC70" s="122">
        <v>0</v>
      </c>
      <c r="AD70" s="122">
        <v>0</v>
      </c>
      <c r="AE70" s="122">
        <v>0</v>
      </c>
      <c r="AF70" s="122">
        <v>0</v>
      </c>
      <c r="AG70" s="122">
        <v>0</v>
      </c>
      <c r="AH70" s="122">
        <v>0</v>
      </c>
      <c r="AI70" s="122">
        <v>0</v>
      </c>
      <c r="AJ70" s="122">
        <v>0</v>
      </c>
      <c r="AK70" s="122">
        <v>0</v>
      </c>
      <c r="AL70" s="122">
        <v>1</v>
      </c>
      <c r="AM70" s="122">
        <v>0</v>
      </c>
      <c r="AN70" s="133">
        <v>1</v>
      </c>
      <c r="AO70" s="242">
        <v>0</v>
      </c>
      <c r="AP70" s="453">
        <v>1</v>
      </c>
      <c r="AQ70" s="485"/>
    </row>
    <row r="71" spans="1:136" s="10" customFormat="1" hidden="1" x14ac:dyDescent="0.35">
      <c r="A71" s="118" t="s">
        <v>47</v>
      </c>
      <c r="B71" s="118" t="s">
        <v>48</v>
      </c>
      <c r="C71" s="118" t="s">
        <v>100</v>
      </c>
      <c r="D71" s="118" t="s">
        <v>100</v>
      </c>
      <c r="E71" s="118" t="s">
        <v>109</v>
      </c>
      <c r="F71" s="165">
        <v>90000</v>
      </c>
      <c r="G71" s="118">
        <v>0</v>
      </c>
      <c r="H71" s="118">
        <v>0</v>
      </c>
      <c r="I71" s="118">
        <v>0</v>
      </c>
      <c r="J71" s="118">
        <v>0</v>
      </c>
      <c r="K71" s="118">
        <v>0</v>
      </c>
      <c r="L71" s="118">
        <v>0</v>
      </c>
      <c r="M71" s="118">
        <v>0</v>
      </c>
      <c r="N71" s="118">
        <v>5</v>
      </c>
      <c r="O71" s="118">
        <v>0</v>
      </c>
      <c r="P71" s="118">
        <v>0</v>
      </c>
      <c r="Q71" s="118">
        <v>0</v>
      </c>
      <c r="R71" s="118">
        <v>0</v>
      </c>
      <c r="S71" s="118">
        <v>0</v>
      </c>
      <c r="T71" s="118">
        <v>0</v>
      </c>
      <c r="U71" s="118">
        <v>0</v>
      </c>
      <c r="V71" s="118">
        <v>0</v>
      </c>
      <c r="W71" s="118">
        <v>0</v>
      </c>
      <c r="X71" s="118">
        <v>0</v>
      </c>
      <c r="Y71" s="118">
        <v>0</v>
      </c>
      <c r="Z71" s="118">
        <v>0</v>
      </c>
      <c r="AA71" s="118">
        <v>0</v>
      </c>
      <c r="AB71" s="118">
        <v>0</v>
      </c>
      <c r="AC71" s="118">
        <v>0</v>
      </c>
      <c r="AD71" s="118">
        <v>0</v>
      </c>
      <c r="AE71" s="118">
        <v>0</v>
      </c>
      <c r="AF71" s="118">
        <v>0</v>
      </c>
      <c r="AG71" s="118">
        <v>0</v>
      </c>
      <c r="AH71" s="118">
        <v>0</v>
      </c>
      <c r="AI71" s="118">
        <v>0</v>
      </c>
      <c r="AJ71" s="118">
        <v>0</v>
      </c>
      <c r="AK71" s="118">
        <v>0</v>
      </c>
      <c r="AL71" s="118">
        <v>0</v>
      </c>
      <c r="AM71" s="118">
        <v>0</v>
      </c>
      <c r="AN71" s="203">
        <v>0</v>
      </c>
      <c r="AO71" s="268">
        <v>0</v>
      </c>
      <c r="AP71" s="268"/>
      <c r="AQ71" s="485"/>
    </row>
    <row r="72" spans="1:136" s="10" customFormat="1" hidden="1" x14ac:dyDescent="0.35">
      <c r="A72" s="118" t="s">
        <v>31</v>
      </c>
      <c r="B72" s="118" t="s">
        <v>32</v>
      </c>
      <c r="C72" s="118" t="s">
        <v>100</v>
      </c>
      <c r="D72" s="118" t="s">
        <v>100</v>
      </c>
      <c r="E72" s="118" t="s">
        <v>109</v>
      </c>
      <c r="F72" s="165">
        <v>56000</v>
      </c>
      <c r="G72" s="118">
        <v>0</v>
      </c>
      <c r="H72" s="118">
        <v>0</v>
      </c>
      <c r="I72" s="118">
        <v>0</v>
      </c>
      <c r="J72" s="118">
        <v>13</v>
      </c>
      <c r="K72" s="118">
        <v>0</v>
      </c>
      <c r="L72" s="118">
        <v>0</v>
      </c>
      <c r="M72" s="118">
        <v>0</v>
      </c>
      <c r="N72" s="118">
        <v>0</v>
      </c>
      <c r="O72" s="118">
        <v>0</v>
      </c>
      <c r="P72" s="118">
        <v>0</v>
      </c>
      <c r="Q72" s="118">
        <v>0</v>
      </c>
      <c r="R72" s="118">
        <v>0</v>
      </c>
      <c r="S72" s="118">
        <v>0</v>
      </c>
      <c r="T72" s="118">
        <v>0</v>
      </c>
      <c r="U72" s="118">
        <v>0</v>
      </c>
      <c r="V72" s="118">
        <v>0</v>
      </c>
      <c r="W72" s="118">
        <v>0</v>
      </c>
      <c r="X72" s="118">
        <v>0</v>
      </c>
      <c r="Y72" s="118">
        <v>0</v>
      </c>
      <c r="Z72" s="118">
        <v>0</v>
      </c>
      <c r="AA72" s="118">
        <v>0</v>
      </c>
      <c r="AB72" s="118">
        <v>0</v>
      </c>
      <c r="AC72" s="118">
        <v>0</v>
      </c>
      <c r="AD72" s="118">
        <v>0</v>
      </c>
      <c r="AE72" s="118">
        <v>0</v>
      </c>
      <c r="AF72" s="118">
        <v>0</v>
      </c>
      <c r="AG72" s="118">
        <v>0</v>
      </c>
      <c r="AH72" s="118">
        <v>0</v>
      </c>
      <c r="AI72" s="118">
        <v>0</v>
      </c>
      <c r="AJ72" s="118">
        <v>0</v>
      </c>
      <c r="AK72" s="118">
        <v>0</v>
      </c>
      <c r="AL72" s="118">
        <v>0</v>
      </c>
      <c r="AM72" s="118">
        <v>0</v>
      </c>
      <c r="AN72" s="203">
        <v>0</v>
      </c>
      <c r="AO72" s="268">
        <v>0</v>
      </c>
      <c r="AP72" s="453"/>
      <c r="AQ72" s="485"/>
    </row>
    <row r="73" spans="1:136" s="10" customFormat="1" ht="15.5" hidden="1" x14ac:dyDescent="0.35">
      <c r="A73" s="118" t="s">
        <v>264</v>
      </c>
      <c r="B73" s="118" t="s">
        <v>265</v>
      </c>
      <c r="C73" s="118" t="s">
        <v>100</v>
      </c>
      <c r="D73" s="118" t="s">
        <v>163</v>
      </c>
      <c r="E73" s="118" t="s">
        <v>109</v>
      </c>
      <c r="F73" s="165">
        <v>0</v>
      </c>
      <c r="G73" s="118">
        <v>0</v>
      </c>
      <c r="H73" s="118">
        <v>0</v>
      </c>
      <c r="I73" s="118">
        <v>0</v>
      </c>
      <c r="J73" s="118">
        <v>0</v>
      </c>
      <c r="K73" s="118">
        <v>0</v>
      </c>
      <c r="L73" s="118">
        <v>0</v>
      </c>
      <c r="M73" s="118">
        <v>0</v>
      </c>
      <c r="N73" s="118">
        <v>0</v>
      </c>
      <c r="O73" s="118">
        <v>0</v>
      </c>
      <c r="P73" s="118">
        <v>0</v>
      </c>
      <c r="Q73" s="118">
        <v>0</v>
      </c>
      <c r="R73" s="118">
        <v>0</v>
      </c>
      <c r="S73" s="118">
        <v>0</v>
      </c>
      <c r="T73" s="118">
        <v>0</v>
      </c>
      <c r="U73" s="118">
        <v>0</v>
      </c>
      <c r="V73" s="118">
        <v>0</v>
      </c>
      <c r="W73" s="118">
        <v>0</v>
      </c>
      <c r="X73" s="118">
        <v>0</v>
      </c>
      <c r="Y73" s="118">
        <v>0</v>
      </c>
      <c r="Z73" s="118">
        <v>0</v>
      </c>
      <c r="AA73" s="118">
        <v>0</v>
      </c>
      <c r="AB73" s="119">
        <v>0</v>
      </c>
      <c r="AC73" s="118">
        <v>0</v>
      </c>
      <c r="AD73" s="118">
        <v>0</v>
      </c>
      <c r="AE73" s="118">
        <v>0</v>
      </c>
      <c r="AF73" s="118">
        <v>0</v>
      </c>
      <c r="AG73" s="118">
        <v>0</v>
      </c>
      <c r="AH73" s="118">
        <v>132</v>
      </c>
      <c r="AI73" s="118">
        <v>12</v>
      </c>
      <c r="AJ73" s="118">
        <v>6</v>
      </c>
      <c r="AK73" s="118">
        <v>0</v>
      </c>
      <c r="AL73" s="118">
        <v>0</v>
      </c>
      <c r="AM73" s="118">
        <v>0</v>
      </c>
      <c r="AN73" s="118">
        <v>0</v>
      </c>
      <c r="AO73" s="268">
        <v>0</v>
      </c>
      <c r="AP73" s="453"/>
      <c r="AQ73" s="485"/>
    </row>
    <row r="74" spans="1:136" s="10" customFormat="1" ht="15.5" x14ac:dyDescent="0.35">
      <c r="A74" s="133" t="s">
        <v>526</v>
      </c>
      <c r="B74" s="133" t="s">
        <v>527</v>
      </c>
      <c r="C74" s="133" t="s">
        <v>100</v>
      </c>
      <c r="D74" s="133" t="s">
        <v>163</v>
      </c>
      <c r="E74" s="122" t="s">
        <v>109</v>
      </c>
      <c r="F74" s="204">
        <v>0</v>
      </c>
      <c r="G74" s="122"/>
      <c r="H74" s="122"/>
      <c r="I74" s="122"/>
      <c r="J74" s="122"/>
      <c r="K74" s="122"/>
      <c r="L74" s="122"/>
      <c r="M74" s="122"/>
      <c r="N74" s="122"/>
      <c r="O74" s="122"/>
      <c r="P74" s="122"/>
      <c r="Q74" s="122"/>
      <c r="R74" s="122"/>
      <c r="S74" s="122"/>
      <c r="T74" s="122"/>
      <c r="U74" s="122"/>
      <c r="V74" s="122"/>
      <c r="W74" s="122"/>
      <c r="X74" s="122"/>
      <c r="Y74" s="122"/>
      <c r="Z74" s="122"/>
      <c r="AA74" s="122"/>
      <c r="AB74" s="123"/>
      <c r="AC74" s="122"/>
      <c r="AD74" s="122"/>
      <c r="AE74" s="122"/>
      <c r="AF74" s="122"/>
      <c r="AG74" s="122"/>
      <c r="AH74" s="122"/>
      <c r="AI74" s="122"/>
      <c r="AJ74" s="122"/>
      <c r="AK74" s="122"/>
      <c r="AL74" s="122"/>
      <c r="AM74" s="122"/>
      <c r="AN74" s="313"/>
      <c r="AO74" s="375"/>
      <c r="AP74" s="455">
        <v>28</v>
      </c>
      <c r="AQ74" s="485">
        <v>19</v>
      </c>
    </row>
    <row r="75" spans="1:136" s="10" customFormat="1" hidden="1" x14ac:dyDescent="0.35">
      <c r="A75" s="118" t="s">
        <v>45</v>
      </c>
      <c r="B75" s="118" t="s">
        <v>46</v>
      </c>
      <c r="C75" s="118" t="s">
        <v>100</v>
      </c>
      <c r="D75" s="118" t="s">
        <v>100</v>
      </c>
      <c r="E75" s="118" t="s">
        <v>109</v>
      </c>
      <c r="F75" s="165">
        <v>0</v>
      </c>
      <c r="G75" s="118">
        <v>0</v>
      </c>
      <c r="H75" s="118">
        <v>0</v>
      </c>
      <c r="I75" s="118">
        <v>0</v>
      </c>
      <c r="J75" s="118">
        <v>0</v>
      </c>
      <c r="K75" s="118">
        <v>0</v>
      </c>
      <c r="L75" s="118">
        <v>0</v>
      </c>
      <c r="M75" s="118">
        <v>1</v>
      </c>
      <c r="N75" s="118">
        <v>27</v>
      </c>
      <c r="O75" s="118">
        <v>10</v>
      </c>
      <c r="P75" s="118">
        <v>1</v>
      </c>
      <c r="Q75" s="118">
        <v>2</v>
      </c>
      <c r="R75" s="118">
        <v>0</v>
      </c>
      <c r="S75" s="118">
        <v>0</v>
      </c>
      <c r="T75" s="118">
        <v>1</v>
      </c>
      <c r="U75" s="118">
        <v>0</v>
      </c>
      <c r="V75" s="118">
        <v>0</v>
      </c>
      <c r="W75" s="118">
        <v>0</v>
      </c>
      <c r="X75" s="118">
        <v>0</v>
      </c>
      <c r="Y75" s="118">
        <v>0</v>
      </c>
      <c r="Z75" s="118">
        <v>1</v>
      </c>
      <c r="AA75" s="118">
        <v>0</v>
      </c>
      <c r="AB75" s="118">
        <v>0</v>
      </c>
      <c r="AC75" s="118">
        <v>0</v>
      </c>
      <c r="AD75" s="118">
        <v>0</v>
      </c>
      <c r="AE75" s="118">
        <v>0</v>
      </c>
      <c r="AF75" s="118">
        <v>1</v>
      </c>
      <c r="AG75" s="118">
        <v>0</v>
      </c>
      <c r="AH75" s="118">
        <v>0</v>
      </c>
      <c r="AI75" s="118">
        <v>0</v>
      </c>
      <c r="AJ75" s="118">
        <v>0</v>
      </c>
      <c r="AK75" s="118">
        <v>0</v>
      </c>
      <c r="AL75" s="118">
        <v>1</v>
      </c>
      <c r="AM75" s="118">
        <v>0</v>
      </c>
      <c r="AN75" s="203">
        <v>0</v>
      </c>
      <c r="AO75" s="268">
        <v>0</v>
      </c>
      <c r="AP75" s="268"/>
      <c r="AQ75" s="485"/>
      <c r="AY75" s="10">
        <v>1</v>
      </c>
    </row>
    <row r="76" spans="1:136" s="10" customFormat="1" hidden="1" x14ac:dyDescent="0.35">
      <c r="A76" s="118" t="s">
        <v>57</v>
      </c>
      <c r="B76" s="118" t="s">
        <v>58</v>
      </c>
      <c r="C76" s="118" t="s">
        <v>100</v>
      </c>
      <c r="D76" s="118" t="s">
        <v>100</v>
      </c>
      <c r="E76" s="118" t="s">
        <v>109</v>
      </c>
      <c r="F76" s="165">
        <v>0</v>
      </c>
      <c r="G76" s="118">
        <v>0</v>
      </c>
      <c r="H76" s="118">
        <v>0</v>
      </c>
      <c r="I76" s="118">
        <v>0</v>
      </c>
      <c r="J76" s="118">
        <v>0</v>
      </c>
      <c r="K76" s="118">
        <v>0</v>
      </c>
      <c r="L76" s="118">
        <v>0</v>
      </c>
      <c r="M76" s="118">
        <v>0</v>
      </c>
      <c r="N76" s="118">
        <v>0</v>
      </c>
      <c r="O76" s="118">
        <v>9</v>
      </c>
      <c r="P76" s="118">
        <v>0</v>
      </c>
      <c r="Q76" s="118">
        <v>0</v>
      </c>
      <c r="R76" s="118">
        <v>0</v>
      </c>
      <c r="S76" s="118">
        <v>1</v>
      </c>
      <c r="T76" s="118">
        <v>1</v>
      </c>
      <c r="U76" s="118">
        <v>0</v>
      </c>
      <c r="V76" s="118">
        <v>0</v>
      </c>
      <c r="W76" s="118">
        <v>0</v>
      </c>
      <c r="X76" s="118">
        <v>0</v>
      </c>
      <c r="Y76" s="118">
        <v>0</v>
      </c>
      <c r="Z76" s="118">
        <v>0</v>
      </c>
      <c r="AA76" s="118">
        <v>0</v>
      </c>
      <c r="AB76" s="118">
        <v>0</v>
      </c>
      <c r="AC76" s="118">
        <v>0</v>
      </c>
      <c r="AD76" s="118">
        <v>0</v>
      </c>
      <c r="AE76" s="118">
        <v>0</v>
      </c>
      <c r="AF76" s="118">
        <v>0</v>
      </c>
      <c r="AG76" s="118">
        <v>0</v>
      </c>
      <c r="AH76" s="118">
        <v>0</v>
      </c>
      <c r="AI76" s="118">
        <v>0</v>
      </c>
      <c r="AJ76" s="118">
        <v>0</v>
      </c>
      <c r="AK76" s="118">
        <v>0</v>
      </c>
      <c r="AL76" s="118">
        <v>0</v>
      </c>
      <c r="AM76" s="118">
        <v>0</v>
      </c>
      <c r="AN76" s="203">
        <v>0</v>
      </c>
      <c r="AO76" s="268">
        <v>0</v>
      </c>
      <c r="AP76" s="453"/>
      <c r="AQ76" s="485"/>
    </row>
    <row r="77" spans="1:136" s="10" customFormat="1" ht="15.5" x14ac:dyDescent="0.35">
      <c r="A77" s="203" t="s">
        <v>528</v>
      </c>
      <c r="B77" s="203" t="s">
        <v>529</v>
      </c>
      <c r="C77" s="203" t="s">
        <v>100</v>
      </c>
      <c r="D77" s="203" t="s">
        <v>163</v>
      </c>
      <c r="E77" s="118" t="s">
        <v>109</v>
      </c>
      <c r="F77" s="204">
        <v>0</v>
      </c>
      <c r="G77" s="118"/>
      <c r="H77" s="118"/>
      <c r="I77" s="118"/>
      <c r="J77" s="118"/>
      <c r="K77" s="118"/>
      <c r="L77" s="118"/>
      <c r="M77" s="118"/>
      <c r="N77" s="118"/>
      <c r="O77" s="118"/>
      <c r="P77" s="118"/>
      <c r="Q77" s="118"/>
      <c r="R77" s="118"/>
      <c r="S77" s="118"/>
      <c r="T77" s="118"/>
      <c r="U77" s="118"/>
      <c r="V77" s="118"/>
      <c r="W77" s="118"/>
      <c r="X77" s="118"/>
      <c r="Y77" s="118"/>
      <c r="Z77" s="118"/>
      <c r="AA77" s="118"/>
      <c r="AB77" s="119"/>
      <c r="AC77" s="118"/>
      <c r="AD77" s="118"/>
      <c r="AE77" s="118"/>
      <c r="AF77" s="118"/>
      <c r="AG77" s="118"/>
      <c r="AH77" s="118"/>
      <c r="AI77" s="118"/>
      <c r="AJ77" s="118"/>
      <c r="AK77" s="118"/>
      <c r="AL77" s="118"/>
      <c r="AM77" s="118"/>
      <c r="AN77" s="312"/>
      <c r="AO77" s="376"/>
      <c r="AP77" s="454">
        <v>15</v>
      </c>
      <c r="AQ77" s="485">
        <v>11</v>
      </c>
    </row>
    <row r="78" spans="1:136" s="10" customFormat="1" hidden="1" x14ac:dyDescent="0.35">
      <c r="A78" s="122" t="s">
        <v>97</v>
      </c>
      <c r="B78" s="122" t="s">
        <v>98</v>
      </c>
      <c r="C78" s="122" t="s">
        <v>101</v>
      </c>
      <c r="D78" s="122" t="s">
        <v>100</v>
      </c>
      <c r="E78" s="122" t="s">
        <v>109</v>
      </c>
      <c r="F78" s="165">
        <v>0</v>
      </c>
      <c r="G78" s="122">
        <v>0</v>
      </c>
      <c r="H78" s="122">
        <v>0</v>
      </c>
      <c r="I78" s="122">
        <v>0</v>
      </c>
      <c r="J78" s="122">
        <v>0</v>
      </c>
      <c r="K78" s="122">
        <v>0</v>
      </c>
      <c r="L78" s="122">
        <v>0</v>
      </c>
      <c r="M78" s="122">
        <v>0</v>
      </c>
      <c r="N78" s="122">
        <v>638</v>
      </c>
      <c r="O78" s="122">
        <v>307</v>
      </c>
      <c r="P78" s="122">
        <v>0</v>
      </c>
      <c r="Q78" s="122">
        <v>0</v>
      </c>
      <c r="R78" s="122">
        <v>0</v>
      </c>
      <c r="S78" s="122">
        <v>0</v>
      </c>
      <c r="T78" s="122">
        <v>0</v>
      </c>
      <c r="U78" s="122">
        <v>0</v>
      </c>
      <c r="V78" s="122">
        <v>0</v>
      </c>
      <c r="W78" s="122">
        <v>0</v>
      </c>
      <c r="X78" s="122">
        <v>0</v>
      </c>
      <c r="Y78" s="122">
        <v>0</v>
      </c>
      <c r="Z78" s="122">
        <v>0</v>
      </c>
      <c r="AA78" s="122">
        <v>0</v>
      </c>
      <c r="AB78" s="122">
        <v>0</v>
      </c>
      <c r="AC78" s="122">
        <v>0</v>
      </c>
      <c r="AD78" s="122">
        <v>0</v>
      </c>
      <c r="AE78" s="122">
        <v>0</v>
      </c>
      <c r="AF78" s="122">
        <v>0</v>
      </c>
      <c r="AG78" s="122">
        <v>0</v>
      </c>
      <c r="AH78" s="122">
        <v>0</v>
      </c>
      <c r="AI78" s="122">
        <v>0</v>
      </c>
      <c r="AJ78" s="122">
        <v>0</v>
      </c>
      <c r="AK78" s="122">
        <v>0</v>
      </c>
      <c r="AL78" s="122">
        <v>0</v>
      </c>
      <c r="AM78" s="122">
        <v>0</v>
      </c>
      <c r="AN78" s="133">
        <v>0</v>
      </c>
      <c r="AO78" s="242">
        <v>0</v>
      </c>
      <c r="AP78" s="453"/>
      <c r="AQ78" s="485"/>
    </row>
    <row r="79" spans="1:136" s="10" customFormat="1" hidden="1" x14ac:dyDescent="0.35">
      <c r="A79" s="118" t="s">
        <v>39</v>
      </c>
      <c r="B79" s="118" t="s">
        <v>40</v>
      </c>
      <c r="C79" s="118" t="s">
        <v>100</v>
      </c>
      <c r="D79" s="118" t="s">
        <v>100</v>
      </c>
      <c r="E79" s="118" t="s">
        <v>109</v>
      </c>
      <c r="F79" s="165">
        <v>0</v>
      </c>
      <c r="G79" s="118">
        <v>0</v>
      </c>
      <c r="H79" s="118">
        <v>0</v>
      </c>
      <c r="I79" s="118">
        <v>0</v>
      </c>
      <c r="J79" s="118">
        <v>0</v>
      </c>
      <c r="K79" s="118">
        <v>0</v>
      </c>
      <c r="L79" s="118">
        <v>0</v>
      </c>
      <c r="M79" s="118">
        <v>12</v>
      </c>
      <c r="N79" s="118">
        <v>8</v>
      </c>
      <c r="O79" s="118">
        <v>3</v>
      </c>
      <c r="P79" s="118">
        <v>2</v>
      </c>
      <c r="Q79" s="118">
        <v>2</v>
      </c>
      <c r="R79" s="118">
        <v>0</v>
      </c>
      <c r="S79" s="118">
        <v>3</v>
      </c>
      <c r="T79" s="118">
        <v>3</v>
      </c>
      <c r="U79" s="118">
        <v>1</v>
      </c>
      <c r="V79" s="118">
        <v>4</v>
      </c>
      <c r="W79" s="118">
        <v>2</v>
      </c>
      <c r="X79" s="118">
        <v>2</v>
      </c>
      <c r="Y79" s="118">
        <v>3</v>
      </c>
      <c r="Z79" s="118">
        <v>3</v>
      </c>
      <c r="AA79" s="118">
        <v>5</v>
      </c>
      <c r="AB79" s="118">
        <v>1</v>
      </c>
      <c r="AC79" s="118">
        <v>1</v>
      </c>
      <c r="AD79" s="118">
        <v>4</v>
      </c>
      <c r="AE79" s="118">
        <v>2</v>
      </c>
      <c r="AF79" s="118">
        <v>1</v>
      </c>
      <c r="AG79" s="118">
        <v>4</v>
      </c>
      <c r="AH79" s="118">
        <v>4</v>
      </c>
      <c r="AI79" s="118">
        <v>3</v>
      </c>
      <c r="AJ79" s="118">
        <v>3</v>
      </c>
      <c r="AK79" s="118">
        <v>3</v>
      </c>
      <c r="AL79" s="118">
        <v>4</v>
      </c>
      <c r="AM79" s="118">
        <v>0</v>
      </c>
      <c r="AN79" s="203">
        <v>4</v>
      </c>
      <c r="AO79" s="268">
        <v>0</v>
      </c>
      <c r="AP79" s="453">
        <v>3</v>
      </c>
      <c r="AQ79" s="485">
        <v>4</v>
      </c>
      <c r="AY79" s="10">
        <v>4</v>
      </c>
    </row>
    <row r="80" spans="1:136" s="10" customFormat="1" hidden="1" x14ac:dyDescent="0.35">
      <c r="A80" s="122" t="s">
        <v>59</v>
      </c>
      <c r="B80" s="122" t="s">
        <v>60</v>
      </c>
      <c r="C80" s="122" t="s">
        <v>100</v>
      </c>
      <c r="D80" s="122" t="s">
        <v>103</v>
      </c>
      <c r="E80" s="122" t="s">
        <v>109</v>
      </c>
      <c r="F80" s="165">
        <v>167000</v>
      </c>
      <c r="G80" s="122">
        <v>0</v>
      </c>
      <c r="H80" s="122">
        <v>0</v>
      </c>
      <c r="I80" s="122">
        <v>0</v>
      </c>
      <c r="J80" s="122">
        <v>0</v>
      </c>
      <c r="K80" s="122">
        <v>0</v>
      </c>
      <c r="L80" s="122">
        <v>0</v>
      </c>
      <c r="M80" s="122">
        <v>0</v>
      </c>
      <c r="N80" s="122">
        <v>0</v>
      </c>
      <c r="O80" s="122">
        <v>57</v>
      </c>
      <c r="P80" s="122">
        <v>21</v>
      </c>
      <c r="Q80" s="122">
        <v>23</v>
      </c>
      <c r="R80" s="122">
        <v>29</v>
      </c>
      <c r="S80" s="122">
        <v>35</v>
      </c>
      <c r="T80" s="122">
        <v>35</v>
      </c>
      <c r="U80" s="122">
        <v>0</v>
      </c>
      <c r="V80" s="122">
        <v>0</v>
      </c>
      <c r="W80" s="122">
        <v>0</v>
      </c>
      <c r="X80" s="122">
        <v>0</v>
      </c>
      <c r="Y80" s="122">
        <v>0</v>
      </c>
      <c r="Z80" s="122">
        <v>0</v>
      </c>
      <c r="AA80" s="122">
        <v>0</v>
      </c>
      <c r="AB80" s="122">
        <v>0</v>
      </c>
      <c r="AC80" s="122">
        <v>0</v>
      </c>
      <c r="AD80" s="122">
        <v>0</v>
      </c>
      <c r="AE80" s="122">
        <v>0</v>
      </c>
      <c r="AF80" s="122">
        <v>0</v>
      </c>
      <c r="AG80" s="122">
        <v>0</v>
      </c>
      <c r="AH80" s="122">
        <v>0</v>
      </c>
      <c r="AI80" s="122">
        <v>0</v>
      </c>
      <c r="AJ80" s="122">
        <v>0</v>
      </c>
      <c r="AK80" s="122">
        <v>0</v>
      </c>
      <c r="AL80" s="122">
        <v>0</v>
      </c>
      <c r="AM80" s="122">
        <v>0</v>
      </c>
      <c r="AN80" s="133">
        <v>0</v>
      </c>
      <c r="AO80" s="242">
        <v>0</v>
      </c>
      <c r="AP80" s="453"/>
      <c r="AQ80" s="485"/>
    </row>
    <row r="81" spans="1:51" s="10" customFormat="1" hidden="1" x14ac:dyDescent="0.35">
      <c r="A81" s="118" t="s">
        <v>33</v>
      </c>
      <c r="B81" s="118" t="s">
        <v>34</v>
      </c>
      <c r="C81" s="118" t="s">
        <v>100</v>
      </c>
      <c r="D81" s="118" t="s">
        <v>100</v>
      </c>
      <c r="E81" s="118" t="s">
        <v>109</v>
      </c>
      <c r="F81" s="165">
        <v>56000</v>
      </c>
      <c r="G81" s="118">
        <v>0</v>
      </c>
      <c r="H81" s="118">
        <v>0</v>
      </c>
      <c r="I81" s="118">
        <v>0</v>
      </c>
      <c r="J81" s="118">
        <v>9</v>
      </c>
      <c r="K81" s="118">
        <v>0</v>
      </c>
      <c r="L81" s="118">
        <v>0</v>
      </c>
      <c r="M81" s="118">
        <v>0</v>
      </c>
      <c r="N81" s="118">
        <v>0</v>
      </c>
      <c r="O81" s="118">
        <v>0</v>
      </c>
      <c r="P81" s="118">
        <v>0</v>
      </c>
      <c r="Q81" s="118">
        <v>0</v>
      </c>
      <c r="R81" s="118">
        <v>0</v>
      </c>
      <c r="S81" s="118">
        <v>0</v>
      </c>
      <c r="T81" s="118">
        <v>0</v>
      </c>
      <c r="U81" s="118">
        <v>0</v>
      </c>
      <c r="V81" s="118">
        <v>0</v>
      </c>
      <c r="W81" s="118">
        <v>0</v>
      </c>
      <c r="X81" s="118">
        <v>0</v>
      </c>
      <c r="Y81" s="118">
        <v>0</v>
      </c>
      <c r="Z81" s="118">
        <v>0</v>
      </c>
      <c r="AA81" s="118">
        <v>0</v>
      </c>
      <c r="AB81" s="118">
        <v>0</v>
      </c>
      <c r="AC81" s="118">
        <v>0</v>
      </c>
      <c r="AD81" s="118">
        <v>0</v>
      </c>
      <c r="AE81" s="118">
        <v>0</v>
      </c>
      <c r="AF81" s="118">
        <v>0</v>
      </c>
      <c r="AG81" s="118">
        <v>0</v>
      </c>
      <c r="AH81" s="118">
        <v>0</v>
      </c>
      <c r="AI81" s="118">
        <v>0</v>
      </c>
      <c r="AJ81" s="118">
        <v>0</v>
      </c>
      <c r="AK81" s="118">
        <v>0</v>
      </c>
      <c r="AL81" s="118">
        <v>0</v>
      </c>
      <c r="AM81" s="118">
        <v>0</v>
      </c>
      <c r="AN81" s="203">
        <v>0</v>
      </c>
      <c r="AO81" s="268">
        <v>0</v>
      </c>
      <c r="AP81" s="346"/>
      <c r="AQ81" s="485"/>
    </row>
    <row r="82" spans="1:51" s="10" customFormat="1" hidden="1" x14ac:dyDescent="0.35">
      <c r="A82" s="118" t="s">
        <v>61</v>
      </c>
      <c r="B82" s="118" t="s">
        <v>62</v>
      </c>
      <c r="C82" s="118" t="s">
        <v>100</v>
      </c>
      <c r="D82" s="118" t="s">
        <v>103</v>
      </c>
      <c r="E82" s="118" t="s">
        <v>109</v>
      </c>
      <c r="F82" s="165">
        <v>329000</v>
      </c>
      <c r="G82" s="118">
        <v>0</v>
      </c>
      <c r="H82" s="118">
        <v>0</v>
      </c>
      <c r="I82" s="118">
        <v>0</v>
      </c>
      <c r="J82" s="118">
        <v>0</v>
      </c>
      <c r="K82" s="118">
        <v>0</v>
      </c>
      <c r="L82" s="118">
        <v>0</v>
      </c>
      <c r="M82" s="118">
        <v>0</v>
      </c>
      <c r="N82" s="118">
        <v>0</v>
      </c>
      <c r="O82" s="118">
        <v>15</v>
      </c>
      <c r="P82" s="118">
        <v>4</v>
      </c>
      <c r="Q82" s="118">
        <v>7</v>
      </c>
      <c r="R82" s="118">
        <v>9</v>
      </c>
      <c r="S82" s="118">
        <v>9</v>
      </c>
      <c r="T82" s="118">
        <v>9</v>
      </c>
      <c r="U82" s="118">
        <v>0</v>
      </c>
      <c r="V82" s="118">
        <v>0</v>
      </c>
      <c r="W82" s="118">
        <v>0</v>
      </c>
      <c r="X82" s="118">
        <v>0</v>
      </c>
      <c r="Y82" s="118">
        <v>0</v>
      </c>
      <c r="Z82" s="118">
        <v>0</v>
      </c>
      <c r="AA82" s="118">
        <v>0</v>
      </c>
      <c r="AB82" s="118">
        <v>0</v>
      </c>
      <c r="AC82" s="118">
        <v>0</v>
      </c>
      <c r="AD82" s="118">
        <v>0</v>
      </c>
      <c r="AE82" s="118">
        <v>0</v>
      </c>
      <c r="AF82" s="118">
        <v>0</v>
      </c>
      <c r="AG82" s="118">
        <v>0</v>
      </c>
      <c r="AH82" s="118">
        <v>0</v>
      </c>
      <c r="AI82" s="118">
        <v>0</v>
      </c>
      <c r="AJ82" s="118">
        <v>0</v>
      </c>
      <c r="AK82" s="118">
        <v>0</v>
      </c>
      <c r="AL82" s="118">
        <v>0</v>
      </c>
      <c r="AM82" s="118">
        <v>0</v>
      </c>
      <c r="AN82" s="203">
        <v>0</v>
      </c>
      <c r="AO82" s="268">
        <v>0</v>
      </c>
      <c r="AP82" s="453"/>
      <c r="AQ82" s="485"/>
    </row>
    <row r="83" spans="1:51" hidden="1" x14ac:dyDescent="0.35">
      <c r="A83" s="118" t="s">
        <v>55</v>
      </c>
      <c r="B83" s="118" t="s">
        <v>56</v>
      </c>
      <c r="C83" s="118" t="s">
        <v>100</v>
      </c>
      <c r="D83" s="118" t="s">
        <v>102</v>
      </c>
      <c r="E83" s="118" t="s">
        <v>109</v>
      </c>
      <c r="F83" s="165">
        <v>328000</v>
      </c>
      <c r="G83" s="118">
        <v>0</v>
      </c>
      <c r="H83" s="118">
        <v>0</v>
      </c>
      <c r="I83" s="118">
        <v>0</v>
      </c>
      <c r="J83" s="118">
        <v>0</v>
      </c>
      <c r="K83" s="118">
        <v>0</v>
      </c>
      <c r="L83" s="118">
        <v>0</v>
      </c>
      <c r="M83" s="118">
        <v>0</v>
      </c>
      <c r="N83" s="118">
        <v>82</v>
      </c>
      <c r="O83" s="118">
        <v>15</v>
      </c>
      <c r="P83" s="118">
        <v>0</v>
      </c>
      <c r="Q83" s="118">
        <v>0</v>
      </c>
      <c r="R83" s="118">
        <v>0</v>
      </c>
      <c r="S83" s="118">
        <v>0</v>
      </c>
      <c r="T83" s="118">
        <v>0</v>
      </c>
      <c r="U83" s="118">
        <v>0</v>
      </c>
      <c r="V83" s="118">
        <v>0</v>
      </c>
      <c r="W83" s="118">
        <v>0</v>
      </c>
      <c r="X83" s="118">
        <v>0</v>
      </c>
      <c r="Y83" s="118">
        <v>0</v>
      </c>
      <c r="Z83" s="118">
        <v>0</v>
      </c>
      <c r="AA83" s="118">
        <v>0</v>
      </c>
      <c r="AB83" s="118">
        <v>0</v>
      </c>
      <c r="AC83" s="118">
        <v>0</v>
      </c>
      <c r="AD83" s="118">
        <v>0</v>
      </c>
      <c r="AE83" s="118">
        <v>0</v>
      </c>
      <c r="AF83" s="118">
        <v>0</v>
      </c>
      <c r="AG83" s="118">
        <v>0</v>
      </c>
      <c r="AH83" s="118">
        <v>0</v>
      </c>
      <c r="AI83" s="118">
        <v>0</v>
      </c>
      <c r="AJ83" s="118">
        <v>0</v>
      </c>
      <c r="AK83" s="118">
        <v>0</v>
      </c>
      <c r="AL83" s="118">
        <v>0</v>
      </c>
      <c r="AM83" s="118">
        <v>0</v>
      </c>
      <c r="AN83" s="203">
        <v>0</v>
      </c>
      <c r="AO83" s="268">
        <v>0</v>
      </c>
      <c r="AP83" s="453"/>
      <c r="AQ83" s="398"/>
    </row>
    <row r="84" spans="1:51" s="10" customFormat="1" hidden="1" x14ac:dyDescent="0.35">
      <c r="A84" s="122" t="s">
        <v>53</v>
      </c>
      <c r="B84" s="122" t="s">
        <v>54</v>
      </c>
      <c r="C84" s="122" t="s">
        <v>100</v>
      </c>
      <c r="D84" s="122" t="s">
        <v>102</v>
      </c>
      <c r="E84" s="122" t="s">
        <v>109</v>
      </c>
      <c r="F84" s="165">
        <v>216000</v>
      </c>
      <c r="G84" s="122">
        <v>0</v>
      </c>
      <c r="H84" s="122">
        <v>0</v>
      </c>
      <c r="I84" s="122">
        <v>0</v>
      </c>
      <c r="J84" s="122">
        <v>0</v>
      </c>
      <c r="K84" s="122">
        <v>0</v>
      </c>
      <c r="L84" s="122">
        <v>0</v>
      </c>
      <c r="M84" s="122">
        <v>0</v>
      </c>
      <c r="N84" s="122">
        <v>12</v>
      </c>
      <c r="O84" s="122">
        <v>2</v>
      </c>
      <c r="P84" s="122">
        <v>0</v>
      </c>
      <c r="Q84" s="122">
        <v>0</v>
      </c>
      <c r="R84" s="122">
        <v>0</v>
      </c>
      <c r="S84" s="122">
        <v>0</v>
      </c>
      <c r="T84" s="122">
        <v>0</v>
      </c>
      <c r="U84" s="122">
        <v>0</v>
      </c>
      <c r="V84" s="122">
        <v>0</v>
      </c>
      <c r="W84" s="122">
        <v>0</v>
      </c>
      <c r="X84" s="122">
        <v>0</v>
      </c>
      <c r="Y84" s="122">
        <v>0</v>
      </c>
      <c r="Z84" s="122">
        <v>0</v>
      </c>
      <c r="AA84" s="122">
        <v>0</v>
      </c>
      <c r="AB84" s="122">
        <v>0</v>
      </c>
      <c r="AC84" s="122">
        <v>0</v>
      </c>
      <c r="AD84" s="122">
        <v>0</v>
      </c>
      <c r="AE84" s="122">
        <v>0</v>
      </c>
      <c r="AF84" s="122">
        <v>0</v>
      </c>
      <c r="AG84" s="122">
        <v>0</v>
      </c>
      <c r="AH84" s="122">
        <v>0</v>
      </c>
      <c r="AI84" s="122">
        <v>0</v>
      </c>
      <c r="AJ84" s="122">
        <v>0</v>
      </c>
      <c r="AK84" s="122">
        <v>0</v>
      </c>
      <c r="AL84" s="122">
        <v>0</v>
      </c>
      <c r="AM84" s="122">
        <v>0</v>
      </c>
      <c r="AN84" s="133">
        <v>0</v>
      </c>
      <c r="AO84" s="242">
        <v>0</v>
      </c>
      <c r="AP84" s="242"/>
      <c r="AQ84" s="485"/>
    </row>
    <row r="85" spans="1:51" s="10" customFormat="1" hidden="1" x14ac:dyDescent="0.35">
      <c r="A85" s="118" t="s">
        <v>51</v>
      </c>
      <c r="B85" s="118" t="s">
        <v>52</v>
      </c>
      <c r="C85" s="118" t="s">
        <v>100</v>
      </c>
      <c r="D85" s="118" t="s">
        <v>102</v>
      </c>
      <c r="E85" s="118" t="s">
        <v>109</v>
      </c>
      <c r="F85" s="165">
        <v>169000</v>
      </c>
      <c r="G85" s="118">
        <v>0</v>
      </c>
      <c r="H85" s="118">
        <v>0</v>
      </c>
      <c r="I85" s="118">
        <v>0</v>
      </c>
      <c r="J85" s="118">
        <v>0</v>
      </c>
      <c r="K85" s="118">
        <v>0</v>
      </c>
      <c r="L85" s="118">
        <v>0</v>
      </c>
      <c r="M85" s="118">
        <v>0</v>
      </c>
      <c r="N85" s="118">
        <v>213</v>
      </c>
      <c r="O85" s="118">
        <v>45</v>
      </c>
      <c r="P85" s="118">
        <v>0</v>
      </c>
      <c r="Q85" s="118">
        <v>0</v>
      </c>
      <c r="R85" s="118">
        <v>0</v>
      </c>
      <c r="S85" s="118">
        <v>0</v>
      </c>
      <c r="T85" s="118">
        <v>0</v>
      </c>
      <c r="U85" s="118">
        <v>0</v>
      </c>
      <c r="V85" s="118">
        <v>0</v>
      </c>
      <c r="W85" s="118">
        <v>0</v>
      </c>
      <c r="X85" s="118">
        <v>0</v>
      </c>
      <c r="Y85" s="118">
        <v>0</v>
      </c>
      <c r="Z85" s="118">
        <v>0</v>
      </c>
      <c r="AA85" s="118">
        <v>0</v>
      </c>
      <c r="AB85" s="118">
        <v>0</v>
      </c>
      <c r="AC85" s="118">
        <v>0</v>
      </c>
      <c r="AD85" s="118">
        <v>0</v>
      </c>
      <c r="AE85" s="118">
        <v>0</v>
      </c>
      <c r="AF85" s="118">
        <v>0</v>
      </c>
      <c r="AG85" s="118">
        <v>0</v>
      </c>
      <c r="AH85" s="118">
        <v>0</v>
      </c>
      <c r="AI85" s="118">
        <v>0</v>
      </c>
      <c r="AJ85" s="118">
        <v>0</v>
      </c>
      <c r="AK85" s="118">
        <v>0</v>
      </c>
      <c r="AL85" s="118">
        <v>0</v>
      </c>
      <c r="AM85" s="118">
        <v>0</v>
      </c>
      <c r="AN85" s="203">
        <v>0</v>
      </c>
      <c r="AO85" s="268">
        <v>0</v>
      </c>
      <c r="AP85" s="453"/>
      <c r="AQ85" s="485"/>
    </row>
    <row r="86" spans="1:51" s="10" customFormat="1" hidden="1" x14ac:dyDescent="0.35">
      <c r="A86" s="122" t="s">
        <v>49</v>
      </c>
      <c r="B86" s="122" t="s">
        <v>50</v>
      </c>
      <c r="C86" s="122" t="s">
        <v>100</v>
      </c>
      <c r="D86" s="122" t="s">
        <v>102</v>
      </c>
      <c r="E86" s="122" t="s">
        <v>109</v>
      </c>
      <c r="F86" s="165">
        <v>129000</v>
      </c>
      <c r="G86" s="122">
        <v>0</v>
      </c>
      <c r="H86" s="122">
        <v>0</v>
      </c>
      <c r="I86" s="122">
        <v>0</v>
      </c>
      <c r="J86" s="122">
        <v>0</v>
      </c>
      <c r="K86" s="122">
        <v>0</v>
      </c>
      <c r="L86" s="122">
        <v>0</v>
      </c>
      <c r="M86" s="122">
        <v>0</v>
      </c>
      <c r="N86" s="122">
        <v>15</v>
      </c>
      <c r="O86" s="122">
        <v>5</v>
      </c>
      <c r="P86" s="122">
        <v>0</v>
      </c>
      <c r="Q86" s="122">
        <v>0</v>
      </c>
      <c r="R86" s="122">
        <v>0</v>
      </c>
      <c r="S86" s="122">
        <v>0</v>
      </c>
      <c r="T86" s="122">
        <v>0</v>
      </c>
      <c r="U86" s="122">
        <v>0</v>
      </c>
      <c r="V86" s="122">
        <v>0</v>
      </c>
      <c r="W86" s="122">
        <v>0</v>
      </c>
      <c r="X86" s="122">
        <v>0</v>
      </c>
      <c r="Y86" s="122">
        <v>0</v>
      </c>
      <c r="Z86" s="122">
        <v>0</v>
      </c>
      <c r="AA86" s="122">
        <v>0</v>
      </c>
      <c r="AB86" s="122">
        <v>0</v>
      </c>
      <c r="AC86" s="122">
        <v>0</v>
      </c>
      <c r="AD86" s="122">
        <v>0</v>
      </c>
      <c r="AE86" s="122">
        <v>0</v>
      </c>
      <c r="AF86" s="122">
        <v>0</v>
      </c>
      <c r="AG86" s="122">
        <v>0</v>
      </c>
      <c r="AH86" s="122">
        <v>0</v>
      </c>
      <c r="AI86" s="122">
        <v>0</v>
      </c>
      <c r="AJ86" s="122">
        <v>0</v>
      </c>
      <c r="AK86" s="122">
        <v>0</v>
      </c>
      <c r="AL86" s="122">
        <v>0</v>
      </c>
      <c r="AM86" s="122">
        <v>0</v>
      </c>
      <c r="AN86" s="133">
        <v>0</v>
      </c>
      <c r="AO86" s="242">
        <v>0</v>
      </c>
      <c r="AP86" s="242"/>
      <c r="AQ86" s="485"/>
    </row>
    <row r="87" spans="1:51" s="10" customFormat="1" hidden="1" x14ac:dyDescent="0.35">
      <c r="A87" s="118" t="s">
        <v>27</v>
      </c>
      <c r="B87" s="118" t="s">
        <v>28</v>
      </c>
      <c r="C87" s="118" t="s">
        <v>100</v>
      </c>
      <c r="D87" s="118" t="s">
        <v>100</v>
      </c>
      <c r="E87" s="118" t="s">
        <v>110</v>
      </c>
      <c r="F87" s="165">
        <v>11000</v>
      </c>
      <c r="G87" s="118">
        <v>0</v>
      </c>
      <c r="H87" s="118">
        <v>0</v>
      </c>
      <c r="I87" s="118">
        <v>0</v>
      </c>
      <c r="J87" s="118">
        <v>1</v>
      </c>
      <c r="K87" s="118">
        <v>0</v>
      </c>
      <c r="L87" s="118">
        <v>0</v>
      </c>
      <c r="M87" s="118">
        <v>0</v>
      </c>
      <c r="N87" s="118">
        <v>0</v>
      </c>
      <c r="O87" s="118">
        <v>0</v>
      </c>
      <c r="P87" s="118">
        <v>0</v>
      </c>
      <c r="Q87" s="118">
        <v>0</v>
      </c>
      <c r="R87" s="118">
        <v>0</v>
      </c>
      <c r="S87" s="118">
        <v>0</v>
      </c>
      <c r="T87" s="118">
        <v>0</v>
      </c>
      <c r="U87" s="118">
        <v>0</v>
      </c>
      <c r="V87" s="118">
        <v>0</v>
      </c>
      <c r="W87" s="118">
        <v>0</v>
      </c>
      <c r="X87" s="118">
        <v>0</v>
      </c>
      <c r="Y87" s="118">
        <v>0</v>
      </c>
      <c r="Z87" s="118">
        <v>0</v>
      </c>
      <c r="AA87" s="118">
        <v>0</v>
      </c>
      <c r="AB87" s="118">
        <v>0</v>
      </c>
      <c r="AC87" s="118">
        <v>0</v>
      </c>
      <c r="AD87" s="118">
        <v>0</v>
      </c>
      <c r="AE87" s="118">
        <v>0</v>
      </c>
      <c r="AF87" s="118">
        <v>0</v>
      </c>
      <c r="AG87" s="118">
        <v>0</v>
      </c>
      <c r="AH87" s="118">
        <v>0</v>
      </c>
      <c r="AI87" s="118">
        <v>0</v>
      </c>
      <c r="AJ87" s="118">
        <v>0</v>
      </c>
      <c r="AK87" s="118">
        <v>0</v>
      </c>
      <c r="AL87" s="118">
        <v>0</v>
      </c>
      <c r="AM87" s="118">
        <v>0</v>
      </c>
      <c r="AN87" s="203">
        <v>0</v>
      </c>
      <c r="AO87" s="268">
        <v>0</v>
      </c>
      <c r="AP87" s="453"/>
      <c r="AQ87" s="485"/>
    </row>
    <row r="88" spans="1:51" s="10" customFormat="1" hidden="1" x14ac:dyDescent="0.35">
      <c r="A88" s="118" t="s">
        <v>27</v>
      </c>
      <c r="B88" s="118" t="s">
        <v>28</v>
      </c>
      <c r="C88" s="118" t="s">
        <v>100</v>
      </c>
      <c r="D88" s="118" t="s">
        <v>100</v>
      </c>
      <c r="E88" s="118" t="s">
        <v>109</v>
      </c>
      <c r="F88" s="165">
        <v>11000</v>
      </c>
      <c r="G88" s="118">
        <v>0</v>
      </c>
      <c r="H88" s="118">
        <v>0</v>
      </c>
      <c r="I88" s="118">
        <v>0</v>
      </c>
      <c r="J88" s="118">
        <v>218</v>
      </c>
      <c r="K88" s="118">
        <v>0</v>
      </c>
      <c r="L88" s="118">
        <v>0</v>
      </c>
      <c r="M88" s="118">
        <v>0</v>
      </c>
      <c r="N88" s="118">
        <v>0</v>
      </c>
      <c r="O88" s="118">
        <v>0</v>
      </c>
      <c r="P88" s="118">
        <v>0</v>
      </c>
      <c r="Q88" s="118">
        <v>0</v>
      </c>
      <c r="R88" s="118">
        <v>0</v>
      </c>
      <c r="S88" s="118">
        <v>0</v>
      </c>
      <c r="T88" s="118">
        <v>0</v>
      </c>
      <c r="U88" s="118">
        <v>0</v>
      </c>
      <c r="V88" s="118">
        <v>0</v>
      </c>
      <c r="W88" s="118">
        <v>0</v>
      </c>
      <c r="X88" s="118">
        <v>0</v>
      </c>
      <c r="Y88" s="118">
        <v>0</v>
      </c>
      <c r="Z88" s="118">
        <v>0</v>
      </c>
      <c r="AA88" s="118">
        <v>0</v>
      </c>
      <c r="AB88" s="118">
        <v>0</v>
      </c>
      <c r="AC88" s="118">
        <v>0</v>
      </c>
      <c r="AD88" s="118">
        <v>0</v>
      </c>
      <c r="AE88" s="118">
        <v>0</v>
      </c>
      <c r="AF88" s="118">
        <v>0</v>
      </c>
      <c r="AG88" s="118">
        <v>0</v>
      </c>
      <c r="AH88" s="118">
        <v>0</v>
      </c>
      <c r="AI88" s="118">
        <v>0</v>
      </c>
      <c r="AJ88" s="118">
        <v>0</v>
      </c>
      <c r="AK88" s="118">
        <v>0</v>
      </c>
      <c r="AL88" s="118">
        <v>0</v>
      </c>
      <c r="AM88" s="118">
        <v>0</v>
      </c>
      <c r="AN88" s="203">
        <v>0</v>
      </c>
      <c r="AO88" s="268">
        <v>0</v>
      </c>
      <c r="AP88" s="453"/>
      <c r="AQ88" s="485"/>
    </row>
    <row r="89" spans="1:51" s="10" customFormat="1" hidden="1" x14ac:dyDescent="0.35">
      <c r="A89" s="118" t="s">
        <v>35</v>
      </c>
      <c r="B89" s="118" t="s">
        <v>36</v>
      </c>
      <c r="C89" s="118" t="s">
        <v>100</v>
      </c>
      <c r="D89" s="118" t="s">
        <v>100</v>
      </c>
      <c r="E89" s="118" t="s">
        <v>109</v>
      </c>
      <c r="F89" s="165">
        <v>12000</v>
      </c>
      <c r="G89" s="118">
        <v>0</v>
      </c>
      <c r="H89" s="118">
        <v>0</v>
      </c>
      <c r="I89" s="118">
        <v>0</v>
      </c>
      <c r="J89" s="118">
        <v>0</v>
      </c>
      <c r="K89" s="118">
        <v>32</v>
      </c>
      <c r="L89" s="118">
        <v>0</v>
      </c>
      <c r="M89" s="118">
        <v>0</v>
      </c>
      <c r="N89" s="118">
        <v>0</v>
      </c>
      <c r="O89" s="118">
        <v>0</v>
      </c>
      <c r="P89" s="118">
        <v>0</v>
      </c>
      <c r="Q89" s="118">
        <v>0</v>
      </c>
      <c r="R89" s="118">
        <v>0</v>
      </c>
      <c r="S89" s="118">
        <v>0</v>
      </c>
      <c r="T89" s="118">
        <v>0</v>
      </c>
      <c r="U89" s="118">
        <v>0</v>
      </c>
      <c r="V89" s="118">
        <v>0</v>
      </c>
      <c r="W89" s="118">
        <v>0</v>
      </c>
      <c r="X89" s="118">
        <v>0</v>
      </c>
      <c r="Y89" s="118">
        <v>0</v>
      </c>
      <c r="Z89" s="118">
        <v>0</v>
      </c>
      <c r="AA89" s="118">
        <v>0</v>
      </c>
      <c r="AB89" s="118">
        <v>0</v>
      </c>
      <c r="AC89" s="118">
        <v>0</v>
      </c>
      <c r="AD89" s="118">
        <v>0</v>
      </c>
      <c r="AE89" s="118">
        <v>0</v>
      </c>
      <c r="AF89" s="118">
        <v>0</v>
      </c>
      <c r="AG89" s="118">
        <v>0</v>
      </c>
      <c r="AH89" s="118">
        <v>0</v>
      </c>
      <c r="AI89" s="118">
        <v>0</v>
      </c>
      <c r="AJ89" s="118">
        <v>0</v>
      </c>
      <c r="AK89" s="118">
        <v>0</v>
      </c>
      <c r="AL89" s="118">
        <v>0</v>
      </c>
      <c r="AM89" s="118">
        <v>0</v>
      </c>
      <c r="AN89" s="203">
        <v>0</v>
      </c>
      <c r="AO89" s="268">
        <v>0</v>
      </c>
      <c r="AP89" s="453"/>
      <c r="AQ89" s="485"/>
    </row>
    <row r="90" spans="1:51" s="10" customFormat="1" hidden="1" x14ac:dyDescent="0.35">
      <c r="A90" s="122" t="s">
        <v>63</v>
      </c>
      <c r="B90" s="122" t="s">
        <v>64</v>
      </c>
      <c r="C90" s="122" t="s">
        <v>100</v>
      </c>
      <c r="D90" s="122" t="s">
        <v>103</v>
      </c>
      <c r="E90" s="122" t="s">
        <v>109</v>
      </c>
      <c r="F90" s="165">
        <v>39000</v>
      </c>
      <c r="G90" s="122">
        <v>0</v>
      </c>
      <c r="H90" s="122">
        <v>0</v>
      </c>
      <c r="I90" s="122">
        <v>0</v>
      </c>
      <c r="J90" s="122">
        <v>0</v>
      </c>
      <c r="K90" s="122">
        <v>0</v>
      </c>
      <c r="L90" s="122">
        <v>0</v>
      </c>
      <c r="M90" s="122">
        <v>0</v>
      </c>
      <c r="N90" s="122">
        <v>0</v>
      </c>
      <c r="O90" s="122">
        <v>0</v>
      </c>
      <c r="P90" s="122">
        <v>24</v>
      </c>
      <c r="Q90" s="122">
        <v>0</v>
      </c>
      <c r="R90" s="122">
        <v>0</v>
      </c>
      <c r="S90" s="122">
        <v>0</v>
      </c>
      <c r="T90" s="122">
        <v>0</v>
      </c>
      <c r="U90" s="122">
        <v>0</v>
      </c>
      <c r="V90" s="122">
        <v>0</v>
      </c>
      <c r="W90" s="122">
        <v>0</v>
      </c>
      <c r="X90" s="122">
        <v>0</v>
      </c>
      <c r="Y90" s="122">
        <v>0</v>
      </c>
      <c r="Z90" s="122">
        <v>0</v>
      </c>
      <c r="AA90" s="122">
        <v>0</v>
      </c>
      <c r="AB90" s="122">
        <v>0</v>
      </c>
      <c r="AC90" s="122">
        <v>0</v>
      </c>
      <c r="AD90" s="122">
        <v>0</v>
      </c>
      <c r="AE90" s="122">
        <v>0</v>
      </c>
      <c r="AF90" s="122">
        <v>0</v>
      </c>
      <c r="AG90" s="122">
        <v>0</v>
      </c>
      <c r="AH90" s="122">
        <v>0</v>
      </c>
      <c r="AI90" s="122">
        <v>0</v>
      </c>
      <c r="AJ90" s="122">
        <v>0</v>
      </c>
      <c r="AK90" s="122">
        <v>0</v>
      </c>
      <c r="AL90" s="122">
        <v>0</v>
      </c>
      <c r="AM90" s="122">
        <v>0</v>
      </c>
      <c r="AN90" s="133">
        <v>0</v>
      </c>
      <c r="AO90" s="242">
        <v>0</v>
      </c>
      <c r="AP90" s="453"/>
      <c r="AQ90" s="485"/>
    </row>
    <row r="91" spans="1:51" s="10" customFormat="1" hidden="1" x14ac:dyDescent="0.35">
      <c r="A91" s="118" t="s">
        <v>65</v>
      </c>
      <c r="B91" s="118" t="s">
        <v>66</v>
      </c>
      <c r="C91" s="118" t="s">
        <v>100</v>
      </c>
      <c r="D91" s="118" t="s">
        <v>103</v>
      </c>
      <c r="E91" s="118" t="s">
        <v>109</v>
      </c>
      <c r="F91" s="165">
        <v>99000</v>
      </c>
      <c r="G91" s="118">
        <v>0</v>
      </c>
      <c r="H91" s="118">
        <v>0</v>
      </c>
      <c r="I91" s="118">
        <v>0</v>
      </c>
      <c r="J91" s="118">
        <v>0</v>
      </c>
      <c r="K91" s="118">
        <v>0</v>
      </c>
      <c r="L91" s="118">
        <v>0</v>
      </c>
      <c r="M91" s="118">
        <v>0</v>
      </c>
      <c r="N91" s="118">
        <v>0</v>
      </c>
      <c r="O91" s="118">
        <v>0</v>
      </c>
      <c r="P91" s="118">
        <v>0</v>
      </c>
      <c r="Q91" s="118">
        <v>0</v>
      </c>
      <c r="R91" s="118">
        <v>0</v>
      </c>
      <c r="S91" s="118">
        <v>40</v>
      </c>
      <c r="T91" s="118">
        <v>37</v>
      </c>
      <c r="U91" s="118">
        <v>0</v>
      </c>
      <c r="V91" s="118">
        <v>37</v>
      </c>
      <c r="W91" s="118">
        <v>39</v>
      </c>
      <c r="X91" s="118">
        <v>30</v>
      </c>
      <c r="Y91" s="118">
        <v>0</v>
      </c>
      <c r="Z91" s="118">
        <v>0</v>
      </c>
      <c r="AA91" s="118">
        <v>23</v>
      </c>
      <c r="AB91" s="118">
        <v>15</v>
      </c>
      <c r="AC91" s="118">
        <v>11</v>
      </c>
      <c r="AD91" s="118">
        <v>6</v>
      </c>
      <c r="AE91" s="118">
        <v>11</v>
      </c>
      <c r="AF91" s="118">
        <v>16</v>
      </c>
      <c r="AG91" s="118">
        <v>36</v>
      </c>
      <c r="AH91" s="118">
        <v>22</v>
      </c>
      <c r="AI91" s="118">
        <v>27</v>
      </c>
      <c r="AJ91" s="118">
        <v>12</v>
      </c>
      <c r="AK91" s="118">
        <v>27</v>
      </c>
      <c r="AL91" s="118">
        <v>3</v>
      </c>
      <c r="AM91" s="118">
        <v>16</v>
      </c>
      <c r="AN91" s="203">
        <v>8</v>
      </c>
      <c r="AO91" s="268">
        <v>15</v>
      </c>
      <c r="AP91" s="453">
        <v>10</v>
      </c>
      <c r="AQ91" s="485">
        <v>15</v>
      </c>
      <c r="AY91" s="10">
        <v>18</v>
      </c>
    </row>
    <row r="92" spans="1:51" s="10" customFormat="1" ht="15.5" hidden="1" x14ac:dyDescent="0.35">
      <c r="A92" s="122" t="s">
        <v>95</v>
      </c>
      <c r="B92" s="122" t="s">
        <v>96</v>
      </c>
      <c r="C92" s="122" t="s">
        <v>100</v>
      </c>
      <c r="D92" s="122" t="s">
        <v>103</v>
      </c>
      <c r="E92" s="122" t="s">
        <v>109</v>
      </c>
      <c r="F92" s="165">
        <v>128000</v>
      </c>
      <c r="G92" s="122">
        <v>0</v>
      </c>
      <c r="H92" s="122">
        <v>0</v>
      </c>
      <c r="I92" s="122">
        <v>0</v>
      </c>
      <c r="J92" s="122">
        <v>0</v>
      </c>
      <c r="K92" s="122">
        <v>0</v>
      </c>
      <c r="L92" s="122">
        <v>0</v>
      </c>
      <c r="M92" s="122">
        <v>0</v>
      </c>
      <c r="N92" s="122">
        <v>0</v>
      </c>
      <c r="O92" s="122">
        <v>0</v>
      </c>
      <c r="P92" s="122">
        <v>0</v>
      </c>
      <c r="Q92" s="122">
        <v>0</v>
      </c>
      <c r="R92" s="122">
        <v>0</v>
      </c>
      <c r="S92" s="122">
        <v>0</v>
      </c>
      <c r="T92" s="122">
        <v>0</v>
      </c>
      <c r="U92" s="122">
        <v>0</v>
      </c>
      <c r="V92" s="122">
        <v>0</v>
      </c>
      <c r="W92" s="122">
        <v>0</v>
      </c>
      <c r="X92" s="122">
        <v>0</v>
      </c>
      <c r="Y92" s="122">
        <v>0</v>
      </c>
      <c r="Z92" s="122">
        <v>0</v>
      </c>
      <c r="AA92" s="122">
        <v>30</v>
      </c>
      <c r="AB92" s="123">
        <v>16</v>
      </c>
      <c r="AC92" s="122">
        <v>12</v>
      </c>
      <c r="AD92" s="122">
        <v>4</v>
      </c>
      <c r="AE92" s="122">
        <v>0</v>
      </c>
      <c r="AF92" s="122">
        <v>0</v>
      </c>
      <c r="AG92" s="122">
        <v>0</v>
      </c>
      <c r="AH92" s="122">
        <v>0</v>
      </c>
      <c r="AI92" s="122">
        <v>0</v>
      </c>
      <c r="AJ92" s="122">
        <v>0</v>
      </c>
      <c r="AK92" s="122">
        <v>0</v>
      </c>
      <c r="AL92" s="122">
        <v>0</v>
      </c>
      <c r="AM92" s="122">
        <v>0</v>
      </c>
      <c r="AN92" s="122">
        <v>0</v>
      </c>
      <c r="AO92" s="242">
        <v>0</v>
      </c>
      <c r="AP92" s="453"/>
      <c r="AQ92" s="485"/>
    </row>
    <row r="93" spans="1:51" s="10" customFormat="1" ht="15.5" hidden="1" x14ac:dyDescent="0.35">
      <c r="A93" s="118" t="s">
        <v>261</v>
      </c>
      <c r="B93" s="118" t="s">
        <v>263</v>
      </c>
      <c r="C93" s="118" t="s">
        <v>100</v>
      </c>
      <c r="D93" s="118" t="s">
        <v>103</v>
      </c>
      <c r="E93" s="118" t="s">
        <v>109</v>
      </c>
      <c r="F93" s="165">
        <v>209000</v>
      </c>
      <c r="G93" s="118">
        <v>0</v>
      </c>
      <c r="H93" s="118">
        <v>0</v>
      </c>
      <c r="I93" s="118">
        <v>0</v>
      </c>
      <c r="J93" s="118">
        <v>0</v>
      </c>
      <c r="K93" s="118">
        <v>0</v>
      </c>
      <c r="L93" s="118">
        <v>0</v>
      </c>
      <c r="M93" s="118">
        <v>0</v>
      </c>
      <c r="N93" s="118">
        <v>0</v>
      </c>
      <c r="O93" s="118">
        <v>0</v>
      </c>
      <c r="P93" s="118">
        <v>0</v>
      </c>
      <c r="Q93" s="118">
        <v>0</v>
      </c>
      <c r="R93" s="118">
        <v>0</v>
      </c>
      <c r="S93" s="118">
        <v>0</v>
      </c>
      <c r="T93" s="118">
        <v>0</v>
      </c>
      <c r="U93" s="118">
        <v>0</v>
      </c>
      <c r="V93" s="118">
        <v>0</v>
      </c>
      <c r="W93" s="118">
        <v>0</v>
      </c>
      <c r="X93" s="118">
        <v>0</v>
      </c>
      <c r="Y93" s="118">
        <v>0</v>
      </c>
      <c r="Z93" s="118">
        <v>0</v>
      </c>
      <c r="AA93" s="118">
        <v>0</v>
      </c>
      <c r="AB93" s="119">
        <v>0</v>
      </c>
      <c r="AC93" s="118">
        <v>0</v>
      </c>
      <c r="AD93" s="118">
        <v>0</v>
      </c>
      <c r="AE93" s="118">
        <v>0</v>
      </c>
      <c r="AF93" s="118">
        <v>0</v>
      </c>
      <c r="AG93" s="118">
        <v>0</v>
      </c>
      <c r="AH93" s="118">
        <v>21</v>
      </c>
      <c r="AI93" s="118">
        <v>0</v>
      </c>
      <c r="AJ93" s="118">
        <v>0</v>
      </c>
      <c r="AK93" s="118">
        <v>0</v>
      </c>
      <c r="AL93" s="118">
        <v>0</v>
      </c>
      <c r="AM93" s="118">
        <v>0</v>
      </c>
      <c r="AN93" s="118">
        <v>0</v>
      </c>
      <c r="AO93" s="268">
        <v>0</v>
      </c>
      <c r="AP93" s="453"/>
      <c r="AQ93" s="485"/>
    </row>
    <row r="94" spans="1:51" s="10" customFormat="1" ht="15.5" hidden="1" x14ac:dyDescent="0.35">
      <c r="A94" s="118" t="s">
        <v>260</v>
      </c>
      <c r="B94" s="118" t="s">
        <v>262</v>
      </c>
      <c r="C94" s="118" t="s">
        <v>100</v>
      </c>
      <c r="D94" s="118" t="s">
        <v>103</v>
      </c>
      <c r="E94" s="118" t="s">
        <v>109</v>
      </c>
      <c r="F94" s="165">
        <v>139000</v>
      </c>
      <c r="G94" s="118">
        <v>0</v>
      </c>
      <c r="H94" s="118">
        <v>0</v>
      </c>
      <c r="I94" s="118">
        <v>0</v>
      </c>
      <c r="J94" s="118">
        <v>0</v>
      </c>
      <c r="K94" s="118">
        <v>0</v>
      </c>
      <c r="L94" s="118">
        <v>0</v>
      </c>
      <c r="M94" s="118">
        <v>0</v>
      </c>
      <c r="N94" s="118">
        <v>0</v>
      </c>
      <c r="O94" s="118">
        <v>0</v>
      </c>
      <c r="P94" s="118">
        <v>0</v>
      </c>
      <c r="Q94" s="118">
        <v>0</v>
      </c>
      <c r="R94" s="118">
        <v>0</v>
      </c>
      <c r="S94" s="118">
        <v>0</v>
      </c>
      <c r="T94" s="118">
        <v>0</v>
      </c>
      <c r="U94" s="118">
        <v>0</v>
      </c>
      <c r="V94" s="118">
        <v>0</v>
      </c>
      <c r="W94" s="118">
        <v>0</v>
      </c>
      <c r="X94" s="118">
        <v>0</v>
      </c>
      <c r="Y94" s="118">
        <v>0</v>
      </c>
      <c r="Z94" s="118">
        <v>0</v>
      </c>
      <c r="AA94" s="118">
        <v>0</v>
      </c>
      <c r="AB94" s="119">
        <v>0</v>
      </c>
      <c r="AC94" s="118">
        <v>0</v>
      </c>
      <c r="AD94" s="118">
        <v>0</v>
      </c>
      <c r="AE94" s="118">
        <v>0</v>
      </c>
      <c r="AF94" s="118">
        <v>0</v>
      </c>
      <c r="AG94" s="118">
        <v>0</v>
      </c>
      <c r="AH94" s="118">
        <v>138</v>
      </c>
      <c r="AI94" s="118">
        <v>0</v>
      </c>
      <c r="AJ94" s="118">
        <v>0</v>
      </c>
      <c r="AK94" s="118">
        <v>0</v>
      </c>
      <c r="AL94" s="118">
        <v>0</v>
      </c>
      <c r="AM94" s="118">
        <v>0</v>
      </c>
      <c r="AN94" s="118">
        <v>0</v>
      </c>
      <c r="AO94" s="268">
        <v>0</v>
      </c>
      <c r="AP94" s="453"/>
      <c r="AQ94" s="485"/>
    </row>
    <row r="95" spans="1:51" s="10" customFormat="1" hidden="1" x14ac:dyDescent="0.35">
      <c r="A95" s="118" t="s">
        <v>67</v>
      </c>
      <c r="B95" s="118" t="s">
        <v>68</v>
      </c>
      <c r="C95" s="118" t="s">
        <v>100</v>
      </c>
      <c r="D95" s="118" t="s">
        <v>100</v>
      </c>
      <c r="E95" s="118" t="s">
        <v>109</v>
      </c>
      <c r="F95" s="165">
        <v>0</v>
      </c>
      <c r="G95" s="118">
        <v>0</v>
      </c>
      <c r="H95" s="118">
        <v>0</v>
      </c>
      <c r="I95" s="118">
        <v>0</v>
      </c>
      <c r="J95" s="118">
        <v>0</v>
      </c>
      <c r="K95" s="118">
        <v>0</v>
      </c>
      <c r="L95" s="118">
        <v>0</v>
      </c>
      <c r="M95" s="118">
        <v>0</v>
      </c>
      <c r="N95" s="118">
        <v>0</v>
      </c>
      <c r="O95" s="118">
        <v>0</v>
      </c>
      <c r="P95" s="118">
        <v>0</v>
      </c>
      <c r="Q95" s="118">
        <v>0</v>
      </c>
      <c r="R95" s="118">
        <v>0</v>
      </c>
      <c r="S95" s="118">
        <v>15</v>
      </c>
      <c r="T95" s="118">
        <v>14</v>
      </c>
      <c r="U95" s="118">
        <v>0</v>
      </c>
      <c r="V95" s="118">
        <v>5</v>
      </c>
      <c r="W95" s="118">
        <v>9</v>
      </c>
      <c r="X95" s="118">
        <v>3</v>
      </c>
      <c r="Y95" s="118">
        <v>0</v>
      </c>
      <c r="Z95" s="118">
        <v>0</v>
      </c>
      <c r="AA95" s="118">
        <v>0</v>
      </c>
      <c r="AB95" s="118">
        <v>0</v>
      </c>
      <c r="AC95" s="118">
        <v>0</v>
      </c>
      <c r="AD95" s="118">
        <v>0</v>
      </c>
      <c r="AE95" s="118">
        <v>0</v>
      </c>
      <c r="AF95" s="118">
        <v>0</v>
      </c>
      <c r="AG95" s="118">
        <v>0</v>
      </c>
      <c r="AH95" s="118">
        <v>0</v>
      </c>
      <c r="AI95" s="118">
        <v>0</v>
      </c>
      <c r="AJ95" s="118">
        <v>0</v>
      </c>
      <c r="AK95" s="118">
        <v>0</v>
      </c>
      <c r="AL95" s="118">
        <v>0</v>
      </c>
      <c r="AM95" s="118">
        <v>0</v>
      </c>
      <c r="AN95" s="203">
        <v>0</v>
      </c>
      <c r="AO95" s="268">
        <v>0</v>
      </c>
      <c r="AP95" s="453"/>
      <c r="AQ95" s="485"/>
    </row>
    <row r="96" spans="1:51" s="10" customFormat="1" ht="15.5" hidden="1" x14ac:dyDescent="0.35">
      <c r="A96" s="118" t="s">
        <v>93</v>
      </c>
      <c r="B96" s="118" t="s">
        <v>94</v>
      </c>
      <c r="C96" s="118" t="s">
        <v>100</v>
      </c>
      <c r="D96" s="118" t="s">
        <v>103</v>
      </c>
      <c r="E96" s="118" t="s">
        <v>109</v>
      </c>
      <c r="F96" s="165">
        <v>128000</v>
      </c>
      <c r="G96" s="118">
        <v>0</v>
      </c>
      <c r="H96" s="118">
        <v>0</v>
      </c>
      <c r="I96" s="118">
        <v>0</v>
      </c>
      <c r="J96" s="118">
        <v>0</v>
      </c>
      <c r="K96" s="118">
        <v>0</v>
      </c>
      <c r="L96" s="118">
        <v>0</v>
      </c>
      <c r="M96" s="118">
        <v>0</v>
      </c>
      <c r="N96" s="118">
        <v>0</v>
      </c>
      <c r="O96" s="118">
        <v>0</v>
      </c>
      <c r="P96" s="118">
        <v>0</v>
      </c>
      <c r="Q96" s="118">
        <v>0</v>
      </c>
      <c r="R96" s="118">
        <v>0</v>
      </c>
      <c r="S96" s="118">
        <v>0</v>
      </c>
      <c r="T96" s="118">
        <v>0</v>
      </c>
      <c r="U96" s="118">
        <v>0</v>
      </c>
      <c r="V96" s="118">
        <v>0</v>
      </c>
      <c r="W96" s="118">
        <v>0</v>
      </c>
      <c r="X96" s="118">
        <v>1</v>
      </c>
      <c r="Y96" s="118">
        <v>7</v>
      </c>
      <c r="Z96" s="118">
        <v>8</v>
      </c>
      <c r="AA96" s="118">
        <v>1</v>
      </c>
      <c r="AB96" s="119">
        <v>5</v>
      </c>
      <c r="AC96" s="118">
        <v>2</v>
      </c>
      <c r="AD96" s="118">
        <v>0</v>
      </c>
      <c r="AE96" s="118">
        <v>0</v>
      </c>
      <c r="AF96" s="118">
        <v>0</v>
      </c>
      <c r="AG96" s="118">
        <v>0</v>
      </c>
      <c r="AH96" s="118">
        <v>0</v>
      </c>
      <c r="AI96" s="118">
        <v>0</v>
      </c>
      <c r="AJ96" s="118">
        <v>0</v>
      </c>
      <c r="AK96" s="118">
        <v>0</v>
      </c>
      <c r="AL96" s="118">
        <v>0</v>
      </c>
      <c r="AM96" s="118">
        <v>0</v>
      </c>
      <c r="AN96" s="118">
        <v>0</v>
      </c>
      <c r="AO96" s="268">
        <v>0</v>
      </c>
      <c r="AP96" s="242"/>
      <c r="AQ96" s="485"/>
    </row>
    <row r="97" spans="1:43" s="10" customFormat="1" ht="15.5" hidden="1" x14ac:dyDescent="0.35">
      <c r="A97" s="118" t="s">
        <v>229</v>
      </c>
      <c r="B97" s="118" t="s">
        <v>215</v>
      </c>
      <c r="C97" s="118" t="s">
        <v>100</v>
      </c>
      <c r="D97" s="118" t="s">
        <v>103</v>
      </c>
      <c r="E97" s="118" t="s">
        <v>109</v>
      </c>
      <c r="F97" s="165">
        <v>9000</v>
      </c>
      <c r="G97" s="118">
        <v>0</v>
      </c>
      <c r="H97" s="118">
        <v>0</v>
      </c>
      <c r="I97" s="118">
        <v>0</v>
      </c>
      <c r="J97" s="118">
        <v>0</v>
      </c>
      <c r="K97" s="118">
        <v>0</v>
      </c>
      <c r="L97" s="118">
        <v>0</v>
      </c>
      <c r="M97" s="118">
        <v>0</v>
      </c>
      <c r="N97" s="118">
        <v>0</v>
      </c>
      <c r="O97" s="118">
        <v>0</v>
      </c>
      <c r="P97" s="118">
        <v>0</v>
      </c>
      <c r="Q97" s="118">
        <v>0</v>
      </c>
      <c r="R97" s="118">
        <v>0</v>
      </c>
      <c r="S97" s="118">
        <v>0</v>
      </c>
      <c r="T97" s="118">
        <v>0</v>
      </c>
      <c r="U97" s="118">
        <v>0</v>
      </c>
      <c r="V97" s="118">
        <v>0</v>
      </c>
      <c r="W97" s="118">
        <v>0</v>
      </c>
      <c r="X97" s="118">
        <v>0</v>
      </c>
      <c r="Y97" s="118">
        <v>0</v>
      </c>
      <c r="Z97" s="118">
        <v>0</v>
      </c>
      <c r="AA97" s="118">
        <v>0</v>
      </c>
      <c r="AB97" s="119">
        <v>0</v>
      </c>
      <c r="AC97" s="118">
        <v>66</v>
      </c>
      <c r="AD97" s="118">
        <v>66</v>
      </c>
      <c r="AE97" s="118">
        <v>0</v>
      </c>
      <c r="AF97" s="118">
        <v>0</v>
      </c>
      <c r="AG97" s="118">
        <v>0</v>
      </c>
      <c r="AH97" s="118">
        <v>0</v>
      </c>
      <c r="AI97" s="118">
        <v>0</v>
      </c>
      <c r="AJ97" s="118">
        <v>0</v>
      </c>
      <c r="AK97" s="118">
        <v>0</v>
      </c>
      <c r="AL97" s="118">
        <v>0</v>
      </c>
      <c r="AM97" s="118">
        <v>0</v>
      </c>
      <c r="AN97" s="118">
        <v>0</v>
      </c>
      <c r="AO97" s="268">
        <v>0</v>
      </c>
      <c r="AP97" s="453"/>
      <c r="AQ97" s="485"/>
    </row>
    <row r="98" spans="1:43" s="10" customFormat="1" hidden="1" x14ac:dyDescent="0.35">
      <c r="A98" s="122" t="s">
        <v>43</v>
      </c>
      <c r="B98" s="122" t="s">
        <v>44</v>
      </c>
      <c r="C98" s="122" t="s">
        <v>100</v>
      </c>
      <c r="D98" s="122" t="s">
        <v>100</v>
      </c>
      <c r="E98" s="122" t="s">
        <v>109</v>
      </c>
      <c r="F98" s="165">
        <v>14000</v>
      </c>
      <c r="G98" s="122">
        <v>0</v>
      </c>
      <c r="H98" s="122">
        <v>0</v>
      </c>
      <c r="I98" s="122">
        <v>0</v>
      </c>
      <c r="J98" s="122">
        <v>0</v>
      </c>
      <c r="K98" s="122">
        <v>0</v>
      </c>
      <c r="L98" s="122">
        <v>0</v>
      </c>
      <c r="M98" s="122">
        <v>82</v>
      </c>
      <c r="N98" s="122">
        <v>0</v>
      </c>
      <c r="O98" s="122">
        <v>0</v>
      </c>
      <c r="P98" s="122">
        <v>0</v>
      </c>
      <c r="Q98" s="122">
        <v>0</v>
      </c>
      <c r="R98" s="122">
        <v>0</v>
      </c>
      <c r="S98" s="122">
        <v>0</v>
      </c>
      <c r="T98" s="122">
        <v>0</v>
      </c>
      <c r="U98" s="122">
        <v>0</v>
      </c>
      <c r="V98" s="122">
        <v>0</v>
      </c>
      <c r="W98" s="122">
        <v>0</v>
      </c>
      <c r="X98" s="122">
        <v>0</v>
      </c>
      <c r="Y98" s="122">
        <v>0</v>
      </c>
      <c r="Z98" s="122">
        <v>0</v>
      </c>
      <c r="AA98" s="122">
        <v>0</v>
      </c>
      <c r="AB98" s="122">
        <v>0</v>
      </c>
      <c r="AC98" s="122">
        <v>0</v>
      </c>
      <c r="AD98" s="122">
        <v>0</v>
      </c>
      <c r="AE98" s="122">
        <v>0</v>
      </c>
      <c r="AF98" s="122">
        <v>0</v>
      </c>
      <c r="AG98" s="122">
        <v>0</v>
      </c>
      <c r="AH98" s="122">
        <v>0</v>
      </c>
      <c r="AI98" s="122">
        <v>0</v>
      </c>
      <c r="AJ98" s="122">
        <v>0</v>
      </c>
      <c r="AK98" s="122">
        <v>0</v>
      </c>
      <c r="AL98" s="122">
        <v>0</v>
      </c>
      <c r="AM98" s="122">
        <v>0</v>
      </c>
      <c r="AN98" s="133">
        <v>0</v>
      </c>
      <c r="AO98" s="242">
        <v>0</v>
      </c>
      <c r="AP98" s="346"/>
      <c r="AQ98" s="485"/>
    </row>
    <row r="99" spans="1:43" s="10" customFormat="1" hidden="1" x14ac:dyDescent="0.35">
      <c r="A99" s="118" t="s">
        <v>43</v>
      </c>
      <c r="B99" s="118" t="s">
        <v>44</v>
      </c>
      <c r="C99" s="118" t="s">
        <v>100</v>
      </c>
      <c r="D99" s="118" t="s">
        <v>100</v>
      </c>
      <c r="E99" s="118" t="s">
        <v>110</v>
      </c>
      <c r="F99" s="165">
        <v>14000</v>
      </c>
      <c r="G99" s="118">
        <v>0</v>
      </c>
      <c r="H99" s="118">
        <v>0</v>
      </c>
      <c r="I99" s="118">
        <v>0</v>
      </c>
      <c r="J99" s="118">
        <v>0</v>
      </c>
      <c r="K99" s="118">
        <v>0</v>
      </c>
      <c r="L99" s="118">
        <v>0</v>
      </c>
      <c r="M99" s="118">
        <v>1</v>
      </c>
      <c r="N99" s="118">
        <v>0</v>
      </c>
      <c r="O99" s="118">
        <v>0</v>
      </c>
      <c r="P99" s="118">
        <v>0</v>
      </c>
      <c r="Q99" s="118">
        <v>0</v>
      </c>
      <c r="R99" s="118">
        <v>0</v>
      </c>
      <c r="S99" s="118">
        <v>0</v>
      </c>
      <c r="T99" s="118">
        <v>0</v>
      </c>
      <c r="U99" s="118">
        <v>0</v>
      </c>
      <c r="V99" s="118">
        <v>0</v>
      </c>
      <c r="W99" s="118">
        <v>0</v>
      </c>
      <c r="X99" s="118">
        <v>0</v>
      </c>
      <c r="Y99" s="118">
        <v>0</v>
      </c>
      <c r="Z99" s="118">
        <v>0</v>
      </c>
      <c r="AA99" s="118">
        <v>0</v>
      </c>
      <c r="AB99" s="118">
        <v>0</v>
      </c>
      <c r="AC99" s="118">
        <v>0</v>
      </c>
      <c r="AD99" s="118">
        <v>0</v>
      </c>
      <c r="AE99" s="118">
        <v>0</v>
      </c>
      <c r="AF99" s="118">
        <v>0</v>
      </c>
      <c r="AG99" s="118">
        <v>0</v>
      </c>
      <c r="AH99" s="118">
        <v>0</v>
      </c>
      <c r="AI99" s="118">
        <v>0</v>
      </c>
      <c r="AJ99" s="118">
        <v>0</v>
      </c>
      <c r="AK99" s="118">
        <v>0</v>
      </c>
      <c r="AL99" s="118">
        <v>0</v>
      </c>
      <c r="AM99" s="118">
        <v>0</v>
      </c>
      <c r="AN99" s="203">
        <v>0</v>
      </c>
      <c r="AO99" s="268">
        <v>0</v>
      </c>
      <c r="AP99" s="453"/>
      <c r="AQ99" s="485"/>
    </row>
    <row r="100" spans="1:43" s="10" customFormat="1" ht="15.5" hidden="1" x14ac:dyDescent="0.35">
      <c r="A100" s="118" t="s">
        <v>277</v>
      </c>
      <c r="B100" s="118" t="s">
        <v>278</v>
      </c>
      <c r="C100" s="118" t="s">
        <v>100</v>
      </c>
      <c r="D100" s="118" t="s">
        <v>103</v>
      </c>
      <c r="E100" s="118" t="s">
        <v>109</v>
      </c>
      <c r="F100" s="165">
        <v>148000</v>
      </c>
      <c r="G100" s="118">
        <v>0</v>
      </c>
      <c r="H100" s="118">
        <v>0</v>
      </c>
      <c r="I100" s="118">
        <v>0</v>
      </c>
      <c r="J100" s="118">
        <v>0</v>
      </c>
      <c r="K100" s="118">
        <v>0</v>
      </c>
      <c r="L100" s="118">
        <v>0</v>
      </c>
      <c r="M100" s="118">
        <v>0</v>
      </c>
      <c r="N100" s="118">
        <v>0</v>
      </c>
      <c r="O100" s="118">
        <v>0</v>
      </c>
      <c r="P100" s="118">
        <v>0</v>
      </c>
      <c r="Q100" s="118">
        <v>0</v>
      </c>
      <c r="R100" s="118">
        <v>0</v>
      </c>
      <c r="S100" s="118">
        <v>0</v>
      </c>
      <c r="T100" s="118">
        <v>0</v>
      </c>
      <c r="U100" s="118">
        <v>0</v>
      </c>
      <c r="V100" s="118">
        <v>0</v>
      </c>
      <c r="W100" s="118">
        <v>0</v>
      </c>
      <c r="X100" s="118">
        <v>0</v>
      </c>
      <c r="Y100" s="118">
        <v>0</v>
      </c>
      <c r="Z100" s="118">
        <v>0</v>
      </c>
      <c r="AA100" s="118">
        <v>0</v>
      </c>
      <c r="AB100" s="119">
        <v>0</v>
      </c>
      <c r="AC100" s="118">
        <v>0</v>
      </c>
      <c r="AD100" s="118">
        <v>0</v>
      </c>
      <c r="AE100" s="118">
        <v>0</v>
      </c>
      <c r="AF100" s="118">
        <v>0</v>
      </c>
      <c r="AG100" s="118">
        <v>0</v>
      </c>
      <c r="AH100" s="118">
        <v>0</v>
      </c>
      <c r="AI100" s="118">
        <v>91</v>
      </c>
      <c r="AJ100" s="118">
        <v>65</v>
      </c>
      <c r="AK100" s="118">
        <v>35</v>
      </c>
      <c r="AL100" s="118">
        <v>68</v>
      </c>
      <c r="AM100" s="118">
        <v>2</v>
      </c>
      <c r="AN100" s="118">
        <v>0</v>
      </c>
      <c r="AO100" s="268">
        <v>0</v>
      </c>
      <c r="AP100" s="453"/>
      <c r="AQ100" s="485"/>
    </row>
    <row r="101" spans="1:43" s="10" customFormat="1" hidden="1" x14ac:dyDescent="0.35">
      <c r="A101" s="118" t="s">
        <v>17</v>
      </c>
      <c r="B101" s="118" t="s">
        <v>18</v>
      </c>
      <c r="C101" s="118" t="s">
        <v>99</v>
      </c>
      <c r="D101" s="118" t="s">
        <v>100</v>
      </c>
      <c r="E101" s="118" t="s">
        <v>109</v>
      </c>
      <c r="F101" s="165">
        <v>99000</v>
      </c>
      <c r="G101" s="118">
        <v>0</v>
      </c>
      <c r="H101" s="118">
        <v>188</v>
      </c>
      <c r="I101" s="118">
        <v>0</v>
      </c>
      <c r="J101" s="118">
        <v>0</v>
      </c>
      <c r="K101" s="118">
        <v>0</v>
      </c>
      <c r="L101" s="118">
        <v>0</v>
      </c>
      <c r="M101" s="118">
        <v>0</v>
      </c>
      <c r="N101" s="118">
        <v>0</v>
      </c>
      <c r="O101" s="118">
        <v>0</v>
      </c>
      <c r="P101" s="118">
        <v>0</v>
      </c>
      <c r="Q101" s="118">
        <v>0</v>
      </c>
      <c r="R101" s="118">
        <v>0</v>
      </c>
      <c r="S101" s="118">
        <v>0</v>
      </c>
      <c r="T101" s="118">
        <v>0</v>
      </c>
      <c r="U101" s="118">
        <v>0</v>
      </c>
      <c r="V101" s="118">
        <v>0</v>
      </c>
      <c r="W101" s="118">
        <v>0</v>
      </c>
      <c r="X101" s="118">
        <v>0</v>
      </c>
      <c r="Y101" s="118">
        <v>0</v>
      </c>
      <c r="Z101" s="118">
        <v>0</v>
      </c>
      <c r="AA101" s="118">
        <v>0</v>
      </c>
      <c r="AB101" s="118">
        <v>0</v>
      </c>
      <c r="AC101" s="118">
        <v>0</v>
      </c>
      <c r="AD101" s="118">
        <v>0</v>
      </c>
      <c r="AE101" s="118">
        <v>0</v>
      </c>
      <c r="AF101" s="118">
        <v>0</v>
      </c>
      <c r="AG101" s="118">
        <v>0</v>
      </c>
      <c r="AH101" s="118">
        <v>0</v>
      </c>
      <c r="AI101" s="118">
        <v>0</v>
      </c>
      <c r="AJ101" s="118">
        <v>0</v>
      </c>
      <c r="AK101" s="118">
        <v>0</v>
      </c>
      <c r="AL101" s="118">
        <v>0</v>
      </c>
      <c r="AM101" s="118">
        <v>0</v>
      </c>
      <c r="AN101" s="203">
        <v>0</v>
      </c>
      <c r="AO101" s="268">
        <v>0</v>
      </c>
      <c r="AP101" s="453"/>
      <c r="AQ101" s="485"/>
    </row>
    <row r="102" spans="1:43" s="10" customFormat="1" hidden="1" x14ac:dyDescent="0.35">
      <c r="A102" s="122" t="s">
        <v>37</v>
      </c>
      <c r="B102" s="122" t="s">
        <v>38</v>
      </c>
      <c r="C102" s="122" t="s">
        <v>100</v>
      </c>
      <c r="D102" s="122" t="s">
        <v>100</v>
      </c>
      <c r="E102" s="122" t="s">
        <v>110</v>
      </c>
      <c r="F102" s="165">
        <v>50000</v>
      </c>
      <c r="G102" s="122">
        <v>0</v>
      </c>
      <c r="H102" s="122">
        <v>0</v>
      </c>
      <c r="I102" s="122">
        <v>0</v>
      </c>
      <c r="J102" s="122">
        <v>0</v>
      </c>
      <c r="K102" s="122">
        <v>0</v>
      </c>
      <c r="L102" s="122">
        <v>0</v>
      </c>
      <c r="M102" s="122">
        <v>1</v>
      </c>
      <c r="N102" s="122">
        <v>0</v>
      </c>
      <c r="O102" s="122">
        <v>0</v>
      </c>
      <c r="P102" s="122">
        <v>0</v>
      </c>
      <c r="Q102" s="122">
        <v>0</v>
      </c>
      <c r="R102" s="122">
        <v>0</v>
      </c>
      <c r="S102" s="122">
        <v>0</v>
      </c>
      <c r="T102" s="122">
        <v>0</v>
      </c>
      <c r="U102" s="122">
        <v>0</v>
      </c>
      <c r="V102" s="122">
        <v>0</v>
      </c>
      <c r="W102" s="122">
        <v>0</v>
      </c>
      <c r="X102" s="122">
        <v>0</v>
      </c>
      <c r="Y102" s="122">
        <v>0</v>
      </c>
      <c r="Z102" s="122">
        <v>0</v>
      </c>
      <c r="AA102" s="122">
        <v>0</v>
      </c>
      <c r="AB102" s="122">
        <v>0</v>
      </c>
      <c r="AC102" s="122">
        <v>0</v>
      </c>
      <c r="AD102" s="122">
        <v>0</v>
      </c>
      <c r="AE102" s="122">
        <v>0</v>
      </c>
      <c r="AF102" s="122">
        <v>0</v>
      </c>
      <c r="AG102" s="122">
        <v>0</v>
      </c>
      <c r="AH102" s="122">
        <v>0</v>
      </c>
      <c r="AI102" s="122">
        <v>0</v>
      </c>
      <c r="AJ102" s="122">
        <v>0</v>
      </c>
      <c r="AK102" s="122">
        <v>0</v>
      </c>
      <c r="AL102" s="122">
        <v>0</v>
      </c>
      <c r="AM102" s="122">
        <v>0</v>
      </c>
      <c r="AN102" s="133">
        <v>0</v>
      </c>
      <c r="AO102" s="242">
        <v>0</v>
      </c>
      <c r="AP102" s="453"/>
      <c r="AQ102" s="485"/>
    </row>
    <row r="103" spans="1:43" hidden="1" x14ac:dyDescent="0.35">
      <c r="A103" s="118" t="s">
        <v>37</v>
      </c>
      <c r="B103" s="118" t="s">
        <v>38</v>
      </c>
      <c r="C103" s="118" t="s">
        <v>100</v>
      </c>
      <c r="D103" s="118" t="s">
        <v>100</v>
      </c>
      <c r="E103" s="118" t="s">
        <v>109</v>
      </c>
      <c r="F103" s="165">
        <v>50000</v>
      </c>
      <c r="G103" s="118">
        <v>0</v>
      </c>
      <c r="H103" s="118">
        <v>0</v>
      </c>
      <c r="I103" s="118">
        <v>0</v>
      </c>
      <c r="J103" s="118">
        <v>0</v>
      </c>
      <c r="K103" s="118">
        <v>0</v>
      </c>
      <c r="L103" s="118">
        <v>0</v>
      </c>
      <c r="M103" s="118">
        <v>333</v>
      </c>
      <c r="N103" s="118">
        <v>71</v>
      </c>
      <c r="O103" s="118">
        <v>0</v>
      </c>
      <c r="P103" s="118">
        <v>0</v>
      </c>
      <c r="Q103" s="118">
        <v>0</v>
      </c>
      <c r="R103" s="118">
        <v>0</v>
      </c>
      <c r="S103" s="118">
        <v>0</v>
      </c>
      <c r="T103" s="118">
        <v>0</v>
      </c>
      <c r="U103" s="118">
        <v>0</v>
      </c>
      <c r="V103" s="118">
        <v>0</v>
      </c>
      <c r="W103" s="118">
        <v>0</v>
      </c>
      <c r="X103" s="118">
        <v>0</v>
      </c>
      <c r="Y103" s="118">
        <v>0</v>
      </c>
      <c r="Z103" s="118">
        <v>0</v>
      </c>
      <c r="AA103" s="118">
        <v>0</v>
      </c>
      <c r="AB103" s="118">
        <v>0</v>
      </c>
      <c r="AC103" s="118">
        <v>0</v>
      </c>
      <c r="AD103" s="118">
        <v>0</v>
      </c>
      <c r="AE103" s="118">
        <v>0</v>
      </c>
      <c r="AF103" s="118">
        <v>0</v>
      </c>
      <c r="AG103" s="118">
        <v>0</v>
      </c>
      <c r="AH103" s="118">
        <v>0</v>
      </c>
      <c r="AI103" s="118">
        <v>0</v>
      </c>
      <c r="AJ103" s="118">
        <v>0</v>
      </c>
      <c r="AK103" s="118">
        <v>0</v>
      </c>
      <c r="AL103" s="118">
        <v>0</v>
      </c>
      <c r="AM103" s="118">
        <v>0</v>
      </c>
      <c r="AN103" s="203">
        <v>0</v>
      </c>
      <c r="AO103" s="268">
        <v>0</v>
      </c>
      <c r="AP103" s="453"/>
      <c r="AQ103" s="398"/>
    </row>
    <row r="104" spans="1:43" ht="15.5" x14ac:dyDescent="0.35">
      <c r="A104" s="203" t="s">
        <v>419</v>
      </c>
      <c r="B104" s="203" t="s">
        <v>420</v>
      </c>
      <c r="C104" s="203" t="s">
        <v>99</v>
      </c>
      <c r="D104" s="203" t="s">
        <v>421</v>
      </c>
      <c r="E104" s="118" t="s">
        <v>109</v>
      </c>
      <c r="F104" s="204">
        <v>59000</v>
      </c>
      <c r="G104" s="118">
        <v>0</v>
      </c>
      <c r="H104" s="118">
        <v>0</v>
      </c>
      <c r="I104" s="118">
        <v>0</v>
      </c>
      <c r="J104" s="118">
        <v>0</v>
      </c>
      <c r="K104" s="118">
        <v>0</v>
      </c>
      <c r="L104" s="118">
        <v>0</v>
      </c>
      <c r="M104" s="118">
        <v>0</v>
      </c>
      <c r="N104" s="118">
        <v>0</v>
      </c>
      <c r="O104" s="118">
        <v>0</v>
      </c>
      <c r="P104" s="118">
        <v>0</v>
      </c>
      <c r="Q104" s="118">
        <v>0</v>
      </c>
      <c r="R104" s="118">
        <v>0</v>
      </c>
      <c r="S104" s="118">
        <v>0</v>
      </c>
      <c r="T104" s="118">
        <v>0</v>
      </c>
      <c r="U104" s="118">
        <v>0</v>
      </c>
      <c r="V104" s="118">
        <v>0</v>
      </c>
      <c r="W104" s="118">
        <v>0</v>
      </c>
      <c r="X104" s="118">
        <v>0</v>
      </c>
      <c r="Y104" s="118">
        <v>0</v>
      </c>
      <c r="Z104" s="118">
        <v>0</v>
      </c>
      <c r="AA104" s="118">
        <v>0</v>
      </c>
      <c r="AB104" s="119">
        <v>0</v>
      </c>
      <c r="AC104" s="118">
        <v>0</v>
      </c>
      <c r="AD104" s="118">
        <v>0</v>
      </c>
      <c r="AE104" s="118">
        <v>0</v>
      </c>
      <c r="AF104" s="118">
        <v>0</v>
      </c>
      <c r="AG104" s="118">
        <v>0</v>
      </c>
      <c r="AH104" s="118">
        <v>0</v>
      </c>
      <c r="AI104" s="118">
        <v>0</v>
      </c>
      <c r="AJ104" s="118">
        <v>0</v>
      </c>
      <c r="AK104" s="118">
        <v>0</v>
      </c>
      <c r="AL104" s="118">
        <v>0</v>
      </c>
      <c r="AM104" s="118">
        <v>0</v>
      </c>
      <c r="AN104" s="312">
        <v>18</v>
      </c>
      <c r="AO104" s="370">
        <v>25</v>
      </c>
      <c r="AP104" s="454">
        <v>32</v>
      </c>
      <c r="AQ104" s="398">
        <v>40</v>
      </c>
    </row>
    <row r="105" spans="1:43" ht="15.5" x14ac:dyDescent="0.35">
      <c r="A105" s="203" t="s">
        <v>427</v>
      </c>
      <c r="B105" s="203" t="s">
        <v>428</v>
      </c>
      <c r="C105" s="203" t="s">
        <v>99</v>
      </c>
      <c r="D105" s="203" t="s">
        <v>421</v>
      </c>
      <c r="E105" s="118" t="s">
        <v>109</v>
      </c>
      <c r="F105" s="204">
        <v>59000</v>
      </c>
      <c r="G105" s="118">
        <v>0</v>
      </c>
      <c r="H105" s="118">
        <v>0</v>
      </c>
      <c r="I105" s="118">
        <v>0</v>
      </c>
      <c r="J105" s="118">
        <v>0</v>
      </c>
      <c r="K105" s="118">
        <v>0</v>
      </c>
      <c r="L105" s="118">
        <v>0</v>
      </c>
      <c r="M105" s="118">
        <v>0</v>
      </c>
      <c r="N105" s="118">
        <v>0</v>
      </c>
      <c r="O105" s="118">
        <v>0</v>
      </c>
      <c r="P105" s="118">
        <v>0</v>
      </c>
      <c r="Q105" s="118">
        <v>0</v>
      </c>
      <c r="R105" s="118">
        <v>0</v>
      </c>
      <c r="S105" s="118">
        <v>0</v>
      </c>
      <c r="T105" s="118">
        <v>0</v>
      </c>
      <c r="U105" s="118">
        <v>0</v>
      </c>
      <c r="V105" s="118">
        <v>0</v>
      </c>
      <c r="W105" s="118">
        <v>0</v>
      </c>
      <c r="X105" s="118">
        <v>0</v>
      </c>
      <c r="Y105" s="118">
        <v>0</v>
      </c>
      <c r="Z105" s="118">
        <v>0</v>
      </c>
      <c r="AA105" s="118">
        <v>0</v>
      </c>
      <c r="AB105" s="119">
        <v>0</v>
      </c>
      <c r="AC105" s="118">
        <v>0</v>
      </c>
      <c r="AD105" s="118">
        <v>0</v>
      </c>
      <c r="AE105" s="118">
        <v>0</v>
      </c>
      <c r="AF105" s="118">
        <v>0</v>
      </c>
      <c r="AG105" s="118">
        <v>0</v>
      </c>
      <c r="AH105" s="118">
        <v>0</v>
      </c>
      <c r="AI105" s="118">
        <v>0</v>
      </c>
      <c r="AJ105" s="118">
        <v>0</v>
      </c>
      <c r="AK105" s="118">
        <v>0</v>
      </c>
      <c r="AL105" s="118">
        <v>0</v>
      </c>
      <c r="AM105" s="118">
        <v>0</v>
      </c>
      <c r="AN105" s="312">
        <v>8</v>
      </c>
      <c r="AO105" s="312">
        <v>6</v>
      </c>
      <c r="AP105" s="454">
        <v>4</v>
      </c>
      <c r="AQ105" s="401">
        <v>7</v>
      </c>
    </row>
    <row r="106" spans="1:43" ht="15.5" x14ac:dyDescent="0.35">
      <c r="A106" s="203" t="s">
        <v>423</v>
      </c>
      <c r="B106" s="203" t="s">
        <v>424</v>
      </c>
      <c r="C106" s="203" t="s">
        <v>99</v>
      </c>
      <c r="D106" s="203" t="s">
        <v>421</v>
      </c>
      <c r="E106" s="118" t="s">
        <v>109</v>
      </c>
      <c r="F106" s="204">
        <v>59000</v>
      </c>
      <c r="G106" s="118">
        <v>0</v>
      </c>
      <c r="H106" s="118">
        <v>0</v>
      </c>
      <c r="I106" s="118">
        <v>0</v>
      </c>
      <c r="J106" s="118">
        <v>0</v>
      </c>
      <c r="K106" s="118">
        <v>0</v>
      </c>
      <c r="L106" s="118">
        <v>0</v>
      </c>
      <c r="M106" s="118">
        <v>0</v>
      </c>
      <c r="N106" s="118">
        <v>0</v>
      </c>
      <c r="O106" s="118">
        <v>0</v>
      </c>
      <c r="P106" s="118">
        <v>0</v>
      </c>
      <c r="Q106" s="118">
        <v>0</v>
      </c>
      <c r="R106" s="118">
        <v>0</v>
      </c>
      <c r="S106" s="118">
        <v>0</v>
      </c>
      <c r="T106" s="118">
        <v>0</v>
      </c>
      <c r="U106" s="118">
        <v>0</v>
      </c>
      <c r="V106" s="118">
        <v>0</v>
      </c>
      <c r="W106" s="118">
        <v>0</v>
      </c>
      <c r="X106" s="118">
        <v>0</v>
      </c>
      <c r="Y106" s="118">
        <v>0</v>
      </c>
      <c r="Z106" s="118">
        <v>0</v>
      </c>
      <c r="AA106" s="118">
        <v>0</v>
      </c>
      <c r="AB106" s="119">
        <v>0</v>
      </c>
      <c r="AC106" s="118">
        <v>0</v>
      </c>
      <c r="AD106" s="118">
        <v>0</v>
      </c>
      <c r="AE106" s="118">
        <v>0</v>
      </c>
      <c r="AF106" s="118">
        <v>0</v>
      </c>
      <c r="AG106" s="118">
        <v>0</v>
      </c>
      <c r="AH106" s="118">
        <v>0</v>
      </c>
      <c r="AI106" s="118">
        <v>0</v>
      </c>
      <c r="AJ106" s="118">
        <v>0</v>
      </c>
      <c r="AK106" s="118">
        <v>0</v>
      </c>
      <c r="AL106" s="118">
        <v>0</v>
      </c>
      <c r="AM106" s="118">
        <v>0</v>
      </c>
      <c r="AN106" s="312">
        <v>14</v>
      </c>
      <c r="AO106" s="312">
        <v>18</v>
      </c>
      <c r="AP106" s="454">
        <v>12</v>
      </c>
      <c r="AQ106" s="398">
        <v>32</v>
      </c>
    </row>
    <row r="107" spans="1:43" hidden="1" x14ac:dyDescent="0.35">
      <c r="A107" s="118" t="s">
        <v>29</v>
      </c>
      <c r="B107" s="118" t="s">
        <v>30</v>
      </c>
      <c r="C107" s="118" t="s">
        <v>100</v>
      </c>
      <c r="D107" s="118" t="s">
        <v>100</v>
      </c>
      <c r="E107" s="118" t="s">
        <v>109</v>
      </c>
      <c r="F107" s="165">
        <v>59000</v>
      </c>
      <c r="G107" s="118">
        <v>0</v>
      </c>
      <c r="H107" s="118">
        <v>0</v>
      </c>
      <c r="I107" s="118">
        <v>0</v>
      </c>
      <c r="J107" s="118">
        <v>57</v>
      </c>
      <c r="K107" s="118">
        <v>0</v>
      </c>
      <c r="L107" s="118">
        <v>0</v>
      </c>
      <c r="M107" s="118">
        <v>0</v>
      </c>
      <c r="N107" s="118">
        <v>0</v>
      </c>
      <c r="O107" s="118">
        <v>0</v>
      </c>
      <c r="P107" s="118">
        <v>0</v>
      </c>
      <c r="Q107" s="118">
        <v>0</v>
      </c>
      <c r="R107" s="118">
        <v>0</v>
      </c>
      <c r="S107" s="118">
        <v>0</v>
      </c>
      <c r="T107" s="118">
        <v>0</v>
      </c>
      <c r="U107" s="118">
        <v>0</v>
      </c>
      <c r="V107" s="118">
        <v>0</v>
      </c>
      <c r="W107" s="118">
        <v>0</v>
      </c>
      <c r="X107" s="118">
        <v>0</v>
      </c>
      <c r="Y107" s="118">
        <v>0</v>
      </c>
      <c r="Z107" s="118">
        <v>0</v>
      </c>
      <c r="AA107" s="118">
        <v>0</v>
      </c>
      <c r="AB107" s="118">
        <v>0</v>
      </c>
      <c r="AC107" s="118">
        <v>0</v>
      </c>
      <c r="AD107" s="118">
        <v>0</v>
      </c>
      <c r="AE107" s="118">
        <v>0</v>
      </c>
      <c r="AF107" s="118">
        <v>0</v>
      </c>
      <c r="AG107" s="118">
        <v>0</v>
      </c>
      <c r="AH107" s="118">
        <v>0</v>
      </c>
      <c r="AI107" s="118">
        <v>0</v>
      </c>
      <c r="AJ107" s="118">
        <v>0</v>
      </c>
      <c r="AK107" s="118">
        <v>0</v>
      </c>
      <c r="AL107" s="118">
        <v>0</v>
      </c>
      <c r="AM107" s="118">
        <v>0</v>
      </c>
      <c r="AN107" s="203">
        <v>0</v>
      </c>
      <c r="AO107" s="203">
        <v>0</v>
      </c>
      <c r="AP107" s="453"/>
      <c r="AQ107" s="401"/>
    </row>
    <row r="108" spans="1:43" ht="15.5" x14ac:dyDescent="0.35">
      <c r="A108" s="203" t="s">
        <v>431</v>
      </c>
      <c r="B108" s="203" t="s">
        <v>432</v>
      </c>
      <c r="C108" s="203" t="s">
        <v>99</v>
      </c>
      <c r="D108" s="203" t="s">
        <v>421</v>
      </c>
      <c r="E108" s="118" t="s">
        <v>109</v>
      </c>
      <c r="F108" s="204">
        <v>69000</v>
      </c>
      <c r="G108" s="118">
        <v>0</v>
      </c>
      <c r="H108" s="118">
        <v>0</v>
      </c>
      <c r="I108" s="118">
        <v>0</v>
      </c>
      <c r="J108" s="118">
        <v>0</v>
      </c>
      <c r="K108" s="118">
        <v>0</v>
      </c>
      <c r="L108" s="118">
        <v>0</v>
      </c>
      <c r="M108" s="118">
        <v>0</v>
      </c>
      <c r="N108" s="118">
        <v>0</v>
      </c>
      <c r="O108" s="118">
        <v>0</v>
      </c>
      <c r="P108" s="118">
        <v>0</v>
      </c>
      <c r="Q108" s="118">
        <v>0</v>
      </c>
      <c r="R108" s="118">
        <v>0</v>
      </c>
      <c r="S108" s="118">
        <v>0</v>
      </c>
      <c r="T108" s="118">
        <v>0</v>
      </c>
      <c r="U108" s="118">
        <v>0</v>
      </c>
      <c r="V108" s="118">
        <v>0</v>
      </c>
      <c r="W108" s="118">
        <v>0</v>
      </c>
      <c r="X108" s="118">
        <v>0</v>
      </c>
      <c r="Y108" s="118">
        <v>0</v>
      </c>
      <c r="Z108" s="118">
        <v>0</v>
      </c>
      <c r="AA108" s="118">
        <v>0</v>
      </c>
      <c r="AB108" s="119">
        <v>0</v>
      </c>
      <c r="AC108" s="118">
        <v>0</v>
      </c>
      <c r="AD108" s="118">
        <v>0</v>
      </c>
      <c r="AE108" s="118">
        <v>0</v>
      </c>
      <c r="AF108" s="118">
        <v>0</v>
      </c>
      <c r="AG108" s="118">
        <v>0</v>
      </c>
      <c r="AH108" s="118">
        <v>0</v>
      </c>
      <c r="AI108" s="118">
        <v>0</v>
      </c>
      <c r="AJ108" s="118">
        <v>0</v>
      </c>
      <c r="AK108" s="118">
        <v>0</v>
      </c>
      <c r="AL108" s="118">
        <v>0</v>
      </c>
      <c r="AM108" s="118">
        <v>0</v>
      </c>
      <c r="AN108" s="312">
        <v>23</v>
      </c>
      <c r="AO108" s="312">
        <v>22</v>
      </c>
      <c r="AP108" s="454">
        <v>23</v>
      </c>
      <c r="AQ108" s="398">
        <v>19</v>
      </c>
    </row>
    <row r="109" spans="1:43" ht="15.5" hidden="1" x14ac:dyDescent="0.35">
      <c r="A109" s="118" t="s">
        <v>234</v>
      </c>
      <c r="B109" s="118" t="s">
        <v>235</v>
      </c>
      <c r="C109" s="118" t="s">
        <v>100</v>
      </c>
      <c r="D109" s="118" t="s">
        <v>103</v>
      </c>
      <c r="E109" s="118" t="s">
        <v>109</v>
      </c>
      <c r="F109" s="165">
        <v>17000</v>
      </c>
      <c r="G109" s="118">
        <v>0</v>
      </c>
      <c r="H109" s="118">
        <v>0</v>
      </c>
      <c r="I109" s="118">
        <v>0</v>
      </c>
      <c r="J109" s="118">
        <v>0</v>
      </c>
      <c r="K109" s="118">
        <v>0</v>
      </c>
      <c r="L109" s="118">
        <v>0</v>
      </c>
      <c r="M109" s="118">
        <v>0</v>
      </c>
      <c r="N109" s="118">
        <v>0</v>
      </c>
      <c r="O109" s="118">
        <v>0</v>
      </c>
      <c r="P109" s="118">
        <v>0</v>
      </c>
      <c r="Q109" s="118">
        <v>0</v>
      </c>
      <c r="R109" s="118">
        <v>0</v>
      </c>
      <c r="S109" s="118">
        <v>0</v>
      </c>
      <c r="T109" s="118">
        <v>0</v>
      </c>
      <c r="U109" s="118">
        <v>0</v>
      </c>
      <c r="V109" s="118">
        <v>0</v>
      </c>
      <c r="W109" s="118">
        <v>0</v>
      </c>
      <c r="X109" s="118">
        <v>0</v>
      </c>
      <c r="Y109" s="118">
        <v>0</v>
      </c>
      <c r="Z109" s="118">
        <v>0</v>
      </c>
      <c r="AA109" s="118">
        <v>0</v>
      </c>
      <c r="AB109" s="119">
        <v>0</v>
      </c>
      <c r="AC109" s="118">
        <v>0</v>
      </c>
      <c r="AD109" s="118">
        <v>0</v>
      </c>
      <c r="AE109" s="118">
        <v>0</v>
      </c>
      <c r="AF109" s="118">
        <v>114</v>
      </c>
      <c r="AG109" s="118">
        <v>0</v>
      </c>
      <c r="AH109" s="118">
        <v>0</v>
      </c>
      <c r="AI109" s="118">
        <v>0</v>
      </c>
      <c r="AJ109" s="118">
        <v>0</v>
      </c>
      <c r="AK109" s="118">
        <v>0</v>
      </c>
      <c r="AL109" s="118">
        <v>0</v>
      </c>
      <c r="AM109" s="118">
        <v>0</v>
      </c>
      <c r="AN109" s="118">
        <v>0</v>
      </c>
      <c r="AO109" s="203">
        <v>0</v>
      </c>
      <c r="AP109" s="453"/>
      <c r="AQ109" s="401"/>
    </row>
    <row r="110" spans="1:43" ht="15.5" x14ac:dyDescent="0.35">
      <c r="A110" s="203" t="s">
        <v>429</v>
      </c>
      <c r="B110" s="203" t="s">
        <v>430</v>
      </c>
      <c r="C110" s="203" t="s">
        <v>99</v>
      </c>
      <c r="D110" s="203" t="s">
        <v>421</v>
      </c>
      <c r="E110" s="118" t="s">
        <v>109</v>
      </c>
      <c r="F110" s="204">
        <v>89000</v>
      </c>
      <c r="G110" s="118">
        <v>0</v>
      </c>
      <c r="H110" s="118">
        <v>0</v>
      </c>
      <c r="I110" s="118">
        <v>0</v>
      </c>
      <c r="J110" s="118">
        <v>0</v>
      </c>
      <c r="K110" s="118">
        <v>0</v>
      </c>
      <c r="L110" s="118">
        <v>0</v>
      </c>
      <c r="M110" s="118">
        <v>0</v>
      </c>
      <c r="N110" s="118">
        <v>0</v>
      </c>
      <c r="O110" s="118">
        <v>0</v>
      </c>
      <c r="P110" s="118">
        <v>0</v>
      </c>
      <c r="Q110" s="118">
        <v>0</v>
      </c>
      <c r="R110" s="118">
        <v>0</v>
      </c>
      <c r="S110" s="118">
        <v>0</v>
      </c>
      <c r="T110" s="118">
        <v>0</v>
      </c>
      <c r="U110" s="118">
        <v>0</v>
      </c>
      <c r="V110" s="118">
        <v>0</v>
      </c>
      <c r="W110" s="118">
        <v>0</v>
      </c>
      <c r="X110" s="118">
        <v>0</v>
      </c>
      <c r="Y110" s="118">
        <v>0</v>
      </c>
      <c r="Z110" s="118">
        <v>0</v>
      </c>
      <c r="AA110" s="118">
        <v>0</v>
      </c>
      <c r="AB110" s="119">
        <v>0</v>
      </c>
      <c r="AC110" s="118">
        <v>0</v>
      </c>
      <c r="AD110" s="118">
        <v>0</v>
      </c>
      <c r="AE110" s="118">
        <v>0</v>
      </c>
      <c r="AF110" s="118">
        <v>0</v>
      </c>
      <c r="AG110" s="118">
        <v>0</v>
      </c>
      <c r="AH110" s="118">
        <v>0</v>
      </c>
      <c r="AI110" s="118">
        <v>0</v>
      </c>
      <c r="AJ110" s="118">
        <v>0</v>
      </c>
      <c r="AK110" s="118">
        <v>0</v>
      </c>
      <c r="AL110" s="118">
        <v>0</v>
      </c>
      <c r="AM110" s="118">
        <v>0</v>
      </c>
      <c r="AN110" s="312">
        <v>20</v>
      </c>
      <c r="AO110" s="312">
        <v>11</v>
      </c>
      <c r="AP110" s="454">
        <v>19</v>
      </c>
      <c r="AQ110" s="398">
        <v>19</v>
      </c>
    </row>
    <row r="111" spans="1:43" ht="15.5" hidden="1" x14ac:dyDescent="0.35">
      <c r="A111" s="118" t="s">
        <v>246</v>
      </c>
      <c r="B111" s="118" t="s">
        <v>239</v>
      </c>
      <c r="C111" s="118" t="s">
        <v>100</v>
      </c>
      <c r="D111" s="118" t="s">
        <v>163</v>
      </c>
      <c r="E111" s="118" t="s">
        <v>109</v>
      </c>
      <c r="F111" s="165">
        <v>0</v>
      </c>
      <c r="G111" s="118">
        <v>0</v>
      </c>
      <c r="H111" s="118">
        <v>0</v>
      </c>
      <c r="I111" s="118">
        <v>0</v>
      </c>
      <c r="J111" s="118">
        <v>0</v>
      </c>
      <c r="K111" s="118">
        <v>0</v>
      </c>
      <c r="L111" s="118">
        <v>0</v>
      </c>
      <c r="M111" s="118">
        <v>0</v>
      </c>
      <c r="N111" s="118">
        <v>0</v>
      </c>
      <c r="O111" s="118">
        <v>0</v>
      </c>
      <c r="P111" s="118">
        <v>0</v>
      </c>
      <c r="Q111" s="118">
        <v>0</v>
      </c>
      <c r="R111" s="118">
        <v>0</v>
      </c>
      <c r="S111" s="118">
        <v>0</v>
      </c>
      <c r="T111" s="118">
        <v>0</v>
      </c>
      <c r="U111" s="118">
        <v>0</v>
      </c>
      <c r="V111" s="118">
        <v>0</v>
      </c>
      <c r="W111" s="118">
        <v>0</v>
      </c>
      <c r="X111" s="118">
        <v>0</v>
      </c>
      <c r="Y111" s="118">
        <v>0</v>
      </c>
      <c r="Z111" s="118">
        <v>0</v>
      </c>
      <c r="AA111" s="118">
        <v>0</v>
      </c>
      <c r="AB111" s="119">
        <v>0</v>
      </c>
      <c r="AC111" s="118">
        <v>0</v>
      </c>
      <c r="AD111" s="118">
        <v>0</v>
      </c>
      <c r="AE111" s="118">
        <v>0</v>
      </c>
      <c r="AF111" s="118">
        <v>0</v>
      </c>
      <c r="AG111" s="118">
        <v>0</v>
      </c>
      <c r="AH111" s="118">
        <v>41</v>
      </c>
      <c r="AI111" s="118">
        <v>2</v>
      </c>
      <c r="AJ111" s="118">
        <v>0</v>
      </c>
      <c r="AK111" s="118">
        <v>0</v>
      </c>
      <c r="AL111" s="118">
        <v>0</v>
      </c>
      <c r="AM111" s="118">
        <v>0</v>
      </c>
      <c r="AN111" s="118">
        <v>0</v>
      </c>
      <c r="AO111" s="203">
        <v>0</v>
      </c>
      <c r="AP111" s="453"/>
      <c r="AQ111" s="401"/>
    </row>
    <row r="112" spans="1:43" ht="15.5" hidden="1" x14ac:dyDescent="0.35">
      <c r="A112" s="118" t="s">
        <v>275</v>
      </c>
      <c r="B112" s="118" t="s">
        <v>276</v>
      </c>
      <c r="C112" s="118" t="s">
        <v>100</v>
      </c>
      <c r="D112" s="118" t="s">
        <v>163</v>
      </c>
      <c r="E112" s="118" t="s">
        <v>109</v>
      </c>
      <c r="F112" s="165">
        <v>0</v>
      </c>
      <c r="G112" s="118">
        <v>0</v>
      </c>
      <c r="H112" s="118">
        <v>0</v>
      </c>
      <c r="I112" s="118">
        <v>0</v>
      </c>
      <c r="J112" s="118">
        <v>0</v>
      </c>
      <c r="K112" s="118">
        <v>0</v>
      </c>
      <c r="L112" s="118">
        <v>0</v>
      </c>
      <c r="M112" s="118">
        <v>0</v>
      </c>
      <c r="N112" s="118">
        <v>0</v>
      </c>
      <c r="O112" s="118">
        <v>0</v>
      </c>
      <c r="P112" s="118">
        <v>0</v>
      </c>
      <c r="Q112" s="118">
        <v>0</v>
      </c>
      <c r="R112" s="118">
        <v>0</v>
      </c>
      <c r="S112" s="118">
        <v>0</v>
      </c>
      <c r="T112" s="118">
        <v>0</v>
      </c>
      <c r="U112" s="118">
        <v>0</v>
      </c>
      <c r="V112" s="118">
        <v>0</v>
      </c>
      <c r="W112" s="118">
        <v>0</v>
      </c>
      <c r="X112" s="118">
        <v>0</v>
      </c>
      <c r="Y112" s="118">
        <v>0</v>
      </c>
      <c r="Z112" s="118">
        <v>0</v>
      </c>
      <c r="AA112" s="118">
        <v>0</v>
      </c>
      <c r="AB112" s="119">
        <v>0</v>
      </c>
      <c r="AC112" s="118">
        <v>0</v>
      </c>
      <c r="AD112" s="118">
        <v>0</v>
      </c>
      <c r="AE112" s="118">
        <v>0</v>
      </c>
      <c r="AF112" s="118">
        <v>0</v>
      </c>
      <c r="AG112" s="118">
        <v>0</v>
      </c>
      <c r="AH112" s="118">
        <v>16</v>
      </c>
      <c r="AI112" s="118">
        <v>61</v>
      </c>
      <c r="AJ112" s="118">
        <v>20</v>
      </c>
      <c r="AK112" s="118">
        <v>0</v>
      </c>
      <c r="AL112" s="118">
        <v>0</v>
      </c>
      <c r="AM112" s="118">
        <v>0</v>
      </c>
      <c r="AN112" s="118">
        <v>0</v>
      </c>
      <c r="AO112" s="203">
        <v>0</v>
      </c>
      <c r="AP112" s="453"/>
      <c r="AQ112" s="398"/>
    </row>
    <row r="113" spans="1:53" ht="15.5" hidden="1" x14ac:dyDescent="0.35">
      <c r="A113" s="377" t="s">
        <v>275</v>
      </c>
      <c r="B113" s="377" t="s">
        <v>384</v>
      </c>
      <c r="C113" s="377" t="s">
        <v>100</v>
      </c>
      <c r="D113" s="377" t="s">
        <v>163</v>
      </c>
      <c r="E113" s="377" t="s">
        <v>109</v>
      </c>
      <c r="F113" s="378">
        <v>0</v>
      </c>
      <c r="G113" s="377">
        <v>0</v>
      </c>
      <c r="H113" s="377">
        <v>0</v>
      </c>
      <c r="I113" s="377">
        <v>0</v>
      </c>
      <c r="J113" s="377">
        <v>0</v>
      </c>
      <c r="K113" s="377">
        <v>0</v>
      </c>
      <c r="L113" s="377">
        <v>0</v>
      </c>
      <c r="M113" s="377">
        <v>0</v>
      </c>
      <c r="N113" s="377">
        <v>0</v>
      </c>
      <c r="O113" s="377">
        <v>0</v>
      </c>
      <c r="P113" s="377">
        <v>0</v>
      </c>
      <c r="Q113" s="377">
        <v>0</v>
      </c>
      <c r="R113" s="377">
        <v>0</v>
      </c>
      <c r="S113" s="377">
        <v>0</v>
      </c>
      <c r="T113" s="377">
        <v>0</v>
      </c>
      <c r="U113" s="377">
        <v>0</v>
      </c>
      <c r="V113" s="377">
        <v>0</v>
      </c>
      <c r="W113" s="377">
        <v>0</v>
      </c>
      <c r="X113" s="377">
        <v>0</v>
      </c>
      <c r="Y113" s="377">
        <v>0</v>
      </c>
      <c r="Z113" s="377">
        <v>0</v>
      </c>
      <c r="AA113" s="377">
        <v>0</v>
      </c>
      <c r="AB113" s="379">
        <v>0</v>
      </c>
      <c r="AC113" s="377">
        <v>0</v>
      </c>
      <c r="AD113" s="377">
        <v>0</v>
      </c>
      <c r="AE113" s="377">
        <v>0</v>
      </c>
      <c r="AF113" s="377">
        <v>0</v>
      </c>
      <c r="AG113" s="377">
        <v>0</v>
      </c>
      <c r="AH113" s="377">
        <v>0</v>
      </c>
      <c r="AI113" s="377">
        <v>0</v>
      </c>
      <c r="AJ113" s="377">
        <v>0</v>
      </c>
      <c r="AK113" s="377">
        <v>26</v>
      </c>
      <c r="AL113" s="377">
        <v>0</v>
      </c>
      <c r="AM113" s="377">
        <v>0</v>
      </c>
      <c r="AN113" s="377">
        <v>0</v>
      </c>
      <c r="AO113" s="203">
        <v>0</v>
      </c>
      <c r="AP113" s="203"/>
      <c r="AQ113" s="401"/>
    </row>
    <row r="114" spans="1:53" ht="15.5" hidden="1" x14ac:dyDescent="0.35">
      <c r="A114" s="118" t="s">
        <v>275</v>
      </c>
      <c r="B114" s="118" t="s">
        <v>385</v>
      </c>
      <c r="C114" s="118" t="s">
        <v>100</v>
      </c>
      <c r="D114" s="118" t="s">
        <v>163</v>
      </c>
      <c r="E114" s="118" t="s">
        <v>109</v>
      </c>
      <c r="F114" s="165">
        <v>0</v>
      </c>
      <c r="G114" s="118">
        <v>0</v>
      </c>
      <c r="H114" s="118">
        <v>0</v>
      </c>
      <c r="I114" s="118">
        <v>0</v>
      </c>
      <c r="J114" s="118">
        <v>0</v>
      </c>
      <c r="K114" s="118">
        <v>0</v>
      </c>
      <c r="L114" s="118">
        <v>0</v>
      </c>
      <c r="M114" s="118">
        <v>0</v>
      </c>
      <c r="N114" s="118">
        <v>0</v>
      </c>
      <c r="O114" s="118">
        <v>0</v>
      </c>
      <c r="P114" s="118">
        <v>0</v>
      </c>
      <c r="Q114" s="118">
        <v>0</v>
      </c>
      <c r="R114" s="118">
        <v>0</v>
      </c>
      <c r="S114" s="118">
        <v>0</v>
      </c>
      <c r="T114" s="118">
        <v>0</v>
      </c>
      <c r="U114" s="118">
        <v>0</v>
      </c>
      <c r="V114" s="118">
        <v>0</v>
      </c>
      <c r="W114" s="118">
        <v>0</v>
      </c>
      <c r="X114" s="118">
        <v>0</v>
      </c>
      <c r="Y114" s="118">
        <v>0</v>
      </c>
      <c r="Z114" s="118">
        <v>0</v>
      </c>
      <c r="AA114" s="118">
        <v>0</v>
      </c>
      <c r="AB114" s="119">
        <v>0</v>
      </c>
      <c r="AC114" s="118">
        <v>0</v>
      </c>
      <c r="AD114" s="118">
        <v>0</v>
      </c>
      <c r="AE114" s="118">
        <v>0</v>
      </c>
      <c r="AF114" s="118">
        <v>0</v>
      </c>
      <c r="AG114" s="118">
        <v>0</v>
      </c>
      <c r="AH114" s="118">
        <v>0</v>
      </c>
      <c r="AI114" s="118">
        <v>0</v>
      </c>
      <c r="AJ114" s="118">
        <v>0</v>
      </c>
      <c r="AK114" s="118">
        <v>26</v>
      </c>
      <c r="AL114" s="118">
        <v>0</v>
      </c>
      <c r="AM114" s="118">
        <v>0</v>
      </c>
      <c r="AN114" s="118">
        <v>0</v>
      </c>
      <c r="AO114" s="203">
        <v>0</v>
      </c>
      <c r="AP114" s="203"/>
      <c r="AQ114" s="398"/>
    </row>
    <row r="115" spans="1:53" ht="15.5" x14ac:dyDescent="0.35">
      <c r="A115" s="457"/>
      <c r="B115" s="458"/>
      <c r="C115" s="458"/>
      <c r="D115" s="458"/>
      <c r="E115" s="66"/>
      <c r="F115" s="332"/>
      <c r="G115" s="66"/>
      <c r="H115" s="66"/>
      <c r="I115" s="66"/>
      <c r="J115" s="66"/>
      <c r="K115" s="66"/>
      <c r="L115" s="66"/>
      <c r="M115" s="66"/>
      <c r="N115" s="66"/>
      <c r="O115" s="66"/>
      <c r="P115" s="66"/>
      <c r="Q115" s="66"/>
      <c r="R115" s="66"/>
      <c r="S115" s="66"/>
      <c r="T115" s="66"/>
      <c r="U115" s="66"/>
      <c r="V115" s="66"/>
      <c r="W115" s="66"/>
      <c r="X115" s="66"/>
      <c r="Y115" s="66"/>
      <c r="Z115" s="66"/>
      <c r="AA115" s="66"/>
      <c r="AB115" s="328"/>
      <c r="AC115" s="66"/>
      <c r="AD115" s="66"/>
      <c r="AE115" s="66"/>
      <c r="AF115" s="66"/>
      <c r="AG115" s="66"/>
      <c r="AH115" s="66"/>
      <c r="AI115" s="66"/>
      <c r="AJ115" s="66"/>
      <c r="AK115" s="66"/>
      <c r="AL115" s="66"/>
      <c r="AM115" s="66"/>
      <c r="AN115" s="66"/>
      <c r="AO115" s="61"/>
      <c r="AP115" s="61"/>
      <c r="AQ115" s="459"/>
    </row>
    <row r="116" spans="1:53" ht="15.5" x14ac:dyDescent="0.35">
      <c r="A116" s="456"/>
      <c r="B116" s="404"/>
      <c r="C116" s="404"/>
      <c r="D116" s="404"/>
      <c r="E116" s="213"/>
      <c r="F116" s="380"/>
      <c r="G116" s="213"/>
      <c r="H116" s="213"/>
      <c r="I116" s="213"/>
      <c r="J116" s="213"/>
      <c r="K116" s="213"/>
      <c r="L116" s="213"/>
      <c r="M116" s="213"/>
      <c r="N116" s="213"/>
      <c r="O116" s="213"/>
      <c r="P116" s="213"/>
      <c r="Q116" s="213"/>
      <c r="R116" s="213"/>
      <c r="S116" s="213"/>
      <c r="T116" s="213"/>
      <c r="U116" s="213"/>
      <c r="V116" s="213"/>
      <c r="W116" s="213"/>
      <c r="X116" s="213"/>
      <c r="Y116" s="213"/>
      <c r="Z116" s="213"/>
      <c r="AA116" s="213"/>
      <c r="AB116" s="243"/>
      <c r="AC116" s="213"/>
      <c r="AD116" s="213"/>
      <c r="AE116" s="213"/>
      <c r="AF116" s="213"/>
      <c r="AG116" s="213"/>
      <c r="AH116" s="213"/>
      <c r="AI116" s="213"/>
      <c r="AJ116" s="213"/>
      <c r="AK116" s="213"/>
      <c r="AL116" s="213"/>
      <c r="AM116" s="213"/>
      <c r="AN116" s="213"/>
      <c r="AO116" s="246"/>
      <c r="AP116" s="246"/>
      <c r="AQ116" s="411"/>
    </row>
    <row r="117" spans="1:53" x14ac:dyDescent="0.35">
      <c r="A117" s="66"/>
      <c r="B117" s="66"/>
      <c r="C117" s="66"/>
      <c r="D117" s="66"/>
      <c r="E117" s="66"/>
      <c r="F117" s="6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66"/>
      <c r="AL117" s="66"/>
      <c r="AM117" s="66"/>
      <c r="AN117" s="66"/>
      <c r="AQ117" s="8"/>
    </row>
    <row r="118" spans="1:53" x14ac:dyDescent="0.35">
      <c r="A118" s="497"/>
      <c r="B118" s="497"/>
      <c r="C118" s="497"/>
      <c r="D118" s="497"/>
      <c r="E118" s="497"/>
      <c r="F118" s="497"/>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137" t="s">
        <v>362</v>
      </c>
      <c r="AL118" s="137" t="s">
        <v>363</v>
      </c>
      <c r="AM118" s="137" t="s">
        <v>364</v>
      </c>
      <c r="AN118" s="166" t="s">
        <v>453</v>
      </c>
      <c r="AO118" s="161" t="s">
        <v>507</v>
      </c>
      <c r="AP118" s="91" t="s">
        <v>524</v>
      </c>
      <c r="AQ118" s="8" t="s">
        <v>542</v>
      </c>
    </row>
    <row r="119" spans="1:53" x14ac:dyDescent="0.35">
      <c r="A119" s="495" t="s">
        <v>386</v>
      </c>
      <c r="B119" s="495"/>
      <c r="C119" s="495"/>
      <c r="D119" s="495"/>
      <c r="E119" s="495"/>
      <c r="F119" s="495"/>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66">
        <v>349</v>
      </c>
      <c r="AL119" s="66">
        <v>313</v>
      </c>
      <c r="AM119" s="66">
        <v>362</v>
      </c>
      <c r="AN119" s="66">
        <v>346</v>
      </c>
      <c r="AO119" s="91">
        <v>382</v>
      </c>
      <c r="AP119" s="91">
        <v>403</v>
      </c>
      <c r="AQ119" s="319">
        <v>444</v>
      </c>
    </row>
    <row r="120" spans="1:53" x14ac:dyDescent="0.35">
      <c r="A120" s="495" t="s">
        <v>387</v>
      </c>
      <c r="B120" s="495"/>
      <c r="C120" s="495"/>
      <c r="D120" s="495"/>
      <c r="E120" s="495"/>
      <c r="F120" s="495"/>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68">
        <v>77891990</v>
      </c>
      <c r="AL120" s="68">
        <v>72000570</v>
      </c>
      <c r="AM120" s="68">
        <v>79934362</v>
      </c>
      <c r="AN120" s="68">
        <v>73590980</v>
      </c>
      <c r="AO120" s="67">
        <v>75927613.989999995</v>
      </c>
      <c r="AP120" s="67">
        <v>84778606</v>
      </c>
      <c r="AQ120" s="64">
        <v>85406383</v>
      </c>
    </row>
    <row r="121" spans="1:53" x14ac:dyDescent="0.35">
      <c r="A121" s="496" t="s">
        <v>457</v>
      </c>
      <c r="B121" s="496"/>
      <c r="C121" s="496"/>
      <c r="D121" s="496"/>
      <c r="E121" s="496"/>
      <c r="F121" s="49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150"/>
      <c r="AK121" s="151">
        <f>SUMPRODUCT(F29:F104, AK29:AK104)</f>
        <v>25203000</v>
      </c>
      <c r="AL121" s="151">
        <f>SUMPRODUCT(F29:F104, AL29:AL104)</f>
        <v>24761000</v>
      </c>
      <c r="AM121" s="151">
        <f>SUMPRODUCT(F29:F104, AM29:AM104)</f>
        <v>17830000</v>
      </c>
      <c r="AN121" s="152">
        <f>SUMPRODUCT(F105:F112, AN105:AN112)</f>
        <v>4665000</v>
      </c>
      <c r="AO121" s="91">
        <f>SUMPRODUCT(F105:F112, AO105:AO112)</f>
        <v>3913000</v>
      </c>
      <c r="AP121" s="91">
        <f>SUMPRODUCT(F105:F112, AP105:AP112)</f>
        <v>4222000</v>
      </c>
      <c r="AQ121" s="8">
        <f>SUMPRODUCT(F104:F110, AQ104:AQ110)</f>
        <v>7663000</v>
      </c>
    </row>
    <row r="122" spans="1:53" x14ac:dyDescent="0.35">
      <c r="A122" s="93"/>
      <c r="B122" s="318" t="s">
        <v>532</v>
      </c>
      <c r="C122" s="93"/>
      <c r="D122" s="93"/>
      <c r="E122" s="93"/>
      <c r="F122" s="93"/>
      <c r="G122" s="48"/>
      <c r="H122" s="48"/>
      <c r="I122" s="48"/>
      <c r="J122" s="48"/>
      <c r="K122" s="48"/>
      <c r="L122" s="48"/>
      <c r="M122" s="48"/>
      <c r="N122" s="48"/>
      <c r="O122" s="48"/>
      <c r="P122" s="48"/>
      <c r="Q122" s="48"/>
      <c r="R122" s="48"/>
      <c r="S122" s="48"/>
      <c r="T122" s="48"/>
      <c r="U122" s="48"/>
      <c r="V122" s="48"/>
      <c r="W122" s="48"/>
      <c r="X122" s="48"/>
      <c r="Y122" s="48"/>
      <c r="Z122" s="48"/>
      <c r="AA122" s="48"/>
      <c r="AB122" s="48"/>
      <c r="AC122" s="48"/>
      <c r="AD122" s="48"/>
      <c r="AE122" s="48"/>
      <c r="AF122" s="48"/>
      <c r="AG122" s="48"/>
      <c r="AH122" s="48"/>
      <c r="AI122" s="48"/>
      <c r="AJ122" s="48"/>
      <c r="AK122" s="69"/>
      <c r="AL122" s="69"/>
      <c r="AM122" s="69"/>
      <c r="AN122" s="59"/>
      <c r="AP122" s="91">
        <f>SUMPRODUCT(F113:F114, AP113:AP114)</f>
        <v>0</v>
      </c>
    </row>
    <row r="123" spans="1:53" x14ac:dyDescent="0.35">
      <c r="A123" s="93"/>
      <c r="B123" s="93"/>
      <c r="C123" s="93"/>
      <c r="D123" s="93"/>
      <c r="E123" s="93"/>
      <c r="F123" s="93"/>
      <c r="G123" s="48"/>
      <c r="H123" s="48"/>
      <c r="I123" s="48"/>
      <c r="J123" s="48"/>
      <c r="K123" s="48"/>
      <c r="L123" s="48"/>
      <c r="M123" s="48"/>
      <c r="N123" s="48"/>
      <c r="O123" s="48"/>
      <c r="P123" s="48"/>
      <c r="Q123" s="48"/>
      <c r="R123" s="48"/>
      <c r="S123" s="48"/>
      <c r="T123" s="48"/>
      <c r="U123" s="48"/>
      <c r="V123" s="48"/>
      <c r="W123" s="48"/>
      <c r="X123" s="48"/>
      <c r="Y123" s="48"/>
      <c r="Z123" s="48"/>
      <c r="AA123" s="48"/>
      <c r="AB123" s="48"/>
      <c r="AC123" s="48"/>
      <c r="AD123" s="48"/>
      <c r="AE123" s="48"/>
      <c r="AF123" s="48"/>
      <c r="AG123" s="48"/>
      <c r="AH123" s="48"/>
      <c r="AI123" s="48"/>
      <c r="AJ123" s="48"/>
      <c r="AK123" s="69"/>
      <c r="AL123" s="69"/>
      <c r="AM123" s="69"/>
      <c r="AN123" s="59"/>
    </row>
    <row r="124" spans="1:53" x14ac:dyDescent="0.35">
      <c r="A124" s="93"/>
      <c r="B124" s="93"/>
      <c r="C124" s="93"/>
      <c r="D124" s="93"/>
      <c r="E124" s="93"/>
      <c r="F124" s="93"/>
      <c r="G124" s="48"/>
      <c r="H124" s="48"/>
      <c r="I124" s="48"/>
      <c r="J124" s="48"/>
      <c r="K124" s="48"/>
      <c r="L124" s="48"/>
      <c r="M124" s="48"/>
      <c r="N124" s="48"/>
      <c r="O124" s="48"/>
      <c r="P124" s="48"/>
      <c r="Q124" s="48"/>
      <c r="R124" s="48"/>
      <c r="S124" s="48"/>
      <c r="T124" s="48"/>
      <c r="U124" s="48"/>
      <c r="V124" s="48"/>
      <c r="W124" s="48"/>
      <c r="X124" s="48"/>
      <c r="Y124" s="48"/>
      <c r="Z124" s="48"/>
      <c r="AA124" s="48"/>
      <c r="AB124" s="48"/>
      <c r="AC124" s="48"/>
      <c r="AD124" s="48"/>
      <c r="AE124" s="48"/>
      <c r="AF124" s="48"/>
      <c r="AG124" s="48"/>
      <c r="AH124" s="48"/>
      <c r="AI124" s="48"/>
      <c r="AJ124" s="48"/>
      <c r="AK124" s="69"/>
      <c r="AL124" s="69"/>
      <c r="AM124" s="69"/>
      <c r="AN124" s="59"/>
    </row>
    <row r="125" spans="1:53" x14ac:dyDescent="0.35">
      <c r="AG125" s="145" t="s">
        <v>388</v>
      </c>
      <c r="AH125" s="145" t="s">
        <v>451</v>
      </c>
      <c r="AI125" s="145" t="s">
        <v>452</v>
      </c>
      <c r="AJ125" s="145" t="s">
        <v>388</v>
      </c>
      <c r="AK125" s="145" t="s">
        <v>451</v>
      </c>
      <c r="AL125" s="145" t="s">
        <v>452</v>
      </c>
      <c r="AM125" s="145" t="s">
        <v>388</v>
      </c>
      <c r="AN125" s="145" t="s">
        <v>451</v>
      </c>
      <c r="AO125" s="145" t="s">
        <v>452</v>
      </c>
      <c r="AP125" s="145" t="s">
        <v>388</v>
      </c>
      <c r="AQ125" s="145" t="s">
        <v>451</v>
      </c>
      <c r="AR125" s="145" t="s">
        <v>452</v>
      </c>
      <c r="AS125" s="145" t="s">
        <v>388</v>
      </c>
      <c r="AT125" s="145" t="s">
        <v>451</v>
      </c>
      <c r="AU125" s="145" t="s">
        <v>452</v>
      </c>
      <c r="AV125" s="145" t="s">
        <v>388</v>
      </c>
      <c r="AW125" s="145" t="s">
        <v>451</v>
      </c>
      <c r="AX125" s="145" t="s">
        <v>452</v>
      </c>
      <c r="AY125" s="145" t="s">
        <v>388</v>
      </c>
      <c r="AZ125" s="145" t="s">
        <v>451</v>
      </c>
      <c r="BA125" s="145" t="s">
        <v>452</v>
      </c>
    </row>
    <row r="126" spans="1:53" x14ac:dyDescent="0.35">
      <c r="A126" s="105" t="s">
        <v>0</v>
      </c>
      <c r="B126" s="105" t="s">
        <v>437</v>
      </c>
      <c r="C126" s="105" t="s">
        <v>2</v>
      </c>
      <c r="D126" s="105" t="s">
        <v>3</v>
      </c>
      <c r="E126" s="105" t="s">
        <v>4</v>
      </c>
      <c r="F126" s="105" t="s">
        <v>115</v>
      </c>
      <c r="G126" s="107" t="s">
        <v>105</v>
      </c>
      <c r="H126" s="107" t="s">
        <v>106</v>
      </c>
      <c r="I126" s="107" t="s">
        <v>107</v>
      </c>
      <c r="J126" s="107" t="s">
        <v>399</v>
      </c>
      <c r="K126" s="107" t="s">
        <v>400</v>
      </c>
      <c r="L126" s="108" t="s">
        <v>114</v>
      </c>
      <c r="M126" s="108" t="s">
        <v>7</v>
      </c>
      <c r="N126" s="108" t="s">
        <v>6</v>
      </c>
      <c r="O126" s="108" t="s">
        <v>135</v>
      </c>
      <c r="P126" s="108" t="s">
        <v>5</v>
      </c>
      <c r="Q126" s="108" t="s">
        <v>8</v>
      </c>
      <c r="R126" s="108" t="s">
        <v>9</v>
      </c>
      <c r="S126" s="108" t="s">
        <v>10</v>
      </c>
      <c r="T126" s="108" t="s">
        <v>11</v>
      </c>
      <c r="U126" s="108" t="s">
        <v>12</v>
      </c>
      <c r="V126" s="108" t="s">
        <v>13</v>
      </c>
      <c r="W126" s="108" t="s">
        <v>14</v>
      </c>
      <c r="X126" s="108" t="s">
        <v>144</v>
      </c>
      <c r="Y126" s="108" t="s">
        <v>213</v>
      </c>
      <c r="Z126" s="108" t="s">
        <v>294</v>
      </c>
      <c r="AA126" s="111" t="s">
        <v>295</v>
      </c>
      <c r="AB126" s="112" t="s">
        <v>247</v>
      </c>
      <c r="AC126" s="112" t="s">
        <v>237</v>
      </c>
      <c r="AD126" s="113" t="s">
        <v>296</v>
      </c>
      <c r="AE126" s="113" t="s">
        <v>297</v>
      </c>
      <c r="AF126" s="114" t="s">
        <v>298</v>
      </c>
      <c r="AG126" s="110" t="s">
        <v>362</v>
      </c>
      <c r="AH126" s="110" t="s">
        <v>403</v>
      </c>
      <c r="AI126" s="110" t="s">
        <v>404</v>
      </c>
      <c r="AJ126" s="110" t="s">
        <v>363</v>
      </c>
      <c r="AK126" s="110" t="s">
        <v>405</v>
      </c>
      <c r="AL126" s="110" t="s">
        <v>406</v>
      </c>
      <c r="AM126" s="110" t="s">
        <v>364</v>
      </c>
      <c r="AN126" s="109" t="s">
        <v>407</v>
      </c>
      <c r="AO126" s="115" t="s">
        <v>408</v>
      </c>
      <c r="AP126" s="116" t="s">
        <v>453</v>
      </c>
      <c r="AQ126" s="116" t="s">
        <v>454</v>
      </c>
      <c r="AR126" s="116" t="s">
        <v>455</v>
      </c>
      <c r="AS126" s="270" t="s">
        <v>507</v>
      </c>
      <c r="AT126" s="181" t="s">
        <v>508</v>
      </c>
      <c r="AU126" s="271" t="s">
        <v>509</v>
      </c>
      <c r="AV126" s="255" t="s">
        <v>524</v>
      </c>
      <c r="AW126" s="181" t="s">
        <v>533</v>
      </c>
      <c r="AX126" s="337" t="s">
        <v>534</v>
      </c>
      <c r="AY126" s="7" t="s">
        <v>542</v>
      </c>
      <c r="AZ126" s="451" t="s">
        <v>544</v>
      </c>
      <c r="BA126" s="451" t="s">
        <v>545</v>
      </c>
    </row>
    <row r="127" spans="1:53" ht="15.5" hidden="1" x14ac:dyDescent="0.35">
      <c r="A127" s="118" t="s">
        <v>415</v>
      </c>
      <c r="B127" s="118" t="s">
        <v>40</v>
      </c>
      <c r="C127" s="118" t="s">
        <v>100</v>
      </c>
      <c r="D127" s="118" t="s">
        <v>100</v>
      </c>
      <c r="E127" s="118"/>
      <c r="F127" s="119">
        <v>0</v>
      </c>
      <c r="G127" s="118"/>
      <c r="H127" s="118"/>
      <c r="I127" s="118"/>
      <c r="J127" s="118"/>
      <c r="K127" s="118"/>
      <c r="L127" s="118"/>
      <c r="M127" s="118"/>
      <c r="N127" s="118"/>
      <c r="O127" s="118"/>
      <c r="P127" s="118"/>
      <c r="Q127" s="118"/>
      <c r="R127" s="118"/>
      <c r="S127" s="118"/>
      <c r="T127" s="118"/>
      <c r="U127" s="118"/>
      <c r="V127" s="118"/>
      <c r="W127" s="118"/>
      <c r="X127" s="118"/>
      <c r="Y127" s="118"/>
      <c r="Z127" s="118"/>
      <c r="AA127" s="118"/>
      <c r="AB127" s="118"/>
      <c r="AC127" s="118"/>
      <c r="AD127" s="118"/>
      <c r="AE127" s="118"/>
      <c r="AF127" s="118"/>
      <c r="AG127" s="118">
        <v>3</v>
      </c>
      <c r="AH127" s="153">
        <f t="shared" ref="AH127:AH134" si="0">ROUND(((AG127/$AG$138)*100),2)</f>
        <v>0.86</v>
      </c>
      <c r="AI127" s="153">
        <f t="shared" ref="AI127:AI134" si="1">ROUND((((AG127*F127)/$AG$139)*100),2)</f>
        <v>0</v>
      </c>
      <c r="AJ127" s="118">
        <v>4</v>
      </c>
      <c r="AK127" s="153">
        <f t="shared" ref="AK127:AK134" si="2">ROUND(((AJ127/$AJ$138)*100),2)</f>
        <v>1.28</v>
      </c>
      <c r="AL127" s="153">
        <f t="shared" ref="AL127:AL134" si="3">ROUND((((AJ127*F127)/$AJ$139)*100),2)</f>
        <v>0</v>
      </c>
      <c r="AM127" s="118"/>
      <c r="AN127" s="153">
        <f t="shared" ref="AN127:AN134" si="4">ROUND(((AM127/$AM$138)*100),2)</f>
        <v>0</v>
      </c>
      <c r="AO127" s="153">
        <f t="shared" ref="AO127:AO134" si="5">ROUND((((AM127*F127)/$AM$139)*100),2)</f>
        <v>0</v>
      </c>
      <c r="AP127" s="118">
        <v>8</v>
      </c>
      <c r="AQ127" s="153">
        <f t="shared" ref="AQ127:AQ134" si="6">ROUND(((AP127/$AP$138)*100),2)</f>
        <v>2.31</v>
      </c>
      <c r="AR127" s="153">
        <f t="shared" ref="AR127:AR133" si="7">ROUND((((AP127*F127)/$AP$139)*100),2)</f>
        <v>0</v>
      </c>
      <c r="AS127" s="268">
        <v>3</v>
      </c>
      <c r="AT127" s="273">
        <f t="shared" ref="AT127:AT134" si="8">ROUND(((AS127/$AS$138)*100),2)</f>
        <v>0.79</v>
      </c>
      <c r="AU127" s="273">
        <f>ROUND((((AS127*F127)/$AS$139)*100),2)</f>
        <v>0</v>
      </c>
      <c r="AV127" s="268">
        <v>3</v>
      </c>
      <c r="AW127" s="381">
        <f>ROUND(((AV127/$AV$138)*100),2)</f>
        <v>0.74</v>
      </c>
      <c r="AX127" s="382">
        <f>ROUND((((AV127*F127)/$AV$139)*100),2)</f>
        <v>0</v>
      </c>
      <c r="AY127" s="8">
        <v>4</v>
      </c>
      <c r="AZ127" s="334">
        <f>ROUND(((AY127/$AY$138)*100),2)</f>
        <v>0.9</v>
      </c>
      <c r="BA127" s="334">
        <f t="shared" ref="BA127:BA133" si="9">ROUND((((AY127*F127)/$AY$139)*100),2)</f>
        <v>0</v>
      </c>
    </row>
    <row r="128" spans="1:53" ht="15.5" hidden="1" x14ac:dyDescent="0.35">
      <c r="A128" s="122" t="s">
        <v>416</v>
      </c>
      <c r="B128" s="122" t="s">
        <v>42</v>
      </c>
      <c r="C128" s="122" t="s">
        <v>100</v>
      </c>
      <c r="D128" s="122" t="s">
        <v>100</v>
      </c>
      <c r="E128" s="122"/>
      <c r="F128" s="123">
        <v>0</v>
      </c>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c r="AC128" s="122"/>
      <c r="AD128" s="122"/>
      <c r="AE128" s="122"/>
      <c r="AF128" s="122"/>
      <c r="AG128" s="122">
        <v>3</v>
      </c>
      <c r="AH128" s="154">
        <f t="shared" si="0"/>
        <v>0.86</v>
      </c>
      <c r="AI128" s="154">
        <f t="shared" si="1"/>
        <v>0</v>
      </c>
      <c r="AJ128" s="122">
        <v>4</v>
      </c>
      <c r="AK128" s="154">
        <f t="shared" si="2"/>
        <v>1.28</v>
      </c>
      <c r="AL128" s="154">
        <f t="shared" si="3"/>
        <v>0</v>
      </c>
      <c r="AM128" s="122"/>
      <c r="AN128" s="154">
        <f t="shared" si="4"/>
        <v>0</v>
      </c>
      <c r="AO128" s="154">
        <f t="shared" si="5"/>
        <v>0</v>
      </c>
      <c r="AP128" s="122">
        <v>8</v>
      </c>
      <c r="AQ128" s="154">
        <f t="shared" si="6"/>
        <v>2.31</v>
      </c>
      <c r="AR128" s="154">
        <f t="shared" si="7"/>
        <v>0</v>
      </c>
      <c r="AS128" s="242">
        <v>3</v>
      </c>
      <c r="AT128" s="274">
        <f t="shared" si="8"/>
        <v>0.79</v>
      </c>
      <c r="AU128" s="274">
        <f t="shared" ref="AU128:AU133" si="10">ROUND((((AS128*F128)/$AS$139)*100),2)</f>
        <v>0</v>
      </c>
      <c r="AV128" s="242">
        <v>3</v>
      </c>
      <c r="AW128" s="383">
        <f t="shared" ref="AW128:AW135" si="11">ROUND(((AV128/$AV$138)*100),2)</f>
        <v>0.74</v>
      </c>
      <c r="AX128" s="384">
        <f t="shared" ref="AX128:AX135" si="12">ROUND((((AV128*F128)/$AV$139)*100),2)</f>
        <v>0</v>
      </c>
      <c r="AY128" s="8">
        <v>4</v>
      </c>
      <c r="AZ128" s="334">
        <f t="shared" ref="AZ128:AZ135" si="13">ROUND(((AY128/$AY$138)*100),2)</f>
        <v>0.9</v>
      </c>
      <c r="BA128" s="334">
        <f t="shared" si="9"/>
        <v>0</v>
      </c>
    </row>
    <row r="129" spans="1:53" ht="15.5" hidden="1" x14ac:dyDescent="0.35">
      <c r="A129" s="118" t="s">
        <v>417</v>
      </c>
      <c r="B129" s="118" t="s">
        <v>46</v>
      </c>
      <c r="C129" s="118" t="s">
        <v>100</v>
      </c>
      <c r="D129" s="118" t="s">
        <v>100</v>
      </c>
      <c r="E129" s="118"/>
      <c r="F129" s="119">
        <v>0</v>
      </c>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53">
        <f t="shared" si="0"/>
        <v>0</v>
      </c>
      <c r="AI129" s="153">
        <f t="shared" si="1"/>
        <v>0</v>
      </c>
      <c r="AJ129" s="118">
        <v>1</v>
      </c>
      <c r="AK129" s="153">
        <f t="shared" si="2"/>
        <v>0.32</v>
      </c>
      <c r="AL129" s="153">
        <f t="shared" si="3"/>
        <v>0</v>
      </c>
      <c r="AM129" s="118"/>
      <c r="AN129" s="153">
        <f t="shared" si="4"/>
        <v>0</v>
      </c>
      <c r="AO129" s="153">
        <f t="shared" si="5"/>
        <v>0</v>
      </c>
      <c r="AP129" s="118">
        <v>0</v>
      </c>
      <c r="AQ129" s="153">
        <f t="shared" si="6"/>
        <v>0</v>
      </c>
      <c r="AR129" s="153">
        <f t="shared" si="7"/>
        <v>0</v>
      </c>
      <c r="AS129" s="268"/>
      <c r="AT129" s="273">
        <f t="shared" si="8"/>
        <v>0</v>
      </c>
      <c r="AU129" s="273">
        <f t="shared" si="10"/>
        <v>0</v>
      </c>
      <c r="AV129" s="268"/>
      <c r="AW129" s="381">
        <f t="shared" si="11"/>
        <v>0</v>
      </c>
      <c r="AX129" s="382">
        <f t="shared" si="12"/>
        <v>0</v>
      </c>
      <c r="AY129" s="8">
        <v>1</v>
      </c>
      <c r="AZ129" s="334">
        <f t="shared" si="13"/>
        <v>0.23</v>
      </c>
      <c r="BA129" s="334">
        <f t="shared" si="9"/>
        <v>0</v>
      </c>
    </row>
    <row r="130" spans="1:53" ht="15.5" hidden="1" x14ac:dyDescent="0.35">
      <c r="A130" s="122" t="s">
        <v>231</v>
      </c>
      <c r="B130" s="122" t="s">
        <v>456</v>
      </c>
      <c r="C130" s="122" t="s">
        <v>100</v>
      </c>
      <c r="D130" s="122" t="s">
        <v>103</v>
      </c>
      <c r="E130" s="122"/>
      <c r="F130" s="123">
        <v>99000</v>
      </c>
      <c r="G130" s="122"/>
      <c r="H130" s="122"/>
      <c r="I130" s="122"/>
      <c r="J130" s="122"/>
      <c r="K130" s="122"/>
      <c r="L130" s="122"/>
      <c r="M130" s="122"/>
      <c r="N130" s="122"/>
      <c r="O130" s="122"/>
      <c r="P130" s="122"/>
      <c r="Q130" s="122"/>
      <c r="R130" s="122"/>
      <c r="S130" s="122"/>
      <c r="T130" s="122"/>
      <c r="U130" s="122"/>
      <c r="V130" s="122"/>
      <c r="W130" s="122"/>
      <c r="X130" s="122"/>
      <c r="Y130" s="122"/>
      <c r="Z130" s="122"/>
      <c r="AA130" s="122"/>
      <c r="AB130" s="122"/>
      <c r="AC130" s="122"/>
      <c r="AD130" s="122"/>
      <c r="AE130" s="122"/>
      <c r="AF130" s="122"/>
      <c r="AG130" s="122">
        <v>27</v>
      </c>
      <c r="AH130" s="154">
        <f t="shared" si="0"/>
        <v>7.74</v>
      </c>
      <c r="AI130" s="154">
        <f t="shared" si="1"/>
        <v>3.43</v>
      </c>
      <c r="AJ130" s="122">
        <v>3</v>
      </c>
      <c r="AK130" s="154">
        <f t="shared" si="2"/>
        <v>0.96</v>
      </c>
      <c r="AL130" s="154">
        <f t="shared" si="3"/>
        <v>0.41</v>
      </c>
      <c r="AM130" s="122">
        <v>16</v>
      </c>
      <c r="AN130" s="154">
        <f t="shared" si="4"/>
        <v>4.42</v>
      </c>
      <c r="AO130" s="154">
        <f t="shared" si="5"/>
        <v>1.98</v>
      </c>
      <c r="AP130" s="122">
        <v>13</v>
      </c>
      <c r="AQ130" s="154">
        <f t="shared" si="6"/>
        <v>3.76</v>
      </c>
      <c r="AR130" s="154">
        <f t="shared" si="7"/>
        <v>1.75</v>
      </c>
      <c r="AS130" s="242">
        <v>15</v>
      </c>
      <c r="AT130" s="274">
        <f t="shared" si="8"/>
        <v>3.93</v>
      </c>
      <c r="AU130" s="274">
        <f t="shared" si="10"/>
        <v>1.96</v>
      </c>
      <c r="AV130" s="242">
        <v>10</v>
      </c>
      <c r="AW130" s="383">
        <f t="shared" si="11"/>
        <v>2.48</v>
      </c>
      <c r="AX130" s="384">
        <f t="shared" si="12"/>
        <v>1.17</v>
      </c>
      <c r="AY130" s="8">
        <v>18</v>
      </c>
      <c r="AZ130" s="334">
        <f t="shared" si="13"/>
        <v>4.05</v>
      </c>
      <c r="BA130" s="334">
        <f t="shared" si="9"/>
        <v>2.09</v>
      </c>
    </row>
    <row r="131" spans="1:53" ht="15.5" hidden="1" x14ac:dyDescent="0.35">
      <c r="A131" s="118" t="s">
        <v>232</v>
      </c>
      <c r="B131" s="118" t="s">
        <v>230</v>
      </c>
      <c r="C131" s="118" t="s">
        <v>100</v>
      </c>
      <c r="D131" s="118" t="s">
        <v>103</v>
      </c>
      <c r="E131" s="118"/>
      <c r="F131" s="119">
        <v>50000</v>
      </c>
      <c r="G131" s="118"/>
      <c r="H131" s="118"/>
      <c r="I131" s="118"/>
      <c r="J131" s="118"/>
      <c r="K131" s="118"/>
      <c r="L131" s="118"/>
      <c r="M131" s="118"/>
      <c r="N131" s="118"/>
      <c r="O131" s="118"/>
      <c r="P131" s="118"/>
      <c r="Q131" s="118"/>
      <c r="R131" s="118"/>
      <c r="S131" s="118"/>
      <c r="T131" s="118"/>
      <c r="U131" s="118"/>
      <c r="V131" s="118"/>
      <c r="W131" s="118"/>
      <c r="X131" s="118"/>
      <c r="Y131" s="118"/>
      <c r="Z131" s="118"/>
      <c r="AA131" s="118"/>
      <c r="AB131" s="118"/>
      <c r="AC131" s="118"/>
      <c r="AD131" s="118"/>
      <c r="AE131" s="118"/>
      <c r="AF131" s="118"/>
      <c r="AG131" s="118">
        <v>347</v>
      </c>
      <c r="AH131" s="153">
        <f t="shared" si="0"/>
        <v>99.43</v>
      </c>
      <c r="AI131" s="153">
        <f t="shared" si="1"/>
        <v>22.27</v>
      </c>
      <c r="AJ131" s="118">
        <v>288</v>
      </c>
      <c r="AK131" s="153">
        <f t="shared" si="2"/>
        <v>92.01</v>
      </c>
      <c r="AL131" s="153">
        <f t="shared" si="3"/>
        <v>20</v>
      </c>
      <c r="AM131" s="118">
        <v>319</v>
      </c>
      <c r="AN131" s="153">
        <f t="shared" si="4"/>
        <v>88.12</v>
      </c>
      <c r="AO131" s="153">
        <f t="shared" si="5"/>
        <v>19.95</v>
      </c>
      <c r="AP131" s="118">
        <v>0</v>
      </c>
      <c r="AQ131" s="153">
        <f t="shared" si="6"/>
        <v>0</v>
      </c>
      <c r="AR131" s="153">
        <f t="shared" si="7"/>
        <v>0</v>
      </c>
      <c r="AS131" s="268"/>
      <c r="AT131" s="273">
        <f t="shared" si="8"/>
        <v>0</v>
      </c>
      <c r="AU131" s="273">
        <f t="shared" si="10"/>
        <v>0</v>
      </c>
      <c r="AV131" s="268"/>
      <c r="AW131" s="381">
        <f t="shared" si="11"/>
        <v>0</v>
      </c>
      <c r="AX131" s="382">
        <f t="shared" si="12"/>
        <v>0</v>
      </c>
      <c r="AY131" s="8"/>
      <c r="AZ131" s="334">
        <f t="shared" si="13"/>
        <v>0</v>
      </c>
      <c r="BA131" s="334">
        <f t="shared" si="9"/>
        <v>0</v>
      </c>
    </row>
    <row r="132" spans="1:53" ht="15.5" hidden="1" x14ac:dyDescent="0.35">
      <c r="A132" s="122" t="s">
        <v>418</v>
      </c>
      <c r="B132" s="122" t="s">
        <v>278</v>
      </c>
      <c r="C132" s="122" t="s">
        <v>100</v>
      </c>
      <c r="D132" s="122" t="s">
        <v>103</v>
      </c>
      <c r="E132" s="122"/>
      <c r="F132" s="123">
        <v>148000</v>
      </c>
      <c r="G132" s="122"/>
      <c r="H132" s="122"/>
      <c r="I132" s="122"/>
      <c r="J132" s="122"/>
      <c r="K132" s="122"/>
      <c r="L132" s="122"/>
      <c r="M132" s="122"/>
      <c r="N132" s="122"/>
      <c r="O132" s="122"/>
      <c r="P132" s="122"/>
      <c r="Q132" s="122"/>
      <c r="R132" s="122"/>
      <c r="S132" s="122"/>
      <c r="T132" s="122"/>
      <c r="U132" s="122"/>
      <c r="V132" s="122"/>
      <c r="W132" s="122"/>
      <c r="X132" s="122"/>
      <c r="Y132" s="122"/>
      <c r="Z132" s="122"/>
      <c r="AA132" s="122"/>
      <c r="AB132" s="122"/>
      <c r="AC132" s="122"/>
      <c r="AD132" s="122"/>
      <c r="AE132" s="122"/>
      <c r="AF132" s="122"/>
      <c r="AG132" s="122">
        <v>35</v>
      </c>
      <c r="AH132" s="154">
        <f t="shared" si="0"/>
        <v>10.029999999999999</v>
      </c>
      <c r="AI132" s="154">
        <f t="shared" si="1"/>
        <v>6.65</v>
      </c>
      <c r="AJ132" s="122">
        <v>68</v>
      </c>
      <c r="AK132" s="154">
        <f t="shared" si="2"/>
        <v>21.73</v>
      </c>
      <c r="AL132" s="154">
        <f t="shared" si="3"/>
        <v>13.98</v>
      </c>
      <c r="AM132" s="122">
        <v>2</v>
      </c>
      <c r="AN132" s="154">
        <f t="shared" si="4"/>
        <v>0.55000000000000004</v>
      </c>
      <c r="AO132" s="154">
        <f t="shared" si="5"/>
        <v>0.37</v>
      </c>
      <c r="AP132" s="122">
        <v>0</v>
      </c>
      <c r="AQ132" s="154">
        <f t="shared" si="6"/>
        <v>0</v>
      </c>
      <c r="AR132" s="154">
        <f t="shared" si="7"/>
        <v>0</v>
      </c>
      <c r="AS132" s="242"/>
      <c r="AT132" s="274">
        <f t="shared" si="8"/>
        <v>0</v>
      </c>
      <c r="AU132" s="274">
        <f t="shared" si="10"/>
        <v>0</v>
      </c>
      <c r="AV132" s="242"/>
      <c r="AW132" s="383">
        <f t="shared" si="11"/>
        <v>0</v>
      </c>
      <c r="AX132" s="384">
        <f t="shared" si="12"/>
        <v>0</v>
      </c>
      <c r="AY132" s="8"/>
      <c r="AZ132" s="334">
        <f t="shared" si="13"/>
        <v>0</v>
      </c>
      <c r="BA132" s="334">
        <f t="shared" si="9"/>
        <v>0</v>
      </c>
    </row>
    <row r="133" spans="1:53" ht="15.5" hidden="1" x14ac:dyDescent="0.35">
      <c r="A133" s="118" t="s">
        <v>287</v>
      </c>
      <c r="B133" s="118" t="s">
        <v>276</v>
      </c>
      <c r="C133" s="118" t="s">
        <v>100</v>
      </c>
      <c r="D133" s="118" t="s">
        <v>163</v>
      </c>
      <c r="E133" s="118"/>
      <c r="F133" s="119">
        <v>0</v>
      </c>
      <c r="G133" s="118"/>
      <c r="H133" s="118"/>
      <c r="I133" s="118"/>
      <c r="J133" s="118"/>
      <c r="K133" s="118"/>
      <c r="L133" s="118"/>
      <c r="M133" s="118"/>
      <c r="N133" s="118"/>
      <c r="O133" s="118"/>
      <c r="P133" s="118"/>
      <c r="Q133" s="118"/>
      <c r="R133" s="118"/>
      <c r="S133" s="118"/>
      <c r="T133" s="118"/>
      <c r="U133" s="118"/>
      <c r="V133" s="118"/>
      <c r="W133" s="118"/>
      <c r="X133" s="118"/>
      <c r="Y133" s="118"/>
      <c r="Z133" s="118"/>
      <c r="AA133" s="118"/>
      <c r="AB133" s="118"/>
      <c r="AC133" s="118"/>
      <c r="AD133" s="118"/>
      <c r="AE133" s="118"/>
      <c r="AF133" s="118"/>
      <c r="AG133" s="119"/>
      <c r="AH133" s="153">
        <f t="shared" si="0"/>
        <v>0</v>
      </c>
      <c r="AI133" s="153">
        <f t="shared" si="1"/>
        <v>0</v>
      </c>
      <c r="AJ133" s="118">
        <v>0</v>
      </c>
      <c r="AK133" s="153">
        <f t="shared" si="2"/>
        <v>0</v>
      </c>
      <c r="AL133" s="153">
        <f t="shared" si="3"/>
        <v>0</v>
      </c>
      <c r="AM133" s="118"/>
      <c r="AN133" s="153">
        <f t="shared" si="4"/>
        <v>0</v>
      </c>
      <c r="AO133" s="153">
        <f t="shared" si="5"/>
        <v>0</v>
      </c>
      <c r="AP133" s="118">
        <v>0</v>
      </c>
      <c r="AQ133" s="153">
        <f t="shared" si="6"/>
        <v>0</v>
      </c>
      <c r="AR133" s="153">
        <f t="shared" si="7"/>
        <v>0</v>
      </c>
      <c r="AS133" s="268"/>
      <c r="AT133" s="273">
        <f t="shared" si="8"/>
        <v>0</v>
      </c>
      <c r="AU133" s="273">
        <f t="shared" si="10"/>
        <v>0</v>
      </c>
      <c r="AV133" s="268"/>
      <c r="AW133" s="381">
        <f t="shared" si="11"/>
        <v>0</v>
      </c>
      <c r="AX133" s="382">
        <f t="shared" si="12"/>
        <v>0</v>
      </c>
      <c r="AY133" s="8"/>
      <c r="AZ133" s="334">
        <f t="shared" si="13"/>
        <v>0</v>
      </c>
      <c r="BA133" s="334">
        <f t="shared" si="9"/>
        <v>0</v>
      </c>
    </row>
    <row r="134" spans="1:53" ht="15.5" x14ac:dyDescent="0.35">
      <c r="A134" s="122" t="s">
        <v>419</v>
      </c>
      <c r="B134" s="122" t="s">
        <v>422</v>
      </c>
      <c r="C134" s="122" t="s">
        <v>99</v>
      </c>
      <c r="D134" s="122" t="s">
        <v>421</v>
      </c>
      <c r="E134" s="122"/>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c r="AB134" s="122"/>
      <c r="AC134" s="122"/>
      <c r="AD134" s="122"/>
      <c r="AE134" s="122"/>
      <c r="AF134" s="122"/>
      <c r="AG134" s="123"/>
      <c r="AH134" s="154">
        <f t="shared" si="0"/>
        <v>0</v>
      </c>
      <c r="AI134" s="154">
        <f t="shared" si="1"/>
        <v>0</v>
      </c>
      <c r="AJ134" s="122">
        <v>0</v>
      </c>
      <c r="AK134" s="154">
        <f t="shared" si="2"/>
        <v>0</v>
      </c>
      <c r="AL134" s="154">
        <f t="shared" si="3"/>
        <v>0</v>
      </c>
      <c r="AM134" s="122"/>
      <c r="AN134" s="154">
        <f t="shared" si="4"/>
        <v>0</v>
      </c>
      <c r="AO134" s="154">
        <f t="shared" si="5"/>
        <v>0</v>
      </c>
      <c r="AP134" s="122">
        <v>135</v>
      </c>
      <c r="AQ134" s="154">
        <f t="shared" si="6"/>
        <v>39.020000000000003</v>
      </c>
      <c r="AR134" s="154">
        <f>ROUND((((AN121)/$AP$139)*100),2)</f>
        <v>6.34</v>
      </c>
      <c r="AS134" s="242">
        <v>138</v>
      </c>
      <c r="AT134" s="274">
        <f t="shared" si="8"/>
        <v>36.130000000000003</v>
      </c>
      <c r="AU134" s="274">
        <f>ROUND((((AO121)/$AS$139)*100),2)</f>
        <v>5.15</v>
      </c>
      <c r="AV134" s="242">
        <v>122</v>
      </c>
      <c r="AW134" s="383">
        <f t="shared" si="11"/>
        <v>30.27</v>
      </c>
      <c r="AX134" s="384">
        <f>ROUND((((AP121)/$AV$139)*100),2)</f>
        <v>4.9800000000000004</v>
      </c>
      <c r="AY134" s="8">
        <v>172</v>
      </c>
      <c r="AZ134" s="334">
        <f t="shared" si="13"/>
        <v>38.74</v>
      </c>
      <c r="BA134" s="334">
        <f>ROUND((((AQ121)/$AY$139)*100),2)</f>
        <v>8.9700000000000006</v>
      </c>
    </row>
    <row r="135" spans="1:53" ht="15.5" hidden="1" x14ac:dyDescent="0.35">
      <c r="A135" s="213"/>
      <c r="B135" s="213" t="s">
        <v>525</v>
      </c>
      <c r="C135" s="213" t="s">
        <v>100</v>
      </c>
      <c r="D135" s="213" t="s">
        <v>163</v>
      </c>
      <c r="E135" s="213"/>
      <c r="F135" s="213"/>
      <c r="G135" s="213"/>
      <c r="H135" s="213"/>
      <c r="I135" s="213"/>
      <c r="J135" s="213"/>
      <c r="K135" s="213"/>
      <c r="L135" s="213"/>
      <c r="M135" s="213"/>
      <c r="N135" s="213"/>
      <c r="O135" s="213"/>
      <c r="P135" s="213"/>
      <c r="Q135" s="213"/>
      <c r="R135" s="213"/>
      <c r="S135" s="213"/>
      <c r="T135" s="213"/>
      <c r="U135" s="213"/>
      <c r="V135" s="213"/>
      <c r="W135" s="213"/>
      <c r="X135" s="213"/>
      <c r="Y135" s="213"/>
      <c r="Z135" s="213"/>
      <c r="AA135" s="213"/>
      <c r="AB135" s="213"/>
      <c r="AC135" s="213"/>
      <c r="AD135" s="213"/>
      <c r="AE135" s="213"/>
      <c r="AF135" s="213"/>
      <c r="AG135" s="243"/>
      <c r="AH135" s="265"/>
      <c r="AI135" s="265"/>
      <c r="AJ135" s="213"/>
      <c r="AK135" s="265"/>
      <c r="AL135" s="265"/>
      <c r="AM135" s="213"/>
      <c r="AN135" s="265"/>
      <c r="AO135" s="265"/>
      <c r="AP135" s="213"/>
      <c r="AQ135" s="265"/>
      <c r="AR135" s="265"/>
      <c r="AS135" s="246"/>
      <c r="AT135" s="266"/>
      <c r="AU135" s="266"/>
      <c r="AV135" s="246">
        <v>43</v>
      </c>
      <c r="AW135" s="385">
        <f t="shared" si="11"/>
        <v>10.67</v>
      </c>
      <c r="AX135" s="386">
        <f t="shared" si="12"/>
        <v>0</v>
      </c>
      <c r="AY135" s="8">
        <v>30</v>
      </c>
      <c r="AZ135" s="334">
        <f t="shared" si="13"/>
        <v>6.76</v>
      </c>
      <c r="BA135" s="334">
        <f>ROUND((((AY135*F135)/$AY$139)*100),2)</f>
        <v>0</v>
      </c>
    </row>
    <row r="136" spans="1:53" ht="15.5" x14ac:dyDescent="0.35">
      <c r="A136" s="66"/>
      <c r="B136" s="66"/>
      <c r="C136" s="66"/>
      <c r="D136" s="66"/>
      <c r="E136" s="66"/>
      <c r="F136" s="66"/>
      <c r="G136" s="66"/>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328"/>
      <c r="AH136" s="329"/>
      <c r="AI136" s="329"/>
      <c r="AJ136" s="66"/>
      <c r="AK136" s="329"/>
      <c r="AL136" s="329"/>
      <c r="AM136" s="66"/>
      <c r="AN136" s="329"/>
      <c r="AO136" s="329"/>
      <c r="AP136" s="66"/>
      <c r="AQ136" s="329"/>
      <c r="AR136" s="329"/>
      <c r="AS136" s="61"/>
      <c r="AT136" s="330"/>
      <c r="AU136" s="330"/>
    </row>
    <row r="137" spans="1:53" x14ac:dyDescent="0.35">
      <c r="A137" s="141"/>
      <c r="B137" s="141"/>
      <c r="C137" s="141"/>
      <c r="D137" s="141"/>
      <c r="E137" s="141"/>
      <c r="F137" s="141"/>
      <c r="G137" s="46"/>
      <c r="H137" s="46"/>
      <c r="I137" s="46"/>
      <c r="J137" s="46"/>
      <c r="K137" s="46"/>
      <c r="L137" s="46"/>
      <c r="M137" s="46"/>
      <c r="N137" s="46"/>
      <c r="O137" s="46"/>
      <c r="P137" s="46"/>
      <c r="Q137" s="46"/>
      <c r="R137" s="46"/>
      <c r="S137" s="46"/>
      <c r="T137" s="46"/>
      <c r="U137" s="46"/>
      <c r="V137" s="46"/>
      <c r="W137" s="46"/>
      <c r="X137" s="46"/>
      <c r="Y137" s="46"/>
      <c r="Z137" s="46"/>
      <c r="AA137" s="46"/>
      <c r="AB137" s="46"/>
      <c r="AC137" s="46"/>
      <c r="AD137" s="46"/>
      <c r="AE137" s="46"/>
      <c r="AF137" s="46"/>
      <c r="AG137" s="66"/>
      <c r="AH137" s="85"/>
      <c r="AI137" s="85"/>
      <c r="AJ137" s="66"/>
      <c r="AK137" s="85"/>
      <c r="AL137" s="85"/>
      <c r="AM137" s="66"/>
      <c r="AN137" s="85"/>
      <c r="AO137" s="85"/>
      <c r="AP137" s="61"/>
      <c r="AQ137" s="95"/>
      <c r="AR137" s="95"/>
    </row>
    <row r="138" spans="1:53" x14ac:dyDescent="0.35">
      <c r="A138" s="494" t="s">
        <v>386</v>
      </c>
      <c r="B138" s="494"/>
      <c r="C138" s="494"/>
      <c r="D138" s="494"/>
      <c r="E138" s="494"/>
      <c r="F138" s="494"/>
      <c r="G138" s="46"/>
      <c r="H138" s="46"/>
      <c r="I138" s="46"/>
      <c r="J138" s="46"/>
      <c r="K138" s="46"/>
      <c r="L138" s="46"/>
      <c r="M138" s="46"/>
      <c r="N138" s="46"/>
      <c r="O138" s="46"/>
      <c r="P138" s="46"/>
      <c r="Q138" s="46"/>
      <c r="R138" s="46"/>
      <c r="S138" s="46"/>
      <c r="T138" s="46"/>
      <c r="U138" s="46"/>
      <c r="V138" s="46"/>
      <c r="W138" s="46"/>
      <c r="X138" s="46"/>
      <c r="Y138" s="46"/>
      <c r="Z138" s="46"/>
      <c r="AA138" s="46"/>
      <c r="AB138" s="46"/>
      <c r="AC138" s="46"/>
      <c r="AD138" s="46"/>
      <c r="AE138" s="46"/>
      <c r="AF138" s="46"/>
      <c r="AG138" s="59">
        <v>349</v>
      </c>
      <c r="AH138" s="85"/>
      <c r="AI138" s="85"/>
      <c r="AJ138" s="59">
        <v>313</v>
      </c>
      <c r="AK138" s="85"/>
      <c r="AL138" s="85"/>
      <c r="AM138" s="59">
        <v>362</v>
      </c>
      <c r="AN138" s="85"/>
      <c r="AO138" s="85"/>
      <c r="AP138" s="59">
        <v>346</v>
      </c>
      <c r="AQ138" s="95"/>
      <c r="AR138" s="95"/>
      <c r="AS138" s="91">
        <v>382</v>
      </c>
      <c r="AV138" s="91">
        <v>403</v>
      </c>
      <c r="AY138" s="319">
        <v>444</v>
      </c>
    </row>
    <row r="139" spans="1:53" x14ac:dyDescent="0.35">
      <c r="A139" s="494" t="s">
        <v>387</v>
      </c>
      <c r="B139" s="494"/>
      <c r="C139" s="494"/>
      <c r="D139" s="494"/>
      <c r="E139" s="494"/>
      <c r="F139" s="494"/>
      <c r="G139" s="46"/>
      <c r="H139" s="46"/>
      <c r="I139" s="46"/>
      <c r="J139" s="46"/>
      <c r="K139" s="46"/>
      <c r="L139" s="46"/>
      <c r="M139" s="46"/>
      <c r="N139" s="46"/>
      <c r="O139" s="46"/>
      <c r="P139" s="46"/>
      <c r="Q139" s="46"/>
      <c r="R139" s="46"/>
      <c r="S139" s="46"/>
      <c r="T139" s="46"/>
      <c r="U139" s="46"/>
      <c r="V139" s="46"/>
      <c r="W139" s="46"/>
      <c r="X139" s="46"/>
      <c r="Y139" s="46"/>
      <c r="Z139" s="46"/>
      <c r="AA139" s="46"/>
      <c r="AB139" s="46"/>
      <c r="AC139" s="46"/>
      <c r="AD139" s="46"/>
      <c r="AE139" s="46"/>
      <c r="AF139" s="46"/>
      <c r="AG139" s="69">
        <v>77891990</v>
      </c>
      <c r="AH139" s="86"/>
      <c r="AI139" s="86"/>
      <c r="AJ139" s="69">
        <v>72000570</v>
      </c>
      <c r="AK139" s="86"/>
      <c r="AL139" s="86"/>
      <c r="AM139" s="69">
        <v>79934362</v>
      </c>
      <c r="AN139" s="86"/>
      <c r="AO139" s="86"/>
      <c r="AP139" s="69">
        <v>73590980</v>
      </c>
      <c r="AQ139" s="96"/>
      <c r="AR139" s="96"/>
      <c r="AS139" s="67">
        <v>75927613.989999995</v>
      </c>
      <c r="AV139" s="67">
        <v>84778606</v>
      </c>
      <c r="AY139" s="63">
        <v>85406383</v>
      </c>
    </row>
    <row r="140" spans="1:53" x14ac:dyDescent="0.35">
      <c r="A140" s="141"/>
      <c r="B140" s="141"/>
      <c r="C140" s="141"/>
      <c r="D140" s="141"/>
      <c r="E140" s="141"/>
      <c r="F140" s="141"/>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92" t="s">
        <v>449</v>
      </c>
      <c r="AG140" s="144"/>
      <c r="AH140" s="144"/>
      <c r="AI140" s="144"/>
      <c r="AJ140" s="144"/>
      <c r="AK140" s="144"/>
      <c r="AL140" s="144"/>
      <c r="AM140" s="144"/>
      <c r="AN140" s="144"/>
      <c r="AO140" s="144"/>
      <c r="AP140" s="138"/>
      <c r="AQ140" s="9"/>
      <c r="AR140" s="9"/>
    </row>
  </sheetData>
  <mergeCells count="6">
    <mergeCell ref="A139:F139"/>
    <mergeCell ref="A119:F119"/>
    <mergeCell ref="A120:F120"/>
    <mergeCell ref="A121:F121"/>
    <mergeCell ref="A118:F118"/>
    <mergeCell ref="A138:F138"/>
  </mergeCells>
  <phoneticPr fontId="2" type="noConversion"/>
  <conditionalFormatting sqref="AB30:AB102">
    <cfRule type="iconSet" priority="26">
      <iconSet iconSet="3Arrows">
        <cfvo type="percent" val="0"/>
        <cfvo type="percent" val="33"/>
        <cfvo type="percent" val="67"/>
      </iconSet>
    </cfRule>
  </conditionalFormatting>
  <conditionalFormatting sqref="AB31:AB102">
    <cfRule type="dataBar" priority="25">
      <dataBar>
        <cfvo type="min"/>
        <cfvo type="max"/>
        <color rgb="FF638EC6"/>
      </dataBar>
      <extLst>
        <ext xmlns:x14="http://schemas.microsoft.com/office/spreadsheetml/2009/9/main" uri="{B025F937-C7B1-47D3-B67F-A62EFF666E3E}">
          <x14:id>{166CC2B4-2C9B-482A-8392-4BC794CEE9AF}</x14:id>
        </ext>
      </extLst>
    </cfRule>
  </conditionalFormatting>
  <conditionalFormatting sqref="A29:AB104">
    <cfRule type="expression" dxfId="911" priority="24">
      <formula>CELL("row")=ROW()</formula>
    </cfRule>
  </conditionalFormatting>
  <conditionalFormatting sqref="B64">
    <cfRule type="expression" dxfId="910" priority="23">
      <formula>CELL("row")=ROW()</formula>
    </cfRule>
  </conditionalFormatting>
  <conditionalFormatting sqref="G105:AB116">
    <cfRule type="expression" dxfId="909" priority="22">
      <formula>CELL("row")=ROW()</formula>
    </cfRule>
  </conditionalFormatting>
  <conditionalFormatting sqref="AD30:AD102">
    <cfRule type="iconSet" priority="19">
      <iconSet iconSet="3Arrows">
        <cfvo type="percent" val="0"/>
        <cfvo type="percent" val="33"/>
        <cfvo type="percent" val="67"/>
      </iconSet>
    </cfRule>
  </conditionalFormatting>
  <conditionalFormatting sqref="AD31:AD102">
    <cfRule type="dataBar" priority="18">
      <dataBar>
        <cfvo type="min"/>
        <cfvo type="max"/>
        <color rgb="FF638EC6"/>
      </dataBar>
      <extLst>
        <ext xmlns:x14="http://schemas.microsoft.com/office/spreadsheetml/2009/9/main" uri="{B025F937-C7B1-47D3-B67F-A62EFF666E3E}">
          <x14:id>{CED36172-A6A9-477E-AD7D-7135939B9E66}</x14:id>
        </ext>
      </extLst>
    </cfRule>
  </conditionalFormatting>
  <conditionalFormatting sqref="AE30:AE102">
    <cfRule type="iconSet" priority="17">
      <iconSet iconSet="3Arrows">
        <cfvo type="percent" val="0"/>
        <cfvo type="percent" val="33"/>
        <cfvo type="percent" val="67"/>
      </iconSet>
    </cfRule>
  </conditionalFormatting>
  <conditionalFormatting sqref="AG30:AG102">
    <cfRule type="iconSet" priority="14">
      <iconSet iconSet="3Arrows">
        <cfvo type="percent" val="0"/>
        <cfvo type="percent" val="33"/>
        <cfvo type="percent" val="67"/>
      </iconSet>
    </cfRule>
  </conditionalFormatting>
  <conditionalFormatting sqref="AG31:AG102">
    <cfRule type="dataBar" priority="13">
      <dataBar>
        <cfvo type="min"/>
        <cfvo type="max"/>
        <color rgb="FF638EC6"/>
      </dataBar>
      <extLst>
        <ext xmlns:x14="http://schemas.microsoft.com/office/spreadsheetml/2009/9/main" uri="{B025F937-C7B1-47D3-B67F-A62EFF666E3E}">
          <x14:id>{3E2A08E5-4AAB-476B-8A5C-621ED685B356}</x14:id>
        </ext>
      </extLst>
    </cfRule>
  </conditionalFormatting>
  <conditionalFormatting sqref="A28:AG104">
    <cfRule type="expression" dxfId="908" priority="12">
      <formula>CELL("row")=ROW()</formula>
    </cfRule>
  </conditionalFormatting>
  <conditionalFormatting sqref="G105:AG116">
    <cfRule type="expression" dxfId="907" priority="11">
      <formula>CELL("row")=ROW()</formula>
    </cfRule>
  </conditionalFormatting>
  <conditionalFormatting sqref="A105:F116">
    <cfRule type="expression" dxfId="906" priority="8">
      <formula>CELL("row")=ROW()</formula>
    </cfRule>
  </conditionalFormatting>
  <conditionalFormatting sqref="A105:F116">
    <cfRule type="expression" dxfId="905" priority="7">
      <formula>CELL("row")=ROW()</formula>
    </cfRule>
  </conditionalFormatting>
  <conditionalFormatting sqref="A105:F116">
    <cfRule type="expression" dxfId="904" priority="6">
      <formula>CELL("row")=ROW()</formula>
    </cfRule>
  </conditionalFormatting>
  <conditionalFormatting sqref="A126:AC126">
    <cfRule type="expression" dxfId="903" priority="5">
      <formula>CELL("row")=ROW()</formula>
    </cfRule>
  </conditionalFormatting>
  <conditionalFormatting sqref="G29:AA116 AB29">
    <cfRule type="dataBar" priority="243">
      <dataBar>
        <cfvo type="min"/>
        <cfvo type="max"/>
        <color rgb="FF638EC6"/>
      </dataBar>
      <extLst>
        <ext xmlns:x14="http://schemas.microsoft.com/office/spreadsheetml/2009/9/main" uri="{B025F937-C7B1-47D3-B67F-A62EFF666E3E}">
          <x14:id>{1D906C01-8DE8-4A5C-A13B-CB882D7062BF}</x14:id>
        </ext>
      </extLst>
    </cfRule>
    <cfRule type="iconSet" priority="244">
      <iconSet iconSet="3Arrows">
        <cfvo type="percent" val="0"/>
        <cfvo type="percent" val="33"/>
        <cfvo type="percent" val="67"/>
      </iconSet>
    </cfRule>
  </conditionalFormatting>
  <conditionalFormatting sqref="AC29:AC116">
    <cfRule type="dataBar" priority="249">
      <dataBar>
        <cfvo type="min"/>
        <cfvo type="max"/>
        <color rgb="FF638EC6"/>
      </dataBar>
      <extLst>
        <ext xmlns:x14="http://schemas.microsoft.com/office/spreadsheetml/2009/9/main" uri="{B025F937-C7B1-47D3-B67F-A62EFF666E3E}">
          <x14:id>{B15CE00A-8534-4194-99C3-B1058889CF60}</x14:id>
        </ext>
      </extLst>
    </cfRule>
    <cfRule type="iconSet" priority="250">
      <iconSet iconSet="3Arrows">
        <cfvo type="percent" val="0"/>
        <cfvo type="percent" val="33"/>
        <cfvo type="percent" val="67"/>
      </iconSet>
    </cfRule>
  </conditionalFormatting>
  <conditionalFormatting sqref="AF29:AF116">
    <cfRule type="dataBar" priority="253">
      <dataBar>
        <cfvo type="min"/>
        <cfvo type="max"/>
        <color rgb="FF638EC6"/>
      </dataBar>
      <extLst>
        <ext xmlns:x14="http://schemas.microsoft.com/office/spreadsheetml/2009/9/main" uri="{B025F937-C7B1-47D3-B67F-A62EFF666E3E}">
          <x14:id>{A43EB54F-7EE6-47AC-BAA5-CF4AB812B0C3}</x14:id>
        </ext>
      </extLst>
    </cfRule>
    <cfRule type="iconSet" priority="254">
      <iconSet iconSet="3Arrows">
        <cfvo type="percent" val="0"/>
        <cfvo type="percent" val="33"/>
        <cfvo type="percent" val="67"/>
      </iconSet>
    </cfRule>
  </conditionalFormatting>
  <conditionalFormatting sqref="AH29:AH116">
    <cfRule type="dataBar" priority="257">
      <dataBar>
        <cfvo type="min"/>
        <cfvo type="max"/>
        <color rgb="FF638EC6"/>
      </dataBar>
      <extLst>
        <ext xmlns:x14="http://schemas.microsoft.com/office/spreadsheetml/2009/9/main" uri="{B025F937-C7B1-47D3-B67F-A62EFF666E3E}">
          <x14:id>{6A5FC8E3-BEBF-429E-81DA-6AF668D932AC}</x14:id>
        </ext>
      </extLst>
    </cfRule>
    <cfRule type="iconSet" priority="258">
      <iconSet iconSet="3Arrows">
        <cfvo type="percent" val="0"/>
        <cfvo type="percent" val="33"/>
        <cfvo type="percent" val="67"/>
      </iconSet>
    </cfRule>
  </conditionalFormatting>
  <conditionalFormatting sqref="AH29:AN116">
    <cfRule type="dataBar" priority="261">
      <dataBar>
        <cfvo type="min"/>
        <cfvo type="max"/>
        <color rgb="FF638EC6"/>
      </dataBar>
      <extLst>
        <ext xmlns:x14="http://schemas.microsoft.com/office/spreadsheetml/2009/9/main" uri="{B025F937-C7B1-47D3-B67F-A62EFF666E3E}">
          <x14:id>{DD7B96BA-2990-47E1-B478-5656B05E5100}</x14:id>
        </ext>
      </extLst>
    </cfRule>
    <cfRule type="iconSet" priority="262">
      <iconSet iconSet="3Arrows">
        <cfvo type="percent" val="0"/>
        <cfvo type="percent" val="33"/>
        <cfvo type="percent" val="67"/>
      </iconSet>
    </cfRule>
  </conditionalFormatting>
  <conditionalFormatting sqref="G29:AO116">
    <cfRule type="dataBar" priority="265">
      <dataBar>
        <cfvo type="min"/>
        <cfvo type="max"/>
        <color rgb="FF638EC6"/>
      </dataBar>
      <extLst>
        <ext xmlns:x14="http://schemas.microsoft.com/office/spreadsheetml/2009/9/main" uri="{B025F937-C7B1-47D3-B67F-A62EFF666E3E}">
          <x14:id>{C189459D-2B73-4868-9A62-6AFAEDE05D88}</x14:id>
        </ext>
      </extLst>
    </cfRule>
    <cfRule type="iconSet" priority="266">
      <iconSet iconSet="3Arrows">
        <cfvo type="percent" val="0"/>
        <cfvo type="percent" val="33"/>
        <cfvo type="percent" val="67"/>
      </iconSet>
    </cfRule>
  </conditionalFormatting>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166CC2B4-2C9B-482A-8392-4BC794CEE9AF}">
            <x14:dataBar minLength="0" maxLength="100" gradient="0">
              <x14:cfvo type="autoMin"/>
              <x14:cfvo type="autoMax"/>
              <x14:negativeFillColor rgb="FFFF0000"/>
              <x14:axisColor rgb="FF000000"/>
            </x14:dataBar>
          </x14:cfRule>
          <xm:sqref>AB31:AB102</xm:sqref>
        </x14:conditionalFormatting>
        <x14:conditionalFormatting xmlns:xm="http://schemas.microsoft.com/office/excel/2006/main">
          <x14:cfRule type="dataBar" id="{CED36172-A6A9-477E-AD7D-7135939B9E66}">
            <x14:dataBar minLength="0" maxLength="100" gradient="0">
              <x14:cfvo type="autoMin"/>
              <x14:cfvo type="autoMax"/>
              <x14:negativeFillColor rgb="FFFF0000"/>
              <x14:axisColor rgb="FF000000"/>
            </x14:dataBar>
          </x14:cfRule>
          <xm:sqref>AD31:AD102</xm:sqref>
        </x14:conditionalFormatting>
        <x14:conditionalFormatting xmlns:xm="http://schemas.microsoft.com/office/excel/2006/main">
          <x14:cfRule type="dataBar" id="{3E2A08E5-4AAB-476B-8A5C-621ED685B356}">
            <x14:dataBar minLength="0" maxLength="100" gradient="0">
              <x14:cfvo type="autoMin"/>
              <x14:cfvo type="autoMax"/>
              <x14:negativeFillColor rgb="FFFF0000"/>
              <x14:axisColor rgb="FF000000"/>
            </x14:dataBar>
          </x14:cfRule>
          <xm:sqref>AG31:AG102</xm:sqref>
        </x14:conditionalFormatting>
        <x14:conditionalFormatting xmlns:xm="http://schemas.microsoft.com/office/excel/2006/main">
          <x14:cfRule type="dataBar" id="{1D906C01-8DE8-4A5C-A13B-CB882D7062BF}">
            <x14:dataBar minLength="0" maxLength="100" gradient="0">
              <x14:cfvo type="autoMin"/>
              <x14:cfvo type="autoMax"/>
              <x14:negativeFillColor rgb="FFFF0000"/>
              <x14:axisColor rgb="FF000000"/>
            </x14:dataBar>
          </x14:cfRule>
          <xm:sqref>G29:AA116 AB29</xm:sqref>
        </x14:conditionalFormatting>
        <x14:conditionalFormatting xmlns:xm="http://schemas.microsoft.com/office/excel/2006/main">
          <x14:cfRule type="dataBar" id="{B15CE00A-8534-4194-99C3-B1058889CF60}">
            <x14:dataBar minLength="0" maxLength="100" gradient="0">
              <x14:cfvo type="autoMin"/>
              <x14:cfvo type="autoMax"/>
              <x14:negativeFillColor rgb="FFFF0000"/>
              <x14:axisColor rgb="FF000000"/>
            </x14:dataBar>
          </x14:cfRule>
          <xm:sqref>AC29:AC116</xm:sqref>
        </x14:conditionalFormatting>
        <x14:conditionalFormatting xmlns:xm="http://schemas.microsoft.com/office/excel/2006/main">
          <x14:cfRule type="dataBar" id="{A43EB54F-7EE6-47AC-BAA5-CF4AB812B0C3}">
            <x14:dataBar minLength="0" maxLength="100" gradient="0">
              <x14:cfvo type="autoMin"/>
              <x14:cfvo type="autoMax"/>
              <x14:negativeFillColor rgb="FFFF0000"/>
              <x14:axisColor rgb="FF000000"/>
            </x14:dataBar>
          </x14:cfRule>
          <xm:sqref>AF29:AF116</xm:sqref>
        </x14:conditionalFormatting>
        <x14:conditionalFormatting xmlns:xm="http://schemas.microsoft.com/office/excel/2006/main">
          <x14:cfRule type="dataBar" id="{6A5FC8E3-BEBF-429E-81DA-6AF668D932AC}">
            <x14:dataBar minLength="0" maxLength="100" gradient="0">
              <x14:cfvo type="autoMin"/>
              <x14:cfvo type="autoMax"/>
              <x14:negativeFillColor rgb="FFFF0000"/>
              <x14:axisColor rgb="FF000000"/>
            </x14:dataBar>
          </x14:cfRule>
          <xm:sqref>AH29:AH116</xm:sqref>
        </x14:conditionalFormatting>
        <x14:conditionalFormatting xmlns:xm="http://schemas.microsoft.com/office/excel/2006/main">
          <x14:cfRule type="dataBar" id="{DD7B96BA-2990-47E1-B478-5656B05E5100}">
            <x14:dataBar minLength="0" maxLength="100" gradient="0">
              <x14:cfvo type="autoMin"/>
              <x14:cfvo type="autoMax"/>
              <x14:negativeFillColor rgb="FFFF0000"/>
              <x14:axisColor rgb="FF000000"/>
            </x14:dataBar>
          </x14:cfRule>
          <xm:sqref>AH29:AN116</xm:sqref>
        </x14:conditionalFormatting>
        <x14:conditionalFormatting xmlns:xm="http://schemas.microsoft.com/office/excel/2006/main">
          <x14:cfRule type="dataBar" id="{C189459D-2B73-4868-9A62-6AFAEDE05D88}">
            <x14:dataBar minLength="0" maxLength="100" gradient="0">
              <x14:cfvo type="autoMin"/>
              <x14:cfvo type="autoMax"/>
              <x14:negativeFillColor rgb="FFFF0000"/>
              <x14:axisColor rgb="FF000000"/>
            </x14:dataBar>
          </x14:cfRule>
          <xm:sqref>G29:AO116</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4291B-780D-4566-BC7C-D04193C66AEC}">
  <sheetPr codeName="Sheet2">
    <tabColor rgb="FFFFC000"/>
  </sheetPr>
  <dimension ref="A28:CY151"/>
  <sheetViews>
    <sheetView showGridLines="0" zoomScale="60" zoomScaleNormal="60" workbookViewId="0">
      <selection activeCell="AA19" sqref="AA19"/>
    </sheetView>
  </sheetViews>
  <sheetFormatPr defaultRowHeight="14.5" x14ac:dyDescent="0.35"/>
  <cols>
    <col min="1" max="1" width="13" customWidth="1"/>
    <col min="2" max="2" width="50.54296875" bestFit="1" customWidth="1"/>
    <col min="3" max="3" width="13.36328125" customWidth="1"/>
    <col min="4" max="4" width="15.6328125" customWidth="1"/>
    <col min="5" max="5" width="11.54296875" customWidth="1"/>
    <col min="6" max="6" width="12.6328125" bestFit="1" customWidth="1"/>
    <col min="7" max="7" width="9.6328125" bestFit="1" customWidth="1"/>
    <col min="10" max="12" width="8.90625" customWidth="1"/>
    <col min="14" max="17" width="8.90625" customWidth="1"/>
    <col min="19" max="22" width="8.90625" customWidth="1"/>
    <col min="24" max="26" width="8.90625" customWidth="1"/>
    <col min="28" max="28" width="9.81640625" customWidth="1"/>
    <col min="29" max="30" width="8.90625" customWidth="1"/>
    <col min="31" max="31" width="27.08984375" customWidth="1"/>
    <col min="32" max="32" width="26.54296875" customWidth="1"/>
    <col min="33" max="33" width="36.54296875" bestFit="1" customWidth="1"/>
    <col min="34" max="34" width="29.54296875" customWidth="1"/>
    <col min="35" max="35" width="36.1796875" bestFit="1" customWidth="1"/>
    <col min="36" max="36" width="27.453125" customWidth="1"/>
    <col min="37" max="37" width="27.90625" customWidth="1"/>
    <col min="38" max="38" width="34.6328125" bestFit="1" customWidth="1"/>
    <col min="39" max="39" width="32.08984375" bestFit="1" customWidth="1"/>
    <col min="40" max="40" width="32.54296875" bestFit="1" customWidth="1"/>
    <col min="41" max="41" width="36.1796875" bestFit="1" customWidth="1"/>
    <col min="42" max="42" width="26.7265625" bestFit="1" customWidth="1"/>
    <col min="43" max="43" width="27.1796875" bestFit="1" customWidth="1"/>
    <col min="44" max="44" width="36.1796875" bestFit="1" customWidth="1"/>
    <col min="45" max="45" width="26.54296875" customWidth="1"/>
    <col min="46" max="46" width="27.54296875" customWidth="1"/>
    <col min="47" max="47" width="36.1796875" bestFit="1" customWidth="1"/>
    <col min="48" max="48" width="26.54296875" customWidth="1"/>
    <col min="49" max="50" width="27.54296875" customWidth="1"/>
    <col min="51" max="51" width="24.81640625" customWidth="1"/>
    <col min="52" max="53" width="25.90625" customWidth="1"/>
    <col min="54" max="54" width="10.26953125" customWidth="1"/>
  </cols>
  <sheetData>
    <row r="28" spans="1:40" x14ac:dyDescent="0.35">
      <c r="G28" s="25">
        <v>45245</v>
      </c>
      <c r="H28" s="3">
        <v>45261</v>
      </c>
      <c r="I28" s="3">
        <v>45292</v>
      </c>
      <c r="J28" s="3">
        <v>45323</v>
      </c>
      <c r="K28" s="3">
        <v>45352</v>
      </c>
      <c r="L28" s="3">
        <v>45383</v>
      </c>
      <c r="M28" s="3">
        <v>45413</v>
      </c>
      <c r="N28" s="6"/>
      <c r="O28" s="6"/>
      <c r="P28" s="7"/>
      <c r="Q28" s="7"/>
      <c r="R28" s="3">
        <v>45444</v>
      </c>
      <c r="S28" s="7"/>
      <c r="T28" s="7"/>
      <c r="U28" s="7"/>
      <c r="V28" s="7"/>
      <c r="W28" s="3">
        <v>45474</v>
      </c>
      <c r="X28" s="7"/>
      <c r="AA28" s="36" t="s">
        <v>220</v>
      </c>
      <c r="AB28" s="34"/>
      <c r="AE28" s="36" t="s">
        <v>249</v>
      </c>
      <c r="AF28" s="36"/>
      <c r="AG28" s="36"/>
    </row>
    <row r="29" spans="1:40" s="10" customFormat="1" x14ac:dyDescent="0.35">
      <c r="A29" s="105" t="s">
        <v>0</v>
      </c>
      <c r="B29" s="105" t="s">
        <v>444</v>
      </c>
      <c r="C29" s="105" t="s">
        <v>2</v>
      </c>
      <c r="D29" s="105" t="s">
        <v>3</v>
      </c>
      <c r="E29" s="105" t="s">
        <v>4</v>
      </c>
      <c r="F29" s="105" t="s">
        <v>115</v>
      </c>
      <c r="G29" s="106" t="s">
        <v>113</v>
      </c>
      <c r="H29" s="106" t="s">
        <v>105</v>
      </c>
      <c r="I29" s="106" t="s">
        <v>106</v>
      </c>
      <c r="J29" s="106" t="s">
        <v>107</v>
      </c>
      <c r="K29" s="106" t="s">
        <v>399</v>
      </c>
      <c r="L29" s="106" t="s">
        <v>400</v>
      </c>
      <c r="M29" s="106" t="s">
        <v>114</v>
      </c>
      <c r="N29" s="107" t="s">
        <v>7</v>
      </c>
      <c r="O29" s="107" t="s">
        <v>6</v>
      </c>
      <c r="P29" s="107" t="s">
        <v>135</v>
      </c>
      <c r="Q29" s="107" t="s">
        <v>5</v>
      </c>
      <c r="R29" s="106" t="s">
        <v>8</v>
      </c>
      <c r="S29" s="107" t="s">
        <v>9</v>
      </c>
      <c r="T29" s="107" t="s">
        <v>10</v>
      </c>
      <c r="U29" s="107" t="s">
        <v>11</v>
      </c>
      <c r="V29" s="107" t="s">
        <v>12</v>
      </c>
      <c r="W29" s="106" t="s">
        <v>13</v>
      </c>
      <c r="X29" s="107" t="s">
        <v>14</v>
      </c>
      <c r="Y29" s="108" t="s">
        <v>144</v>
      </c>
      <c r="Z29" s="108" t="s">
        <v>213</v>
      </c>
      <c r="AA29" s="111" t="s">
        <v>294</v>
      </c>
      <c r="AB29" s="111" t="s">
        <v>295</v>
      </c>
      <c r="AC29" s="108" t="s">
        <v>233</v>
      </c>
      <c r="AD29" s="108" t="s">
        <v>237</v>
      </c>
      <c r="AE29" s="110" t="s">
        <v>359</v>
      </c>
      <c r="AF29" s="110" t="s">
        <v>360</v>
      </c>
      <c r="AG29" s="110" t="s">
        <v>361</v>
      </c>
      <c r="AH29" s="110" t="s">
        <v>362</v>
      </c>
      <c r="AI29" s="110" t="s">
        <v>363</v>
      </c>
      <c r="AJ29" s="110" t="s">
        <v>364</v>
      </c>
      <c r="AK29" s="114" t="s">
        <v>453</v>
      </c>
      <c r="AL29" s="270" t="s">
        <v>507</v>
      </c>
      <c r="AM29" s="461" t="s">
        <v>524</v>
      </c>
      <c r="AN29" s="467" t="s">
        <v>542</v>
      </c>
    </row>
    <row r="30" spans="1:40" hidden="1" x14ac:dyDescent="0.35">
      <c r="A30" s="132" t="s">
        <v>15</v>
      </c>
      <c r="B30" s="132" t="s">
        <v>16</v>
      </c>
      <c r="C30" s="132" t="s">
        <v>99</v>
      </c>
      <c r="D30" s="132" t="s">
        <v>100</v>
      </c>
      <c r="E30" s="195" t="s">
        <v>109</v>
      </c>
      <c r="F30" s="165">
        <v>169000</v>
      </c>
      <c r="G30" s="118">
        <v>0</v>
      </c>
      <c r="H30" s="118">
        <v>0</v>
      </c>
      <c r="I30" s="118">
        <v>0</v>
      </c>
      <c r="J30" s="118">
        <v>0</v>
      </c>
      <c r="K30" s="118">
        <v>0</v>
      </c>
      <c r="L30" s="118">
        <v>0</v>
      </c>
      <c r="M30" s="118">
        <v>0</v>
      </c>
      <c r="N30" s="118">
        <v>0</v>
      </c>
      <c r="O30" s="118">
        <v>0</v>
      </c>
      <c r="P30" s="118">
        <v>0</v>
      </c>
      <c r="Q30" s="118">
        <v>0</v>
      </c>
      <c r="R30" s="118">
        <v>0</v>
      </c>
      <c r="S30" s="118">
        <v>0</v>
      </c>
      <c r="T30" s="118">
        <v>0</v>
      </c>
      <c r="U30" s="118">
        <v>0</v>
      </c>
      <c r="V30" s="118">
        <v>0</v>
      </c>
      <c r="W30" s="118">
        <v>0</v>
      </c>
      <c r="X30" s="118">
        <v>0</v>
      </c>
      <c r="Y30" s="118">
        <v>0</v>
      </c>
      <c r="Z30" s="118">
        <v>0</v>
      </c>
      <c r="AA30" s="118">
        <v>0</v>
      </c>
      <c r="AB30" s="118">
        <v>0</v>
      </c>
      <c r="AC30" s="118">
        <v>0</v>
      </c>
      <c r="AD30" s="118">
        <v>0</v>
      </c>
      <c r="AE30" s="118">
        <v>0</v>
      </c>
      <c r="AF30" s="118">
        <v>0</v>
      </c>
      <c r="AG30" s="118">
        <v>0</v>
      </c>
      <c r="AH30" s="118">
        <v>0</v>
      </c>
      <c r="AI30" s="118">
        <v>0</v>
      </c>
      <c r="AJ30" s="118">
        <v>0</v>
      </c>
      <c r="AK30" s="118">
        <v>0</v>
      </c>
      <c r="AL30" s="268">
        <v>0</v>
      </c>
      <c r="AM30" s="127"/>
      <c r="AN30" s="464"/>
    </row>
    <row r="31" spans="1:40" hidden="1" x14ac:dyDescent="0.35">
      <c r="A31" s="130" t="s">
        <v>17</v>
      </c>
      <c r="B31" s="130" t="s">
        <v>18</v>
      </c>
      <c r="C31" s="130" t="s">
        <v>99</v>
      </c>
      <c r="D31" s="130" t="s">
        <v>100</v>
      </c>
      <c r="E31" s="198" t="s">
        <v>109</v>
      </c>
      <c r="F31" s="165">
        <v>99000</v>
      </c>
      <c r="G31" s="122">
        <v>0</v>
      </c>
      <c r="H31" s="122">
        <v>0</v>
      </c>
      <c r="I31" s="122">
        <v>0</v>
      </c>
      <c r="J31" s="122">
        <v>0</v>
      </c>
      <c r="K31" s="122">
        <v>0</v>
      </c>
      <c r="L31" s="122">
        <v>0</v>
      </c>
      <c r="M31" s="122">
        <v>0</v>
      </c>
      <c r="N31" s="122">
        <v>0</v>
      </c>
      <c r="O31" s="122">
        <v>0</v>
      </c>
      <c r="P31" s="122">
        <v>0</v>
      </c>
      <c r="Q31" s="122">
        <v>0</v>
      </c>
      <c r="R31" s="122">
        <v>0</v>
      </c>
      <c r="S31" s="122">
        <v>0</v>
      </c>
      <c r="T31" s="122">
        <v>0</v>
      </c>
      <c r="U31" s="122">
        <v>0</v>
      </c>
      <c r="V31" s="122">
        <v>0</v>
      </c>
      <c r="W31" s="122">
        <v>0</v>
      </c>
      <c r="X31" s="122">
        <v>0</v>
      </c>
      <c r="Y31" s="122">
        <v>0</v>
      </c>
      <c r="Z31" s="122">
        <v>0</v>
      </c>
      <c r="AA31" s="122">
        <v>0</v>
      </c>
      <c r="AB31" s="122">
        <v>0</v>
      </c>
      <c r="AC31" s="122">
        <v>0</v>
      </c>
      <c r="AD31" s="122">
        <v>0</v>
      </c>
      <c r="AE31" s="122">
        <v>0</v>
      </c>
      <c r="AF31" s="122">
        <v>0</v>
      </c>
      <c r="AG31" s="122">
        <v>0</v>
      </c>
      <c r="AH31" s="122">
        <v>0</v>
      </c>
      <c r="AI31" s="122">
        <v>0</v>
      </c>
      <c r="AJ31" s="122">
        <v>0</v>
      </c>
      <c r="AK31" s="122">
        <v>0</v>
      </c>
      <c r="AL31" s="242">
        <v>0</v>
      </c>
      <c r="AM31" s="353"/>
      <c r="AN31" s="464"/>
    </row>
    <row r="32" spans="1:40" s="10" customFormat="1" hidden="1" x14ac:dyDescent="0.35">
      <c r="A32" s="132" t="s">
        <v>19</v>
      </c>
      <c r="B32" s="132" t="s">
        <v>20</v>
      </c>
      <c r="C32" s="132" t="s">
        <v>99</v>
      </c>
      <c r="D32" s="132" t="s">
        <v>100</v>
      </c>
      <c r="E32" s="195" t="s">
        <v>109</v>
      </c>
      <c r="F32" s="165">
        <v>119000</v>
      </c>
      <c r="G32" s="118">
        <v>0</v>
      </c>
      <c r="H32" s="118">
        <v>0</v>
      </c>
      <c r="I32" s="118">
        <v>0</v>
      </c>
      <c r="J32" s="118">
        <v>0</v>
      </c>
      <c r="K32" s="118">
        <v>0</v>
      </c>
      <c r="L32" s="118">
        <v>0</v>
      </c>
      <c r="M32" s="118">
        <v>0</v>
      </c>
      <c r="N32" s="118">
        <v>0</v>
      </c>
      <c r="O32" s="118">
        <v>0</v>
      </c>
      <c r="P32" s="118">
        <v>0</v>
      </c>
      <c r="Q32" s="118">
        <v>0</v>
      </c>
      <c r="R32" s="118">
        <v>0</v>
      </c>
      <c r="S32" s="118">
        <v>0</v>
      </c>
      <c r="T32" s="118">
        <v>0</v>
      </c>
      <c r="U32" s="118">
        <v>0</v>
      </c>
      <c r="V32" s="118">
        <v>0</v>
      </c>
      <c r="W32" s="118">
        <v>0</v>
      </c>
      <c r="X32" s="118">
        <v>0</v>
      </c>
      <c r="Y32" s="118">
        <v>0</v>
      </c>
      <c r="Z32" s="118">
        <v>0</v>
      </c>
      <c r="AA32" s="118">
        <v>0</v>
      </c>
      <c r="AB32" s="118">
        <v>0</v>
      </c>
      <c r="AC32" s="118">
        <v>0</v>
      </c>
      <c r="AD32" s="118">
        <v>0</v>
      </c>
      <c r="AE32" s="118">
        <v>0</v>
      </c>
      <c r="AF32" s="118">
        <v>0</v>
      </c>
      <c r="AG32" s="118">
        <v>0</v>
      </c>
      <c r="AH32" s="118">
        <v>0</v>
      </c>
      <c r="AI32" s="118">
        <v>0</v>
      </c>
      <c r="AJ32" s="118">
        <v>0</v>
      </c>
      <c r="AK32" s="118">
        <v>0</v>
      </c>
      <c r="AL32" s="268">
        <v>0</v>
      </c>
      <c r="AM32" s="462"/>
      <c r="AN32" s="465"/>
    </row>
    <row r="33" spans="1:71" s="10" customFormat="1" hidden="1" x14ac:dyDescent="0.35">
      <c r="A33" s="130" t="s">
        <v>19</v>
      </c>
      <c r="B33" s="130" t="s">
        <v>20</v>
      </c>
      <c r="C33" s="130" t="s">
        <v>100</v>
      </c>
      <c r="D33" s="130" t="s">
        <v>100</v>
      </c>
      <c r="E33" s="198" t="s">
        <v>109</v>
      </c>
      <c r="F33" s="165">
        <v>119000</v>
      </c>
      <c r="G33" s="122">
        <v>107</v>
      </c>
      <c r="H33" s="122">
        <v>0</v>
      </c>
      <c r="I33" s="122">
        <v>0</v>
      </c>
      <c r="J33" s="122">
        <v>0</v>
      </c>
      <c r="K33" s="122">
        <v>0</v>
      </c>
      <c r="L33" s="122">
        <v>0</v>
      </c>
      <c r="M33" s="122">
        <v>0</v>
      </c>
      <c r="N33" s="122">
        <v>0</v>
      </c>
      <c r="O33" s="122">
        <v>0</v>
      </c>
      <c r="P33" s="122">
        <v>0</v>
      </c>
      <c r="Q33" s="122">
        <v>0</v>
      </c>
      <c r="R33" s="122">
        <v>0</v>
      </c>
      <c r="S33" s="122">
        <v>0</v>
      </c>
      <c r="T33" s="122">
        <v>0</v>
      </c>
      <c r="U33" s="122">
        <v>0</v>
      </c>
      <c r="V33" s="122">
        <v>0</v>
      </c>
      <c r="W33" s="122">
        <v>0</v>
      </c>
      <c r="X33" s="122">
        <v>0</v>
      </c>
      <c r="Y33" s="122">
        <v>0</v>
      </c>
      <c r="Z33" s="122">
        <v>0</v>
      </c>
      <c r="AA33" s="122">
        <v>0</v>
      </c>
      <c r="AB33" s="122">
        <v>0</v>
      </c>
      <c r="AC33" s="122">
        <v>0</v>
      </c>
      <c r="AD33" s="122">
        <v>0</v>
      </c>
      <c r="AE33" s="122">
        <v>0</v>
      </c>
      <c r="AF33" s="122">
        <v>0</v>
      </c>
      <c r="AG33" s="122">
        <v>0</v>
      </c>
      <c r="AH33" s="122">
        <v>0</v>
      </c>
      <c r="AI33" s="122">
        <v>0</v>
      </c>
      <c r="AJ33" s="122">
        <v>0</v>
      </c>
      <c r="AK33" s="122">
        <v>0</v>
      </c>
      <c r="AL33" s="242">
        <v>0</v>
      </c>
      <c r="AM33" s="462"/>
      <c r="AN33" s="465"/>
    </row>
    <row r="34" spans="1:71" s="10" customFormat="1" hidden="1" x14ac:dyDescent="0.35">
      <c r="A34" s="132" t="s">
        <v>19</v>
      </c>
      <c r="B34" s="132" t="s">
        <v>20</v>
      </c>
      <c r="C34" s="132" t="s">
        <v>99</v>
      </c>
      <c r="D34" s="132" t="s">
        <v>100</v>
      </c>
      <c r="E34" s="195" t="s">
        <v>110</v>
      </c>
      <c r="F34" s="165">
        <v>119000</v>
      </c>
      <c r="G34" s="118">
        <v>0</v>
      </c>
      <c r="H34" s="118">
        <v>0</v>
      </c>
      <c r="I34" s="118">
        <v>0</v>
      </c>
      <c r="J34" s="118">
        <v>0</v>
      </c>
      <c r="K34" s="118">
        <v>0</v>
      </c>
      <c r="L34" s="118">
        <v>0</v>
      </c>
      <c r="M34" s="118">
        <v>0</v>
      </c>
      <c r="N34" s="118">
        <v>0</v>
      </c>
      <c r="O34" s="118">
        <v>0</v>
      </c>
      <c r="P34" s="118">
        <v>0</v>
      </c>
      <c r="Q34" s="118">
        <v>0</v>
      </c>
      <c r="R34" s="118">
        <v>0</v>
      </c>
      <c r="S34" s="118">
        <v>0</v>
      </c>
      <c r="T34" s="118">
        <v>0</v>
      </c>
      <c r="U34" s="118">
        <v>0</v>
      </c>
      <c r="V34" s="118">
        <v>0</v>
      </c>
      <c r="W34" s="118">
        <v>0</v>
      </c>
      <c r="X34" s="118">
        <v>0</v>
      </c>
      <c r="Y34" s="118">
        <v>0</v>
      </c>
      <c r="Z34" s="118">
        <v>0</v>
      </c>
      <c r="AA34" s="118">
        <v>0</v>
      </c>
      <c r="AB34" s="118">
        <v>0</v>
      </c>
      <c r="AC34" s="118">
        <v>0</v>
      </c>
      <c r="AD34" s="118">
        <v>0</v>
      </c>
      <c r="AE34" s="118">
        <v>0</v>
      </c>
      <c r="AF34" s="118">
        <v>0</v>
      </c>
      <c r="AG34" s="118">
        <v>0</v>
      </c>
      <c r="AH34" s="118">
        <v>0</v>
      </c>
      <c r="AI34" s="118">
        <v>0</v>
      </c>
      <c r="AJ34" s="118">
        <v>0</v>
      </c>
      <c r="AK34" s="118">
        <v>0</v>
      </c>
      <c r="AL34" s="268">
        <v>0</v>
      </c>
      <c r="AM34" s="462"/>
      <c r="AN34" s="465"/>
    </row>
    <row r="35" spans="1:71" s="10" customFormat="1" hidden="1" x14ac:dyDescent="0.35">
      <c r="A35" s="130" t="s">
        <v>21</v>
      </c>
      <c r="B35" s="130" t="s">
        <v>22</v>
      </c>
      <c r="C35" s="130" t="s">
        <v>99</v>
      </c>
      <c r="D35" s="130" t="s">
        <v>100</v>
      </c>
      <c r="E35" s="198" t="s">
        <v>110</v>
      </c>
      <c r="F35" s="165">
        <v>169000</v>
      </c>
      <c r="G35" s="122">
        <v>0</v>
      </c>
      <c r="H35" s="122">
        <v>0</v>
      </c>
      <c r="I35" s="122">
        <v>0</v>
      </c>
      <c r="J35" s="122">
        <v>0</v>
      </c>
      <c r="K35" s="122">
        <v>0</v>
      </c>
      <c r="L35" s="122">
        <v>0</v>
      </c>
      <c r="M35" s="122">
        <v>0</v>
      </c>
      <c r="N35" s="122">
        <v>0</v>
      </c>
      <c r="O35" s="122">
        <v>0</v>
      </c>
      <c r="P35" s="122">
        <v>0</v>
      </c>
      <c r="Q35" s="122">
        <v>0</v>
      </c>
      <c r="R35" s="122">
        <v>0</v>
      </c>
      <c r="S35" s="122">
        <v>0</v>
      </c>
      <c r="T35" s="122">
        <v>0</v>
      </c>
      <c r="U35" s="122">
        <v>0</v>
      </c>
      <c r="V35" s="122">
        <v>0</v>
      </c>
      <c r="W35" s="122">
        <v>0</v>
      </c>
      <c r="X35" s="122">
        <v>0</v>
      </c>
      <c r="Y35" s="122">
        <v>0</v>
      </c>
      <c r="Z35" s="122">
        <v>0</v>
      </c>
      <c r="AA35" s="122">
        <v>0</v>
      </c>
      <c r="AB35" s="122">
        <v>0</v>
      </c>
      <c r="AC35" s="122">
        <v>0</v>
      </c>
      <c r="AD35" s="122">
        <v>0</v>
      </c>
      <c r="AE35" s="122">
        <v>0</v>
      </c>
      <c r="AF35" s="122">
        <v>0</v>
      </c>
      <c r="AG35" s="122">
        <v>0</v>
      </c>
      <c r="AH35" s="122">
        <v>0</v>
      </c>
      <c r="AI35" s="122">
        <v>0</v>
      </c>
      <c r="AJ35" s="122">
        <v>0</v>
      </c>
      <c r="AK35" s="122">
        <v>0</v>
      </c>
      <c r="AL35" s="242">
        <v>0</v>
      </c>
      <c r="AM35" s="462"/>
      <c r="AN35" s="465"/>
    </row>
    <row r="36" spans="1:71" s="10" customFormat="1" hidden="1" x14ac:dyDescent="0.35">
      <c r="A36" s="132" t="s">
        <v>21</v>
      </c>
      <c r="B36" s="132" t="s">
        <v>22</v>
      </c>
      <c r="C36" s="132" t="s">
        <v>99</v>
      </c>
      <c r="D36" s="132" t="s">
        <v>100</v>
      </c>
      <c r="E36" s="195" t="s">
        <v>109</v>
      </c>
      <c r="F36" s="165">
        <v>169000</v>
      </c>
      <c r="G36" s="118">
        <v>0</v>
      </c>
      <c r="H36" s="118">
        <v>0</v>
      </c>
      <c r="I36" s="118">
        <v>0</v>
      </c>
      <c r="J36" s="118">
        <v>0</v>
      </c>
      <c r="K36" s="118">
        <v>0</v>
      </c>
      <c r="L36" s="118">
        <v>0</v>
      </c>
      <c r="M36" s="118">
        <v>0</v>
      </c>
      <c r="N36" s="118">
        <v>0</v>
      </c>
      <c r="O36" s="118">
        <v>0</v>
      </c>
      <c r="P36" s="118">
        <v>0</v>
      </c>
      <c r="Q36" s="118">
        <v>0</v>
      </c>
      <c r="R36" s="118">
        <v>0</v>
      </c>
      <c r="S36" s="118">
        <v>0</v>
      </c>
      <c r="T36" s="118">
        <v>0</v>
      </c>
      <c r="U36" s="118">
        <v>0</v>
      </c>
      <c r="V36" s="118">
        <v>0</v>
      </c>
      <c r="W36" s="118">
        <v>0</v>
      </c>
      <c r="X36" s="118">
        <v>0</v>
      </c>
      <c r="Y36" s="118">
        <v>0</v>
      </c>
      <c r="Z36" s="118">
        <v>0</v>
      </c>
      <c r="AA36" s="118">
        <v>0</v>
      </c>
      <c r="AB36" s="118">
        <v>0</v>
      </c>
      <c r="AC36" s="118">
        <v>0</v>
      </c>
      <c r="AD36" s="118">
        <v>0</v>
      </c>
      <c r="AE36" s="118">
        <v>0</v>
      </c>
      <c r="AF36" s="118">
        <v>0</v>
      </c>
      <c r="AG36" s="118">
        <v>0</v>
      </c>
      <c r="AH36" s="118">
        <v>0</v>
      </c>
      <c r="AI36" s="118">
        <v>0</v>
      </c>
      <c r="AJ36" s="118">
        <v>0</v>
      </c>
      <c r="AK36" s="118">
        <v>0</v>
      </c>
      <c r="AL36" s="268">
        <v>0</v>
      </c>
      <c r="AM36" s="462"/>
      <c r="AN36" s="465"/>
    </row>
    <row r="37" spans="1:71" s="9" customFormat="1" hidden="1" x14ac:dyDescent="0.35">
      <c r="A37" s="130" t="s">
        <v>21</v>
      </c>
      <c r="B37" s="130" t="s">
        <v>22</v>
      </c>
      <c r="C37" s="130" t="s">
        <v>100</v>
      </c>
      <c r="D37" s="130" t="s">
        <v>100</v>
      </c>
      <c r="E37" s="198" t="s">
        <v>109</v>
      </c>
      <c r="F37" s="165">
        <v>169000</v>
      </c>
      <c r="G37" s="122">
        <v>35</v>
      </c>
      <c r="H37" s="122">
        <v>0</v>
      </c>
      <c r="I37" s="122">
        <v>0</v>
      </c>
      <c r="J37" s="122">
        <v>0</v>
      </c>
      <c r="K37" s="122">
        <v>0</v>
      </c>
      <c r="L37" s="122">
        <v>0</v>
      </c>
      <c r="M37" s="122">
        <v>0</v>
      </c>
      <c r="N37" s="122">
        <v>0</v>
      </c>
      <c r="O37" s="122">
        <v>0</v>
      </c>
      <c r="P37" s="122">
        <v>0</v>
      </c>
      <c r="Q37" s="122">
        <v>0</v>
      </c>
      <c r="R37" s="122">
        <v>0</v>
      </c>
      <c r="S37" s="122">
        <v>0</v>
      </c>
      <c r="T37" s="122">
        <v>0</v>
      </c>
      <c r="U37" s="122">
        <v>0</v>
      </c>
      <c r="V37" s="122">
        <v>0</v>
      </c>
      <c r="W37" s="122">
        <v>0</v>
      </c>
      <c r="X37" s="122">
        <v>0</v>
      </c>
      <c r="Y37" s="122">
        <v>0</v>
      </c>
      <c r="Z37" s="122">
        <v>0</v>
      </c>
      <c r="AA37" s="122">
        <v>0</v>
      </c>
      <c r="AB37" s="122">
        <v>0</v>
      </c>
      <c r="AC37" s="122">
        <v>0</v>
      </c>
      <c r="AD37" s="122">
        <v>0</v>
      </c>
      <c r="AE37" s="122">
        <v>0</v>
      </c>
      <c r="AF37" s="122">
        <v>0</v>
      </c>
      <c r="AG37" s="122">
        <v>0</v>
      </c>
      <c r="AH37" s="122">
        <v>0</v>
      </c>
      <c r="AI37" s="122">
        <v>0</v>
      </c>
      <c r="AJ37" s="122">
        <v>0</v>
      </c>
      <c r="AK37" s="122">
        <v>0</v>
      </c>
      <c r="AL37" s="242">
        <v>0</v>
      </c>
      <c r="AM37" s="463"/>
      <c r="AN37" s="466"/>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row>
    <row r="38" spans="1:71" s="10" customFormat="1" hidden="1" x14ac:dyDescent="0.35">
      <c r="A38" s="132" t="s">
        <v>23</v>
      </c>
      <c r="B38" s="132" t="s">
        <v>24</v>
      </c>
      <c r="C38" s="132" t="s">
        <v>99</v>
      </c>
      <c r="D38" s="132" t="s">
        <v>100</v>
      </c>
      <c r="E38" s="195" t="s">
        <v>109</v>
      </c>
      <c r="F38" s="165">
        <v>178000</v>
      </c>
      <c r="G38" s="118">
        <v>0</v>
      </c>
      <c r="H38" s="118">
        <v>0</v>
      </c>
      <c r="I38" s="118">
        <v>0</v>
      </c>
      <c r="J38" s="118">
        <v>0</v>
      </c>
      <c r="K38" s="118">
        <v>0</v>
      </c>
      <c r="L38" s="118">
        <v>0</v>
      </c>
      <c r="M38" s="118">
        <v>0</v>
      </c>
      <c r="N38" s="118">
        <v>0</v>
      </c>
      <c r="O38" s="118">
        <v>0</v>
      </c>
      <c r="P38" s="118">
        <v>0</v>
      </c>
      <c r="Q38" s="118">
        <v>0</v>
      </c>
      <c r="R38" s="118">
        <v>0</v>
      </c>
      <c r="S38" s="118">
        <v>0</v>
      </c>
      <c r="T38" s="118">
        <v>0</v>
      </c>
      <c r="U38" s="118">
        <v>0</v>
      </c>
      <c r="V38" s="118">
        <v>0</v>
      </c>
      <c r="W38" s="118">
        <v>0</v>
      </c>
      <c r="X38" s="118">
        <v>0</v>
      </c>
      <c r="Y38" s="118">
        <v>0</v>
      </c>
      <c r="Z38" s="118">
        <v>0</v>
      </c>
      <c r="AA38" s="118">
        <v>0</v>
      </c>
      <c r="AB38" s="118">
        <v>0</v>
      </c>
      <c r="AC38" s="118">
        <v>0</v>
      </c>
      <c r="AD38" s="118">
        <v>0</v>
      </c>
      <c r="AE38" s="118">
        <v>0</v>
      </c>
      <c r="AF38" s="118">
        <v>0</v>
      </c>
      <c r="AG38" s="118">
        <v>0</v>
      </c>
      <c r="AH38" s="118">
        <v>0</v>
      </c>
      <c r="AI38" s="118">
        <v>0</v>
      </c>
      <c r="AJ38" s="118">
        <v>0</v>
      </c>
      <c r="AK38" s="118">
        <v>0</v>
      </c>
      <c r="AL38" s="268">
        <v>0</v>
      </c>
      <c r="AM38" s="462"/>
      <c r="AN38" s="465"/>
    </row>
    <row r="39" spans="1:71" s="10" customFormat="1" hidden="1" x14ac:dyDescent="0.35">
      <c r="A39" s="130" t="s">
        <v>23</v>
      </c>
      <c r="B39" s="130" t="s">
        <v>24</v>
      </c>
      <c r="C39" s="130" t="s">
        <v>100</v>
      </c>
      <c r="D39" s="130" t="s">
        <v>100</v>
      </c>
      <c r="E39" s="198" t="s">
        <v>109</v>
      </c>
      <c r="F39" s="165">
        <v>178000</v>
      </c>
      <c r="G39" s="122">
        <v>29</v>
      </c>
      <c r="H39" s="122">
        <v>0</v>
      </c>
      <c r="I39" s="122">
        <v>0</v>
      </c>
      <c r="J39" s="122">
        <v>0</v>
      </c>
      <c r="K39" s="122">
        <v>0</v>
      </c>
      <c r="L39" s="122">
        <v>0</v>
      </c>
      <c r="M39" s="122">
        <v>0</v>
      </c>
      <c r="N39" s="122">
        <v>0</v>
      </c>
      <c r="O39" s="122">
        <v>0</v>
      </c>
      <c r="P39" s="122">
        <v>0</v>
      </c>
      <c r="Q39" s="122">
        <v>0</v>
      </c>
      <c r="R39" s="122">
        <v>0</v>
      </c>
      <c r="S39" s="122">
        <v>0</v>
      </c>
      <c r="T39" s="122">
        <v>0</v>
      </c>
      <c r="U39" s="122">
        <v>0</v>
      </c>
      <c r="V39" s="122">
        <v>0</v>
      </c>
      <c r="W39" s="122">
        <v>0</v>
      </c>
      <c r="X39" s="122">
        <v>0</v>
      </c>
      <c r="Y39" s="122">
        <v>0</v>
      </c>
      <c r="Z39" s="122">
        <v>0</v>
      </c>
      <c r="AA39" s="122">
        <v>0</v>
      </c>
      <c r="AB39" s="122">
        <v>0</v>
      </c>
      <c r="AC39" s="122">
        <v>0</v>
      </c>
      <c r="AD39" s="122">
        <v>0</v>
      </c>
      <c r="AE39" s="122">
        <v>0</v>
      </c>
      <c r="AF39" s="122">
        <v>0</v>
      </c>
      <c r="AG39" s="122">
        <v>0</v>
      </c>
      <c r="AH39" s="122">
        <v>0</v>
      </c>
      <c r="AI39" s="122">
        <v>0</v>
      </c>
      <c r="AJ39" s="122">
        <v>0</v>
      </c>
      <c r="AK39" s="122">
        <v>0</v>
      </c>
      <c r="AL39" s="242">
        <v>0</v>
      </c>
      <c r="AM39" s="462"/>
      <c r="AN39" s="465"/>
    </row>
    <row r="40" spans="1:71" hidden="1" x14ac:dyDescent="0.35">
      <c r="A40" s="132" t="s">
        <v>25</v>
      </c>
      <c r="B40" s="132" t="s">
        <v>26</v>
      </c>
      <c r="C40" s="132" t="s">
        <v>99</v>
      </c>
      <c r="D40" s="132" t="s">
        <v>100</v>
      </c>
      <c r="E40" s="195" t="s">
        <v>109</v>
      </c>
      <c r="F40" s="165">
        <v>248000</v>
      </c>
      <c r="G40" s="118">
        <v>0</v>
      </c>
      <c r="H40" s="118">
        <v>0</v>
      </c>
      <c r="I40" s="118">
        <v>0</v>
      </c>
      <c r="J40" s="118">
        <v>0</v>
      </c>
      <c r="K40" s="118">
        <v>0</v>
      </c>
      <c r="L40" s="118">
        <v>0</v>
      </c>
      <c r="M40" s="118">
        <v>0</v>
      </c>
      <c r="N40" s="118">
        <v>0</v>
      </c>
      <c r="O40" s="118">
        <v>0</v>
      </c>
      <c r="P40" s="118">
        <v>0</v>
      </c>
      <c r="Q40" s="118">
        <v>0</v>
      </c>
      <c r="R40" s="118">
        <v>0</v>
      </c>
      <c r="S40" s="118">
        <v>0</v>
      </c>
      <c r="T40" s="118">
        <v>0</v>
      </c>
      <c r="U40" s="118">
        <v>0</v>
      </c>
      <c r="V40" s="118">
        <v>0</v>
      </c>
      <c r="W40" s="118">
        <v>0</v>
      </c>
      <c r="X40" s="118">
        <v>0</v>
      </c>
      <c r="Y40" s="118">
        <v>0</v>
      </c>
      <c r="Z40" s="118">
        <v>0</v>
      </c>
      <c r="AA40" s="118">
        <v>0</v>
      </c>
      <c r="AB40" s="118">
        <v>0</v>
      </c>
      <c r="AC40" s="118">
        <v>0</v>
      </c>
      <c r="AD40" s="118">
        <v>0</v>
      </c>
      <c r="AE40" s="118">
        <v>0</v>
      </c>
      <c r="AF40" s="118">
        <v>0</v>
      </c>
      <c r="AG40" s="118">
        <v>0</v>
      </c>
      <c r="AH40" s="118">
        <v>0</v>
      </c>
      <c r="AI40" s="118">
        <v>0</v>
      </c>
      <c r="AJ40" s="118">
        <v>0</v>
      </c>
      <c r="AK40" s="118">
        <v>0</v>
      </c>
      <c r="AL40" s="268">
        <v>0</v>
      </c>
      <c r="AM40" s="127"/>
      <c r="AN40" s="464"/>
    </row>
    <row r="41" spans="1:71" hidden="1" x14ac:dyDescent="0.35">
      <c r="A41" s="130" t="s">
        <v>25</v>
      </c>
      <c r="B41" s="130" t="s">
        <v>26</v>
      </c>
      <c r="C41" s="130" t="s">
        <v>100</v>
      </c>
      <c r="D41" s="130" t="s">
        <v>100</v>
      </c>
      <c r="E41" s="198" t="s">
        <v>109</v>
      </c>
      <c r="F41" s="165">
        <v>248000</v>
      </c>
      <c r="G41" s="122">
        <v>12</v>
      </c>
      <c r="H41" s="122">
        <v>0</v>
      </c>
      <c r="I41" s="122">
        <v>0</v>
      </c>
      <c r="J41" s="122">
        <v>0</v>
      </c>
      <c r="K41" s="122">
        <v>0</v>
      </c>
      <c r="L41" s="122">
        <v>0</v>
      </c>
      <c r="M41" s="122">
        <v>0</v>
      </c>
      <c r="N41" s="122">
        <v>0</v>
      </c>
      <c r="O41" s="122">
        <v>0</v>
      </c>
      <c r="P41" s="122">
        <v>0</v>
      </c>
      <c r="Q41" s="122">
        <v>0</v>
      </c>
      <c r="R41" s="122">
        <v>0</v>
      </c>
      <c r="S41" s="122">
        <v>0</v>
      </c>
      <c r="T41" s="122">
        <v>0</v>
      </c>
      <c r="U41" s="122">
        <v>0</v>
      </c>
      <c r="V41" s="122">
        <v>0</v>
      </c>
      <c r="W41" s="122">
        <v>0</v>
      </c>
      <c r="X41" s="122">
        <v>0</v>
      </c>
      <c r="Y41" s="122">
        <v>0</v>
      </c>
      <c r="Z41" s="122">
        <v>0</v>
      </c>
      <c r="AA41" s="122">
        <v>0</v>
      </c>
      <c r="AB41" s="122">
        <v>0</v>
      </c>
      <c r="AC41" s="122">
        <v>0</v>
      </c>
      <c r="AD41" s="122">
        <v>0</v>
      </c>
      <c r="AE41" s="122">
        <v>0</v>
      </c>
      <c r="AF41" s="122">
        <v>0</v>
      </c>
      <c r="AG41" s="122">
        <v>0</v>
      </c>
      <c r="AH41" s="122">
        <v>0</v>
      </c>
      <c r="AI41" s="122">
        <v>0</v>
      </c>
      <c r="AJ41" s="122">
        <v>0</v>
      </c>
      <c r="AK41" s="122">
        <v>0</v>
      </c>
      <c r="AL41" s="242">
        <v>0</v>
      </c>
      <c r="AM41" s="353"/>
      <c r="AN41" s="464"/>
    </row>
    <row r="42" spans="1:71" s="10" customFormat="1" hidden="1" x14ac:dyDescent="0.35">
      <c r="A42" s="132" t="s">
        <v>25</v>
      </c>
      <c r="B42" s="132" t="s">
        <v>26</v>
      </c>
      <c r="C42" s="132" t="s">
        <v>100</v>
      </c>
      <c r="D42" s="132" t="s">
        <v>100</v>
      </c>
      <c r="E42" s="195" t="s">
        <v>110</v>
      </c>
      <c r="F42" s="165">
        <v>248000</v>
      </c>
      <c r="G42" s="118">
        <v>0</v>
      </c>
      <c r="H42" s="118">
        <v>0</v>
      </c>
      <c r="I42" s="118">
        <v>0</v>
      </c>
      <c r="J42" s="118">
        <v>0</v>
      </c>
      <c r="K42" s="118">
        <v>0</v>
      </c>
      <c r="L42" s="118">
        <v>0</v>
      </c>
      <c r="M42" s="118">
        <v>0</v>
      </c>
      <c r="N42" s="118">
        <v>0</v>
      </c>
      <c r="O42" s="118">
        <v>0</v>
      </c>
      <c r="P42" s="118">
        <v>0</v>
      </c>
      <c r="Q42" s="118">
        <v>0</v>
      </c>
      <c r="R42" s="118">
        <v>0</v>
      </c>
      <c r="S42" s="118">
        <v>0</v>
      </c>
      <c r="T42" s="118">
        <v>0</v>
      </c>
      <c r="U42" s="118">
        <v>0</v>
      </c>
      <c r="V42" s="118">
        <v>0</v>
      </c>
      <c r="W42" s="118">
        <v>0</v>
      </c>
      <c r="X42" s="118">
        <v>0</v>
      </c>
      <c r="Y42" s="118">
        <v>0</v>
      </c>
      <c r="Z42" s="118">
        <v>0</v>
      </c>
      <c r="AA42" s="118">
        <v>0</v>
      </c>
      <c r="AB42" s="118">
        <v>0</v>
      </c>
      <c r="AC42" s="118">
        <v>0</v>
      </c>
      <c r="AD42" s="118">
        <v>0</v>
      </c>
      <c r="AE42" s="118">
        <v>0</v>
      </c>
      <c r="AF42" s="118">
        <v>0</v>
      </c>
      <c r="AG42" s="118">
        <v>0</v>
      </c>
      <c r="AH42" s="118">
        <v>0</v>
      </c>
      <c r="AI42" s="118">
        <v>0</v>
      </c>
      <c r="AJ42" s="118">
        <v>0</v>
      </c>
      <c r="AK42" s="118">
        <v>0</v>
      </c>
      <c r="AL42" s="268">
        <v>0</v>
      </c>
      <c r="AM42" s="462"/>
      <c r="AN42" s="465"/>
    </row>
    <row r="43" spans="1:71" hidden="1" x14ac:dyDescent="0.35">
      <c r="A43" s="130" t="s">
        <v>27</v>
      </c>
      <c r="B43" s="130" t="s">
        <v>28</v>
      </c>
      <c r="C43" s="130" t="s">
        <v>100</v>
      </c>
      <c r="D43" s="130" t="s">
        <v>100</v>
      </c>
      <c r="E43" s="198" t="s">
        <v>110</v>
      </c>
      <c r="F43" s="165">
        <v>11000</v>
      </c>
      <c r="G43" s="122">
        <v>0</v>
      </c>
      <c r="H43" s="122">
        <v>0</v>
      </c>
      <c r="I43" s="122">
        <v>0</v>
      </c>
      <c r="J43" s="122">
        <v>0</v>
      </c>
      <c r="K43" s="122">
        <v>0</v>
      </c>
      <c r="L43" s="122">
        <v>0</v>
      </c>
      <c r="M43" s="122">
        <v>0</v>
      </c>
      <c r="N43" s="122">
        <v>0</v>
      </c>
      <c r="O43" s="122">
        <v>0</v>
      </c>
      <c r="P43" s="122">
        <v>0</v>
      </c>
      <c r="Q43" s="122">
        <v>0</v>
      </c>
      <c r="R43" s="122">
        <v>0</v>
      </c>
      <c r="S43" s="122">
        <v>0</v>
      </c>
      <c r="T43" s="122">
        <v>0</v>
      </c>
      <c r="U43" s="122">
        <v>0</v>
      </c>
      <c r="V43" s="122">
        <v>0</v>
      </c>
      <c r="W43" s="122">
        <v>0</v>
      </c>
      <c r="X43" s="122">
        <v>0</v>
      </c>
      <c r="Y43" s="122">
        <v>0</v>
      </c>
      <c r="Z43" s="122">
        <v>0</v>
      </c>
      <c r="AA43" s="122">
        <v>0</v>
      </c>
      <c r="AB43" s="122">
        <v>0</v>
      </c>
      <c r="AC43" s="122">
        <v>0</v>
      </c>
      <c r="AD43" s="122">
        <v>0</v>
      </c>
      <c r="AE43" s="122">
        <v>0</v>
      </c>
      <c r="AF43" s="122">
        <v>0</v>
      </c>
      <c r="AG43" s="122">
        <v>0</v>
      </c>
      <c r="AH43" s="122">
        <v>0</v>
      </c>
      <c r="AI43" s="122">
        <v>0</v>
      </c>
      <c r="AJ43" s="122">
        <v>0</v>
      </c>
      <c r="AK43" s="122">
        <v>0</v>
      </c>
      <c r="AL43" s="242">
        <v>0</v>
      </c>
      <c r="AM43" s="353"/>
      <c r="AN43" s="464"/>
    </row>
    <row r="44" spans="1:71" hidden="1" x14ac:dyDescent="0.35">
      <c r="A44" s="132" t="s">
        <v>27</v>
      </c>
      <c r="B44" s="132" t="s">
        <v>28</v>
      </c>
      <c r="C44" s="132" t="s">
        <v>100</v>
      </c>
      <c r="D44" s="132" t="s">
        <v>100</v>
      </c>
      <c r="E44" s="195" t="s">
        <v>109</v>
      </c>
      <c r="F44" s="165">
        <v>11000</v>
      </c>
      <c r="G44" s="118">
        <v>0</v>
      </c>
      <c r="H44" s="118">
        <v>0</v>
      </c>
      <c r="I44" s="118">
        <v>0</v>
      </c>
      <c r="J44" s="118">
        <v>0</v>
      </c>
      <c r="K44" s="118">
        <v>0</v>
      </c>
      <c r="L44" s="118">
        <v>0</v>
      </c>
      <c r="M44" s="118">
        <v>0</v>
      </c>
      <c r="N44" s="118">
        <v>0</v>
      </c>
      <c r="O44" s="118">
        <v>0</v>
      </c>
      <c r="P44" s="118">
        <v>0</v>
      </c>
      <c r="Q44" s="118">
        <v>0</v>
      </c>
      <c r="R44" s="118">
        <v>0</v>
      </c>
      <c r="S44" s="118">
        <v>0</v>
      </c>
      <c r="T44" s="118">
        <v>0</v>
      </c>
      <c r="U44" s="118">
        <v>0</v>
      </c>
      <c r="V44" s="118">
        <v>0</v>
      </c>
      <c r="W44" s="118">
        <v>0</v>
      </c>
      <c r="X44" s="118">
        <v>0</v>
      </c>
      <c r="Y44" s="118">
        <v>0</v>
      </c>
      <c r="Z44" s="118">
        <v>0</v>
      </c>
      <c r="AA44" s="118">
        <v>0</v>
      </c>
      <c r="AB44" s="118">
        <v>0</v>
      </c>
      <c r="AC44" s="118">
        <v>0</v>
      </c>
      <c r="AD44" s="118">
        <v>0</v>
      </c>
      <c r="AE44" s="118">
        <v>0</v>
      </c>
      <c r="AF44" s="118">
        <v>0</v>
      </c>
      <c r="AG44" s="118">
        <v>0</v>
      </c>
      <c r="AH44" s="118">
        <v>0</v>
      </c>
      <c r="AI44" s="118">
        <v>0</v>
      </c>
      <c r="AJ44" s="118">
        <v>0</v>
      </c>
      <c r="AK44" s="118">
        <v>0</v>
      </c>
      <c r="AL44" s="268">
        <v>0</v>
      </c>
      <c r="AM44" s="127"/>
      <c r="AN44" s="464"/>
    </row>
    <row r="45" spans="1:71" s="10" customFormat="1" hidden="1" x14ac:dyDescent="0.35">
      <c r="A45" s="130" t="s">
        <v>29</v>
      </c>
      <c r="B45" s="130" t="s">
        <v>30</v>
      </c>
      <c r="C45" s="130" t="s">
        <v>100</v>
      </c>
      <c r="D45" s="130" t="s">
        <v>100</v>
      </c>
      <c r="E45" s="198" t="s">
        <v>109</v>
      </c>
      <c r="F45" s="165">
        <v>59000</v>
      </c>
      <c r="G45" s="122">
        <v>0</v>
      </c>
      <c r="H45" s="122">
        <v>0</v>
      </c>
      <c r="I45" s="122">
        <v>0</v>
      </c>
      <c r="J45" s="122">
        <v>0</v>
      </c>
      <c r="K45" s="122">
        <v>0</v>
      </c>
      <c r="L45" s="122">
        <v>0</v>
      </c>
      <c r="M45" s="122">
        <v>0</v>
      </c>
      <c r="N45" s="122">
        <v>0</v>
      </c>
      <c r="O45" s="122">
        <v>0</v>
      </c>
      <c r="P45" s="122">
        <v>0</v>
      </c>
      <c r="Q45" s="122">
        <v>0</v>
      </c>
      <c r="R45" s="122">
        <v>0</v>
      </c>
      <c r="S45" s="122">
        <v>0</v>
      </c>
      <c r="T45" s="122">
        <v>0</v>
      </c>
      <c r="U45" s="122">
        <v>0</v>
      </c>
      <c r="V45" s="122">
        <v>0</v>
      </c>
      <c r="W45" s="122">
        <v>0</v>
      </c>
      <c r="X45" s="122">
        <v>0</v>
      </c>
      <c r="Y45" s="122">
        <v>0</v>
      </c>
      <c r="Z45" s="122">
        <v>0</v>
      </c>
      <c r="AA45" s="122">
        <v>0</v>
      </c>
      <c r="AB45" s="122">
        <v>0</v>
      </c>
      <c r="AC45" s="122">
        <v>0</v>
      </c>
      <c r="AD45" s="122">
        <v>0</v>
      </c>
      <c r="AE45" s="122">
        <v>0</v>
      </c>
      <c r="AF45" s="122">
        <v>0</v>
      </c>
      <c r="AG45" s="122">
        <v>0</v>
      </c>
      <c r="AH45" s="122">
        <v>0</v>
      </c>
      <c r="AI45" s="122">
        <v>0</v>
      </c>
      <c r="AJ45" s="122">
        <v>0</v>
      </c>
      <c r="AK45" s="122">
        <v>0</v>
      </c>
      <c r="AL45" s="242">
        <v>0</v>
      </c>
      <c r="AM45" s="462"/>
      <c r="AN45" s="465"/>
    </row>
    <row r="46" spans="1:71" s="10" customFormat="1" hidden="1" x14ac:dyDescent="0.35">
      <c r="A46" s="132" t="s">
        <v>31</v>
      </c>
      <c r="B46" s="132" t="s">
        <v>32</v>
      </c>
      <c r="C46" s="132" t="s">
        <v>100</v>
      </c>
      <c r="D46" s="132" t="s">
        <v>100</v>
      </c>
      <c r="E46" s="195" t="s">
        <v>109</v>
      </c>
      <c r="F46" s="165">
        <v>56000</v>
      </c>
      <c r="G46" s="118">
        <v>0</v>
      </c>
      <c r="H46" s="118">
        <v>0</v>
      </c>
      <c r="I46" s="118">
        <v>0</v>
      </c>
      <c r="J46" s="118">
        <v>0</v>
      </c>
      <c r="K46" s="118">
        <v>0</v>
      </c>
      <c r="L46" s="118">
        <v>0</v>
      </c>
      <c r="M46" s="118">
        <v>0</v>
      </c>
      <c r="N46" s="118">
        <v>0</v>
      </c>
      <c r="O46" s="118">
        <v>0</v>
      </c>
      <c r="P46" s="118">
        <v>0</v>
      </c>
      <c r="Q46" s="118">
        <v>0</v>
      </c>
      <c r="R46" s="118">
        <v>0</v>
      </c>
      <c r="S46" s="118">
        <v>0</v>
      </c>
      <c r="T46" s="118">
        <v>0</v>
      </c>
      <c r="U46" s="118">
        <v>0</v>
      </c>
      <c r="V46" s="118">
        <v>0</v>
      </c>
      <c r="W46" s="118">
        <v>0</v>
      </c>
      <c r="X46" s="118">
        <v>0</v>
      </c>
      <c r="Y46" s="118">
        <v>0</v>
      </c>
      <c r="Z46" s="118">
        <v>0</v>
      </c>
      <c r="AA46" s="118">
        <v>0</v>
      </c>
      <c r="AB46" s="118">
        <v>0</v>
      </c>
      <c r="AC46" s="118">
        <v>0</v>
      </c>
      <c r="AD46" s="118">
        <v>0</v>
      </c>
      <c r="AE46" s="118">
        <v>0</v>
      </c>
      <c r="AF46" s="118">
        <v>0</v>
      </c>
      <c r="AG46" s="118">
        <v>0</v>
      </c>
      <c r="AH46" s="118">
        <v>0</v>
      </c>
      <c r="AI46" s="118">
        <v>0</v>
      </c>
      <c r="AJ46" s="118">
        <v>0</v>
      </c>
      <c r="AK46" s="118">
        <v>0</v>
      </c>
      <c r="AL46" s="268">
        <v>0</v>
      </c>
      <c r="AM46" s="462"/>
      <c r="AN46" s="465"/>
    </row>
    <row r="47" spans="1:71" hidden="1" x14ac:dyDescent="0.35">
      <c r="A47" s="130" t="s">
        <v>33</v>
      </c>
      <c r="B47" s="130" t="s">
        <v>34</v>
      </c>
      <c r="C47" s="130" t="s">
        <v>100</v>
      </c>
      <c r="D47" s="130" t="s">
        <v>100</v>
      </c>
      <c r="E47" s="198" t="s">
        <v>109</v>
      </c>
      <c r="F47" s="165">
        <v>56000</v>
      </c>
      <c r="G47" s="122">
        <v>0</v>
      </c>
      <c r="H47" s="122">
        <v>0</v>
      </c>
      <c r="I47" s="122">
        <v>0</v>
      </c>
      <c r="J47" s="122">
        <v>0</v>
      </c>
      <c r="K47" s="122">
        <v>0</v>
      </c>
      <c r="L47" s="122">
        <v>0</v>
      </c>
      <c r="M47" s="122">
        <v>0</v>
      </c>
      <c r="N47" s="122">
        <v>0</v>
      </c>
      <c r="O47" s="122">
        <v>0</v>
      </c>
      <c r="P47" s="122">
        <v>0</v>
      </c>
      <c r="Q47" s="122">
        <v>0</v>
      </c>
      <c r="R47" s="122">
        <v>0</v>
      </c>
      <c r="S47" s="122">
        <v>0</v>
      </c>
      <c r="T47" s="122">
        <v>0</v>
      </c>
      <c r="U47" s="122">
        <v>0</v>
      </c>
      <c r="V47" s="122">
        <v>0</v>
      </c>
      <c r="W47" s="122">
        <v>0</v>
      </c>
      <c r="X47" s="122">
        <v>0</v>
      </c>
      <c r="Y47" s="122">
        <v>0</v>
      </c>
      <c r="Z47" s="122">
        <v>0</v>
      </c>
      <c r="AA47" s="122">
        <v>0</v>
      </c>
      <c r="AB47" s="122">
        <v>0</v>
      </c>
      <c r="AC47" s="122">
        <v>0</v>
      </c>
      <c r="AD47" s="122">
        <v>0</v>
      </c>
      <c r="AE47" s="122">
        <v>0</v>
      </c>
      <c r="AF47" s="122">
        <v>0</v>
      </c>
      <c r="AG47" s="122">
        <v>0</v>
      </c>
      <c r="AH47" s="122">
        <v>0</v>
      </c>
      <c r="AI47" s="122">
        <v>0</v>
      </c>
      <c r="AJ47" s="122">
        <v>0</v>
      </c>
      <c r="AK47" s="122">
        <v>0</v>
      </c>
      <c r="AL47" s="242">
        <v>0</v>
      </c>
      <c r="AM47" s="353"/>
      <c r="AN47" s="464"/>
    </row>
    <row r="48" spans="1:71" hidden="1" x14ac:dyDescent="0.35">
      <c r="A48" s="132" t="s">
        <v>116</v>
      </c>
      <c r="B48" s="132" t="s">
        <v>117</v>
      </c>
      <c r="C48" s="132" t="s">
        <v>100</v>
      </c>
      <c r="D48" s="132" t="s">
        <v>100</v>
      </c>
      <c r="E48" s="205" t="s">
        <v>109</v>
      </c>
      <c r="F48" s="206">
        <v>119000</v>
      </c>
      <c r="G48" s="118">
        <v>185</v>
      </c>
      <c r="H48" s="118">
        <v>0</v>
      </c>
      <c r="I48" s="118">
        <v>0</v>
      </c>
      <c r="J48" s="118">
        <v>0</v>
      </c>
      <c r="K48" s="118">
        <v>0</v>
      </c>
      <c r="L48" s="118">
        <v>0</v>
      </c>
      <c r="M48" s="118">
        <v>0</v>
      </c>
      <c r="N48" s="118">
        <v>0</v>
      </c>
      <c r="O48" s="118">
        <v>0</v>
      </c>
      <c r="P48" s="118">
        <v>0</v>
      </c>
      <c r="Q48" s="118">
        <v>0</v>
      </c>
      <c r="R48" s="118">
        <v>0</v>
      </c>
      <c r="S48" s="118">
        <v>0</v>
      </c>
      <c r="T48" s="118">
        <v>0</v>
      </c>
      <c r="U48" s="118">
        <v>0</v>
      </c>
      <c r="V48" s="118">
        <v>0</v>
      </c>
      <c r="W48" s="118">
        <v>0</v>
      </c>
      <c r="X48" s="118">
        <v>0</v>
      </c>
      <c r="Y48" s="118">
        <v>0</v>
      </c>
      <c r="Z48" s="118">
        <v>0</v>
      </c>
      <c r="AA48" s="118">
        <v>0</v>
      </c>
      <c r="AB48" s="118">
        <v>0</v>
      </c>
      <c r="AC48" s="118">
        <v>0</v>
      </c>
      <c r="AD48" s="118">
        <v>0</v>
      </c>
      <c r="AE48" s="118">
        <v>0</v>
      </c>
      <c r="AF48" s="118">
        <v>0</v>
      </c>
      <c r="AG48" s="118">
        <v>0</v>
      </c>
      <c r="AH48" s="118">
        <v>0</v>
      </c>
      <c r="AI48" s="118">
        <v>0</v>
      </c>
      <c r="AJ48" s="118">
        <v>0</v>
      </c>
      <c r="AK48" s="118">
        <v>0</v>
      </c>
      <c r="AL48" s="268">
        <v>0</v>
      </c>
      <c r="AM48" s="127"/>
      <c r="AN48" s="464"/>
    </row>
    <row r="49" spans="1:103" hidden="1" x14ac:dyDescent="0.35">
      <c r="A49" s="130" t="s">
        <v>118</v>
      </c>
      <c r="B49" s="130" t="s">
        <v>119</v>
      </c>
      <c r="C49" s="130" t="s">
        <v>100</v>
      </c>
      <c r="D49" s="130" t="s">
        <v>100</v>
      </c>
      <c r="E49" s="207" t="s">
        <v>109</v>
      </c>
      <c r="F49" s="206">
        <v>169000</v>
      </c>
      <c r="G49" s="122">
        <v>45</v>
      </c>
      <c r="H49" s="122">
        <v>0</v>
      </c>
      <c r="I49" s="122">
        <v>0</v>
      </c>
      <c r="J49" s="122">
        <v>0</v>
      </c>
      <c r="K49" s="122">
        <v>0</v>
      </c>
      <c r="L49" s="122">
        <v>0</v>
      </c>
      <c r="M49" s="122">
        <v>0</v>
      </c>
      <c r="N49" s="122">
        <v>0</v>
      </c>
      <c r="O49" s="122">
        <v>0</v>
      </c>
      <c r="P49" s="122">
        <v>0</v>
      </c>
      <c r="Q49" s="122">
        <v>0</v>
      </c>
      <c r="R49" s="122">
        <v>0</v>
      </c>
      <c r="S49" s="122">
        <v>0</v>
      </c>
      <c r="T49" s="122">
        <v>0</v>
      </c>
      <c r="U49" s="122">
        <v>0</v>
      </c>
      <c r="V49" s="122">
        <v>0</v>
      </c>
      <c r="W49" s="122">
        <v>0</v>
      </c>
      <c r="X49" s="122">
        <v>0</v>
      </c>
      <c r="Y49" s="122">
        <v>0</v>
      </c>
      <c r="Z49" s="122">
        <v>0</v>
      </c>
      <c r="AA49" s="122">
        <v>0</v>
      </c>
      <c r="AB49" s="122">
        <v>0</v>
      </c>
      <c r="AC49" s="122">
        <v>0</v>
      </c>
      <c r="AD49" s="122">
        <v>0</v>
      </c>
      <c r="AE49" s="122">
        <v>0</v>
      </c>
      <c r="AF49" s="122">
        <v>0</v>
      </c>
      <c r="AG49" s="122">
        <v>0</v>
      </c>
      <c r="AH49" s="122">
        <v>0</v>
      </c>
      <c r="AI49" s="122">
        <v>0</v>
      </c>
      <c r="AJ49" s="122">
        <v>0</v>
      </c>
      <c r="AK49" s="122">
        <v>0</v>
      </c>
      <c r="AL49" s="242">
        <v>0</v>
      </c>
      <c r="AM49" s="353"/>
      <c r="AN49" s="464"/>
    </row>
    <row r="50" spans="1:103" hidden="1" x14ac:dyDescent="0.35">
      <c r="A50" s="132" t="s">
        <v>120</v>
      </c>
      <c r="B50" s="132" t="s">
        <v>121</v>
      </c>
      <c r="C50" s="132" t="s">
        <v>100</v>
      </c>
      <c r="D50" s="132" t="s">
        <v>100</v>
      </c>
      <c r="E50" s="205" t="s">
        <v>109</v>
      </c>
      <c r="F50" s="206">
        <v>178000</v>
      </c>
      <c r="G50" s="118">
        <v>41</v>
      </c>
      <c r="H50" s="118">
        <v>0</v>
      </c>
      <c r="I50" s="118">
        <v>0</v>
      </c>
      <c r="J50" s="118">
        <v>0</v>
      </c>
      <c r="K50" s="118">
        <v>0</v>
      </c>
      <c r="L50" s="118">
        <v>0</v>
      </c>
      <c r="M50" s="118">
        <v>0</v>
      </c>
      <c r="N50" s="118">
        <v>0</v>
      </c>
      <c r="O50" s="118">
        <v>0</v>
      </c>
      <c r="P50" s="118">
        <v>0</v>
      </c>
      <c r="Q50" s="118">
        <v>0</v>
      </c>
      <c r="R50" s="118">
        <v>0</v>
      </c>
      <c r="S50" s="118">
        <v>0</v>
      </c>
      <c r="T50" s="118">
        <v>0</v>
      </c>
      <c r="U50" s="118">
        <v>0</v>
      </c>
      <c r="V50" s="118">
        <v>0</v>
      </c>
      <c r="W50" s="118">
        <v>0</v>
      </c>
      <c r="X50" s="118">
        <v>0</v>
      </c>
      <c r="Y50" s="118">
        <v>0</v>
      </c>
      <c r="Z50" s="118">
        <v>0</v>
      </c>
      <c r="AA50" s="118">
        <v>0</v>
      </c>
      <c r="AB50" s="118">
        <v>0</v>
      </c>
      <c r="AC50" s="118">
        <v>0</v>
      </c>
      <c r="AD50" s="118">
        <v>0</v>
      </c>
      <c r="AE50" s="118">
        <v>0</v>
      </c>
      <c r="AF50" s="118">
        <v>0</v>
      </c>
      <c r="AG50" s="118">
        <v>0</v>
      </c>
      <c r="AH50" s="118">
        <v>0</v>
      </c>
      <c r="AI50" s="118">
        <v>0</v>
      </c>
      <c r="AJ50" s="118">
        <v>0</v>
      </c>
      <c r="AK50" s="118">
        <v>0</v>
      </c>
      <c r="AL50" s="268">
        <v>0</v>
      </c>
      <c r="AM50" s="127"/>
      <c r="AN50" s="464"/>
    </row>
    <row r="51" spans="1:103" s="9" customFormat="1" hidden="1" x14ac:dyDescent="0.35">
      <c r="A51" s="130" t="s">
        <v>122</v>
      </c>
      <c r="B51" s="130" t="s">
        <v>123</v>
      </c>
      <c r="C51" s="130" t="s">
        <v>100</v>
      </c>
      <c r="D51" s="130" t="s">
        <v>100</v>
      </c>
      <c r="E51" s="207" t="s">
        <v>109</v>
      </c>
      <c r="F51" s="206">
        <v>248000</v>
      </c>
      <c r="G51" s="122">
        <v>17</v>
      </c>
      <c r="H51" s="122">
        <v>0</v>
      </c>
      <c r="I51" s="122">
        <v>0</v>
      </c>
      <c r="J51" s="122">
        <v>0</v>
      </c>
      <c r="K51" s="122">
        <v>0</v>
      </c>
      <c r="L51" s="122">
        <v>0</v>
      </c>
      <c r="M51" s="122">
        <v>0</v>
      </c>
      <c r="N51" s="122">
        <v>0</v>
      </c>
      <c r="O51" s="122">
        <v>0</v>
      </c>
      <c r="P51" s="122">
        <v>0</v>
      </c>
      <c r="Q51" s="122">
        <v>0</v>
      </c>
      <c r="R51" s="122">
        <v>0</v>
      </c>
      <c r="S51" s="122">
        <v>0</v>
      </c>
      <c r="T51" s="122">
        <v>0</v>
      </c>
      <c r="U51" s="122">
        <v>0</v>
      </c>
      <c r="V51" s="122">
        <v>0</v>
      </c>
      <c r="W51" s="122">
        <v>0</v>
      </c>
      <c r="X51" s="122">
        <v>0</v>
      </c>
      <c r="Y51" s="122">
        <v>0</v>
      </c>
      <c r="Z51" s="122">
        <v>0</v>
      </c>
      <c r="AA51" s="122">
        <v>0</v>
      </c>
      <c r="AB51" s="122">
        <v>0</v>
      </c>
      <c r="AC51" s="122">
        <v>0</v>
      </c>
      <c r="AD51" s="122">
        <v>0</v>
      </c>
      <c r="AE51" s="122">
        <v>0</v>
      </c>
      <c r="AF51" s="122">
        <v>0</v>
      </c>
      <c r="AG51" s="122">
        <v>0</v>
      </c>
      <c r="AH51" s="122">
        <v>0</v>
      </c>
      <c r="AI51" s="122">
        <v>0</v>
      </c>
      <c r="AJ51" s="122">
        <v>0</v>
      </c>
      <c r="AK51" s="122">
        <v>0</v>
      </c>
      <c r="AL51" s="242">
        <v>0</v>
      </c>
      <c r="AM51" s="463"/>
      <c r="AN51" s="466"/>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c r="CF51" s="13"/>
      <c r="CG51" s="13"/>
      <c r="CH51" s="13"/>
      <c r="CI51" s="13"/>
      <c r="CJ51" s="13"/>
      <c r="CK51" s="13"/>
      <c r="CL51" s="13"/>
      <c r="CM51" s="13"/>
      <c r="CN51" s="13"/>
      <c r="CO51" s="13"/>
      <c r="CP51" s="13"/>
      <c r="CQ51" s="13"/>
      <c r="CR51" s="13"/>
      <c r="CS51" s="13"/>
      <c r="CT51" s="13"/>
      <c r="CU51" s="13"/>
      <c r="CV51" s="13"/>
      <c r="CW51" s="13"/>
      <c r="CX51" s="13"/>
      <c r="CY51" s="13"/>
    </row>
    <row r="52" spans="1:103" hidden="1" x14ac:dyDescent="0.35">
      <c r="A52" s="132" t="s">
        <v>124</v>
      </c>
      <c r="B52" s="132" t="s">
        <v>125</v>
      </c>
      <c r="C52" s="132" t="s">
        <v>100</v>
      </c>
      <c r="D52" s="132" t="s">
        <v>100</v>
      </c>
      <c r="E52" s="205" t="s">
        <v>109</v>
      </c>
      <c r="F52" s="206">
        <v>119000</v>
      </c>
      <c r="G52" s="118">
        <v>0</v>
      </c>
      <c r="H52" s="118">
        <v>188</v>
      </c>
      <c r="I52" s="118">
        <v>113</v>
      </c>
      <c r="J52" s="118">
        <v>0</v>
      </c>
      <c r="K52" s="118">
        <v>0</v>
      </c>
      <c r="L52" s="118">
        <v>0</v>
      </c>
      <c r="M52" s="118">
        <v>0</v>
      </c>
      <c r="N52" s="118">
        <v>0</v>
      </c>
      <c r="O52" s="118">
        <v>0</v>
      </c>
      <c r="P52" s="118">
        <v>0</v>
      </c>
      <c r="Q52" s="118">
        <v>0</v>
      </c>
      <c r="R52" s="118">
        <v>0</v>
      </c>
      <c r="S52" s="118">
        <v>0</v>
      </c>
      <c r="T52" s="118">
        <v>0</v>
      </c>
      <c r="U52" s="118">
        <v>0</v>
      </c>
      <c r="V52" s="118">
        <v>0</v>
      </c>
      <c r="W52" s="118">
        <v>0</v>
      </c>
      <c r="X52" s="118">
        <v>0</v>
      </c>
      <c r="Y52" s="118">
        <v>0</v>
      </c>
      <c r="Z52" s="118">
        <v>0</v>
      </c>
      <c r="AA52" s="118">
        <v>0</v>
      </c>
      <c r="AB52" s="118">
        <v>0</v>
      </c>
      <c r="AC52" s="118">
        <v>0</v>
      </c>
      <c r="AD52" s="118">
        <v>0</v>
      </c>
      <c r="AE52" s="118">
        <v>0</v>
      </c>
      <c r="AF52" s="118">
        <v>0</v>
      </c>
      <c r="AG52" s="118">
        <v>0</v>
      </c>
      <c r="AH52" s="118">
        <v>0</v>
      </c>
      <c r="AI52" s="118">
        <v>0</v>
      </c>
      <c r="AJ52" s="118">
        <v>0</v>
      </c>
      <c r="AK52" s="118">
        <v>0</v>
      </c>
      <c r="AL52" s="268">
        <v>0</v>
      </c>
      <c r="AM52" s="127"/>
      <c r="AN52" s="464"/>
    </row>
    <row r="53" spans="1:103" hidden="1" x14ac:dyDescent="0.35">
      <c r="A53" s="130" t="s">
        <v>124</v>
      </c>
      <c r="B53" s="130" t="s">
        <v>125</v>
      </c>
      <c r="C53" s="130" t="s">
        <v>100</v>
      </c>
      <c r="D53" s="130" t="s">
        <v>100</v>
      </c>
      <c r="E53" s="207" t="s">
        <v>109</v>
      </c>
      <c r="F53" s="206">
        <v>128000</v>
      </c>
      <c r="G53" s="122">
        <v>0</v>
      </c>
      <c r="H53" s="122">
        <v>0</v>
      </c>
      <c r="I53" s="122">
        <v>22</v>
      </c>
      <c r="J53" s="122">
        <v>0</v>
      </c>
      <c r="K53" s="122">
        <v>0</v>
      </c>
      <c r="L53" s="122">
        <v>0</v>
      </c>
      <c r="M53" s="122">
        <v>0</v>
      </c>
      <c r="N53" s="122">
        <v>0</v>
      </c>
      <c r="O53" s="122">
        <v>0</v>
      </c>
      <c r="P53" s="122">
        <v>0</v>
      </c>
      <c r="Q53" s="122">
        <v>0</v>
      </c>
      <c r="R53" s="122">
        <v>0</v>
      </c>
      <c r="S53" s="122">
        <v>0</v>
      </c>
      <c r="T53" s="122">
        <v>0</v>
      </c>
      <c r="U53" s="122">
        <v>0</v>
      </c>
      <c r="V53" s="122">
        <v>0</v>
      </c>
      <c r="W53" s="122">
        <v>0</v>
      </c>
      <c r="X53" s="122">
        <v>0</v>
      </c>
      <c r="Y53" s="122">
        <v>0</v>
      </c>
      <c r="Z53" s="122">
        <v>0</v>
      </c>
      <c r="AA53" s="122">
        <v>0</v>
      </c>
      <c r="AB53" s="122">
        <v>0</v>
      </c>
      <c r="AC53" s="122">
        <v>0</v>
      </c>
      <c r="AD53" s="122">
        <v>0</v>
      </c>
      <c r="AE53" s="122">
        <v>0</v>
      </c>
      <c r="AF53" s="122">
        <v>0</v>
      </c>
      <c r="AG53" s="122">
        <v>0</v>
      </c>
      <c r="AH53" s="122">
        <v>0</v>
      </c>
      <c r="AI53" s="122">
        <v>0</v>
      </c>
      <c r="AJ53" s="122">
        <v>0</v>
      </c>
      <c r="AK53" s="122">
        <v>0</v>
      </c>
      <c r="AL53" s="242">
        <v>0</v>
      </c>
      <c r="AM53" s="353"/>
      <c r="AN53" s="464"/>
    </row>
    <row r="54" spans="1:103" hidden="1" x14ac:dyDescent="0.35">
      <c r="A54" s="132" t="s">
        <v>124</v>
      </c>
      <c r="B54" s="132" t="s">
        <v>125</v>
      </c>
      <c r="C54" s="132" t="s">
        <v>100</v>
      </c>
      <c r="D54" s="132" t="s">
        <v>100</v>
      </c>
      <c r="E54" s="205" t="s">
        <v>110</v>
      </c>
      <c r="F54" s="206">
        <v>119000</v>
      </c>
      <c r="G54" s="118">
        <v>0</v>
      </c>
      <c r="H54" s="118">
        <v>1</v>
      </c>
      <c r="I54" s="118">
        <v>0</v>
      </c>
      <c r="J54" s="118">
        <v>0</v>
      </c>
      <c r="K54" s="118">
        <v>0</v>
      </c>
      <c r="L54" s="118">
        <v>0</v>
      </c>
      <c r="M54" s="118">
        <v>0</v>
      </c>
      <c r="N54" s="118">
        <v>0</v>
      </c>
      <c r="O54" s="118">
        <v>0</v>
      </c>
      <c r="P54" s="118">
        <v>0</v>
      </c>
      <c r="Q54" s="118">
        <v>0</v>
      </c>
      <c r="R54" s="118">
        <v>0</v>
      </c>
      <c r="S54" s="118">
        <v>0</v>
      </c>
      <c r="T54" s="118">
        <v>0</v>
      </c>
      <c r="U54" s="118">
        <v>0</v>
      </c>
      <c r="V54" s="118">
        <v>0</v>
      </c>
      <c r="W54" s="118">
        <v>0</v>
      </c>
      <c r="X54" s="118">
        <v>0</v>
      </c>
      <c r="Y54" s="118">
        <v>0</v>
      </c>
      <c r="Z54" s="118">
        <v>0</v>
      </c>
      <c r="AA54" s="118">
        <v>0</v>
      </c>
      <c r="AB54" s="118">
        <v>0</v>
      </c>
      <c r="AC54" s="118">
        <v>0</v>
      </c>
      <c r="AD54" s="118">
        <v>0</v>
      </c>
      <c r="AE54" s="118">
        <v>0</v>
      </c>
      <c r="AF54" s="118">
        <v>0</v>
      </c>
      <c r="AG54" s="118">
        <v>0</v>
      </c>
      <c r="AH54" s="118">
        <v>0</v>
      </c>
      <c r="AI54" s="118">
        <v>0</v>
      </c>
      <c r="AJ54" s="118">
        <v>0</v>
      </c>
      <c r="AK54" s="118">
        <v>0</v>
      </c>
      <c r="AL54" s="268">
        <v>0</v>
      </c>
      <c r="AM54" s="127"/>
      <c r="AN54" s="464"/>
    </row>
    <row r="55" spans="1:103" s="10" customFormat="1" hidden="1" x14ac:dyDescent="0.35">
      <c r="A55" s="130" t="s">
        <v>126</v>
      </c>
      <c r="B55" s="130" t="s">
        <v>127</v>
      </c>
      <c r="C55" s="130" t="s">
        <v>100</v>
      </c>
      <c r="D55" s="130" t="s">
        <v>100</v>
      </c>
      <c r="E55" s="207" t="s">
        <v>109</v>
      </c>
      <c r="F55" s="206">
        <v>169000</v>
      </c>
      <c r="G55" s="122">
        <v>0</v>
      </c>
      <c r="H55" s="122">
        <v>75</v>
      </c>
      <c r="I55" s="122">
        <v>57</v>
      </c>
      <c r="J55" s="122">
        <v>0</v>
      </c>
      <c r="K55" s="122">
        <v>0</v>
      </c>
      <c r="L55" s="122">
        <v>0</v>
      </c>
      <c r="M55" s="122">
        <v>0</v>
      </c>
      <c r="N55" s="122">
        <v>0</v>
      </c>
      <c r="O55" s="122">
        <v>0</v>
      </c>
      <c r="P55" s="122">
        <v>0</v>
      </c>
      <c r="Q55" s="122">
        <v>0</v>
      </c>
      <c r="R55" s="122">
        <v>0</v>
      </c>
      <c r="S55" s="122">
        <v>0</v>
      </c>
      <c r="T55" s="122">
        <v>0</v>
      </c>
      <c r="U55" s="122">
        <v>0</v>
      </c>
      <c r="V55" s="122">
        <v>0</v>
      </c>
      <c r="W55" s="122">
        <v>0</v>
      </c>
      <c r="X55" s="122">
        <v>0</v>
      </c>
      <c r="Y55" s="122">
        <v>0</v>
      </c>
      <c r="Z55" s="122">
        <v>0</v>
      </c>
      <c r="AA55" s="122">
        <v>0</v>
      </c>
      <c r="AB55" s="122">
        <v>0</v>
      </c>
      <c r="AC55" s="122">
        <v>0</v>
      </c>
      <c r="AD55" s="122">
        <v>0</v>
      </c>
      <c r="AE55" s="122">
        <v>0</v>
      </c>
      <c r="AF55" s="122">
        <v>0</v>
      </c>
      <c r="AG55" s="122">
        <v>0</v>
      </c>
      <c r="AH55" s="122">
        <v>0</v>
      </c>
      <c r="AI55" s="122">
        <v>0</v>
      </c>
      <c r="AJ55" s="122">
        <v>0</v>
      </c>
      <c r="AK55" s="122">
        <v>0</v>
      </c>
      <c r="AL55" s="242">
        <v>0</v>
      </c>
      <c r="AM55" s="462"/>
      <c r="AN55" s="465"/>
    </row>
    <row r="56" spans="1:103" s="10" customFormat="1" hidden="1" x14ac:dyDescent="0.35">
      <c r="A56" s="132" t="s">
        <v>126</v>
      </c>
      <c r="B56" s="132" t="s">
        <v>127</v>
      </c>
      <c r="C56" s="132" t="s">
        <v>100</v>
      </c>
      <c r="D56" s="132" t="s">
        <v>100</v>
      </c>
      <c r="E56" s="205" t="s">
        <v>109</v>
      </c>
      <c r="F56" s="206">
        <v>179000</v>
      </c>
      <c r="G56" s="118">
        <v>0</v>
      </c>
      <c r="H56" s="118">
        <v>0</v>
      </c>
      <c r="I56" s="118">
        <v>22</v>
      </c>
      <c r="J56" s="118">
        <v>0</v>
      </c>
      <c r="K56" s="118">
        <v>0</v>
      </c>
      <c r="L56" s="118">
        <v>0</v>
      </c>
      <c r="M56" s="118">
        <v>0</v>
      </c>
      <c r="N56" s="118">
        <v>0</v>
      </c>
      <c r="O56" s="118">
        <v>0</v>
      </c>
      <c r="P56" s="118">
        <v>0</v>
      </c>
      <c r="Q56" s="118">
        <v>0</v>
      </c>
      <c r="R56" s="118">
        <v>0</v>
      </c>
      <c r="S56" s="118">
        <v>0</v>
      </c>
      <c r="T56" s="118">
        <v>0</v>
      </c>
      <c r="U56" s="118">
        <v>0</v>
      </c>
      <c r="V56" s="118">
        <v>0</v>
      </c>
      <c r="W56" s="118">
        <v>0</v>
      </c>
      <c r="X56" s="118">
        <v>0</v>
      </c>
      <c r="Y56" s="118">
        <v>0</v>
      </c>
      <c r="Z56" s="118">
        <v>0</v>
      </c>
      <c r="AA56" s="118">
        <v>0</v>
      </c>
      <c r="AB56" s="118">
        <v>0</v>
      </c>
      <c r="AC56" s="118">
        <v>0</v>
      </c>
      <c r="AD56" s="118">
        <v>0</v>
      </c>
      <c r="AE56" s="118">
        <v>0</v>
      </c>
      <c r="AF56" s="118">
        <v>0</v>
      </c>
      <c r="AG56" s="118">
        <v>0</v>
      </c>
      <c r="AH56" s="118">
        <v>0</v>
      </c>
      <c r="AI56" s="118">
        <v>0</v>
      </c>
      <c r="AJ56" s="118">
        <v>0</v>
      </c>
      <c r="AK56" s="118">
        <v>0</v>
      </c>
      <c r="AL56" s="268">
        <v>0</v>
      </c>
      <c r="AM56" s="462"/>
      <c r="AN56" s="465"/>
    </row>
    <row r="57" spans="1:103" s="10" customFormat="1" hidden="1" x14ac:dyDescent="0.35">
      <c r="A57" s="130" t="s">
        <v>128</v>
      </c>
      <c r="B57" s="130" t="s">
        <v>129</v>
      </c>
      <c r="C57" s="130" t="s">
        <v>100</v>
      </c>
      <c r="D57" s="130" t="s">
        <v>100</v>
      </c>
      <c r="E57" s="207" t="s">
        <v>109</v>
      </c>
      <c r="F57" s="206">
        <v>178000</v>
      </c>
      <c r="G57" s="122">
        <v>0</v>
      </c>
      <c r="H57" s="122">
        <v>37</v>
      </c>
      <c r="I57" s="122">
        <v>16</v>
      </c>
      <c r="J57" s="122">
        <v>0</v>
      </c>
      <c r="K57" s="122">
        <v>0</v>
      </c>
      <c r="L57" s="122">
        <v>0</v>
      </c>
      <c r="M57" s="122">
        <v>0</v>
      </c>
      <c r="N57" s="122">
        <v>0</v>
      </c>
      <c r="O57" s="122">
        <v>0</v>
      </c>
      <c r="P57" s="122">
        <v>0</v>
      </c>
      <c r="Q57" s="122">
        <v>0</v>
      </c>
      <c r="R57" s="122">
        <v>0</v>
      </c>
      <c r="S57" s="122">
        <v>0</v>
      </c>
      <c r="T57" s="122">
        <v>0</v>
      </c>
      <c r="U57" s="122">
        <v>0</v>
      </c>
      <c r="V57" s="122">
        <v>0</v>
      </c>
      <c r="W57" s="122">
        <v>0</v>
      </c>
      <c r="X57" s="122">
        <v>0</v>
      </c>
      <c r="Y57" s="122">
        <v>0</v>
      </c>
      <c r="Z57" s="122">
        <v>0</v>
      </c>
      <c r="AA57" s="122">
        <v>0</v>
      </c>
      <c r="AB57" s="122">
        <v>0</v>
      </c>
      <c r="AC57" s="122">
        <v>0</v>
      </c>
      <c r="AD57" s="122">
        <v>0</v>
      </c>
      <c r="AE57" s="122">
        <v>0</v>
      </c>
      <c r="AF57" s="122">
        <v>0</v>
      </c>
      <c r="AG57" s="122">
        <v>0</v>
      </c>
      <c r="AH57" s="122">
        <v>0</v>
      </c>
      <c r="AI57" s="122">
        <v>0</v>
      </c>
      <c r="AJ57" s="122">
        <v>0</v>
      </c>
      <c r="AK57" s="122">
        <v>0</v>
      </c>
      <c r="AL57" s="242">
        <v>0</v>
      </c>
      <c r="AM57" s="462"/>
      <c r="AN57" s="465"/>
    </row>
    <row r="58" spans="1:103" s="10" customFormat="1" hidden="1" x14ac:dyDescent="0.35">
      <c r="A58" s="132" t="s">
        <v>128</v>
      </c>
      <c r="B58" s="132" t="s">
        <v>129</v>
      </c>
      <c r="C58" s="132" t="s">
        <v>100</v>
      </c>
      <c r="D58" s="132" t="s">
        <v>100</v>
      </c>
      <c r="E58" s="205" t="s">
        <v>109</v>
      </c>
      <c r="F58" s="206">
        <v>183000</v>
      </c>
      <c r="G58" s="118">
        <v>0</v>
      </c>
      <c r="H58" s="118">
        <v>0</v>
      </c>
      <c r="I58" s="118">
        <v>9</v>
      </c>
      <c r="J58" s="118">
        <v>0</v>
      </c>
      <c r="K58" s="118">
        <v>0</v>
      </c>
      <c r="L58" s="118">
        <v>0</v>
      </c>
      <c r="M58" s="118">
        <v>0</v>
      </c>
      <c r="N58" s="118">
        <v>0</v>
      </c>
      <c r="O58" s="118">
        <v>0</v>
      </c>
      <c r="P58" s="118">
        <v>0</v>
      </c>
      <c r="Q58" s="118">
        <v>0</v>
      </c>
      <c r="R58" s="118">
        <v>0</v>
      </c>
      <c r="S58" s="118">
        <v>0</v>
      </c>
      <c r="T58" s="118">
        <v>0</v>
      </c>
      <c r="U58" s="118">
        <v>0</v>
      </c>
      <c r="V58" s="118">
        <v>0</v>
      </c>
      <c r="W58" s="118">
        <v>0</v>
      </c>
      <c r="X58" s="118">
        <v>0</v>
      </c>
      <c r="Y58" s="118">
        <v>0</v>
      </c>
      <c r="Z58" s="118">
        <v>0</v>
      </c>
      <c r="AA58" s="118">
        <v>0</v>
      </c>
      <c r="AB58" s="118">
        <v>0</v>
      </c>
      <c r="AC58" s="118">
        <v>0</v>
      </c>
      <c r="AD58" s="118">
        <v>0</v>
      </c>
      <c r="AE58" s="118">
        <v>0</v>
      </c>
      <c r="AF58" s="118">
        <v>0</v>
      </c>
      <c r="AG58" s="118">
        <v>0</v>
      </c>
      <c r="AH58" s="118">
        <v>0</v>
      </c>
      <c r="AI58" s="118">
        <v>0</v>
      </c>
      <c r="AJ58" s="118">
        <v>0</v>
      </c>
      <c r="AK58" s="118">
        <v>0</v>
      </c>
      <c r="AL58" s="268">
        <v>0</v>
      </c>
      <c r="AM58" s="462"/>
      <c r="AN58" s="465"/>
    </row>
    <row r="59" spans="1:103" s="10" customFormat="1" hidden="1" x14ac:dyDescent="0.35">
      <c r="A59" s="130" t="s">
        <v>130</v>
      </c>
      <c r="B59" s="130" t="s">
        <v>131</v>
      </c>
      <c r="C59" s="130" t="s">
        <v>100</v>
      </c>
      <c r="D59" s="130" t="s">
        <v>100</v>
      </c>
      <c r="E59" s="207" t="s">
        <v>109</v>
      </c>
      <c r="F59" s="206">
        <v>248000</v>
      </c>
      <c r="G59" s="122">
        <v>0</v>
      </c>
      <c r="H59" s="122">
        <v>11</v>
      </c>
      <c r="I59" s="122">
        <v>9</v>
      </c>
      <c r="J59" s="122">
        <v>0</v>
      </c>
      <c r="K59" s="122">
        <v>0</v>
      </c>
      <c r="L59" s="122">
        <v>0</v>
      </c>
      <c r="M59" s="122">
        <v>0</v>
      </c>
      <c r="N59" s="122">
        <v>0</v>
      </c>
      <c r="O59" s="122">
        <v>0</v>
      </c>
      <c r="P59" s="122">
        <v>0</v>
      </c>
      <c r="Q59" s="122">
        <v>0</v>
      </c>
      <c r="R59" s="122">
        <v>0</v>
      </c>
      <c r="S59" s="122">
        <v>0</v>
      </c>
      <c r="T59" s="122">
        <v>0</v>
      </c>
      <c r="U59" s="122">
        <v>0</v>
      </c>
      <c r="V59" s="122">
        <v>0</v>
      </c>
      <c r="W59" s="122">
        <v>0</v>
      </c>
      <c r="X59" s="122">
        <v>0</v>
      </c>
      <c r="Y59" s="122">
        <v>0</v>
      </c>
      <c r="Z59" s="122">
        <v>0</v>
      </c>
      <c r="AA59" s="122">
        <v>0</v>
      </c>
      <c r="AB59" s="122">
        <v>0</v>
      </c>
      <c r="AC59" s="122">
        <v>0</v>
      </c>
      <c r="AD59" s="122">
        <v>0</v>
      </c>
      <c r="AE59" s="122">
        <v>0</v>
      </c>
      <c r="AF59" s="122">
        <v>0</v>
      </c>
      <c r="AG59" s="122">
        <v>0</v>
      </c>
      <c r="AH59" s="122">
        <v>0</v>
      </c>
      <c r="AI59" s="122">
        <v>0</v>
      </c>
      <c r="AJ59" s="122">
        <v>0</v>
      </c>
      <c r="AK59" s="122">
        <v>0</v>
      </c>
      <c r="AL59" s="242">
        <v>0</v>
      </c>
      <c r="AM59" s="462"/>
      <c r="AN59" s="465"/>
    </row>
    <row r="60" spans="1:103" s="10" customFormat="1" hidden="1" x14ac:dyDescent="0.35">
      <c r="A60" s="132" t="s">
        <v>130</v>
      </c>
      <c r="B60" s="132" t="s">
        <v>131</v>
      </c>
      <c r="C60" s="132" t="s">
        <v>100</v>
      </c>
      <c r="D60" s="132" t="s">
        <v>100</v>
      </c>
      <c r="E60" s="205" t="s">
        <v>109</v>
      </c>
      <c r="F60" s="206">
        <v>259000</v>
      </c>
      <c r="G60" s="118">
        <v>0</v>
      </c>
      <c r="H60" s="118">
        <v>0</v>
      </c>
      <c r="I60" s="118">
        <v>2</v>
      </c>
      <c r="J60" s="118">
        <v>0</v>
      </c>
      <c r="K60" s="118">
        <v>0</v>
      </c>
      <c r="L60" s="118">
        <v>0</v>
      </c>
      <c r="M60" s="118">
        <v>0</v>
      </c>
      <c r="N60" s="118">
        <v>0</v>
      </c>
      <c r="O60" s="118">
        <v>0</v>
      </c>
      <c r="P60" s="118">
        <v>0</v>
      </c>
      <c r="Q60" s="118">
        <v>0</v>
      </c>
      <c r="R60" s="118">
        <v>0</v>
      </c>
      <c r="S60" s="118">
        <v>0</v>
      </c>
      <c r="T60" s="118">
        <v>0</v>
      </c>
      <c r="U60" s="118">
        <v>0</v>
      </c>
      <c r="V60" s="118">
        <v>0</v>
      </c>
      <c r="W60" s="118">
        <v>0</v>
      </c>
      <c r="X60" s="118">
        <v>0</v>
      </c>
      <c r="Y60" s="118">
        <v>0</v>
      </c>
      <c r="Z60" s="118">
        <v>0</v>
      </c>
      <c r="AA60" s="118">
        <v>0</v>
      </c>
      <c r="AB60" s="118">
        <v>0</v>
      </c>
      <c r="AC60" s="118">
        <v>0</v>
      </c>
      <c r="AD60" s="118">
        <v>0</v>
      </c>
      <c r="AE60" s="118">
        <v>0</v>
      </c>
      <c r="AF60" s="118">
        <v>0</v>
      </c>
      <c r="AG60" s="118">
        <v>0</v>
      </c>
      <c r="AH60" s="118">
        <v>0</v>
      </c>
      <c r="AI60" s="118">
        <v>0</v>
      </c>
      <c r="AJ60" s="118">
        <v>0</v>
      </c>
      <c r="AK60" s="118">
        <v>0</v>
      </c>
      <c r="AL60" s="268">
        <v>0</v>
      </c>
      <c r="AM60" s="462"/>
      <c r="AN60" s="465"/>
    </row>
    <row r="61" spans="1:103" s="10" customFormat="1" hidden="1" x14ac:dyDescent="0.35">
      <c r="A61" s="130" t="s">
        <v>35</v>
      </c>
      <c r="B61" s="130" t="s">
        <v>36</v>
      </c>
      <c r="C61" s="130" t="s">
        <v>100</v>
      </c>
      <c r="D61" s="130" t="s">
        <v>100</v>
      </c>
      <c r="E61" s="198" t="s">
        <v>109</v>
      </c>
      <c r="F61" s="165">
        <v>12000</v>
      </c>
      <c r="G61" s="122">
        <v>0</v>
      </c>
      <c r="H61" s="122">
        <v>35</v>
      </c>
      <c r="I61" s="122">
        <v>0</v>
      </c>
      <c r="J61" s="122">
        <v>0</v>
      </c>
      <c r="K61" s="122">
        <v>0</v>
      </c>
      <c r="L61" s="122">
        <v>0</v>
      </c>
      <c r="M61" s="122">
        <v>0</v>
      </c>
      <c r="N61" s="122">
        <v>0</v>
      </c>
      <c r="O61" s="122">
        <v>0</v>
      </c>
      <c r="P61" s="122">
        <v>0</v>
      </c>
      <c r="Q61" s="122">
        <v>0</v>
      </c>
      <c r="R61" s="122">
        <v>0</v>
      </c>
      <c r="S61" s="122">
        <v>0</v>
      </c>
      <c r="T61" s="122">
        <v>0</v>
      </c>
      <c r="U61" s="122">
        <v>0</v>
      </c>
      <c r="V61" s="122">
        <v>0</v>
      </c>
      <c r="W61" s="122">
        <v>0</v>
      </c>
      <c r="X61" s="122">
        <v>0</v>
      </c>
      <c r="Y61" s="122">
        <v>0</v>
      </c>
      <c r="Z61" s="122">
        <v>0</v>
      </c>
      <c r="AA61" s="122">
        <v>0</v>
      </c>
      <c r="AB61" s="122">
        <v>0</v>
      </c>
      <c r="AC61" s="122">
        <v>0</v>
      </c>
      <c r="AD61" s="122">
        <v>0</v>
      </c>
      <c r="AE61" s="122">
        <v>0</v>
      </c>
      <c r="AF61" s="122">
        <v>0</v>
      </c>
      <c r="AG61" s="122">
        <v>0</v>
      </c>
      <c r="AH61" s="122">
        <v>0</v>
      </c>
      <c r="AI61" s="122">
        <v>0</v>
      </c>
      <c r="AJ61" s="122">
        <v>0</v>
      </c>
      <c r="AK61" s="122">
        <v>0</v>
      </c>
      <c r="AL61" s="242">
        <v>0</v>
      </c>
      <c r="AM61" s="462"/>
      <c r="AN61" s="465"/>
    </row>
    <row r="62" spans="1:103" s="10" customFormat="1" hidden="1" x14ac:dyDescent="0.35">
      <c r="A62" s="132" t="s">
        <v>37</v>
      </c>
      <c r="B62" s="132" t="s">
        <v>38</v>
      </c>
      <c r="C62" s="132" t="s">
        <v>100</v>
      </c>
      <c r="D62" s="132" t="s">
        <v>100</v>
      </c>
      <c r="E62" s="195" t="s">
        <v>110</v>
      </c>
      <c r="F62" s="165">
        <v>50000</v>
      </c>
      <c r="G62" s="118">
        <v>0</v>
      </c>
      <c r="H62" s="118">
        <v>0</v>
      </c>
      <c r="I62" s="118">
        <v>0</v>
      </c>
      <c r="J62" s="118">
        <v>2</v>
      </c>
      <c r="K62" s="118">
        <v>0</v>
      </c>
      <c r="L62" s="118">
        <v>0</v>
      </c>
      <c r="M62" s="118">
        <v>0</v>
      </c>
      <c r="N62" s="118">
        <v>0</v>
      </c>
      <c r="O62" s="118">
        <v>0</v>
      </c>
      <c r="P62" s="118">
        <v>0</v>
      </c>
      <c r="Q62" s="118">
        <v>0</v>
      </c>
      <c r="R62" s="118">
        <v>0</v>
      </c>
      <c r="S62" s="118">
        <v>0</v>
      </c>
      <c r="T62" s="118">
        <v>0</v>
      </c>
      <c r="U62" s="118">
        <v>0</v>
      </c>
      <c r="V62" s="118">
        <v>0</v>
      </c>
      <c r="W62" s="118">
        <v>0</v>
      </c>
      <c r="X62" s="118">
        <v>0</v>
      </c>
      <c r="Y62" s="118">
        <v>0</v>
      </c>
      <c r="Z62" s="118">
        <v>0</v>
      </c>
      <c r="AA62" s="118">
        <v>0</v>
      </c>
      <c r="AB62" s="118">
        <v>0</v>
      </c>
      <c r="AC62" s="118">
        <v>0</v>
      </c>
      <c r="AD62" s="118">
        <v>0</v>
      </c>
      <c r="AE62" s="118">
        <v>0</v>
      </c>
      <c r="AF62" s="118">
        <v>0</v>
      </c>
      <c r="AG62" s="118">
        <v>0</v>
      </c>
      <c r="AH62" s="118">
        <v>0</v>
      </c>
      <c r="AI62" s="118">
        <v>0</v>
      </c>
      <c r="AJ62" s="118">
        <v>0</v>
      </c>
      <c r="AK62" s="118">
        <v>0</v>
      </c>
      <c r="AL62" s="268">
        <v>0</v>
      </c>
      <c r="AM62" s="462"/>
      <c r="AN62" s="465"/>
    </row>
    <row r="63" spans="1:103" s="10" customFormat="1" hidden="1" x14ac:dyDescent="0.35">
      <c r="A63" s="130" t="s">
        <v>37</v>
      </c>
      <c r="B63" s="130" t="s">
        <v>38</v>
      </c>
      <c r="C63" s="130" t="s">
        <v>100</v>
      </c>
      <c r="D63" s="130" t="s">
        <v>100</v>
      </c>
      <c r="E63" s="198" t="s">
        <v>109</v>
      </c>
      <c r="F63" s="165">
        <v>50000</v>
      </c>
      <c r="G63" s="122">
        <v>0</v>
      </c>
      <c r="H63" s="122">
        <v>0</v>
      </c>
      <c r="I63" s="122">
        <v>0</v>
      </c>
      <c r="J63" s="122">
        <v>542</v>
      </c>
      <c r="K63" s="122">
        <v>0</v>
      </c>
      <c r="L63" s="122">
        <v>0</v>
      </c>
      <c r="M63" s="122">
        <v>0</v>
      </c>
      <c r="N63" s="122">
        <v>0</v>
      </c>
      <c r="O63" s="122">
        <v>0</v>
      </c>
      <c r="P63" s="122">
        <v>0</v>
      </c>
      <c r="Q63" s="122">
        <v>0</v>
      </c>
      <c r="R63" s="122">
        <v>0</v>
      </c>
      <c r="S63" s="122">
        <v>0</v>
      </c>
      <c r="T63" s="122">
        <v>0</v>
      </c>
      <c r="U63" s="122">
        <v>0</v>
      </c>
      <c r="V63" s="122">
        <v>0</v>
      </c>
      <c r="W63" s="122">
        <v>0</v>
      </c>
      <c r="X63" s="122">
        <v>0</v>
      </c>
      <c r="Y63" s="122">
        <v>0</v>
      </c>
      <c r="Z63" s="122">
        <v>0</v>
      </c>
      <c r="AA63" s="122">
        <v>0</v>
      </c>
      <c r="AB63" s="122">
        <v>0</v>
      </c>
      <c r="AC63" s="122">
        <v>0</v>
      </c>
      <c r="AD63" s="122">
        <v>0</v>
      </c>
      <c r="AE63" s="122">
        <v>0</v>
      </c>
      <c r="AF63" s="122">
        <v>0</v>
      </c>
      <c r="AG63" s="122">
        <v>0</v>
      </c>
      <c r="AH63" s="122">
        <v>0</v>
      </c>
      <c r="AI63" s="122">
        <v>0</v>
      </c>
      <c r="AJ63" s="122">
        <v>0</v>
      </c>
      <c r="AK63" s="122">
        <v>0</v>
      </c>
      <c r="AL63" s="242">
        <v>0</v>
      </c>
      <c r="AM63" s="462"/>
      <c r="AN63" s="465"/>
    </row>
    <row r="64" spans="1:103" s="10" customFormat="1" hidden="1" x14ac:dyDescent="0.35">
      <c r="A64" s="132" t="s">
        <v>39</v>
      </c>
      <c r="B64" s="132" t="s">
        <v>40</v>
      </c>
      <c r="C64" s="132" t="s">
        <v>100</v>
      </c>
      <c r="D64" s="132" t="s">
        <v>100</v>
      </c>
      <c r="E64" s="195" t="s">
        <v>109</v>
      </c>
      <c r="F64" s="165">
        <v>0</v>
      </c>
      <c r="G64" s="118">
        <v>0</v>
      </c>
      <c r="H64" s="118">
        <v>0</v>
      </c>
      <c r="I64" s="118">
        <v>0</v>
      </c>
      <c r="J64" s="118">
        <v>5</v>
      </c>
      <c r="K64" s="118">
        <v>7</v>
      </c>
      <c r="L64" s="118">
        <v>8</v>
      </c>
      <c r="M64" s="118">
        <v>0</v>
      </c>
      <c r="N64" s="118">
        <v>1</v>
      </c>
      <c r="O64" s="118">
        <v>2</v>
      </c>
      <c r="P64" s="118">
        <v>1</v>
      </c>
      <c r="Q64" s="118">
        <v>2</v>
      </c>
      <c r="R64" s="118">
        <v>1</v>
      </c>
      <c r="S64" s="118">
        <v>4</v>
      </c>
      <c r="T64" s="118">
        <v>2</v>
      </c>
      <c r="U64" s="118">
        <v>1</v>
      </c>
      <c r="V64" s="118">
        <v>3</v>
      </c>
      <c r="W64" s="118">
        <v>2</v>
      </c>
      <c r="X64" s="118">
        <v>0</v>
      </c>
      <c r="Y64" s="118">
        <v>1</v>
      </c>
      <c r="Z64" s="118">
        <v>2</v>
      </c>
      <c r="AA64" s="118">
        <v>4</v>
      </c>
      <c r="AB64" s="118">
        <v>4</v>
      </c>
      <c r="AC64" s="118">
        <v>6</v>
      </c>
      <c r="AD64" s="118">
        <v>0</v>
      </c>
      <c r="AE64" s="118">
        <v>1</v>
      </c>
      <c r="AF64" s="118">
        <v>3</v>
      </c>
      <c r="AG64" s="118">
        <v>5</v>
      </c>
      <c r="AH64" s="118">
        <v>8</v>
      </c>
      <c r="AI64" s="118">
        <v>2</v>
      </c>
      <c r="AJ64" s="118">
        <v>11</v>
      </c>
      <c r="AK64" s="118">
        <v>7</v>
      </c>
      <c r="AL64" s="268">
        <v>6</v>
      </c>
      <c r="AM64" s="462">
        <v>6</v>
      </c>
      <c r="AN64" s="465">
        <v>5</v>
      </c>
    </row>
    <row r="65" spans="1:94" s="10" customFormat="1" hidden="1" x14ac:dyDescent="0.35">
      <c r="A65" s="130" t="s">
        <v>41</v>
      </c>
      <c r="B65" s="130" t="s">
        <v>42</v>
      </c>
      <c r="C65" s="130" t="s">
        <v>100</v>
      </c>
      <c r="D65" s="130" t="s">
        <v>100</v>
      </c>
      <c r="E65" s="198" t="s">
        <v>109</v>
      </c>
      <c r="F65" s="165">
        <v>0</v>
      </c>
      <c r="G65" s="122">
        <v>0</v>
      </c>
      <c r="H65" s="122">
        <v>0</v>
      </c>
      <c r="I65" s="122">
        <v>0</v>
      </c>
      <c r="J65" s="122">
        <v>3</v>
      </c>
      <c r="K65" s="122">
        <v>6</v>
      </c>
      <c r="L65" s="122">
        <v>7</v>
      </c>
      <c r="M65" s="122">
        <v>0</v>
      </c>
      <c r="N65" s="122">
        <v>0</v>
      </c>
      <c r="O65" s="122">
        <v>2</v>
      </c>
      <c r="P65" s="122">
        <v>1</v>
      </c>
      <c r="Q65" s="122">
        <v>2</v>
      </c>
      <c r="R65" s="122">
        <v>1</v>
      </c>
      <c r="S65" s="122">
        <v>4</v>
      </c>
      <c r="T65" s="122">
        <v>2</v>
      </c>
      <c r="U65" s="122">
        <v>1</v>
      </c>
      <c r="V65" s="122">
        <v>3</v>
      </c>
      <c r="W65" s="122">
        <v>2</v>
      </c>
      <c r="X65" s="122">
        <v>0</v>
      </c>
      <c r="Y65" s="122">
        <v>0</v>
      </c>
      <c r="Z65" s="122">
        <v>3</v>
      </c>
      <c r="AA65" s="122">
        <v>3</v>
      </c>
      <c r="AB65" s="122">
        <v>4</v>
      </c>
      <c r="AC65" s="122">
        <v>6</v>
      </c>
      <c r="AD65" s="122">
        <v>0</v>
      </c>
      <c r="AE65" s="122">
        <v>1</v>
      </c>
      <c r="AF65" s="122">
        <v>3</v>
      </c>
      <c r="AG65" s="122">
        <v>5</v>
      </c>
      <c r="AH65" s="122">
        <v>0</v>
      </c>
      <c r="AI65" s="122">
        <v>2</v>
      </c>
      <c r="AJ65" s="122">
        <v>11</v>
      </c>
      <c r="AK65" s="122">
        <v>0</v>
      </c>
      <c r="AL65" s="242">
        <v>0</v>
      </c>
      <c r="AM65" s="462"/>
      <c r="AN65" s="465"/>
    </row>
    <row r="66" spans="1:94" s="10" customFormat="1" ht="15.5" hidden="1" x14ac:dyDescent="0.35">
      <c r="A66" s="132" t="s">
        <v>41</v>
      </c>
      <c r="B66" s="132" t="s">
        <v>389</v>
      </c>
      <c r="C66" s="132" t="s">
        <v>100</v>
      </c>
      <c r="D66" s="132" t="s">
        <v>100</v>
      </c>
      <c r="E66" s="195" t="s">
        <v>109</v>
      </c>
      <c r="F66" s="204">
        <v>0</v>
      </c>
      <c r="G66" s="118">
        <v>0</v>
      </c>
      <c r="H66" s="118">
        <v>0</v>
      </c>
      <c r="I66" s="118">
        <v>0</v>
      </c>
      <c r="J66" s="118">
        <v>0</v>
      </c>
      <c r="K66" s="118">
        <v>0</v>
      </c>
      <c r="L66" s="118">
        <v>0</v>
      </c>
      <c r="M66" s="118">
        <v>0</v>
      </c>
      <c r="N66" s="118">
        <v>0</v>
      </c>
      <c r="O66" s="118">
        <v>0</v>
      </c>
      <c r="P66" s="118">
        <v>0</v>
      </c>
      <c r="Q66" s="118">
        <v>0</v>
      </c>
      <c r="R66" s="118">
        <v>0</v>
      </c>
      <c r="S66" s="118">
        <v>0</v>
      </c>
      <c r="T66" s="118">
        <v>0</v>
      </c>
      <c r="U66" s="118">
        <v>0</v>
      </c>
      <c r="V66" s="118">
        <v>0</v>
      </c>
      <c r="W66" s="118">
        <v>0</v>
      </c>
      <c r="X66" s="118">
        <v>0</v>
      </c>
      <c r="Y66" s="118">
        <v>0</v>
      </c>
      <c r="Z66" s="118">
        <v>0</v>
      </c>
      <c r="AA66" s="118">
        <v>0</v>
      </c>
      <c r="AB66" s="118">
        <v>0</v>
      </c>
      <c r="AC66" s="118">
        <v>0</v>
      </c>
      <c r="AD66" s="118">
        <v>0</v>
      </c>
      <c r="AE66" s="118">
        <v>0</v>
      </c>
      <c r="AF66" s="118">
        <v>0</v>
      </c>
      <c r="AG66" s="118">
        <v>0</v>
      </c>
      <c r="AH66" s="118">
        <v>0</v>
      </c>
      <c r="AI66" s="118">
        <v>0</v>
      </c>
      <c r="AJ66" s="118">
        <v>0</v>
      </c>
      <c r="AK66" s="118">
        <v>0</v>
      </c>
      <c r="AL66" s="268">
        <v>5</v>
      </c>
      <c r="AM66" s="462">
        <v>1</v>
      </c>
      <c r="AN66" s="465"/>
    </row>
    <row r="67" spans="1:94" s="10" customFormat="1" hidden="1" x14ac:dyDescent="0.35">
      <c r="A67" s="130" t="s">
        <v>41</v>
      </c>
      <c r="B67" s="130" t="s">
        <v>390</v>
      </c>
      <c r="C67" s="130" t="s">
        <v>100</v>
      </c>
      <c r="D67" s="130" t="s">
        <v>100</v>
      </c>
      <c r="E67" s="198" t="s">
        <v>109</v>
      </c>
      <c r="F67" s="165">
        <v>0</v>
      </c>
      <c r="G67" s="122">
        <v>0</v>
      </c>
      <c r="H67" s="122">
        <v>0</v>
      </c>
      <c r="I67" s="122">
        <v>0</v>
      </c>
      <c r="J67" s="122">
        <v>0</v>
      </c>
      <c r="K67" s="122">
        <v>0</v>
      </c>
      <c r="L67" s="122">
        <v>0</v>
      </c>
      <c r="M67" s="122">
        <v>0</v>
      </c>
      <c r="N67" s="122">
        <v>0</v>
      </c>
      <c r="O67" s="122">
        <v>0</v>
      </c>
      <c r="P67" s="122">
        <v>0</v>
      </c>
      <c r="Q67" s="122">
        <v>0</v>
      </c>
      <c r="R67" s="122">
        <v>0</v>
      </c>
      <c r="S67" s="122">
        <v>0</v>
      </c>
      <c r="T67" s="122">
        <v>0</v>
      </c>
      <c r="U67" s="122">
        <v>0</v>
      </c>
      <c r="V67" s="122">
        <v>0</v>
      </c>
      <c r="W67" s="122">
        <v>0</v>
      </c>
      <c r="X67" s="122">
        <v>0</v>
      </c>
      <c r="Y67" s="122">
        <v>0</v>
      </c>
      <c r="Z67" s="122">
        <v>0</v>
      </c>
      <c r="AA67" s="122">
        <v>0</v>
      </c>
      <c r="AB67" s="122">
        <v>0</v>
      </c>
      <c r="AC67" s="122">
        <v>0</v>
      </c>
      <c r="AD67" s="122">
        <v>0</v>
      </c>
      <c r="AE67" s="122">
        <v>0</v>
      </c>
      <c r="AF67" s="122">
        <v>0</v>
      </c>
      <c r="AG67" s="122">
        <v>0</v>
      </c>
      <c r="AH67" s="122">
        <v>2</v>
      </c>
      <c r="AI67" s="122">
        <v>0</v>
      </c>
      <c r="AJ67" s="122">
        <v>0</v>
      </c>
      <c r="AK67" s="122">
        <v>2</v>
      </c>
      <c r="AL67" s="242">
        <v>1</v>
      </c>
      <c r="AM67" s="462">
        <v>2</v>
      </c>
      <c r="AN67" s="465">
        <v>4</v>
      </c>
    </row>
    <row r="68" spans="1:94" s="10" customFormat="1" hidden="1" x14ac:dyDescent="0.35">
      <c r="A68" s="132" t="s">
        <v>41</v>
      </c>
      <c r="B68" s="132" t="s">
        <v>391</v>
      </c>
      <c r="C68" s="132" t="s">
        <v>100</v>
      </c>
      <c r="D68" s="132" t="s">
        <v>100</v>
      </c>
      <c r="E68" s="195" t="s">
        <v>109</v>
      </c>
      <c r="F68" s="165">
        <v>0</v>
      </c>
      <c r="G68" s="118">
        <v>0</v>
      </c>
      <c r="H68" s="118">
        <v>0</v>
      </c>
      <c r="I68" s="118">
        <v>0</v>
      </c>
      <c r="J68" s="118">
        <v>0</v>
      </c>
      <c r="K68" s="118">
        <v>0</v>
      </c>
      <c r="L68" s="118">
        <v>0</v>
      </c>
      <c r="M68" s="118">
        <v>0</v>
      </c>
      <c r="N68" s="118">
        <v>0</v>
      </c>
      <c r="O68" s="118">
        <v>0</v>
      </c>
      <c r="P68" s="118">
        <v>0</v>
      </c>
      <c r="Q68" s="118">
        <v>0</v>
      </c>
      <c r="R68" s="118">
        <v>0</v>
      </c>
      <c r="S68" s="118">
        <v>0</v>
      </c>
      <c r="T68" s="118">
        <v>0</v>
      </c>
      <c r="U68" s="118">
        <v>0</v>
      </c>
      <c r="V68" s="118">
        <v>0</v>
      </c>
      <c r="W68" s="118">
        <v>0</v>
      </c>
      <c r="X68" s="118">
        <v>0</v>
      </c>
      <c r="Y68" s="118">
        <v>0</v>
      </c>
      <c r="Z68" s="118">
        <v>0</v>
      </c>
      <c r="AA68" s="118">
        <v>0</v>
      </c>
      <c r="AB68" s="118">
        <v>0</v>
      </c>
      <c r="AC68" s="118">
        <v>0</v>
      </c>
      <c r="AD68" s="118">
        <v>0</v>
      </c>
      <c r="AE68" s="118">
        <v>0</v>
      </c>
      <c r="AF68" s="118">
        <v>0</v>
      </c>
      <c r="AG68" s="118">
        <v>0</v>
      </c>
      <c r="AH68" s="118">
        <v>5</v>
      </c>
      <c r="AI68" s="118">
        <v>0</v>
      </c>
      <c r="AJ68" s="118">
        <v>0</v>
      </c>
      <c r="AK68" s="118">
        <v>5</v>
      </c>
      <c r="AL68" s="268">
        <v>0</v>
      </c>
      <c r="AM68" s="462">
        <v>3</v>
      </c>
      <c r="AN68" s="465">
        <v>1</v>
      </c>
    </row>
    <row r="69" spans="1:94" s="10" customFormat="1" hidden="1" x14ac:dyDescent="0.35">
      <c r="A69" s="130" t="s">
        <v>41</v>
      </c>
      <c r="B69" s="130" t="s">
        <v>392</v>
      </c>
      <c r="C69" s="130" t="s">
        <v>100</v>
      </c>
      <c r="D69" s="130" t="s">
        <v>100</v>
      </c>
      <c r="E69" s="198" t="s">
        <v>109</v>
      </c>
      <c r="F69" s="165">
        <v>0</v>
      </c>
      <c r="G69" s="122">
        <v>0</v>
      </c>
      <c r="H69" s="122">
        <v>0</v>
      </c>
      <c r="I69" s="122">
        <v>0</v>
      </c>
      <c r="J69" s="122">
        <v>0</v>
      </c>
      <c r="K69" s="122">
        <v>0</v>
      </c>
      <c r="L69" s="122">
        <v>0</v>
      </c>
      <c r="M69" s="122">
        <v>0</v>
      </c>
      <c r="N69" s="122">
        <v>0</v>
      </c>
      <c r="O69" s="122">
        <v>0</v>
      </c>
      <c r="P69" s="122">
        <v>0</v>
      </c>
      <c r="Q69" s="122">
        <v>0</v>
      </c>
      <c r="R69" s="122">
        <v>0</v>
      </c>
      <c r="S69" s="122">
        <v>0</v>
      </c>
      <c r="T69" s="122">
        <v>0</v>
      </c>
      <c r="U69" s="122">
        <v>0</v>
      </c>
      <c r="V69" s="122">
        <v>0</v>
      </c>
      <c r="W69" s="122">
        <v>0</v>
      </c>
      <c r="X69" s="122">
        <v>0</v>
      </c>
      <c r="Y69" s="122">
        <v>0</v>
      </c>
      <c r="Z69" s="122">
        <v>0</v>
      </c>
      <c r="AA69" s="122">
        <v>0</v>
      </c>
      <c r="AB69" s="122">
        <v>0</v>
      </c>
      <c r="AC69" s="122">
        <v>0</v>
      </c>
      <c r="AD69" s="122">
        <v>0</v>
      </c>
      <c r="AE69" s="122">
        <v>0</v>
      </c>
      <c r="AF69" s="122">
        <v>0</v>
      </c>
      <c r="AG69" s="122">
        <v>0</v>
      </c>
      <c r="AH69" s="122">
        <v>1</v>
      </c>
      <c r="AI69" s="122">
        <v>0</v>
      </c>
      <c r="AJ69" s="122">
        <v>0</v>
      </c>
      <c r="AK69" s="122">
        <v>0</v>
      </c>
      <c r="AL69" s="242">
        <v>0</v>
      </c>
      <c r="AM69" s="462"/>
      <c r="AN69" s="465"/>
    </row>
    <row r="70" spans="1:94" s="10" customFormat="1" hidden="1" x14ac:dyDescent="0.35">
      <c r="A70" s="132" t="s">
        <v>43</v>
      </c>
      <c r="B70" s="132" t="s">
        <v>44</v>
      </c>
      <c r="C70" s="132" t="s">
        <v>100</v>
      </c>
      <c r="D70" s="132" t="s">
        <v>100</v>
      </c>
      <c r="E70" s="195" t="s">
        <v>109</v>
      </c>
      <c r="F70" s="165">
        <v>14000</v>
      </c>
      <c r="G70" s="118">
        <v>0</v>
      </c>
      <c r="H70" s="118">
        <v>0</v>
      </c>
      <c r="I70" s="118">
        <v>0</v>
      </c>
      <c r="J70" s="118">
        <v>126</v>
      </c>
      <c r="K70" s="118">
        <v>0</v>
      </c>
      <c r="L70" s="118">
        <v>0</v>
      </c>
      <c r="M70" s="118">
        <v>0</v>
      </c>
      <c r="N70" s="118">
        <v>0</v>
      </c>
      <c r="O70" s="118">
        <v>0</v>
      </c>
      <c r="P70" s="118">
        <v>0</v>
      </c>
      <c r="Q70" s="118">
        <v>0</v>
      </c>
      <c r="R70" s="118">
        <v>0</v>
      </c>
      <c r="S70" s="118">
        <v>0</v>
      </c>
      <c r="T70" s="118">
        <v>0</v>
      </c>
      <c r="U70" s="118">
        <v>0</v>
      </c>
      <c r="V70" s="118">
        <v>0</v>
      </c>
      <c r="W70" s="118">
        <v>0</v>
      </c>
      <c r="X70" s="118">
        <v>0</v>
      </c>
      <c r="Y70" s="118">
        <v>0</v>
      </c>
      <c r="Z70" s="118">
        <v>0</v>
      </c>
      <c r="AA70" s="118">
        <v>0</v>
      </c>
      <c r="AB70" s="118">
        <v>0</v>
      </c>
      <c r="AC70" s="118">
        <v>0</v>
      </c>
      <c r="AD70" s="118">
        <v>0</v>
      </c>
      <c r="AE70" s="118">
        <v>0</v>
      </c>
      <c r="AF70" s="118">
        <v>0</v>
      </c>
      <c r="AG70" s="118">
        <v>0</v>
      </c>
      <c r="AH70" s="118">
        <v>0</v>
      </c>
      <c r="AI70" s="118">
        <v>0</v>
      </c>
      <c r="AJ70" s="118">
        <v>0</v>
      </c>
      <c r="AK70" s="118">
        <v>0</v>
      </c>
      <c r="AL70" s="268">
        <v>0</v>
      </c>
      <c r="AM70" s="462"/>
      <c r="AN70" s="465"/>
    </row>
    <row r="71" spans="1:94" s="10" customFormat="1" hidden="1" x14ac:dyDescent="0.35">
      <c r="A71" s="130" t="s">
        <v>43</v>
      </c>
      <c r="B71" s="130" t="s">
        <v>44</v>
      </c>
      <c r="C71" s="130" t="s">
        <v>100</v>
      </c>
      <c r="D71" s="130" t="s">
        <v>100</v>
      </c>
      <c r="E71" s="198" t="s">
        <v>110</v>
      </c>
      <c r="F71" s="165">
        <v>14000</v>
      </c>
      <c r="G71" s="122">
        <v>0</v>
      </c>
      <c r="H71" s="122">
        <v>0</v>
      </c>
      <c r="I71" s="122">
        <v>0</v>
      </c>
      <c r="J71" s="122">
        <v>0</v>
      </c>
      <c r="K71" s="122">
        <v>0</v>
      </c>
      <c r="L71" s="122">
        <v>0</v>
      </c>
      <c r="M71" s="122">
        <v>0</v>
      </c>
      <c r="N71" s="122">
        <v>0</v>
      </c>
      <c r="O71" s="122">
        <v>0</v>
      </c>
      <c r="P71" s="122">
        <v>0</v>
      </c>
      <c r="Q71" s="122">
        <v>0</v>
      </c>
      <c r="R71" s="122">
        <v>0</v>
      </c>
      <c r="S71" s="122">
        <v>0</v>
      </c>
      <c r="T71" s="122">
        <v>0</v>
      </c>
      <c r="U71" s="122">
        <v>0</v>
      </c>
      <c r="V71" s="122">
        <v>0</v>
      </c>
      <c r="W71" s="122">
        <v>0</v>
      </c>
      <c r="X71" s="122">
        <v>0</v>
      </c>
      <c r="Y71" s="122">
        <v>0</v>
      </c>
      <c r="Z71" s="122">
        <v>0</v>
      </c>
      <c r="AA71" s="122">
        <v>0</v>
      </c>
      <c r="AB71" s="122">
        <v>0</v>
      </c>
      <c r="AC71" s="122">
        <v>0</v>
      </c>
      <c r="AD71" s="122">
        <v>0</v>
      </c>
      <c r="AE71" s="122">
        <v>0</v>
      </c>
      <c r="AF71" s="122">
        <v>0</v>
      </c>
      <c r="AG71" s="122">
        <v>0</v>
      </c>
      <c r="AH71" s="122">
        <v>0</v>
      </c>
      <c r="AI71" s="122">
        <v>0</v>
      </c>
      <c r="AJ71" s="122">
        <v>0</v>
      </c>
      <c r="AK71" s="122">
        <v>0</v>
      </c>
      <c r="AL71" s="242">
        <v>0</v>
      </c>
      <c r="AM71" s="462"/>
      <c r="AN71" s="465"/>
    </row>
    <row r="72" spans="1:94" s="9" customFormat="1" hidden="1" x14ac:dyDescent="0.35">
      <c r="A72" s="132" t="s">
        <v>45</v>
      </c>
      <c r="B72" s="132" t="s">
        <v>46</v>
      </c>
      <c r="C72" s="132" t="s">
        <v>100</v>
      </c>
      <c r="D72" s="132" t="s">
        <v>100</v>
      </c>
      <c r="E72" s="195" t="s">
        <v>109</v>
      </c>
      <c r="F72" s="165">
        <v>0</v>
      </c>
      <c r="G72" s="118">
        <v>0</v>
      </c>
      <c r="H72" s="118">
        <v>0</v>
      </c>
      <c r="I72" s="118">
        <v>0</v>
      </c>
      <c r="J72" s="118">
        <v>0</v>
      </c>
      <c r="K72" s="118">
        <v>12</v>
      </c>
      <c r="L72" s="118">
        <v>5</v>
      </c>
      <c r="M72" s="118">
        <v>0</v>
      </c>
      <c r="N72" s="118">
        <v>0</v>
      </c>
      <c r="O72" s="118">
        <v>0</v>
      </c>
      <c r="P72" s="118">
        <v>0</v>
      </c>
      <c r="Q72" s="118">
        <v>0</v>
      </c>
      <c r="R72" s="118">
        <v>0</v>
      </c>
      <c r="S72" s="118">
        <v>1</v>
      </c>
      <c r="T72" s="118">
        <v>0</v>
      </c>
      <c r="U72" s="118">
        <v>0</v>
      </c>
      <c r="V72" s="118">
        <v>0</v>
      </c>
      <c r="W72" s="118">
        <v>1</v>
      </c>
      <c r="X72" s="118">
        <v>0</v>
      </c>
      <c r="Y72" s="118">
        <v>0</v>
      </c>
      <c r="Z72" s="118">
        <v>0</v>
      </c>
      <c r="AA72" s="118">
        <v>0</v>
      </c>
      <c r="AB72" s="118">
        <v>0</v>
      </c>
      <c r="AC72" s="118">
        <v>0</v>
      </c>
      <c r="AD72" s="118">
        <v>0</v>
      </c>
      <c r="AE72" s="118">
        <v>0</v>
      </c>
      <c r="AF72" s="118">
        <v>0</v>
      </c>
      <c r="AG72" s="118">
        <v>0</v>
      </c>
      <c r="AH72" s="118">
        <v>0</v>
      </c>
      <c r="AI72" s="118">
        <v>0</v>
      </c>
      <c r="AJ72" s="118">
        <v>0</v>
      </c>
      <c r="AK72" s="118">
        <v>0</v>
      </c>
      <c r="AL72" s="268">
        <v>0</v>
      </c>
      <c r="AM72" s="463"/>
      <c r="AN72" s="466"/>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row>
    <row r="73" spans="1:94" s="10" customFormat="1" hidden="1" x14ac:dyDescent="0.35">
      <c r="A73" s="130" t="s">
        <v>47</v>
      </c>
      <c r="B73" s="130" t="s">
        <v>48</v>
      </c>
      <c r="C73" s="130" t="s">
        <v>100</v>
      </c>
      <c r="D73" s="130" t="s">
        <v>100</v>
      </c>
      <c r="E73" s="198" t="s">
        <v>109</v>
      </c>
      <c r="F73" s="165">
        <v>90000</v>
      </c>
      <c r="G73" s="122">
        <v>0</v>
      </c>
      <c r="H73" s="122">
        <v>0</v>
      </c>
      <c r="I73" s="122">
        <v>0</v>
      </c>
      <c r="J73" s="122">
        <v>0</v>
      </c>
      <c r="K73" s="122">
        <v>2</v>
      </c>
      <c r="L73" s="122">
        <v>0</v>
      </c>
      <c r="M73" s="122">
        <v>0</v>
      </c>
      <c r="N73" s="122">
        <v>0</v>
      </c>
      <c r="O73" s="122">
        <v>0</v>
      </c>
      <c r="P73" s="122">
        <v>0</v>
      </c>
      <c r="Q73" s="122">
        <v>0</v>
      </c>
      <c r="R73" s="122">
        <v>0</v>
      </c>
      <c r="S73" s="122">
        <v>0</v>
      </c>
      <c r="T73" s="122">
        <v>0</v>
      </c>
      <c r="U73" s="122">
        <v>0</v>
      </c>
      <c r="V73" s="122">
        <v>0</v>
      </c>
      <c r="W73" s="122">
        <v>0</v>
      </c>
      <c r="X73" s="122">
        <v>0</v>
      </c>
      <c r="Y73" s="122">
        <v>0</v>
      </c>
      <c r="Z73" s="122">
        <v>0</v>
      </c>
      <c r="AA73" s="122">
        <v>0</v>
      </c>
      <c r="AB73" s="122">
        <v>0</v>
      </c>
      <c r="AC73" s="122">
        <v>0</v>
      </c>
      <c r="AD73" s="122">
        <v>0</v>
      </c>
      <c r="AE73" s="122">
        <v>0</v>
      </c>
      <c r="AF73" s="122">
        <v>0</v>
      </c>
      <c r="AG73" s="122">
        <v>0</v>
      </c>
      <c r="AH73" s="122">
        <v>0</v>
      </c>
      <c r="AI73" s="122">
        <v>0</v>
      </c>
      <c r="AJ73" s="122">
        <v>0</v>
      </c>
      <c r="AK73" s="122">
        <v>0</v>
      </c>
      <c r="AL73" s="242">
        <v>0</v>
      </c>
      <c r="AM73" s="462"/>
      <c r="AN73" s="465"/>
    </row>
    <row r="74" spans="1:94" s="10" customFormat="1" hidden="1" x14ac:dyDescent="0.35">
      <c r="A74" s="132" t="s">
        <v>47</v>
      </c>
      <c r="B74" s="132" t="s">
        <v>132</v>
      </c>
      <c r="C74" s="132" t="s">
        <v>100</v>
      </c>
      <c r="D74" s="132" t="s">
        <v>100</v>
      </c>
      <c r="E74" s="195" t="s">
        <v>109</v>
      </c>
      <c r="F74" s="165">
        <v>90000</v>
      </c>
      <c r="G74" s="118">
        <v>0</v>
      </c>
      <c r="H74" s="118">
        <v>0</v>
      </c>
      <c r="I74" s="118">
        <v>0</v>
      </c>
      <c r="J74" s="118">
        <v>0</v>
      </c>
      <c r="K74" s="118">
        <v>2</v>
      </c>
      <c r="L74" s="118">
        <v>0</v>
      </c>
      <c r="M74" s="118">
        <v>0</v>
      </c>
      <c r="N74" s="118">
        <v>0</v>
      </c>
      <c r="O74" s="118">
        <v>0</v>
      </c>
      <c r="P74" s="118">
        <v>0</v>
      </c>
      <c r="Q74" s="118">
        <v>0</v>
      </c>
      <c r="R74" s="118">
        <v>0</v>
      </c>
      <c r="S74" s="118">
        <v>0</v>
      </c>
      <c r="T74" s="118">
        <v>0</v>
      </c>
      <c r="U74" s="118">
        <v>0</v>
      </c>
      <c r="V74" s="118">
        <v>0</v>
      </c>
      <c r="W74" s="118">
        <v>0</v>
      </c>
      <c r="X74" s="118">
        <v>0</v>
      </c>
      <c r="Y74" s="118">
        <v>0</v>
      </c>
      <c r="Z74" s="118">
        <v>0</v>
      </c>
      <c r="AA74" s="118">
        <v>0</v>
      </c>
      <c r="AB74" s="118">
        <v>0</v>
      </c>
      <c r="AC74" s="118">
        <v>0</v>
      </c>
      <c r="AD74" s="118">
        <v>0</v>
      </c>
      <c r="AE74" s="118">
        <v>0</v>
      </c>
      <c r="AF74" s="118">
        <v>0</v>
      </c>
      <c r="AG74" s="118">
        <v>0</v>
      </c>
      <c r="AH74" s="118">
        <v>0</v>
      </c>
      <c r="AI74" s="118">
        <v>0</v>
      </c>
      <c r="AJ74" s="118">
        <v>0</v>
      </c>
      <c r="AK74" s="118">
        <v>0</v>
      </c>
      <c r="AL74" s="268">
        <v>0</v>
      </c>
      <c r="AM74" s="462"/>
      <c r="AN74" s="465"/>
    </row>
    <row r="75" spans="1:94" s="10" customFormat="1" hidden="1" x14ac:dyDescent="0.35">
      <c r="A75" s="130" t="s">
        <v>49</v>
      </c>
      <c r="B75" s="130" t="s">
        <v>50</v>
      </c>
      <c r="C75" s="130" t="s">
        <v>100</v>
      </c>
      <c r="D75" s="130" t="s">
        <v>102</v>
      </c>
      <c r="E75" s="198" t="s">
        <v>109</v>
      </c>
      <c r="F75" s="165">
        <v>129000</v>
      </c>
      <c r="G75" s="122">
        <v>0</v>
      </c>
      <c r="H75" s="122">
        <v>0</v>
      </c>
      <c r="I75" s="122">
        <v>0</v>
      </c>
      <c r="J75" s="122">
        <v>0</v>
      </c>
      <c r="K75" s="122">
        <v>24</v>
      </c>
      <c r="L75" s="122">
        <v>13</v>
      </c>
      <c r="M75" s="122">
        <v>0</v>
      </c>
      <c r="N75" s="122">
        <v>0</v>
      </c>
      <c r="O75" s="122">
        <v>0</v>
      </c>
      <c r="P75" s="122">
        <v>0</v>
      </c>
      <c r="Q75" s="122">
        <v>0</v>
      </c>
      <c r="R75" s="122">
        <v>0</v>
      </c>
      <c r="S75" s="122">
        <v>0</v>
      </c>
      <c r="T75" s="122">
        <v>0</v>
      </c>
      <c r="U75" s="122">
        <v>0</v>
      </c>
      <c r="V75" s="122">
        <v>0</v>
      </c>
      <c r="W75" s="122">
        <v>0</v>
      </c>
      <c r="X75" s="122">
        <v>0</v>
      </c>
      <c r="Y75" s="122">
        <v>0</v>
      </c>
      <c r="Z75" s="122">
        <v>0</v>
      </c>
      <c r="AA75" s="122">
        <v>0</v>
      </c>
      <c r="AB75" s="122">
        <v>0</v>
      </c>
      <c r="AC75" s="122">
        <v>0</v>
      </c>
      <c r="AD75" s="122">
        <v>0</v>
      </c>
      <c r="AE75" s="122">
        <v>0</v>
      </c>
      <c r="AF75" s="122">
        <v>0</v>
      </c>
      <c r="AG75" s="122">
        <v>0</v>
      </c>
      <c r="AH75" s="122">
        <v>0</v>
      </c>
      <c r="AI75" s="122">
        <v>0</v>
      </c>
      <c r="AJ75" s="122">
        <v>0</v>
      </c>
      <c r="AK75" s="122">
        <v>0</v>
      </c>
      <c r="AL75" s="242">
        <v>0</v>
      </c>
      <c r="AM75" s="462"/>
      <c r="AN75" s="465"/>
    </row>
    <row r="76" spans="1:94" s="10" customFormat="1" hidden="1" x14ac:dyDescent="0.35">
      <c r="A76" s="132" t="s">
        <v>51</v>
      </c>
      <c r="B76" s="132" t="s">
        <v>52</v>
      </c>
      <c r="C76" s="132" t="s">
        <v>100</v>
      </c>
      <c r="D76" s="132" t="s">
        <v>102</v>
      </c>
      <c r="E76" s="195" t="s">
        <v>109</v>
      </c>
      <c r="F76" s="165">
        <v>169000</v>
      </c>
      <c r="G76" s="118">
        <v>0</v>
      </c>
      <c r="H76" s="118">
        <v>0</v>
      </c>
      <c r="I76" s="118">
        <v>0</v>
      </c>
      <c r="J76" s="118">
        <v>0</v>
      </c>
      <c r="K76" s="118">
        <v>318</v>
      </c>
      <c r="L76" s="118">
        <v>101</v>
      </c>
      <c r="M76" s="118">
        <v>0</v>
      </c>
      <c r="N76" s="118">
        <v>0</v>
      </c>
      <c r="O76" s="118">
        <v>0</v>
      </c>
      <c r="P76" s="118">
        <v>0</v>
      </c>
      <c r="Q76" s="118">
        <v>0</v>
      </c>
      <c r="R76" s="118">
        <v>0</v>
      </c>
      <c r="S76" s="118">
        <v>0</v>
      </c>
      <c r="T76" s="118">
        <v>0</v>
      </c>
      <c r="U76" s="118">
        <v>0</v>
      </c>
      <c r="V76" s="118">
        <v>0</v>
      </c>
      <c r="W76" s="118">
        <v>0</v>
      </c>
      <c r="X76" s="118">
        <v>0</v>
      </c>
      <c r="Y76" s="118">
        <v>0</v>
      </c>
      <c r="Z76" s="118">
        <v>0</v>
      </c>
      <c r="AA76" s="118">
        <v>0</v>
      </c>
      <c r="AB76" s="118">
        <v>0</v>
      </c>
      <c r="AC76" s="118">
        <v>0</v>
      </c>
      <c r="AD76" s="118">
        <v>0</v>
      </c>
      <c r="AE76" s="118">
        <v>0</v>
      </c>
      <c r="AF76" s="118">
        <v>0</v>
      </c>
      <c r="AG76" s="118">
        <v>0</v>
      </c>
      <c r="AH76" s="118">
        <v>0</v>
      </c>
      <c r="AI76" s="118">
        <v>0</v>
      </c>
      <c r="AJ76" s="118">
        <v>0</v>
      </c>
      <c r="AK76" s="118">
        <v>0</v>
      </c>
      <c r="AL76" s="268">
        <v>0</v>
      </c>
      <c r="AM76" s="462"/>
      <c r="AN76" s="465"/>
    </row>
    <row r="77" spans="1:94" s="9" customFormat="1" hidden="1" x14ac:dyDescent="0.35">
      <c r="A77" s="130" t="s">
        <v>53</v>
      </c>
      <c r="B77" s="130" t="s">
        <v>54</v>
      </c>
      <c r="C77" s="130" t="s">
        <v>100</v>
      </c>
      <c r="D77" s="130" t="s">
        <v>102</v>
      </c>
      <c r="E77" s="198" t="s">
        <v>109</v>
      </c>
      <c r="F77" s="165">
        <v>216000</v>
      </c>
      <c r="G77" s="122">
        <v>0</v>
      </c>
      <c r="H77" s="122">
        <v>0</v>
      </c>
      <c r="I77" s="122">
        <v>0</v>
      </c>
      <c r="J77" s="122">
        <v>0</v>
      </c>
      <c r="K77" s="122">
        <v>16</v>
      </c>
      <c r="L77" s="122">
        <v>4</v>
      </c>
      <c r="M77" s="122">
        <v>0</v>
      </c>
      <c r="N77" s="122">
        <v>0</v>
      </c>
      <c r="O77" s="122">
        <v>0</v>
      </c>
      <c r="P77" s="122">
        <v>1</v>
      </c>
      <c r="Q77" s="122">
        <v>0</v>
      </c>
      <c r="R77" s="122">
        <v>0</v>
      </c>
      <c r="S77" s="122">
        <v>0</v>
      </c>
      <c r="T77" s="122">
        <v>0</v>
      </c>
      <c r="U77" s="122">
        <v>0</v>
      </c>
      <c r="V77" s="122">
        <v>0</v>
      </c>
      <c r="W77" s="122">
        <v>0</v>
      </c>
      <c r="X77" s="122">
        <v>0</v>
      </c>
      <c r="Y77" s="122">
        <v>0</v>
      </c>
      <c r="Z77" s="122">
        <v>0</v>
      </c>
      <c r="AA77" s="122">
        <v>0</v>
      </c>
      <c r="AB77" s="122">
        <v>0</v>
      </c>
      <c r="AC77" s="122">
        <v>0</v>
      </c>
      <c r="AD77" s="122">
        <v>0</v>
      </c>
      <c r="AE77" s="122">
        <v>0</v>
      </c>
      <c r="AF77" s="122">
        <v>0</v>
      </c>
      <c r="AG77" s="122">
        <v>0</v>
      </c>
      <c r="AH77" s="122">
        <v>0</v>
      </c>
      <c r="AI77" s="122">
        <v>0</v>
      </c>
      <c r="AJ77" s="122">
        <v>0</v>
      </c>
      <c r="AK77" s="122">
        <v>0</v>
      </c>
      <c r="AL77" s="242">
        <v>0</v>
      </c>
      <c r="AM77" s="463"/>
      <c r="AN77" s="466"/>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row>
    <row r="78" spans="1:94" s="10" customFormat="1" hidden="1" x14ac:dyDescent="0.35">
      <c r="A78" s="132" t="s">
        <v>55</v>
      </c>
      <c r="B78" s="132" t="s">
        <v>56</v>
      </c>
      <c r="C78" s="132" t="s">
        <v>100</v>
      </c>
      <c r="D78" s="132" t="s">
        <v>102</v>
      </c>
      <c r="E78" s="195" t="s">
        <v>109</v>
      </c>
      <c r="F78" s="165">
        <v>328000</v>
      </c>
      <c r="G78" s="118">
        <v>0</v>
      </c>
      <c r="H78" s="118">
        <v>0</v>
      </c>
      <c r="I78" s="118">
        <v>0</v>
      </c>
      <c r="J78" s="118">
        <v>0</v>
      </c>
      <c r="K78" s="118">
        <v>71</v>
      </c>
      <c r="L78" s="118">
        <v>25</v>
      </c>
      <c r="M78" s="118">
        <v>0</v>
      </c>
      <c r="N78" s="118">
        <v>0</v>
      </c>
      <c r="O78" s="118">
        <v>0</v>
      </c>
      <c r="P78" s="118">
        <v>0</v>
      </c>
      <c r="Q78" s="118">
        <v>0</v>
      </c>
      <c r="R78" s="118">
        <v>0</v>
      </c>
      <c r="S78" s="118">
        <v>0</v>
      </c>
      <c r="T78" s="118">
        <v>0</v>
      </c>
      <c r="U78" s="118">
        <v>0</v>
      </c>
      <c r="V78" s="118">
        <v>0</v>
      </c>
      <c r="W78" s="118">
        <v>0</v>
      </c>
      <c r="X78" s="118">
        <v>0</v>
      </c>
      <c r="Y78" s="118">
        <v>0</v>
      </c>
      <c r="Z78" s="118">
        <v>0</v>
      </c>
      <c r="AA78" s="118">
        <v>0</v>
      </c>
      <c r="AB78" s="118">
        <v>0</v>
      </c>
      <c r="AC78" s="118">
        <v>0</v>
      </c>
      <c r="AD78" s="118">
        <v>0</v>
      </c>
      <c r="AE78" s="118">
        <v>0</v>
      </c>
      <c r="AF78" s="118">
        <v>0</v>
      </c>
      <c r="AG78" s="118">
        <v>0</v>
      </c>
      <c r="AH78" s="118">
        <v>0</v>
      </c>
      <c r="AI78" s="118">
        <v>0</v>
      </c>
      <c r="AJ78" s="118">
        <v>0</v>
      </c>
      <c r="AK78" s="118">
        <v>0</v>
      </c>
      <c r="AL78" s="268">
        <v>0</v>
      </c>
      <c r="AM78" s="462"/>
      <c r="AN78" s="465"/>
    </row>
    <row r="79" spans="1:94" s="10" customFormat="1" hidden="1" x14ac:dyDescent="0.35">
      <c r="A79" s="130" t="s">
        <v>97</v>
      </c>
      <c r="B79" s="130" t="s">
        <v>98</v>
      </c>
      <c r="C79" s="130" t="s">
        <v>101</v>
      </c>
      <c r="D79" s="130" t="s">
        <v>100</v>
      </c>
      <c r="E79" s="198" t="s">
        <v>109</v>
      </c>
      <c r="F79" s="165">
        <v>0</v>
      </c>
      <c r="G79" s="122">
        <v>0</v>
      </c>
      <c r="H79" s="122">
        <v>0</v>
      </c>
      <c r="I79" s="122">
        <v>0</v>
      </c>
      <c r="J79" s="122">
        <v>0</v>
      </c>
      <c r="K79" s="122">
        <v>0</v>
      </c>
      <c r="L79" s="122">
        <v>0</v>
      </c>
      <c r="M79" s="122">
        <v>0</v>
      </c>
      <c r="N79" s="122">
        <v>0</v>
      </c>
      <c r="O79" s="122">
        <v>0</v>
      </c>
      <c r="P79" s="122">
        <v>0</v>
      </c>
      <c r="Q79" s="122">
        <v>0</v>
      </c>
      <c r="R79" s="122">
        <v>0</v>
      </c>
      <c r="S79" s="122">
        <v>0</v>
      </c>
      <c r="T79" s="122">
        <v>0</v>
      </c>
      <c r="U79" s="122">
        <v>0</v>
      </c>
      <c r="V79" s="122">
        <v>0</v>
      </c>
      <c r="W79" s="122">
        <v>0</v>
      </c>
      <c r="X79" s="122">
        <v>0</v>
      </c>
      <c r="Y79" s="122">
        <v>0</v>
      </c>
      <c r="Z79" s="122">
        <v>0</v>
      </c>
      <c r="AA79" s="122">
        <v>0</v>
      </c>
      <c r="AB79" s="122">
        <v>0</v>
      </c>
      <c r="AC79" s="122">
        <v>0</v>
      </c>
      <c r="AD79" s="122">
        <v>0</v>
      </c>
      <c r="AE79" s="122">
        <v>0</v>
      </c>
      <c r="AF79" s="122">
        <v>0</v>
      </c>
      <c r="AG79" s="122">
        <v>0</v>
      </c>
      <c r="AH79" s="122">
        <v>0</v>
      </c>
      <c r="AI79" s="122">
        <v>0</v>
      </c>
      <c r="AJ79" s="122">
        <v>0</v>
      </c>
      <c r="AK79" s="122">
        <v>0</v>
      </c>
      <c r="AL79" s="242">
        <v>0</v>
      </c>
      <c r="AM79" s="462"/>
      <c r="AN79" s="465"/>
    </row>
    <row r="80" spans="1:94" s="10" customFormat="1" hidden="1" x14ac:dyDescent="0.35">
      <c r="A80" s="132" t="s">
        <v>57</v>
      </c>
      <c r="B80" s="132" t="s">
        <v>58</v>
      </c>
      <c r="C80" s="132" t="s">
        <v>100</v>
      </c>
      <c r="D80" s="132" t="s">
        <v>100</v>
      </c>
      <c r="E80" s="195" t="s">
        <v>109</v>
      </c>
      <c r="F80" s="165">
        <v>0</v>
      </c>
      <c r="G80" s="118">
        <v>0</v>
      </c>
      <c r="H80" s="118">
        <v>0</v>
      </c>
      <c r="I80" s="118">
        <v>0</v>
      </c>
      <c r="J80" s="118">
        <v>0</v>
      </c>
      <c r="K80" s="118">
        <v>0</v>
      </c>
      <c r="L80" s="118">
        <v>11</v>
      </c>
      <c r="M80" s="118">
        <v>1</v>
      </c>
      <c r="N80" s="118">
        <v>5</v>
      </c>
      <c r="O80" s="118">
        <v>2</v>
      </c>
      <c r="P80" s="118">
        <v>4</v>
      </c>
      <c r="Q80" s="118">
        <v>4</v>
      </c>
      <c r="R80" s="118">
        <v>0</v>
      </c>
      <c r="S80" s="118">
        <v>0</v>
      </c>
      <c r="T80" s="118">
        <v>0</v>
      </c>
      <c r="U80" s="118">
        <v>0</v>
      </c>
      <c r="V80" s="118">
        <v>0</v>
      </c>
      <c r="W80" s="118">
        <v>0</v>
      </c>
      <c r="X80" s="118">
        <v>0</v>
      </c>
      <c r="Y80" s="118">
        <v>0</v>
      </c>
      <c r="Z80" s="118">
        <v>0</v>
      </c>
      <c r="AA80" s="118">
        <v>0</v>
      </c>
      <c r="AB80" s="118">
        <v>0</v>
      </c>
      <c r="AC80" s="118">
        <v>0</v>
      </c>
      <c r="AD80" s="118">
        <v>0</v>
      </c>
      <c r="AE80" s="118">
        <v>0</v>
      </c>
      <c r="AF80" s="118">
        <v>0</v>
      </c>
      <c r="AG80" s="118">
        <v>0</v>
      </c>
      <c r="AH80" s="118">
        <v>0</v>
      </c>
      <c r="AI80" s="118">
        <v>0</v>
      </c>
      <c r="AJ80" s="118">
        <v>0</v>
      </c>
      <c r="AK80" s="118">
        <v>0</v>
      </c>
      <c r="AL80" s="268">
        <v>0</v>
      </c>
      <c r="AM80" s="462"/>
      <c r="AN80" s="465"/>
    </row>
    <row r="81" spans="1:40" s="10" customFormat="1" hidden="1" x14ac:dyDescent="0.35">
      <c r="A81" s="130" t="s">
        <v>59</v>
      </c>
      <c r="B81" s="130" t="s">
        <v>60</v>
      </c>
      <c r="C81" s="130" t="s">
        <v>100</v>
      </c>
      <c r="D81" s="130" t="s">
        <v>103</v>
      </c>
      <c r="E81" s="198" t="s">
        <v>109</v>
      </c>
      <c r="F81" s="165">
        <v>167000</v>
      </c>
      <c r="G81" s="122">
        <v>0</v>
      </c>
      <c r="H81" s="122">
        <v>0</v>
      </c>
      <c r="I81" s="122">
        <v>0</v>
      </c>
      <c r="J81" s="122">
        <v>0</v>
      </c>
      <c r="K81" s="122">
        <v>0</v>
      </c>
      <c r="L81" s="122">
        <v>86</v>
      </c>
      <c r="M81" s="122">
        <v>19</v>
      </c>
      <c r="N81" s="122">
        <v>42</v>
      </c>
      <c r="O81" s="122">
        <v>49</v>
      </c>
      <c r="P81" s="122">
        <v>31</v>
      </c>
      <c r="Q81" s="122">
        <v>49</v>
      </c>
      <c r="R81" s="122">
        <v>0</v>
      </c>
      <c r="S81" s="122">
        <v>0</v>
      </c>
      <c r="T81" s="122">
        <v>0</v>
      </c>
      <c r="U81" s="122">
        <v>0</v>
      </c>
      <c r="V81" s="122">
        <v>0</v>
      </c>
      <c r="W81" s="122">
        <v>0</v>
      </c>
      <c r="X81" s="122">
        <v>0</v>
      </c>
      <c r="Y81" s="122">
        <v>0</v>
      </c>
      <c r="Z81" s="122">
        <v>0</v>
      </c>
      <c r="AA81" s="122">
        <v>0</v>
      </c>
      <c r="AB81" s="122">
        <v>0</v>
      </c>
      <c r="AC81" s="122">
        <v>0</v>
      </c>
      <c r="AD81" s="122">
        <v>0</v>
      </c>
      <c r="AE81" s="122">
        <v>0</v>
      </c>
      <c r="AF81" s="122">
        <v>0</v>
      </c>
      <c r="AG81" s="122">
        <v>0</v>
      </c>
      <c r="AH81" s="122">
        <v>0</v>
      </c>
      <c r="AI81" s="122">
        <v>0</v>
      </c>
      <c r="AJ81" s="122">
        <v>0</v>
      </c>
      <c r="AK81" s="122">
        <v>0</v>
      </c>
      <c r="AL81" s="242">
        <v>0</v>
      </c>
      <c r="AM81" s="462"/>
      <c r="AN81" s="465"/>
    </row>
    <row r="82" spans="1:40" s="10" customFormat="1" hidden="1" x14ac:dyDescent="0.35">
      <c r="A82" s="132" t="s">
        <v>61</v>
      </c>
      <c r="B82" s="132" t="s">
        <v>62</v>
      </c>
      <c r="C82" s="132" t="s">
        <v>100</v>
      </c>
      <c r="D82" s="132" t="s">
        <v>103</v>
      </c>
      <c r="E82" s="195" t="s">
        <v>109</v>
      </c>
      <c r="F82" s="165">
        <v>329000</v>
      </c>
      <c r="G82" s="118">
        <v>0</v>
      </c>
      <c r="H82" s="118">
        <v>0</v>
      </c>
      <c r="I82" s="118">
        <v>0</v>
      </c>
      <c r="J82" s="118">
        <v>0</v>
      </c>
      <c r="K82" s="118">
        <v>0</v>
      </c>
      <c r="L82" s="118">
        <v>11</v>
      </c>
      <c r="M82" s="118">
        <v>7</v>
      </c>
      <c r="N82" s="118">
        <v>10</v>
      </c>
      <c r="O82" s="118">
        <v>7</v>
      </c>
      <c r="P82" s="118">
        <v>8</v>
      </c>
      <c r="Q82" s="118">
        <v>7</v>
      </c>
      <c r="R82" s="118">
        <v>0</v>
      </c>
      <c r="S82" s="118">
        <v>0</v>
      </c>
      <c r="T82" s="118">
        <v>0</v>
      </c>
      <c r="U82" s="118">
        <v>0</v>
      </c>
      <c r="V82" s="118">
        <v>0</v>
      </c>
      <c r="W82" s="118">
        <v>0</v>
      </c>
      <c r="X82" s="118">
        <v>0</v>
      </c>
      <c r="Y82" s="118">
        <v>0</v>
      </c>
      <c r="Z82" s="118">
        <v>0</v>
      </c>
      <c r="AA82" s="118">
        <v>0</v>
      </c>
      <c r="AB82" s="118">
        <v>0</v>
      </c>
      <c r="AC82" s="118">
        <v>0</v>
      </c>
      <c r="AD82" s="118">
        <v>0</v>
      </c>
      <c r="AE82" s="118">
        <v>0</v>
      </c>
      <c r="AF82" s="118">
        <v>0</v>
      </c>
      <c r="AG82" s="118">
        <v>0</v>
      </c>
      <c r="AH82" s="118">
        <v>0</v>
      </c>
      <c r="AI82" s="118">
        <v>0</v>
      </c>
      <c r="AJ82" s="118">
        <v>0</v>
      </c>
      <c r="AK82" s="118">
        <v>0</v>
      </c>
      <c r="AL82" s="268">
        <v>0</v>
      </c>
      <c r="AM82" s="462"/>
      <c r="AN82" s="465"/>
    </row>
    <row r="83" spans="1:40" s="10" customFormat="1" hidden="1" x14ac:dyDescent="0.35">
      <c r="A83" s="130" t="s">
        <v>63</v>
      </c>
      <c r="B83" s="130" t="s">
        <v>64</v>
      </c>
      <c r="C83" s="130" t="s">
        <v>100</v>
      </c>
      <c r="D83" s="130" t="s">
        <v>103</v>
      </c>
      <c r="E83" s="198" t="s">
        <v>109</v>
      </c>
      <c r="F83" s="165">
        <v>39000</v>
      </c>
      <c r="G83" s="122">
        <v>0</v>
      </c>
      <c r="H83" s="122">
        <v>0</v>
      </c>
      <c r="I83" s="122">
        <v>0</v>
      </c>
      <c r="J83" s="122">
        <v>0</v>
      </c>
      <c r="K83" s="122">
        <v>0</v>
      </c>
      <c r="L83" s="122">
        <v>5</v>
      </c>
      <c r="M83" s="122">
        <v>15</v>
      </c>
      <c r="N83" s="122">
        <v>0</v>
      </c>
      <c r="O83" s="122">
        <v>0</v>
      </c>
      <c r="P83" s="122">
        <v>0</v>
      </c>
      <c r="Q83" s="122">
        <v>0</v>
      </c>
      <c r="R83" s="122">
        <v>0</v>
      </c>
      <c r="S83" s="122">
        <v>0</v>
      </c>
      <c r="T83" s="122">
        <v>0</v>
      </c>
      <c r="U83" s="122">
        <v>0</v>
      </c>
      <c r="V83" s="122">
        <v>0</v>
      </c>
      <c r="W83" s="122">
        <v>0</v>
      </c>
      <c r="X83" s="122">
        <v>0</v>
      </c>
      <c r="Y83" s="122">
        <v>0</v>
      </c>
      <c r="Z83" s="122">
        <v>0</v>
      </c>
      <c r="AA83" s="122">
        <v>0</v>
      </c>
      <c r="AB83" s="122">
        <v>0</v>
      </c>
      <c r="AC83" s="122">
        <v>0</v>
      </c>
      <c r="AD83" s="122">
        <v>0</v>
      </c>
      <c r="AE83" s="122">
        <v>0</v>
      </c>
      <c r="AF83" s="122">
        <v>0</v>
      </c>
      <c r="AG83" s="122">
        <v>0</v>
      </c>
      <c r="AH83" s="122">
        <v>0</v>
      </c>
      <c r="AI83" s="122">
        <v>0</v>
      </c>
      <c r="AJ83" s="122">
        <v>0</v>
      </c>
      <c r="AK83" s="122">
        <v>0</v>
      </c>
      <c r="AL83" s="242">
        <v>0</v>
      </c>
      <c r="AM83" s="462"/>
      <c r="AN83" s="465"/>
    </row>
    <row r="84" spans="1:40" s="10" customFormat="1" hidden="1" x14ac:dyDescent="0.35">
      <c r="A84" s="132" t="s">
        <v>133</v>
      </c>
      <c r="B84" s="132" t="s">
        <v>134</v>
      </c>
      <c r="C84" s="132" t="s">
        <v>100</v>
      </c>
      <c r="D84" s="132" t="s">
        <v>100</v>
      </c>
      <c r="E84" s="195" t="s">
        <v>109</v>
      </c>
      <c r="F84" s="165">
        <v>0</v>
      </c>
      <c r="G84" s="118">
        <v>0</v>
      </c>
      <c r="H84" s="118">
        <v>0</v>
      </c>
      <c r="I84" s="118">
        <v>0</v>
      </c>
      <c r="J84" s="118">
        <v>0</v>
      </c>
      <c r="K84" s="118">
        <v>0</v>
      </c>
      <c r="L84" s="118">
        <v>0</v>
      </c>
      <c r="M84" s="118">
        <v>0</v>
      </c>
      <c r="N84" s="118">
        <v>0</v>
      </c>
      <c r="O84" s="118">
        <v>0</v>
      </c>
      <c r="P84" s="118">
        <v>0</v>
      </c>
      <c r="Q84" s="118">
        <v>0</v>
      </c>
      <c r="R84" s="118">
        <v>0</v>
      </c>
      <c r="S84" s="118">
        <v>0</v>
      </c>
      <c r="T84" s="118">
        <v>0</v>
      </c>
      <c r="U84" s="118">
        <v>0</v>
      </c>
      <c r="V84" s="118">
        <v>0</v>
      </c>
      <c r="W84" s="118">
        <v>0</v>
      </c>
      <c r="X84" s="118">
        <v>1</v>
      </c>
      <c r="Y84" s="118">
        <v>0</v>
      </c>
      <c r="Z84" s="118">
        <v>0</v>
      </c>
      <c r="AA84" s="118">
        <v>0</v>
      </c>
      <c r="AB84" s="118">
        <v>0</v>
      </c>
      <c r="AC84" s="118">
        <v>0</v>
      </c>
      <c r="AD84" s="118">
        <v>0</v>
      </c>
      <c r="AE84" s="118">
        <v>0</v>
      </c>
      <c r="AF84" s="118">
        <v>0</v>
      </c>
      <c r="AG84" s="118">
        <v>0</v>
      </c>
      <c r="AH84" s="118">
        <v>0</v>
      </c>
      <c r="AI84" s="118">
        <v>0</v>
      </c>
      <c r="AJ84" s="118">
        <v>0</v>
      </c>
      <c r="AK84" s="118">
        <v>0</v>
      </c>
      <c r="AL84" s="268">
        <v>0</v>
      </c>
      <c r="AM84" s="462"/>
      <c r="AN84" s="465"/>
    </row>
    <row r="85" spans="1:40" s="10" customFormat="1" hidden="1" x14ac:dyDescent="0.35">
      <c r="A85" s="130" t="s">
        <v>65</v>
      </c>
      <c r="B85" s="130" t="s">
        <v>66</v>
      </c>
      <c r="C85" s="130" t="s">
        <v>100</v>
      </c>
      <c r="D85" s="130" t="s">
        <v>103</v>
      </c>
      <c r="E85" s="198" t="s">
        <v>109</v>
      </c>
      <c r="F85" s="165">
        <v>99000</v>
      </c>
      <c r="G85" s="122">
        <v>0</v>
      </c>
      <c r="H85" s="122">
        <v>0</v>
      </c>
      <c r="I85" s="122">
        <v>0</v>
      </c>
      <c r="J85" s="122">
        <v>0</v>
      </c>
      <c r="K85" s="122">
        <v>0</v>
      </c>
      <c r="L85" s="122">
        <v>0</v>
      </c>
      <c r="M85" s="122">
        <v>0</v>
      </c>
      <c r="N85" s="122">
        <v>0</v>
      </c>
      <c r="O85" s="122">
        <v>0</v>
      </c>
      <c r="P85" s="122">
        <v>32</v>
      </c>
      <c r="Q85" s="122">
        <v>24</v>
      </c>
      <c r="R85" s="122">
        <v>0</v>
      </c>
      <c r="S85" s="122">
        <v>33</v>
      </c>
      <c r="T85" s="122">
        <v>45</v>
      </c>
      <c r="U85" s="122">
        <v>62</v>
      </c>
      <c r="V85" s="122">
        <v>0</v>
      </c>
      <c r="W85" s="122">
        <v>0</v>
      </c>
      <c r="X85" s="122">
        <v>35</v>
      </c>
      <c r="Y85" s="122">
        <v>26</v>
      </c>
      <c r="Z85" s="122">
        <v>16</v>
      </c>
      <c r="AA85" s="122">
        <v>11</v>
      </c>
      <c r="AB85" s="122">
        <v>19</v>
      </c>
      <c r="AC85" s="122">
        <v>18</v>
      </c>
      <c r="AD85" s="122">
        <v>25</v>
      </c>
      <c r="AE85" s="122">
        <v>12</v>
      </c>
      <c r="AF85" s="122">
        <v>11</v>
      </c>
      <c r="AG85" s="122">
        <v>18</v>
      </c>
      <c r="AH85" s="122">
        <v>19</v>
      </c>
      <c r="AI85" s="122">
        <v>5</v>
      </c>
      <c r="AJ85" s="122">
        <v>14</v>
      </c>
      <c r="AK85" s="122">
        <v>20</v>
      </c>
      <c r="AL85" s="242">
        <v>14</v>
      </c>
      <c r="AM85" s="462">
        <v>4</v>
      </c>
      <c r="AN85" s="465">
        <v>22</v>
      </c>
    </row>
    <row r="86" spans="1:40" s="10" customFormat="1" hidden="1" x14ac:dyDescent="0.35">
      <c r="A86" s="132" t="s">
        <v>67</v>
      </c>
      <c r="B86" s="132" t="s">
        <v>68</v>
      </c>
      <c r="C86" s="132" t="s">
        <v>100</v>
      </c>
      <c r="D86" s="132" t="s">
        <v>100</v>
      </c>
      <c r="E86" s="195" t="s">
        <v>109</v>
      </c>
      <c r="F86" s="165">
        <v>0</v>
      </c>
      <c r="G86" s="118">
        <v>0</v>
      </c>
      <c r="H86" s="118">
        <v>0</v>
      </c>
      <c r="I86" s="118">
        <v>0</v>
      </c>
      <c r="J86" s="118">
        <v>0</v>
      </c>
      <c r="K86" s="118">
        <v>0</v>
      </c>
      <c r="L86" s="118">
        <v>0</v>
      </c>
      <c r="M86" s="118">
        <v>0</v>
      </c>
      <c r="N86" s="118">
        <v>0</v>
      </c>
      <c r="O86" s="118">
        <v>0</v>
      </c>
      <c r="P86" s="118">
        <v>10</v>
      </c>
      <c r="Q86" s="118">
        <v>10</v>
      </c>
      <c r="R86" s="118">
        <v>0</v>
      </c>
      <c r="S86" s="118">
        <v>13</v>
      </c>
      <c r="T86" s="118">
        <v>7</v>
      </c>
      <c r="U86" s="118">
        <v>17</v>
      </c>
      <c r="V86" s="118">
        <v>0</v>
      </c>
      <c r="W86" s="118">
        <v>0</v>
      </c>
      <c r="X86" s="118">
        <v>0</v>
      </c>
      <c r="Y86" s="118">
        <v>0</v>
      </c>
      <c r="Z86" s="118">
        <v>0</v>
      </c>
      <c r="AA86" s="118">
        <v>0</v>
      </c>
      <c r="AB86" s="118">
        <v>0</v>
      </c>
      <c r="AC86" s="118">
        <v>0</v>
      </c>
      <c r="AD86" s="118">
        <v>0</v>
      </c>
      <c r="AE86" s="118">
        <v>0</v>
      </c>
      <c r="AF86" s="118">
        <v>0</v>
      </c>
      <c r="AG86" s="118">
        <v>0</v>
      </c>
      <c r="AH86" s="118">
        <v>0</v>
      </c>
      <c r="AI86" s="118">
        <v>0</v>
      </c>
      <c r="AJ86" s="118">
        <v>0</v>
      </c>
      <c r="AK86" s="118">
        <v>0</v>
      </c>
      <c r="AL86" s="268">
        <v>0</v>
      </c>
      <c r="AM86" s="462"/>
      <c r="AN86" s="465"/>
    </row>
    <row r="87" spans="1:40" s="10" customFormat="1" hidden="1" x14ac:dyDescent="0.35">
      <c r="A87" s="130" t="s">
        <v>69</v>
      </c>
      <c r="B87" s="130" t="s">
        <v>70</v>
      </c>
      <c r="C87" s="130" t="s">
        <v>100</v>
      </c>
      <c r="D87" s="130" t="s">
        <v>104</v>
      </c>
      <c r="E87" s="198" t="s">
        <v>109</v>
      </c>
      <c r="F87" s="165">
        <v>155000</v>
      </c>
      <c r="G87" s="122">
        <v>0</v>
      </c>
      <c r="H87" s="122">
        <v>0</v>
      </c>
      <c r="I87" s="122">
        <v>0</v>
      </c>
      <c r="J87" s="122">
        <v>0</v>
      </c>
      <c r="K87" s="122">
        <v>0</v>
      </c>
      <c r="L87" s="122">
        <v>0</v>
      </c>
      <c r="M87" s="122">
        <v>0</v>
      </c>
      <c r="N87" s="122">
        <v>0</v>
      </c>
      <c r="O87" s="122">
        <v>0</v>
      </c>
      <c r="P87" s="122">
        <v>0</v>
      </c>
      <c r="Q87" s="122">
        <v>0</v>
      </c>
      <c r="R87" s="122">
        <v>0</v>
      </c>
      <c r="S87" s="122">
        <v>8</v>
      </c>
      <c r="T87" s="122">
        <v>27</v>
      </c>
      <c r="U87" s="122">
        <v>13</v>
      </c>
      <c r="V87" s="122">
        <v>30</v>
      </c>
      <c r="W87" s="122">
        <v>29</v>
      </c>
      <c r="X87" s="122">
        <v>22</v>
      </c>
      <c r="Y87" s="122">
        <v>30</v>
      </c>
      <c r="Z87" s="122">
        <v>15</v>
      </c>
      <c r="AA87" s="122">
        <v>5</v>
      </c>
      <c r="AB87" s="122">
        <v>0</v>
      </c>
      <c r="AC87" s="122">
        <v>0</v>
      </c>
      <c r="AD87" s="122">
        <v>0</v>
      </c>
      <c r="AE87" s="122">
        <v>0</v>
      </c>
      <c r="AF87" s="122">
        <v>0</v>
      </c>
      <c r="AG87" s="122">
        <v>0</v>
      </c>
      <c r="AH87" s="122">
        <v>0</v>
      </c>
      <c r="AI87" s="122">
        <v>0</v>
      </c>
      <c r="AJ87" s="122">
        <v>0</v>
      </c>
      <c r="AK87" s="122">
        <v>0</v>
      </c>
      <c r="AL87" s="242">
        <v>0</v>
      </c>
      <c r="AM87" s="462"/>
      <c r="AN87" s="465"/>
    </row>
    <row r="88" spans="1:40" s="10" customFormat="1" hidden="1" x14ac:dyDescent="0.35">
      <c r="A88" s="132" t="s">
        <v>71</v>
      </c>
      <c r="B88" s="132" t="s">
        <v>72</v>
      </c>
      <c r="C88" s="132" t="s">
        <v>100</v>
      </c>
      <c r="D88" s="132" t="s">
        <v>104</v>
      </c>
      <c r="E88" s="195" t="s">
        <v>109</v>
      </c>
      <c r="F88" s="165">
        <v>196000</v>
      </c>
      <c r="G88" s="118">
        <v>0</v>
      </c>
      <c r="H88" s="118">
        <v>0</v>
      </c>
      <c r="I88" s="118">
        <v>0</v>
      </c>
      <c r="J88" s="118">
        <v>0</v>
      </c>
      <c r="K88" s="118">
        <v>0</v>
      </c>
      <c r="L88" s="118">
        <v>0</v>
      </c>
      <c r="M88" s="118">
        <v>0</v>
      </c>
      <c r="N88" s="118">
        <v>0</v>
      </c>
      <c r="O88" s="118">
        <v>0</v>
      </c>
      <c r="P88" s="118">
        <v>0</v>
      </c>
      <c r="Q88" s="118">
        <v>0</v>
      </c>
      <c r="R88" s="118">
        <v>0</v>
      </c>
      <c r="S88" s="118">
        <v>6</v>
      </c>
      <c r="T88" s="118">
        <v>15</v>
      </c>
      <c r="U88" s="118">
        <v>9</v>
      </c>
      <c r="V88" s="118">
        <v>16</v>
      </c>
      <c r="W88" s="118">
        <v>17</v>
      </c>
      <c r="X88" s="118">
        <v>8</v>
      </c>
      <c r="Y88" s="118">
        <v>16</v>
      </c>
      <c r="Z88" s="118">
        <v>12</v>
      </c>
      <c r="AA88" s="118">
        <v>4</v>
      </c>
      <c r="AB88" s="118">
        <v>0</v>
      </c>
      <c r="AC88" s="118">
        <v>0</v>
      </c>
      <c r="AD88" s="118">
        <v>0</v>
      </c>
      <c r="AE88" s="118">
        <v>0</v>
      </c>
      <c r="AF88" s="118">
        <v>0</v>
      </c>
      <c r="AG88" s="118">
        <v>0</v>
      </c>
      <c r="AH88" s="118">
        <v>0</v>
      </c>
      <c r="AI88" s="118">
        <v>0</v>
      </c>
      <c r="AJ88" s="118">
        <v>0</v>
      </c>
      <c r="AK88" s="118">
        <v>0</v>
      </c>
      <c r="AL88" s="268">
        <v>0</v>
      </c>
      <c r="AM88" s="462"/>
      <c r="AN88" s="465"/>
    </row>
    <row r="89" spans="1:40" s="10" customFormat="1" hidden="1" x14ac:dyDescent="0.35">
      <c r="A89" s="130" t="s">
        <v>73</v>
      </c>
      <c r="B89" s="130" t="s">
        <v>74</v>
      </c>
      <c r="C89" s="130" t="s">
        <v>100</v>
      </c>
      <c r="D89" s="130" t="s">
        <v>104</v>
      </c>
      <c r="E89" s="198" t="s">
        <v>109</v>
      </c>
      <c r="F89" s="165">
        <v>168000</v>
      </c>
      <c r="G89" s="122">
        <v>0</v>
      </c>
      <c r="H89" s="122">
        <v>0</v>
      </c>
      <c r="I89" s="122">
        <v>0</v>
      </c>
      <c r="J89" s="122">
        <v>0</v>
      </c>
      <c r="K89" s="122">
        <v>0</v>
      </c>
      <c r="L89" s="122">
        <v>0</v>
      </c>
      <c r="M89" s="122">
        <v>0</v>
      </c>
      <c r="N89" s="122">
        <v>0</v>
      </c>
      <c r="O89" s="122">
        <v>0</v>
      </c>
      <c r="P89" s="122">
        <v>0</v>
      </c>
      <c r="Q89" s="122">
        <v>0</v>
      </c>
      <c r="R89" s="122">
        <v>0</v>
      </c>
      <c r="S89" s="122">
        <v>5</v>
      </c>
      <c r="T89" s="122">
        <v>11</v>
      </c>
      <c r="U89" s="122">
        <v>10</v>
      </c>
      <c r="V89" s="122">
        <v>8</v>
      </c>
      <c r="W89" s="122">
        <v>8</v>
      </c>
      <c r="X89" s="122">
        <v>7</v>
      </c>
      <c r="Y89" s="122">
        <v>10</v>
      </c>
      <c r="Z89" s="122">
        <v>8</v>
      </c>
      <c r="AA89" s="122">
        <v>3</v>
      </c>
      <c r="AB89" s="122">
        <v>0</v>
      </c>
      <c r="AC89" s="122">
        <v>0</v>
      </c>
      <c r="AD89" s="122">
        <v>0</v>
      </c>
      <c r="AE89" s="122">
        <v>0</v>
      </c>
      <c r="AF89" s="122">
        <v>0</v>
      </c>
      <c r="AG89" s="122">
        <v>0</v>
      </c>
      <c r="AH89" s="122">
        <v>0</v>
      </c>
      <c r="AI89" s="122">
        <v>0</v>
      </c>
      <c r="AJ89" s="122">
        <v>0</v>
      </c>
      <c r="AK89" s="122">
        <v>0</v>
      </c>
      <c r="AL89" s="242">
        <v>0</v>
      </c>
      <c r="AM89" s="462"/>
      <c r="AN89" s="465"/>
    </row>
    <row r="90" spans="1:40" s="10" customFormat="1" hidden="1" x14ac:dyDescent="0.35">
      <c r="A90" s="132" t="s">
        <v>75</v>
      </c>
      <c r="B90" s="132" t="s">
        <v>76</v>
      </c>
      <c r="C90" s="132" t="s">
        <v>100</v>
      </c>
      <c r="D90" s="132" t="s">
        <v>104</v>
      </c>
      <c r="E90" s="195" t="s">
        <v>109</v>
      </c>
      <c r="F90" s="165">
        <v>209000</v>
      </c>
      <c r="G90" s="118">
        <v>0</v>
      </c>
      <c r="H90" s="118">
        <v>0</v>
      </c>
      <c r="I90" s="118">
        <v>0</v>
      </c>
      <c r="J90" s="118">
        <v>0</v>
      </c>
      <c r="K90" s="118">
        <v>0</v>
      </c>
      <c r="L90" s="118">
        <v>0</v>
      </c>
      <c r="M90" s="118">
        <v>0</v>
      </c>
      <c r="N90" s="118">
        <v>0</v>
      </c>
      <c r="O90" s="118">
        <v>0</v>
      </c>
      <c r="P90" s="118">
        <v>0</v>
      </c>
      <c r="Q90" s="118">
        <v>0</v>
      </c>
      <c r="R90" s="118">
        <v>0</v>
      </c>
      <c r="S90" s="118">
        <v>5</v>
      </c>
      <c r="T90" s="118">
        <v>5</v>
      </c>
      <c r="U90" s="118">
        <v>5</v>
      </c>
      <c r="V90" s="118">
        <v>8</v>
      </c>
      <c r="W90" s="118">
        <v>10</v>
      </c>
      <c r="X90" s="118">
        <v>2</v>
      </c>
      <c r="Y90" s="118">
        <v>4</v>
      </c>
      <c r="Z90" s="118">
        <v>7</v>
      </c>
      <c r="AA90" s="118">
        <v>3</v>
      </c>
      <c r="AB90" s="118">
        <v>0</v>
      </c>
      <c r="AC90" s="118">
        <v>0</v>
      </c>
      <c r="AD90" s="118">
        <v>0</v>
      </c>
      <c r="AE90" s="118">
        <v>0</v>
      </c>
      <c r="AF90" s="118">
        <v>0</v>
      </c>
      <c r="AG90" s="118">
        <v>0</v>
      </c>
      <c r="AH90" s="118">
        <v>0</v>
      </c>
      <c r="AI90" s="118">
        <v>0</v>
      </c>
      <c r="AJ90" s="118">
        <v>0</v>
      </c>
      <c r="AK90" s="118">
        <v>0</v>
      </c>
      <c r="AL90" s="268">
        <v>0</v>
      </c>
      <c r="AM90" s="462"/>
      <c r="AN90" s="465"/>
    </row>
    <row r="91" spans="1:40" s="10" customFormat="1" hidden="1" x14ac:dyDescent="0.35">
      <c r="A91" s="130" t="s">
        <v>77</v>
      </c>
      <c r="B91" s="130" t="s">
        <v>78</v>
      </c>
      <c r="C91" s="130" t="s">
        <v>100</v>
      </c>
      <c r="D91" s="130" t="s">
        <v>104</v>
      </c>
      <c r="E91" s="198" t="s">
        <v>109</v>
      </c>
      <c r="F91" s="165">
        <v>128000</v>
      </c>
      <c r="G91" s="122">
        <v>0</v>
      </c>
      <c r="H91" s="122">
        <v>0</v>
      </c>
      <c r="I91" s="122">
        <v>0</v>
      </c>
      <c r="J91" s="122">
        <v>0</v>
      </c>
      <c r="K91" s="122">
        <v>0</v>
      </c>
      <c r="L91" s="122">
        <v>0</v>
      </c>
      <c r="M91" s="122">
        <v>0</v>
      </c>
      <c r="N91" s="122">
        <v>0</v>
      </c>
      <c r="O91" s="122">
        <v>0</v>
      </c>
      <c r="P91" s="122">
        <v>0</v>
      </c>
      <c r="Q91" s="122">
        <v>0</v>
      </c>
      <c r="R91" s="122">
        <v>0</v>
      </c>
      <c r="S91" s="122">
        <v>0</v>
      </c>
      <c r="T91" s="122">
        <v>32</v>
      </c>
      <c r="U91" s="122">
        <v>21</v>
      </c>
      <c r="V91" s="122">
        <v>42</v>
      </c>
      <c r="W91" s="122">
        <v>26</v>
      </c>
      <c r="X91" s="122">
        <v>8</v>
      </c>
      <c r="Y91" s="122">
        <v>0</v>
      </c>
      <c r="Z91" s="122">
        <v>0</v>
      </c>
      <c r="AA91" s="122">
        <v>0</v>
      </c>
      <c r="AB91" s="122">
        <v>0</v>
      </c>
      <c r="AC91" s="122">
        <v>0</v>
      </c>
      <c r="AD91" s="122">
        <v>0</v>
      </c>
      <c r="AE91" s="122">
        <v>0</v>
      </c>
      <c r="AF91" s="122">
        <v>0</v>
      </c>
      <c r="AG91" s="122">
        <v>0</v>
      </c>
      <c r="AH91" s="122">
        <v>0</v>
      </c>
      <c r="AI91" s="122">
        <v>0</v>
      </c>
      <c r="AJ91" s="122">
        <v>0</v>
      </c>
      <c r="AK91" s="122">
        <v>0</v>
      </c>
      <c r="AL91" s="242">
        <v>0</v>
      </c>
      <c r="AM91" s="462"/>
      <c r="AN91" s="465"/>
    </row>
    <row r="92" spans="1:40" s="10" customFormat="1" hidden="1" x14ac:dyDescent="0.35">
      <c r="A92" s="132" t="s">
        <v>79</v>
      </c>
      <c r="B92" s="132" t="s">
        <v>80</v>
      </c>
      <c r="C92" s="132" t="s">
        <v>100</v>
      </c>
      <c r="D92" s="132" t="s">
        <v>104</v>
      </c>
      <c r="E92" s="195" t="s">
        <v>109</v>
      </c>
      <c r="F92" s="165">
        <v>179000</v>
      </c>
      <c r="G92" s="118">
        <v>0</v>
      </c>
      <c r="H92" s="118">
        <v>0</v>
      </c>
      <c r="I92" s="118">
        <v>0</v>
      </c>
      <c r="J92" s="118">
        <v>0</v>
      </c>
      <c r="K92" s="118">
        <v>0</v>
      </c>
      <c r="L92" s="118">
        <v>0</v>
      </c>
      <c r="M92" s="118">
        <v>0</v>
      </c>
      <c r="N92" s="118">
        <v>0</v>
      </c>
      <c r="O92" s="118">
        <v>0</v>
      </c>
      <c r="P92" s="118">
        <v>0</v>
      </c>
      <c r="Q92" s="118">
        <v>0</v>
      </c>
      <c r="R92" s="118">
        <v>0</v>
      </c>
      <c r="S92" s="118">
        <v>0</v>
      </c>
      <c r="T92" s="118">
        <v>12</v>
      </c>
      <c r="U92" s="118">
        <v>9</v>
      </c>
      <c r="V92" s="118">
        <v>20</v>
      </c>
      <c r="W92" s="118">
        <v>8</v>
      </c>
      <c r="X92" s="118">
        <v>3</v>
      </c>
      <c r="Y92" s="118">
        <v>0</v>
      </c>
      <c r="Z92" s="118">
        <v>0</v>
      </c>
      <c r="AA92" s="118">
        <v>0</v>
      </c>
      <c r="AB92" s="118">
        <v>0</v>
      </c>
      <c r="AC92" s="118">
        <v>0</v>
      </c>
      <c r="AD92" s="118">
        <v>0</v>
      </c>
      <c r="AE92" s="118">
        <v>0</v>
      </c>
      <c r="AF92" s="118">
        <v>0</v>
      </c>
      <c r="AG92" s="118">
        <v>0</v>
      </c>
      <c r="AH92" s="118">
        <v>0</v>
      </c>
      <c r="AI92" s="118">
        <v>0</v>
      </c>
      <c r="AJ92" s="118">
        <v>0</v>
      </c>
      <c r="AK92" s="118">
        <v>0</v>
      </c>
      <c r="AL92" s="268">
        <v>0</v>
      </c>
      <c r="AM92" s="462"/>
      <c r="AN92" s="465"/>
    </row>
    <row r="93" spans="1:40" s="10" customFormat="1" hidden="1" x14ac:dyDescent="0.35">
      <c r="A93" s="130" t="s">
        <v>81</v>
      </c>
      <c r="B93" s="130" t="s">
        <v>82</v>
      </c>
      <c r="C93" s="130" t="s">
        <v>100</v>
      </c>
      <c r="D93" s="130" t="s">
        <v>104</v>
      </c>
      <c r="E93" s="198" t="s">
        <v>109</v>
      </c>
      <c r="F93" s="165">
        <v>183000</v>
      </c>
      <c r="G93" s="122">
        <v>0</v>
      </c>
      <c r="H93" s="122">
        <v>0</v>
      </c>
      <c r="I93" s="122">
        <v>0</v>
      </c>
      <c r="J93" s="122">
        <v>0</v>
      </c>
      <c r="K93" s="122">
        <v>0</v>
      </c>
      <c r="L93" s="122">
        <v>0</v>
      </c>
      <c r="M93" s="122">
        <v>0</v>
      </c>
      <c r="N93" s="122">
        <v>0</v>
      </c>
      <c r="O93" s="122">
        <v>0</v>
      </c>
      <c r="P93" s="122">
        <v>0</v>
      </c>
      <c r="Q93" s="122">
        <v>0</v>
      </c>
      <c r="R93" s="122">
        <v>0</v>
      </c>
      <c r="S93" s="122">
        <v>0</v>
      </c>
      <c r="T93" s="122">
        <v>8</v>
      </c>
      <c r="U93" s="122">
        <v>2</v>
      </c>
      <c r="V93" s="122">
        <v>5</v>
      </c>
      <c r="W93" s="122">
        <v>7</v>
      </c>
      <c r="X93" s="122">
        <v>0</v>
      </c>
      <c r="Y93" s="122">
        <v>0</v>
      </c>
      <c r="Z93" s="122">
        <v>0</v>
      </c>
      <c r="AA93" s="122">
        <v>0</v>
      </c>
      <c r="AB93" s="122">
        <v>0</v>
      </c>
      <c r="AC93" s="122">
        <v>0</v>
      </c>
      <c r="AD93" s="122">
        <v>0</v>
      </c>
      <c r="AE93" s="122">
        <v>0</v>
      </c>
      <c r="AF93" s="122">
        <v>0</v>
      </c>
      <c r="AG93" s="122">
        <v>0</v>
      </c>
      <c r="AH93" s="122">
        <v>0</v>
      </c>
      <c r="AI93" s="122">
        <v>0</v>
      </c>
      <c r="AJ93" s="122">
        <v>0</v>
      </c>
      <c r="AK93" s="122">
        <v>0</v>
      </c>
      <c r="AL93" s="242">
        <v>0</v>
      </c>
      <c r="AM93" s="462"/>
      <c r="AN93" s="465"/>
    </row>
    <row r="94" spans="1:40" s="10" customFormat="1" hidden="1" x14ac:dyDescent="0.35">
      <c r="A94" s="132" t="s">
        <v>83</v>
      </c>
      <c r="B94" s="132" t="s">
        <v>84</v>
      </c>
      <c r="C94" s="132" t="s">
        <v>100</v>
      </c>
      <c r="D94" s="132" t="s">
        <v>104</v>
      </c>
      <c r="E94" s="195" t="s">
        <v>109</v>
      </c>
      <c r="F94" s="165">
        <v>259000</v>
      </c>
      <c r="G94" s="118">
        <v>0</v>
      </c>
      <c r="H94" s="118">
        <v>0</v>
      </c>
      <c r="I94" s="118">
        <v>0</v>
      </c>
      <c r="J94" s="118">
        <v>0</v>
      </c>
      <c r="K94" s="118">
        <v>0</v>
      </c>
      <c r="L94" s="118">
        <v>0</v>
      </c>
      <c r="M94" s="118">
        <v>0</v>
      </c>
      <c r="N94" s="118">
        <v>0</v>
      </c>
      <c r="O94" s="118">
        <v>0</v>
      </c>
      <c r="P94" s="118">
        <v>0</v>
      </c>
      <c r="Q94" s="118">
        <v>0</v>
      </c>
      <c r="R94" s="118">
        <v>0</v>
      </c>
      <c r="S94" s="118">
        <v>0</v>
      </c>
      <c r="T94" s="118">
        <v>2</v>
      </c>
      <c r="U94" s="118">
        <v>3</v>
      </c>
      <c r="V94" s="118">
        <v>6</v>
      </c>
      <c r="W94" s="118">
        <v>2</v>
      </c>
      <c r="X94" s="118">
        <v>0</v>
      </c>
      <c r="Y94" s="118">
        <v>0</v>
      </c>
      <c r="Z94" s="118">
        <v>0</v>
      </c>
      <c r="AA94" s="118">
        <v>0</v>
      </c>
      <c r="AB94" s="118">
        <v>0</v>
      </c>
      <c r="AC94" s="118">
        <v>0</v>
      </c>
      <c r="AD94" s="118">
        <v>0</v>
      </c>
      <c r="AE94" s="118">
        <v>0</v>
      </c>
      <c r="AF94" s="118">
        <v>0</v>
      </c>
      <c r="AG94" s="118">
        <v>0</v>
      </c>
      <c r="AH94" s="118">
        <v>0</v>
      </c>
      <c r="AI94" s="118">
        <v>0</v>
      </c>
      <c r="AJ94" s="118">
        <v>0</v>
      </c>
      <c r="AK94" s="118">
        <v>0</v>
      </c>
      <c r="AL94" s="268">
        <v>0</v>
      </c>
      <c r="AM94" s="462"/>
      <c r="AN94" s="465"/>
    </row>
    <row r="95" spans="1:40" s="10" customFormat="1" hidden="1" x14ac:dyDescent="0.35">
      <c r="A95" s="130" t="s">
        <v>85</v>
      </c>
      <c r="B95" s="130" t="s">
        <v>86</v>
      </c>
      <c r="C95" s="130" t="s">
        <v>100</v>
      </c>
      <c r="D95" s="130" t="s">
        <v>104</v>
      </c>
      <c r="E95" s="198" t="s">
        <v>109</v>
      </c>
      <c r="F95" s="165">
        <v>155000</v>
      </c>
      <c r="G95" s="122">
        <v>0</v>
      </c>
      <c r="H95" s="122">
        <v>0</v>
      </c>
      <c r="I95" s="122">
        <v>0</v>
      </c>
      <c r="J95" s="122">
        <v>0</v>
      </c>
      <c r="K95" s="122">
        <v>0</v>
      </c>
      <c r="L95" s="122">
        <v>0</v>
      </c>
      <c r="M95" s="122">
        <v>0</v>
      </c>
      <c r="N95" s="122">
        <v>0</v>
      </c>
      <c r="O95" s="122">
        <v>0</v>
      </c>
      <c r="P95" s="122">
        <v>0</v>
      </c>
      <c r="Q95" s="122">
        <v>0</v>
      </c>
      <c r="R95" s="122">
        <v>0</v>
      </c>
      <c r="S95" s="122">
        <v>0</v>
      </c>
      <c r="T95" s="122">
        <v>1</v>
      </c>
      <c r="U95" s="122">
        <v>0</v>
      </c>
      <c r="V95" s="122">
        <v>2</v>
      </c>
      <c r="W95" s="122">
        <v>0</v>
      </c>
      <c r="X95" s="122">
        <v>0</v>
      </c>
      <c r="Y95" s="122">
        <v>0</v>
      </c>
      <c r="Z95" s="122">
        <v>0</v>
      </c>
      <c r="AA95" s="122">
        <v>0</v>
      </c>
      <c r="AB95" s="122">
        <v>0</v>
      </c>
      <c r="AC95" s="122">
        <v>0</v>
      </c>
      <c r="AD95" s="122">
        <v>0</v>
      </c>
      <c r="AE95" s="122">
        <v>0</v>
      </c>
      <c r="AF95" s="122">
        <v>0</v>
      </c>
      <c r="AG95" s="122">
        <v>0</v>
      </c>
      <c r="AH95" s="122">
        <v>0</v>
      </c>
      <c r="AI95" s="122">
        <v>0</v>
      </c>
      <c r="AJ95" s="122">
        <v>0</v>
      </c>
      <c r="AK95" s="122">
        <v>0</v>
      </c>
      <c r="AL95" s="242">
        <v>0</v>
      </c>
      <c r="AM95" s="462"/>
      <c r="AN95" s="465"/>
    </row>
    <row r="96" spans="1:40" s="10" customFormat="1" hidden="1" x14ac:dyDescent="0.35">
      <c r="A96" s="132" t="s">
        <v>87</v>
      </c>
      <c r="B96" s="132" t="s">
        <v>88</v>
      </c>
      <c r="C96" s="132" t="s">
        <v>100</v>
      </c>
      <c r="D96" s="132" t="s">
        <v>104</v>
      </c>
      <c r="E96" s="195" t="s">
        <v>109</v>
      </c>
      <c r="F96" s="165">
        <v>196000</v>
      </c>
      <c r="G96" s="118">
        <v>0</v>
      </c>
      <c r="H96" s="118">
        <v>0</v>
      </c>
      <c r="I96" s="118">
        <v>0</v>
      </c>
      <c r="J96" s="118">
        <v>0</v>
      </c>
      <c r="K96" s="118">
        <v>0</v>
      </c>
      <c r="L96" s="118">
        <v>0</v>
      </c>
      <c r="M96" s="118">
        <v>0</v>
      </c>
      <c r="N96" s="118">
        <v>0</v>
      </c>
      <c r="O96" s="118">
        <v>0</v>
      </c>
      <c r="P96" s="118">
        <v>0</v>
      </c>
      <c r="Q96" s="118">
        <v>0</v>
      </c>
      <c r="R96" s="118">
        <v>0</v>
      </c>
      <c r="S96" s="118">
        <v>0</v>
      </c>
      <c r="T96" s="118">
        <v>2</v>
      </c>
      <c r="U96" s="118">
        <v>0</v>
      </c>
      <c r="V96" s="118">
        <v>0</v>
      </c>
      <c r="W96" s="118">
        <v>2</v>
      </c>
      <c r="X96" s="118">
        <v>0</v>
      </c>
      <c r="Y96" s="118">
        <v>0</v>
      </c>
      <c r="Z96" s="118">
        <v>0</v>
      </c>
      <c r="AA96" s="118">
        <v>0</v>
      </c>
      <c r="AB96" s="118">
        <v>0</v>
      </c>
      <c r="AC96" s="118">
        <v>0</v>
      </c>
      <c r="AD96" s="118">
        <v>0</v>
      </c>
      <c r="AE96" s="118">
        <v>0</v>
      </c>
      <c r="AF96" s="118">
        <v>0</v>
      </c>
      <c r="AG96" s="118">
        <v>0</v>
      </c>
      <c r="AH96" s="118">
        <v>0</v>
      </c>
      <c r="AI96" s="118">
        <v>0</v>
      </c>
      <c r="AJ96" s="118">
        <v>0</v>
      </c>
      <c r="AK96" s="118">
        <v>0</v>
      </c>
      <c r="AL96" s="268">
        <v>0</v>
      </c>
      <c r="AM96" s="462"/>
      <c r="AN96" s="465"/>
    </row>
    <row r="97" spans="1:40" s="10" customFormat="1" hidden="1" x14ac:dyDescent="0.35">
      <c r="A97" s="130" t="s">
        <v>89</v>
      </c>
      <c r="B97" s="130" t="s">
        <v>90</v>
      </c>
      <c r="C97" s="130" t="s">
        <v>100</v>
      </c>
      <c r="D97" s="130" t="s">
        <v>104</v>
      </c>
      <c r="E97" s="198" t="s">
        <v>109</v>
      </c>
      <c r="F97" s="165">
        <v>168000</v>
      </c>
      <c r="G97" s="122">
        <v>0</v>
      </c>
      <c r="H97" s="122">
        <v>0</v>
      </c>
      <c r="I97" s="122">
        <v>0</v>
      </c>
      <c r="J97" s="122">
        <v>0</v>
      </c>
      <c r="K97" s="122">
        <v>0</v>
      </c>
      <c r="L97" s="122">
        <v>0</v>
      </c>
      <c r="M97" s="122">
        <v>0</v>
      </c>
      <c r="N97" s="122">
        <v>0</v>
      </c>
      <c r="O97" s="122">
        <v>0</v>
      </c>
      <c r="P97" s="122">
        <v>0</v>
      </c>
      <c r="Q97" s="122">
        <v>0</v>
      </c>
      <c r="R97" s="122">
        <v>0</v>
      </c>
      <c r="S97" s="122">
        <v>0</v>
      </c>
      <c r="T97" s="122">
        <v>0</v>
      </c>
      <c r="U97" s="122">
        <v>0</v>
      </c>
      <c r="V97" s="122">
        <v>4</v>
      </c>
      <c r="W97" s="122">
        <v>0</v>
      </c>
      <c r="X97" s="122">
        <v>0</v>
      </c>
      <c r="Y97" s="122">
        <v>0</v>
      </c>
      <c r="Z97" s="122">
        <v>0</v>
      </c>
      <c r="AA97" s="122">
        <v>0</v>
      </c>
      <c r="AB97" s="122">
        <v>0</v>
      </c>
      <c r="AC97" s="122">
        <v>0</v>
      </c>
      <c r="AD97" s="122">
        <v>0</v>
      </c>
      <c r="AE97" s="122">
        <v>0</v>
      </c>
      <c r="AF97" s="122">
        <v>0</v>
      </c>
      <c r="AG97" s="122">
        <v>0</v>
      </c>
      <c r="AH97" s="122">
        <v>0</v>
      </c>
      <c r="AI97" s="122">
        <v>0</v>
      </c>
      <c r="AJ97" s="122">
        <v>0</v>
      </c>
      <c r="AK97" s="122">
        <v>0</v>
      </c>
      <c r="AL97" s="242">
        <v>0</v>
      </c>
      <c r="AM97" s="462"/>
      <c r="AN97" s="465"/>
    </row>
    <row r="98" spans="1:40" s="10" customFormat="1" hidden="1" x14ac:dyDescent="0.35">
      <c r="A98" s="132" t="s">
        <v>91</v>
      </c>
      <c r="B98" s="132" t="s">
        <v>92</v>
      </c>
      <c r="C98" s="132" t="s">
        <v>100</v>
      </c>
      <c r="D98" s="132" t="s">
        <v>104</v>
      </c>
      <c r="E98" s="195" t="s">
        <v>109</v>
      </c>
      <c r="F98" s="165">
        <v>209000</v>
      </c>
      <c r="G98" s="118">
        <v>0</v>
      </c>
      <c r="H98" s="118">
        <v>0</v>
      </c>
      <c r="I98" s="118">
        <v>0</v>
      </c>
      <c r="J98" s="118">
        <v>0</v>
      </c>
      <c r="K98" s="118">
        <v>0</v>
      </c>
      <c r="L98" s="118">
        <v>0</v>
      </c>
      <c r="M98" s="118">
        <v>0</v>
      </c>
      <c r="N98" s="118">
        <v>0</v>
      </c>
      <c r="O98" s="118">
        <v>0</v>
      </c>
      <c r="P98" s="118">
        <v>0</v>
      </c>
      <c r="Q98" s="118">
        <v>0</v>
      </c>
      <c r="R98" s="118">
        <v>0</v>
      </c>
      <c r="S98" s="118">
        <v>0</v>
      </c>
      <c r="T98" s="118">
        <v>0</v>
      </c>
      <c r="U98" s="118">
        <v>0</v>
      </c>
      <c r="V98" s="118">
        <v>2</v>
      </c>
      <c r="W98" s="118">
        <v>1</v>
      </c>
      <c r="X98" s="118">
        <v>0</v>
      </c>
      <c r="Y98" s="118">
        <v>0</v>
      </c>
      <c r="Z98" s="118">
        <v>0</v>
      </c>
      <c r="AA98" s="118">
        <v>0</v>
      </c>
      <c r="AB98" s="118">
        <v>0</v>
      </c>
      <c r="AC98" s="118">
        <v>0</v>
      </c>
      <c r="AD98" s="118">
        <v>0</v>
      </c>
      <c r="AE98" s="118">
        <v>0</v>
      </c>
      <c r="AF98" s="118">
        <v>0</v>
      </c>
      <c r="AG98" s="118">
        <v>0</v>
      </c>
      <c r="AH98" s="118">
        <v>0</v>
      </c>
      <c r="AI98" s="118">
        <v>0</v>
      </c>
      <c r="AJ98" s="118">
        <v>0</v>
      </c>
      <c r="AK98" s="118">
        <v>0</v>
      </c>
      <c r="AL98" s="268">
        <v>0</v>
      </c>
      <c r="AM98" s="462"/>
      <c r="AN98" s="465"/>
    </row>
    <row r="99" spans="1:40" s="10" customFormat="1" hidden="1" x14ac:dyDescent="0.35">
      <c r="A99" s="207" t="s">
        <v>93</v>
      </c>
      <c r="B99" s="207" t="s">
        <v>94</v>
      </c>
      <c r="C99" s="207" t="s">
        <v>100</v>
      </c>
      <c r="D99" s="207" t="s">
        <v>103</v>
      </c>
      <c r="E99" s="198" t="s">
        <v>109</v>
      </c>
      <c r="F99" s="165">
        <v>128000</v>
      </c>
      <c r="G99" s="122">
        <v>0</v>
      </c>
      <c r="H99" s="122">
        <v>0</v>
      </c>
      <c r="I99" s="122">
        <v>0</v>
      </c>
      <c r="J99" s="122">
        <v>0</v>
      </c>
      <c r="K99" s="122">
        <v>0</v>
      </c>
      <c r="L99" s="122">
        <v>0</v>
      </c>
      <c r="M99" s="122">
        <v>0</v>
      </c>
      <c r="N99" s="122">
        <v>0</v>
      </c>
      <c r="O99" s="122">
        <v>0</v>
      </c>
      <c r="P99" s="122">
        <v>0</v>
      </c>
      <c r="Q99" s="122">
        <v>0</v>
      </c>
      <c r="R99" s="122">
        <v>0</v>
      </c>
      <c r="S99" s="122">
        <v>0</v>
      </c>
      <c r="T99" s="122">
        <v>0</v>
      </c>
      <c r="U99" s="122">
        <v>3</v>
      </c>
      <c r="V99" s="122">
        <v>0</v>
      </c>
      <c r="W99" s="122">
        <v>5</v>
      </c>
      <c r="X99" s="122">
        <v>7</v>
      </c>
      <c r="Y99" s="122">
        <v>6</v>
      </c>
      <c r="Z99" s="122">
        <v>0</v>
      </c>
      <c r="AA99" s="122">
        <v>0</v>
      </c>
      <c r="AB99" s="122">
        <v>0</v>
      </c>
      <c r="AC99" s="122">
        <v>0</v>
      </c>
      <c r="AD99" s="122">
        <v>0</v>
      </c>
      <c r="AE99" s="122">
        <v>0</v>
      </c>
      <c r="AF99" s="122">
        <v>0</v>
      </c>
      <c r="AG99" s="122">
        <v>0</v>
      </c>
      <c r="AH99" s="122">
        <v>0</v>
      </c>
      <c r="AI99" s="122">
        <v>0</v>
      </c>
      <c r="AJ99" s="122">
        <v>0</v>
      </c>
      <c r="AK99" s="122">
        <v>0</v>
      </c>
      <c r="AL99" s="242">
        <v>0</v>
      </c>
      <c r="AM99" s="462"/>
      <c r="AN99" s="465"/>
    </row>
    <row r="100" spans="1:40" s="10" customFormat="1" hidden="1" x14ac:dyDescent="0.35">
      <c r="A100" s="205" t="s">
        <v>95</v>
      </c>
      <c r="B100" s="205" t="s">
        <v>96</v>
      </c>
      <c r="C100" s="205" t="s">
        <v>100</v>
      </c>
      <c r="D100" s="205" t="s">
        <v>103</v>
      </c>
      <c r="E100" s="195" t="s">
        <v>109</v>
      </c>
      <c r="F100" s="165">
        <v>128000</v>
      </c>
      <c r="G100" s="118">
        <v>0</v>
      </c>
      <c r="H100" s="118">
        <v>0</v>
      </c>
      <c r="I100" s="118">
        <v>0</v>
      </c>
      <c r="J100" s="118">
        <v>0</v>
      </c>
      <c r="K100" s="118">
        <v>0</v>
      </c>
      <c r="L100" s="118">
        <v>0</v>
      </c>
      <c r="M100" s="118">
        <v>0</v>
      </c>
      <c r="N100" s="118">
        <v>0</v>
      </c>
      <c r="O100" s="118">
        <v>0</v>
      </c>
      <c r="P100" s="118">
        <v>0</v>
      </c>
      <c r="Q100" s="118">
        <v>0</v>
      </c>
      <c r="R100" s="118">
        <v>0</v>
      </c>
      <c r="S100" s="118">
        <v>0</v>
      </c>
      <c r="T100" s="118">
        <v>0</v>
      </c>
      <c r="U100" s="118">
        <v>0</v>
      </c>
      <c r="V100" s="118">
        <v>0</v>
      </c>
      <c r="W100" s="118">
        <v>0</v>
      </c>
      <c r="X100" s="118">
        <v>31</v>
      </c>
      <c r="Y100" s="118">
        <v>33</v>
      </c>
      <c r="Z100" s="118">
        <v>24</v>
      </c>
      <c r="AA100" s="118">
        <v>9</v>
      </c>
      <c r="AB100" s="118">
        <v>0</v>
      </c>
      <c r="AC100" s="118">
        <v>0</v>
      </c>
      <c r="AD100" s="118">
        <v>0</v>
      </c>
      <c r="AE100" s="118">
        <v>0</v>
      </c>
      <c r="AF100" s="118">
        <v>0</v>
      </c>
      <c r="AG100" s="118">
        <v>0</v>
      </c>
      <c r="AH100" s="118">
        <v>0</v>
      </c>
      <c r="AI100" s="118">
        <v>0</v>
      </c>
      <c r="AJ100" s="118">
        <v>0</v>
      </c>
      <c r="AK100" s="118">
        <v>0</v>
      </c>
      <c r="AL100" s="268">
        <v>0</v>
      </c>
      <c r="AM100" s="462"/>
      <c r="AN100" s="465"/>
    </row>
    <row r="101" spans="1:40" s="10" customFormat="1" hidden="1" x14ac:dyDescent="0.35">
      <c r="A101" s="207" t="s">
        <v>214</v>
      </c>
      <c r="B101" s="207" t="s">
        <v>215</v>
      </c>
      <c r="C101" s="207" t="s">
        <v>100</v>
      </c>
      <c r="D101" s="207" t="s">
        <v>103</v>
      </c>
      <c r="E101" s="198" t="s">
        <v>109</v>
      </c>
      <c r="F101" s="165">
        <v>9000</v>
      </c>
      <c r="G101" s="122">
        <v>0</v>
      </c>
      <c r="H101" s="122">
        <v>0</v>
      </c>
      <c r="I101" s="122">
        <v>0</v>
      </c>
      <c r="J101" s="122">
        <v>0</v>
      </c>
      <c r="K101" s="122">
        <v>0</v>
      </c>
      <c r="L101" s="122">
        <v>0</v>
      </c>
      <c r="M101" s="122">
        <v>0</v>
      </c>
      <c r="N101" s="122">
        <v>0</v>
      </c>
      <c r="O101" s="122">
        <v>0</v>
      </c>
      <c r="P101" s="122">
        <v>0</v>
      </c>
      <c r="Q101" s="122">
        <v>0</v>
      </c>
      <c r="R101" s="122">
        <v>0</v>
      </c>
      <c r="S101" s="122">
        <v>0</v>
      </c>
      <c r="T101" s="122">
        <v>0</v>
      </c>
      <c r="U101" s="122">
        <v>0</v>
      </c>
      <c r="V101" s="122">
        <v>0</v>
      </c>
      <c r="W101" s="122">
        <v>0</v>
      </c>
      <c r="X101" s="122">
        <v>0</v>
      </c>
      <c r="Y101" s="122">
        <v>0</v>
      </c>
      <c r="Z101" s="122">
        <v>55</v>
      </c>
      <c r="AA101" s="122">
        <v>66</v>
      </c>
      <c r="AB101" s="122">
        <v>0</v>
      </c>
      <c r="AC101" s="122">
        <v>0</v>
      </c>
      <c r="AD101" s="122">
        <v>0</v>
      </c>
      <c r="AE101" s="122">
        <v>0</v>
      </c>
      <c r="AF101" s="122">
        <v>0</v>
      </c>
      <c r="AG101" s="122">
        <v>0</v>
      </c>
      <c r="AH101" s="122">
        <v>0</v>
      </c>
      <c r="AI101" s="122">
        <v>0</v>
      </c>
      <c r="AJ101" s="122">
        <v>0</v>
      </c>
      <c r="AK101" s="122">
        <v>0</v>
      </c>
      <c r="AL101" s="242">
        <v>0</v>
      </c>
      <c r="AM101" s="462"/>
      <c r="AN101" s="465"/>
    </row>
    <row r="102" spans="1:40" s="10" customFormat="1" hidden="1" x14ac:dyDescent="0.35">
      <c r="A102" s="205" t="s">
        <v>228</v>
      </c>
      <c r="B102" s="205" t="s">
        <v>230</v>
      </c>
      <c r="C102" s="205" t="s">
        <v>100</v>
      </c>
      <c r="D102" s="205" t="s">
        <v>103</v>
      </c>
      <c r="E102" s="195" t="s">
        <v>109</v>
      </c>
      <c r="F102" s="165">
        <v>50000</v>
      </c>
      <c r="G102" s="118">
        <v>0</v>
      </c>
      <c r="H102" s="118">
        <v>0</v>
      </c>
      <c r="I102" s="118">
        <v>0</v>
      </c>
      <c r="J102" s="118">
        <v>0</v>
      </c>
      <c r="K102" s="118">
        <v>0</v>
      </c>
      <c r="L102" s="118">
        <v>0</v>
      </c>
      <c r="M102" s="118">
        <v>0</v>
      </c>
      <c r="N102" s="118">
        <v>0</v>
      </c>
      <c r="O102" s="118">
        <v>0</v>
      </c>
      <c r="P102" s="118">
        <v>0</v>
      </c>
      <c r="Q102" s="118">
        <v>0</v>
      </c>
      <c r="R102" s="118">
        <v>0</v>
      </c>
      <c r="S102" s="118">
        <v>0</v>
      </c>
      <c r="T102" s="118">
        <v>0</v>
      </c>
      <c r="U102" s="118">
        <v>0</v>
      </c>
      <c r="V102" s="118">
        <v>0</v>
      </c>
      <c r="W102" s="118">
        <v>0</v>
      </c>
      <c r="X102" s="118">
        <v>0</v>
      </c>
      <c r="Y102" s="118">
        <v>0</v>
      </c>
      <c r="Z102" s="118">
        <v>0</v>
      </c>
      <c r="AA102" s="118">
        <v>0</v>
      </c>
      <c r="AB102" s="118">
        <v>254</v>
      </c>
      <c r="AC102" s="118">
        <v>293</v>
      </c>
      <c r="AD102" s="118">
        <v>289</v>
      </c>
      <c r="AE102" s="118">
        <v>251</v>
      </c>
      <c r="AF102" s="118">
        <v>254</v>
      </c>
      <c r="AG102" s="118">
        <v>293</v>
      </c>
      <c r="AH102" s="118">
        <v>0</v>
      </c>
      <c r="AI102" s="118">
        <v>0</v>
      </c>
      <c r="AJ102" s="118">
        <v>0</v>
      </c>
      <c r="AK102" s="118">
        <v>0</v>
      </c>
      <c r="AL102" s="268">
        <v>0</v>
      </c>
      <c r="AM102" s="462"/>
      <c r="AN102" s="465"/>
    </row>
    <row r="103" spans="1:40" s="10" customFormat="1" hidden="1" x14ac:dyDescent="0.35">
      <c r="A103" s="198" t="s">
        <v>365</v>
      </c>
      <c r="B103" s="198" t="s">
        <v>366</v>
      </c>
      <c r="C103" s="198" t="s">
        <v>100</v>
      </c>
      <c r="D103" s="198" t="s">
        <v>103</v>
      </c>
      <c r="E103" s="198" t="s">
        <v>109</v>
      </c>
      <c r="F103" s="165">
        <v>50000</v>
      </c>
      <c r="G103" s="122">
        <v>0</v>
      </c>
      <c r="H103" s="122">
        <v>0</v>
      </c>
      <c r="I103" s="122">
        <v>0</v>
      </c>
      <c r="J103" s="122">
        <v>0</v>
      </c>
      <c r="K103" s="122">
        <v>0</v>
      </c>
      <c r="L103" s="122">
        <v>0</v>
      </c>
      <c r="M103" s="122">
        <v>0</v>
      </c>
      <c r="N103" s="122">
        <v>0</v>
      </c>
      <c r="O103" s="122">
        <v>0</v>
      </c>
      <c r="P103" s="122">
        <v>0</v>
      </c>
      <c r="Q103" s="122">
        <v>0</v>
      </c>
      <c r="R103" s="122">
        <v>0</v>
      </c>
      <c r="S103" s="122">
        <v>0</v>
      </c>
      <c r="T103" s="122">
        <v>0</v>
      </c>
      <c r="U103" s="122">
        <v>0</v>
      </c>
      <c r="V103" s="122">
        <v>0</v>
      </c>
      <c r="W103" s="122">
        <v>0</v>
      </c>
      <c r="X103" s="122">
        <v>0</v>
      </c>
      <c r="Y103" s="122">
        <v>0</v>
      </c>
      <c r="Z103" s="122">
        <v>0</v>
      </c>
      <c r="AA103" s="122">
        <v>0</v>
      </c>
      <c r="AB103" s="122">
        <v>0</v>
      </c>
      <c r="AC103" s="122">
        <v>0</v>
      </c>
      <c r="AD103" s="122">
        <v>0</v>
      </c>
      <c r="AE103" s="122">
        <v>0</v>
      </c>
      <c r="AF103" s="122">
        <v>0</v>
      </c>
      <c r="AG103" s="122">
        <v>0</v>
      </c>
      <c r="AH103" s="122">
        <f>17+55</f>
        <v>72</v>
      </c>
      <c r="AI103" s="122">
        <v>65</v>
      </c>
      <c r="AJ103" s="122">
        <v>57</v>
      </c>
      <c r="AK103" s="122">
        <v>0</v>
      </c>
      <c r="AL103" s="242">
        <v>0</v>
      </c>
      <c r="AM103" s="462"/>
      <c r="AN103" s="465"/>
    </row>
    <row r="104" spans="1:40" s="10" customFormat="1" hidden="1" x14ac:dyDescent="0.35">
      <c r="A104" s="195" t="s">
        <v>367</v>
      </c>
      <c r="B104" s="195" t="s">
        <v>368</v>
      </c>
      <c r="C104" s="195" t="s">
        <v>100</v>
      </c>
      <c r="D104" s="195" t="s">
        <v>103</v>
      </c>
      <c r="E104" s="195" t="s">
        <v>109</v>
      </c>
      <c r="F104" s="165">
        <v>50000</v>
      </c>
      <c r="G104" s="118">
        <v>0</v>
      </c>
      <c r="H104" s="118">
        <v>0</v>
      </c>
      <c r="I104" s="118">
        <v>0</v>
      </c>
      <c r="J104" s="118">
        <v>0</v>
      </c>
      <c r="K104" s="118">
        <v>0</v>
      </c>
      <c r="L104" s="118">
        <v>0</v>
      </c>
      <c r="M104" s="118">
        <v>0</v>
      </c>
      <c r="N104" s="118">
        <v>0</v>
      </c>
      <c r="O104" s="118">
        <v>0</v>
      </c>
      <c r="P104" s="118">
        <v>0</v>
      </c>
      <c r="Q104" s="118">
        <v>0</v>
      </c>
      <c r="R104" s="118">
        <v>0</v>
      </c>
      <c r="S104" s="118">
        <v>0</v>
      </c>
      <c r="T104" s="118">
        <v>0</v>
      </c>
      <c r="U104" s="118">
        <v>0</v>
      </c>
      <c r="V104" s="118">
        <v>0</v>
      </c>
      <c r="W104" s="118">
        <v>0</v>
      </c>
      <c r="X104" s="118">
        <v>0</v>
      </c>
      <c r="Y104" s="118">
        <v>0</v>
      </c>
      <c r="Z104" s="118">
        <v>0</v>
      </c>
      <c r="AA104" s="118">
        <v>0</v>
      </c>
      <c r="AB104" s="118">
        <v>0</v>
      </c>
      <c r="AC104" s="118">
        <v>0</v>
      </c>
      <c r="AD104" s="118">
        <v>0</v>
      </c>
      <c r="AE104" s="118">
        <v>0</v>
      </c>
      <c r="AF104" s="118">
        <v>0</v>
      </c>
      <c r="AG104" s="118">
        <v>0</v>
      </c>
      <c r="AH104" s="118">
        <f>3+16</f>
        <v>19</v>
      </c>
      <c r="AI104" s="118">
        <v>25</v>
      </c>
      <c r="AJ104" s="118">
        <v>23</v>
      </c>
      <c r="AK104" s="118">
        <v>0</v>
      </c>
      <c r="AL104" s="268">
        <v>0</v>
      </c>
      <c r="AM104" s="462"/>
      <c r="AN104" s="465"/>
    </row>
    <row r="105" spans="1:40" s="10" customFormat="1" hidden="1" x14ac:dyDescent="0.35">
      <c r="A105" s="198" t="s">
        <v>369</v>
      </c>
      <c r="B105" s="198" t="s">
        <v>370</v>
      </c>
      <c r="C105" s="198" t="s">
        <v>100</v>
      </c>
      <c r="D105" s="198" t="s">
        <v>103</v>
      </c>
      <c r="E105" s="198" t="s">
        <v>109</v>
      </c>
      <c r="F105" s="165">
        <v>50000</v>
      </c>
      <c r="G105" s="122">
        <v>0</v>
      </c>
      <c r="H105" s="122">
        <v>0</v>
      </c>
      <c r="I105" s="122">
        <v>0</v>
      </c>
      <c r="J105" s="122">
        <v>0</v>
      </c>
      <c r="K105" s="122">
        <v>0</v>
      </c>
      <c r="L105" s="122">
        <v>0</v>
      </c>
      <c r="M105" s="122">
        <v>0</v>
      </c>
      <c r="N105" s="122">
        <v>0</v>
      </c>
      <c r="O105" s="122">
        <v>0</v>
      </c>
      <c r="P105" s="122">
        <v>0</v>
      </c>
      <c r="Q105" s="122">
        <v>0</v>
      </c>
      <c r="R105" s="122">
        <v>0</v>
      </c>
      <c r="S105" s="122">
        <v>0</v>
      </c>
      <c r="T105" s="122">
        <v>0</v>
      </c>
      <c r="U105" s="122">
        <v>0</v>
      </c>
      <c r="V105" s="122">
        <v>0</v>
      </c>
      <c r="W105" s="122">
        <v>0</v>
      </c>
      <c r="X105" s="122">
        <v>0</v>
      </c>
      <c r="Y105" s="122">
        <v>0</v>
      </c>
      <c r="Z105" s="122">
        <v>0</v>
      </c>
      <c r="AA105" s="122">
        <v>0</v>
      </c>
      <c r="AB105" s="122">
        <v>0</v>
      </c>
      <c r="AC105" s="122">
        <v>0</v>
      </c>
      <c r="AD105" s="122">
        <v>0</v>
      </c>
      <c r="AE105" s="122">
        <v>0</v>
      </c>
      <c r="AF105" s="122">
        <v>0</v>
      </c>
      <c r="AG105" s="122">
        <v>0</v>
      </c>
      <c r="AH105" s="122">
        <f>4+15</f>
        <v>19</v>
      </c>
      <c r="AI105" s="122">
        <v>18</v>
      </c>
      <c r="AJ105" s="122">
        <v>14</v>
      </c>
      <c r="AK105" s="122">
        <v>0</v>
      </c>
      <c r="AL105" s="242">
        <v>0</v>
      </c>
      <c r="AM105" s="462"/>
      <c r="AN105" s="465"/>
    </row>
    <row r="106" spans="1:40" s="10" customFormat="1" hidden="1" x14ac:dyDescent="0.35">
      <c r="A106" s="195" t="s">
        <v>371</v>
      </c>
      <c r="B106" s="195" t="s">
        <v>372</v>
      </c>
      <c r="C106" s="195" t="s">
        <v>100</v>
      </c>
      <c r="D106" s="195" t="s">
        <v>103</v>
      </c>
      <c r="E106" s="195" t="s">
        <v>109</v>
      </c>
      <c r="F106" s="165">
        <v>50000</v>
      </c>
      <c r="G106" s="118">
        <v>0</v>
      </c>
      <c r="H106" s="118">
        <v>0</v>
      </c>
      <c r="I106" s="118">
        <v>0</v>
      </c>
      <c r="J106" s="118">
        <v>0</v>
      </c>
      <c r="K106" s="118">
        <v>0</v>
      </c>
      <c r="L106" s="118">
        <v>0</v>
      </c>
      <c r="M106" s="118">
        <v>0</v>
      </c>
      <c r="N106" s="118">
        <v>0</v>
      </c>
      <c r="O106" s="118">
        <v>0</v>
      </c>
      <c r="P106" s="118">
        <v>0</v>
      </c>
      <c r="Q106" s="118">
        <v>0</v>
      </c>
      <c r="R106" s="118">
        <v>0</v>
      </c>
      <c r="S106" s="118">
        <v>0</v>
      </c>
      <c r="T106" s="118">
        <v>0</v>
      </c>
      <c r="U106" s="118">
        <v>0</v>
      </c>
      <c r="V106" s="118">
        <v>0</v>
      </c>
      <c r="W106" s="118">
        <v>0</v>
      </c>
      <c r="X106" s="118">
        <v>0</v>
      </c>
      <c r="Y106" s="118">
        <v>0</v>
      </c>
      <c r="Z106" s="118">
        <v>0</v>
      </c>
      <c r="AA106" s="118">
        <v>0</v>
      </c>
      <c r="AB106" s="118">
        <v>0</v>
      </c>
      <c r="AC106" s="118">
        <v>0</v>
      </c>
      <c r="AD106" s="118">
        <v>0</v>
      </c>
      <c r="AE106" s="118">
        <v>0</v>
      </c>
      <c r="AF106" s="118">
        <v>0</v>
      </c>
      <c r="AG106" s="118">
        <v>0</v>
      </c>
      <c r="AH106" s="118">
        <f>1+2</f>
        <v>3</v>
      </c>
      <c r="AI106" s="118">
        <v>2</v>
      </c>
      <c r="AJ106" s="118">
        <v>5</v>
      </c>
      <c r="AK106" s="118">
        <v>0</v>
      </c>
      <c r="AL106" s="268">
        <v>0</v>
      </c>
      <c r="AM106" s="462"/>
      <c r="AN106" s="465"/>
    </row>
    <row r="107" spans="1:40" s="10" customFormat="1" hidden="1" x14ac:dyDescent="0.35">
      <c r="A107" s="198" t="s">
        <v>373</v>
      </c>
      <c r="B107" s="198" t="s">
        <v>374</v>
      </c>
      <c r="C107" s="198" t="s">
        <v>100</v>
      </c>
      <c r="D107" s="198" t="s">
        <v>103</v>
      </c>
      <c r="E107" s="198" t="s">
        <v>109</v>
      </c>
      <c r="F107" s="165">
        <v>50000</v>
      </c>
      <c r="G107" s="122">
        <v>0</v>
      </c>
      <c r="H107" s="122">
        <v>0</v>
      </c>
      <c r="I107" s="122">
        <v>0</v>
      </c>
      <c r="J107" s="122">
        <v>0</v>
      </c>
      <c r="K107" s="122">
        <v>0</v>
      </c>
      <c r="L107" s="122">
        <v>0</v>
      </c>
      <c r="M107" s="122">
        <v>0</v>
      </c>
      <c r="N107" s="122">
        <v>0</v>
      </c>
      <c r="O107" s="122">
        <v>0</v>
      </c>
      <c r="P107" s="122">
        <v>0</v>
      </c>
      <c r="Q107" s="122">
        <v>0</v>
      </c>
      <c r="R107" s="122">
        <v>0</v>
      </c>
      <c r="S107" s="122">
        <v>0</v>
      </c>
      <c r="T107" s="122">
        <v>0</v>
      </c>
      <c r="U107" s="122">
        <v>0</v>
      </c>
      <c r="V107" s="122">
        <v>0</v>
      </c>
      <c r="W107" s="122">
        <v>0</v>
      </c>
      <c r="X107" s="122">
        <v>0</v>
      </c>
      <c r="Y107" s="122">
        <v>0</v>
      </c>
      <c r="Z107" s="122">
        <v>0</v>
      </c>
      <c r="AA107" s="122">
        <v>0</v>
      </c>
      <c r="AB107" s="122">
        <v>0</v>
      </c>
      <c r="AC107" s="122">
        <v>0</v>
      </c>
      <c r="AD107" s="122">
        <v>0</v>
      </c>
      <c r="AE107" s="122">
        <v>0</v>
      </c>
      <c r="AF107" s="122">
        <v>0</v>
      </c>
      <c r="AG107" s="122">
        <v>0</v>
      </c>
      <c r="AH107" s="122">
        <f>2+10</f>
        <v>12</v>
      </c>
      <c r="AI107" s="122">
        <v>22</v>
      </c>
      <c r="AJ107" s="122">
        <v>12</v>
      </c>
      <c r="AK107" s="122">
        <v>0</v>
      </c>
      <c r="AL107" s="242">
        <v>0</v>
      </c>
      <c r="AM107" s="462"/>
      <c r="AN107" s="465"/>
    </row>
    <row r="108" spans="1:40" s="10" customFormat="1" hidden="1" x14ac:dyDescent="0.35">
      <c r="A108" s="195" t="s">
        <v>375</v>
      </c>
      <c r="B108" s="195" t="s">
        <v>376</v>
      </c>
      <c r="C108" s="195" t="s">
        <v>100</v>
      </c>
      <c r="D108" s="195" t="s">
        <v>103</v>
      </c>
      <c r="E108" s="195" t="s">
        <v>109</v>
      </c>
      <c r="F108" s="165">
        <v>50000</v>
      </c>
      <c r="G108" s="118">
        <v>0</v>
      </c>
      <c r="H108" s="118">
        <v>0</v>
      </c>
      <c r="I108" s="118">
        <v>0</v>
      </c>
      <c r="J108" s="118">
        <v>0</v>
      </c>
      <c r="K108" s="118">
        <v>0</v>
      </c>
      <c r="L108" s="118">
        <v>0</v>
      </c>
      <c r="M108" s="118">
        <v>0</v>
      </c>
      <c r="N108" s="118">
        <v>0</v>
      </c>
      <c r="O108" s="118">
        <v>0</v>
      </c>
      <c r="P108" s="118">
        <v>0</v>
      </c>
      <c r="Q108" s="118">
        <v>0</v>
      </c>
      <c r="R108" s="118">
        <v>0</v>
      </c>
      <c r="S108" s="118">
        <v>0</v>
      </c>
      <c r="T108" s="118">
        <v>0</v>
      </c>
      <c r="U108" s="118">
        <v>0</v>
      </c>
      <c r="V108" s="118">
        <v>0</v>
      </c>
      <c r="W108" s="118">
        <v>0</v>
      </c>
      <c r="X108" s="118">
        <v>0</v>
      </c>
      <c r="Y108" s="118">
        <v>0</v>
      </c>
      <c r="Z108" s="118">
        <v>0</v>
      </c>
      <c r="AA108" s="118">
        <v>0</v>
      </c>
      <c r="AB108" s="118">
        <v>0</v>
      </c>
      <c r="AC108" s="118">
        <v>0</v>
      </c>
      <c r="AD108" s="118">
        <v>0</v>
      </c>
      <c r="AE108" s="118">
        <v>0</v>
      </c>
      <c r="AF108" s="118">
        <v>0</v>
      </c>
      <c r="AG108" s="118">
        <v>0</v>
      </c>
      <c r="AH108" s="118">
        <f>3+23</f>
        <v>26</v>
      </c>
      <c r="AI108" s="118">
        <v>38</v>
      </c>
      <c r="AJ108" s="118">
        <v>16</v>
      </c>
      <c r="AK108" s="118">
        <v>0</v>
      </c>
      <c r="AL108" s="268">
        <v>0</v>
      </c>
      <c r="AM108" s="462"/>
      <c r="AN108" s="465"/>
    </row>
    <row r="109" spans="1:40" s="10" customFormat="1" hidden="1" x14ac:dyDescent="0.35">
      <c r="A109" s="198" t="s">
        <v>377</v>
      </c>
      <c r="B109" s="198" t="s">
        <v>378</v>
      </c>
      <c r="C109" s="198" t="s">
        <v>100</v>
      </c>
      <c r="D109" s="198" t="s">
        <v>103</v>
      </c>
      <c r="E109" s="198" t="s">
        <v>109</v>
      </c>
      <c r="F109" s="165">
        <v>50000</v>
      </c>
      <c r="G109" s="122">
        <v>0</v>
      </c>
      <c r="H109" s="122">
        <v>0</v>
      </c>
      <c r="I109" s="122">
        <v>0</v>
      </c>
      <c r="J109" s="122">
        <v>0</v>
      </c>
      <c r="K109" s="122">
        <v>0</v>
      </c>
      <c r="L109" s="122">
        <v>0</v>
      </c>
      <c r="M109" s="122">
        <v>0</v>
      </c>
      <c r="N109" s="122">
        <v>0</v>
      </c>
      <c r="O109" s="122">
        <v>0</v>
      </c>
      <c r="P109" s="122">
        <v>0</v>
      </c>
      <c r="Q109" s="122">
        <v>0</v>
      </c>
      <c r="R109" s="122">
        <v>0</v>
      </c>
      <c r="S109" s="122">
        <v>0</v>
      </c>
      <c r="T109" s="122">
        <v>0</v>
      </c>
      <c r="U109" s="122">
        <v>0</v>
      </c>
      <c r="V109" s="122">
        <v>0</v>
      </c>
      <c r="W109" s="122">
        <v>0</v>
      </c>
      <c r="X109" s="122">
        <v>0</v>
      </c>
      <c r="Y109" s="122">
        <v>0</v>
      </c>
      <c r="Z109" s="122">
        <v>0</v>
      </c>
      <c r="AA109" s="122">
        <v>0</v>
      </c>
      <c r="AB109" s="122">
        <v>0</v>
      </c>
      <c r="AC109" s="122">
        <v>0</v>
      </c>
      <c r="AD109" s="122">
        <v>0</v>
      </c>
      <c r="AE109" s="122">
        <v>0</v>
      </c>
      <c r="AF109" s="122">
        <v>0</v>
      </c>
      <c r="AG109" s="122">
        <v>0</v>
      </c>
      <c r="AH109" s="122">
        <f>7+26</f>
        <v>33</v>
      </c>
      <c r="AI109" s="122">
        <v>34</v>
      </c>
      <c r="AJ109" s="122">
        <v>32</v>
      </c>
      <c r="AK109" s="122">
        <v>0</v>
      </c>
      <c r="AL109" s="242">
        <v>0</v>
      </c>
      <c r="AM109" s="462"/>
      <c r="AN109" s="465"/>
    </row>
    <row r="110" spans="1:40" s="10" customFormat="1" hidden="1" x14ac:dyDescent="0.35">
      <c r="A110" s="195" t="s">
        <v>379</v>
      </c>
      <c r="B110" s="195" t="s">
        <v>380</v>
      </c>
      <c r="C110" s="195" t="s">
        <v>100</v>
      </c>
      <c r="D110" s="195" t="s">
        <v>103</v>
      </c>
      <c r="E110" s="195" t="s">
        <v>109</v>
      </c>
      <c r="F110" s="165">
        <v>50000</v>
      </c>
      <c r="G110" s="118">
        <v>0</v>
      </c>
      <c r="H110" s="118">
        <v>0</v>
      </c>
      <c r="I110" s="118">
        <v>0</v>
      </c>
      <c r="J110" s="118">
        <v>0</v>
      </c>
      <c r="K110" s="118">
        <v>0</v>
      </c>
      <c r="L110" s="118">
        <v>0</v>
      </c>
      <c r="M110" s="118">
        <v>0</v>
      </c>
      <c r="N110" s="118">
        <v>0</v>
      </c>
      <c r="O110" s="118">
        <v>0</v>
      </c>
      <c r="P110" s="118">
        <v>0</v>
      </c>
      <c r="Q110" s="118">
        <v>0</v>
      </c>
      <c r="R110" s="118">
        <v>0</v>
      </c>
      <c r="S110" s="118">
        <v>0</v>
      </c>
      <c r="T110" s="118">
        <v>0</v>
      </c>
      <c r="U110" s="118">
        <v>0</v>
      </c>
      <c r="V110" s="118">
        <v>0</v>
      </c>
      <c r="W110" s="118">
        <v>0</v>
      </c>
      <c r="X110" s="118">
        <v>0</v>
      </c>
      <c r="Y110" s="118">
        <v>0</v>
      </c>
      <c r="Z110" s="118">
        <v>0</v>
      </c>
      <c r="AA110" s="118">
        <v>0</v>
      </c>
      <c r="AB110" s="118">
        <v>0</v>
      </c>
      <c r="AC110" s="118">
        <v>0</v>
      </c>
      <c r="AD110" s="118">
        <v>0</v>
      </c>
      <c r="AE110" s="118">
        <v>0</v>
      </c>
      <c r="AF110" s="118">
        <v>0</v>
      </c>
      <c r="AG110" s="118">
        <v>0</v>
      </c>
      <c r="AH110" s="118">
        <f>13+50</f>
        <v>63</v>
      </c>
      <c r="AI110" s="118">
        <v>58</v>
      </c>
      <c r="AJ110" s="118">
        <v>41</v>
      </c>
      <c r="AK110" s="118">
        <v>0</v>
      </c>
      <c r="AL110" s="268">
        <v>0</v>
      </c>
      <c r="AM110" s="462"/>
      <c r="AN110" s="465"/>
    </row>
    <row r="111" spans="1:40" s="10" customFormat="1" hidden="1" x14ac:dyDescent="0.35">
      <c r="A111" s="198" t="s">
        <v>381</v>
      </c>
      <c r="B111" s="198" t="s">
        <v>382</v>
      </c>
      <c r="C111" s="198" t="s">
        <v>100</v>
      </c>
      <c r="D111" s="198" t="s">
        <v>103</v>
      </c>
      <c r="E111" s="198" t="s">
        <v>109</v>
      </c>
      <c r="F111" s="165">
        <v>50000</v>
      </c>
      <c r="G111" s="122">
        <v>0</v>
      </c>
      <c r="H111" s="122">
        <v>0</v>
      </c>
      <c r="I111" s="122">
        <v>0</v>
      </c>
      <c r="J111" s="122">
        <v>0</v>
      </c>
      <c r="K111" s="122">
        <v>0</v>
      </c>
      <c r="L111" s="122">
        <v>0</v>
      </c>
      <c r="M111" s="122">
        <v>0</v>
      </c>
      <c r="N111" s="122">
        <v>0</v>
      </c>
      <c r="O111" s="122">
        <v>0</v>
      </c>
      <c r="P111" s="122">
        <v>0</v>
      </c>
      <c r="Q111" s="122">
        <v>0</v>
      </c>
      <c r="R111" s="122">
        <v>0</v>
      </c>
      <c r="S111" s="122">
        <v>0</v>
      </c>
      <c r="T111" s="122">
        <v>0</v>
      </c>
      <c r="U111" s="122">
        <v>0</v>
      </c>
      <c r="V111" s="122">
        <v>0</v>
      </c>
      <c r="W111" s="122">
        <v>0</v>
      </c>
      <c r="X111" s="122">
        <v>0</v>
      </c>
      <c r="Y111" s="122">
        <v>0</v>
      </c>
      <c r="Z111" s="122">
        <v>0</v>
      </c>
      <c r="AA111" s="122">
        <v>0</v>
      </c>
      <c r="AB111" s="122">
        <v>0</v>
      </c>
      <c r="AC111" s="122">
        <v>0</v>
      </c>
      <c r="AD111" s="122">
        <v>0</v>
      </c>
      <c r="AE111" s="122">
        <v>0</v>
      </c>
      <c r="AF111" s="122">
        <v>0</v>
      </c>
      <c r="AG111" s="122">
        <v>0</v>
      </c>
      <c r="AH111" s="122">
        <f>6+29</f>
        <v>35</v>
      </c>
      <c r="AI111" s="122">
        <v>33</v>
      </c>
      <c r="AJ111" s="122">
        <v>32</v>
      </c>
      <c r="AK111" s="122">
        <v>0</v>
      </c>
      <c r="AL111" s="242">
        <v>0</v>
      </c>
      <c r="AM111" s="462"/>
      <c r="AN111" s="465"/>
    </row>
    <row r="112" spans="1:40" s="10" customFormat="1" hidden="1" x14ac:dyDescent="0.35">
      <c r="A112" s="132" t="s">
        <v>234</v>
      </c>
      <c r="B112" s="132" t="s">
        <v>235</v>
      </c>
      <c r="C112" s="205" t="s">
        <v>100</v>
      </c>
      <c r="D112" s="205" t="s">
        <v>103</v>
      </c>
      <c r="E112" s="195" t="s">
        <v>109</v>
      </c>
      <c r="F112" s="165">
        <v>17000</v>
      </c>
      <c r="G112" s="118">
        <v>0</v>
      </c>
      <c r="H112" s="118">
        <v>0</v>
      </c>
      <c r="I112" s="118">
        <v>0</v>
      </c>
      <c r="J112" s="118">
        <v>0</v>
      </c>
      <c r="K112" s="118">
        <v>0</v>
      </c>
      <c r="L112" s="118">
        <v>0</v>
      </c>
      <c r="M112" s="118">
        <v>0</v>
      </c>
      <c r="N112" s="118">
        <v>0</v>
      </c>
      <c r="O112" s="118">
        <v>0</v>
      </c>
      <c r="P112" s="118">
        <v>0</v>
      </c>
      <c r="Q112" s="118">
        <v>0</v>
      </c>
      <c r="R112" s="118">
        <v>0</v>
      </c>
      <c r="S112" s="118">
        <v>0</v>
      </c>
      <c r="T112" s="118">
        <v>0</v>
      </c>
      <c r="U112" s="118">
        <v>0</v>
      </c>
      <c r="V112" s="118">
        <v>0</v>
      </c>
      <c r="W112" s="118">
        <v>0</v>
      </c>
      <c r="X112" s="118">
        <v>0</v>
      </c>
      <c r="Y112" s="118">
        <v>0</v>
      </c>
      <c r="Z112" s="118">
        <v>0</v>
      </c>
      <c r="AA112" s="118">
        <v>0</v>
      </c>
      <c r="AB112" s="118">
        <v>0</v>
      </c>
      <c r="AC112" s="118">
        <v>80</v>
      </c>
      <c r="AD112" s="118">
        <v>0</v>
      </c>
      <c r="AE112" s="118">
        <v>0</v>
      </c>
      <c r="AF112" s="118">
        <v>0</v>
      </c>
      <c r="AG112" s="118">
        <v>0</v>
      </c>
      <c r="AH112" s="118">
        <v>0</v>
      </c>
      <c r="AI112" s="118">
        <v>0</v>
      </c>
      <c r="AJ112" s="118">
        <v>0</v>
      </c>
      <c r="AK112" s="118">
        <v>0</v>
      </c>
      <c r="AL112" s="268">
        <v>0</v>
      </c>
      <c r="AM112" s="462"/>
      <c r="AN112" s="465"/>
    </row>
    <row r="113" spans="1:40" s="10" customFormat="1" hidden="1" x14ac:dyDescent="0.35">
      <c r="A113" s="130" t="s">
        <v>260</v>
      </c>
      <c r="B113" s="130" t="s">
        <v>262</v>
      </c>
      <c r="C113" s="207" t="s">
        <v>100</v>
      </c>
      <c r="D113" s="207" t="s">
        <v>103</v>
      </c>
      <c r="E113" s="198" t="s">
        <v>109</v>
      </c>
      <c r="F113" s="165">
        <v>139000</v>
      </c>
      <c r="G113" s="122">
        <v>0</v>
      </c>
      <c r="H113" s="122">
        <v>0</v>
      </c>
      <c r="I113" s="122">
        <v>0</v>
      </c>
      <c r="J113" s="122">
        <v>0</v>
      </c>
      <c r="K113" s="122">
        <v>0</v>
      </c>
      <c r="L113" s="122">
        <v>0</v>
      </c>
      <c r="M113" s="122">
        <v>0</v>
      </c>
      <c r="N113" s="122">
        <v>0</v>
      </c>
      <c r="O113" s="122">
        <v>0</v>
      </c>
      <c r="P113" s="122">
        <v>0</v>
      </c>
      <c r="Q113" s="122">
        <v>0</v>
      </c>
      <c r="R113" s="122">
        <v>0</v>
      </c>
      <c r="S113" s="122">
        <v>0</v>
      </c>
      <c r="T113" s="122">
        <v>0</v>
      </c>
      <c r="U113" s="122">
        <v>0</v>
      </c>
      <c r="V113" s="122">
        <v>0</v>
      </c>
      <c r="W113" s="122">
        <v>0</v>
      </c>
      <c r="X113" s="122">
        <v>0</v>
      </c>
      <c r="Y113" s="122">
        <v>0</v>
      </c>
      <c r="Z113" s="122">
        <v>0</v>
      </c>
      <c r="AA113" s="122">
        <v>0</v>
      </c>
      <c r="AB113" s="122">
        <v>0</v>
      </c>
      <c r="AC113" s="122">
        <v>0</v>
      </c>
      <c r="AD113" s="122">
        <v>0</v>
      </c>
      <c r="AE113" s="122">
        <v>108</v>
      </c>
      <c r="AF113" s="122">
        <v>0</v>
      </c>
      <c r="AG113" s="122">
        <v>0</v>
      </c>
      <c r="AH113" s="122">
        <v>0</v>
      </c>
      <c r="AI113" s="122">
        <v>0</v>
      </c>
      <c r="AJ113" s="122">
        <v>0</v>
      </c>
      <c r="AK113" s="122">
        <v>0</v>
      </c>
      <c r="AL113" s="242">
        <v>0</v>
      </c>
      <c r="AM113" s="462"/>
      <c r="AN113" s="465"/>
    </row>
    <row r="114" spans="1:40" s="10" customFormat="1" hidden="1" x14ac:dyDescent="0.35">
      <c r="A114" s="132" t="s">
        <v>261</v>
      </c>
      <c r="B114" s="132" t="s">
        <v>263</v>
      </c>
      <c r="C114" s="132" t="s">
        <v>100</v>
      </c>
      <c r="D114" s="132" t="s">
        <v>103</v>
      </c>
      <c r="E114" s="195" t="s">
        <v>109</v>
      </c>
      <c r="F114" s="165">
        <v>209000</v>
      </c>
      <c r="G114" s="118">
        <v>0</v>
      </c>
      <c r="H114" s="118">
        <v>0</v>
      </c>
      <c r="I114" s="118">
        <v>0</v>
      </c>
      <c r="J114" s="118">
        <v>0</v>
      </c>
      <c r="K114" s="118">
        <v>0</v>
      </c>
      <c r="L114" s="118">
        <v>0</v>
      </c>
      <c r="M114" s="118">
        <v>0</v>
      </c>
      <c r="N114" s="118">
        <v>0</v>
      </c>
      <c r="O114" s="118">
        <v>0</v>
      </c>
      <c r="P114" s="118">
        <v>0</v>
      </c>
      <c r="Q114" s="118">
        <v>0</v>
      </c>
      <c r="R114" s="118">
        <v>0</v>
      </c>
      <c r="S114" s="118">
        <v>0</v>
      </c>
      <c r="T114" s="118">
        <v>0</v>
      </c>
      <c r="U114" s="118">
        <v>0</v>
      </c>
      <c r="V114" s="118">
        <v>0</v>
      </c>
      <c r="W114" s="118">
        <v>0</v>
      </c>
      <c r="X114" s="118">
        <v>0</v>
      </c>
      <c r="Y114" s="118">
        <v>0</v>
      </c>
      <c r="Z114" s="118">
        <v>0</v>
      </c>
      <c r="AA114" s="118">
        <v>0</v>
      </c>
      <c r="AB114" s="118">
        <v>0</v>
      </c>
      <c r="AC114" s="118">
        <v>0</v>
      </c>
      <c r="AD114" s="118">
        <v>0</v>
      </c>
      <c r="AE114" s="118">
        <v>27</v>
      </c>
      <c r="AF114" s="118">
        <v>0</v>
      </c>
      <c r="AG114" s="118">
        <v>0</v>
      </c>
      <c r="AH114" s="118">
        <v>0</v>
      </c>
      <c r="AI114" s="118">
        <v>0</v>
      </c>
      <c r="AJ114" s="118">
        <v>0</v>
      </c>
      <c r="AK114" s="118">
        <v>0</v>
      </c>
      <c r="AL114" s="268">
        <v>0</v>
      </c>
      <c r="AM114" s="462"/>
      <c r="AN114" s="465"/>
    </row>
    <row r="115" spans="1:40" s="10" customFormat="1" hidden="1" x14ac:dyDescent="0.35">
      <c r="A115" s="130" t="s">
        <v>238</v>
      </c>
      <c r="B115" s="130" t="s">
        <v>239</v>
      </c>
      <c r="C115" s="130" t="s">
        <v>100</v>
      </c>
      <c r="D115" s="130" t="s">
        <v>163</v>
      </c>
      <c r="E115" s="198" t="s">
        <v>109</v>
      </c>
      <c r="F115" s="165">
        <v>0</v>
      </c>
      <c r="G115" s="122">
        <v>0</v>
      </c>
      <c r="H115" s="122">
        <v>0</v>
      </c>
      <c r="I115" s="122">
        <v>0</v>
      </c>
      <c r="J115" s="122">
        <v>0</v>
      </c>
      <c r="K115" s="122">
        <v>0</v>
      </c>
      <c r="L115" s="122">
        <v>0</v>
      </c>
      <c r="M115" s="122">
        <v>0</v>
      </c>
      <c r="N115" s="122">
        <v>0</v>
      </c>
      <c r="O115" s="122">
        <v>0</v>
      </c>
      <c r="P115" s="122">
        <v>0</v>
      </c>
      <c r="Q115" s="122">
        <v>0</v>
      </c>
      <c r="R115" s="122">
        <v>0</v>
      </c>
      <c r="S115" s="122">
        <v>0</v>
      </c>
      <c r="T115" s="122">
        <v>0</v>
      </c>
      <c r="U115" s="122">
        <v>0</v>
      </c>
      <c r="V115" s="122">
        <v>0</v>
      </c>
      <c r="W115" s="122">
        <v>0</v>
      </c>
      <c r="X115" s="122">
        <v>0</v>
      </c>
      <c r="Y115" s="122">
        <v>0</v>
      </c>
      <c r="Z115" s="122">
        <v>0</v>
      </c>
      <c r="AA115" s="122">
        <v>0</v>
      </c>
      <c r="AB115" s="122">
        <v>0</v>
      </c>
      <c r="AC115" s="122">
        <v>0</v>
      </c>
      <c r="AD115" s="122">
        <v>13</v>
      </c>
      <c r="AE115" s="122">
        <v>16</v>
      </c>
      <c r="AF115" s="122">
        <v>12</v>
      </c>
      <c r="AG115" s="122">
        <v>0</v>
      </c>
      <c r="AH115" s="122">
        <v>0</v>
      </c>
      <c r="AI115" s="122">
        <v>0</v>
      </c>
      <c r="AJ115" s="122">
        <v>0</v>
      </c>
      <c r="AK115" s="122">
        <v>0</v>
      </c>
      <c r="AL115" s="242">
        <v>0</v>
      </c>
      <c r="AM115" s="462"/>
      <c r="AN115" s="465"/>
    </row>
    <row r="116" spans="1:40" s="10" customFormat="1" hidden="1" x14ac:dyDescent="0.35">
      <c r="A116" s="132" t="s">
        <v>264</v>
      </c>
      <c r="B116" s="132" t="s">
        <v>265</v>
      </c>
      <c r="C116" s="132" t="s">
        <v>100</v>
      </c>
      <c r="D116" s="132" t="s">
        <v>163</v>
      </c>
      <c r="E116" s="195" t="s">
        <v>109</v>
      </c>
      <c r="F116" s="165">
        <v>0</v>
      </c>
      <c r="G116" s="118">
        <v>0</v>
      </c>
      <c r="H116" s="118">
        <v>0</v>
      </c>
      <c r="I116" s="118">
        <v>0</v>
      </c>
      <c r="J116" s="118">
        <v>0</v>
      </c>
      <c r="K116" s="118">
        <v>0</v>
      </c>
      <c r="L116" s="118">
        <v>0</v>
      </c>
      <c r="M116" s="118">
        <v>0</v>
      </c>
      <c r="N116" s="118">
        <v>0</v>
      </c>
      <c r="O116" s="118">
        <v>0</v>
      </c>
      <c r="P116" s="118">
        <v>0</v>
      </c>
      <c r="Q116" s="118">
        <v>0</v>
      </c>
      <c r="R116" s="118">
        <v>0</v>
      </c>
      <c r="S116" s="118">
        <v>0</v>
      </c>
      <c r="T116" s="118">
        <v>0</v>
      </c>
      <c r="U116" s="118">
        <v>0</v>
      </c>
      <c r="V116" s="118">
        <v>0</v>
      </c>
      <c r="W116" s="118">
        <v>0</v>
      </c>
      <c r="X116" s="118">
        <v>0</v>
      </c>
      <c r="Y116" s="118">
        <v>0</v>
      </c>
      <c r="Z116" s="118">
        <v>0</v>
      </c>
      <c r="AA116" s="118">
        <v>0</v>
      </c>
      <c r="AB116" s="118">
        <v>0</v>
      </c>
      <c r="AC116" s="118">
        <v>0</v>
      </c>
      <c r="AD116" s="118">
        <v>0</v>
      </c>
      <c r="AE116" s="118">
        <v>185</v>
      </c>
      <c r="AF116" s="118">
        <v>168</v>
      </c>
      <c r="AG116" s="118">
        <v>0</v>
      </c>
      <c r="AH116" s="118">
        <v>0</v>
      </c>
      <c r="AI116" s="118">
        <v>0</v>
      </c>
      <c r="AJ116" s="118">
        <v>0</v>
      </c>
      <c r="AK116" s="118">
        <v>0</v>
      </c>
      <c r="AL116" s="268">
        <v>0</v>
      </c>
      <c r="AM116" s="462"/>
      <c r="AN116" s="465"/>
    </row>
    <row r="117" spans="1:40" s="10" customFormat="1" hidden="1" x14ac:dyDescent="0.35">
      <c r="A117" s="130" t="s">
        <v>277</v>
      </c>
      <c r="B117" s="130" t="s">
        <v>278</v>
      </c>
      <c r="C117" s="130" t="s">
        <v>100</v>
      </c>
      <c r="D117" s="130" t="s">
        <v>103</v>
      </c>
      <c r="E117" s="198" t="s">
        <v>109</v>
      </c>
      <c r="F117" s="165">
        <v>148000</v>
      </c>
      <c r="G117" s="122">
        <v>0</v>
      </c>
      <c r="H117" s="122">
        <v>0</v>
      </c>
      <c r="I117" s="122">
        <v>0</v>
      </c>
      <c r="J117" s="122">
        <v>0</v>
      </c>
      <c r="K117" s="122">
        <v>0</v>
      </c>
      <c r="L117" s="122">
        <v>0</v>
      </c>
      <c r="M117" s="122">
        <v>0</v>
      </c>
      <c r="N117" s="122">
        <v>0</v>
      </c>
      <c r="O117" s="122">
        <v>0</v>
      </c>
      <c r="P117" s="122">
        <v>0</v>
      </c>
      <c r="Q117" s="122">
        <v>0</v>
      </c>
      <c r="R117" s="122">
        <v>0</v>
      </c>
      <c r="S117" s="122">
        <v>0</v>
      </c>
      <c r="T117" s="122">
        <v>0</v>
      </c>
      <c r="U117" s="122">
        <v>0</v>
      </c>
      <c r="V117" s="122">
        <v>0</v>
      </c>
      <c r="W117" s="122">
        <v>0</v>
      </c>
      <c r="X117" s="122">
        <v>0</v>
      </c>
      <c r="Y117" s="122">
        <v>0</v>
      </c>
      <c r="Z117" s="122">
        <v>0</v>
      </c>
      <c r="AA117" s="122">
        <v>0</v>
      </c>
      <c r="AB117" s="122">
        <v>0</v>
      </c>
      <c r="AC117" s="122">
        <v>0</v>
      </c>
      <c r="AD117" s="122">
        <v>0</v>
      </c>
      <c r="AE117" s="122">
        <v>0</v>
      </c>
      <c r="AF117" s="122">
        <v>64</v>
      </c>
      <c r="AG117" s="122">
        <v>36</v>
      </c>
      <c r="AH117" s="122">
        <v>56</v>
      </c>
      <c r="AI117" s="122">
        <v>39</v>
      </c>
      <c r="AJ117" s="122">
        <v>2</v>
      </c>
      <c r="AK117" s="122">
        <v>0</v>
      </c>
      <c r="AL117" s="242">
        <v>0</v>
      </c>
      <c r="AM117" s="462"/>
      <c r="AN117" s="465"/>
    </row>
    <row r="118" spans="1:40" s="10" customFormat="1" hidden="1" x14ac:dyDescent="0.35">
      <c r="A118" s="132" t="s">
        <v>287</v>
      </c>
      <c r="B118" s="132" t="s">
        <v>276</v>
      </c>
      <c r="C118" s="132" t="s">
        <v>100</v>
      </c>
      <c r="D118" s="132" t="s">
        <v>163</v>
      </c>
      <c r="E118" s="195" t="s">
        <v>109</v>
      </c>
      <c r="F118" s="165">
        <v>0</v>
      </c>
      <c r="G118" s="118">
        <v>0</v>
      </c>
      <c r="H118" s="118">
        <v>0</v>
      </c>
      <c r="I118" s="118">
        <v>0</v>
      </c>
      <c r="J118" s="118">
        <v>0</v>
      </c>
      <c r="K118" s="118">
        <v>0</v>
      </c>
      <c r="L118" s="118">
        <v>0</v>
      </c>
      <c r="M118" s="118">
        <v>0</v>
      </c>
      <c r="N118" s="118">
        <v>0</v>
      </c>
      <c r="O118" s="118">
        <v>0</v>
      </c>
      <c r="P118" s="118">
        <v>0</v>
      </c>
      <c r="Q118" s="118">
        <v>0</v>
      </c>
      <c r="R118" s="118">
        <v>0</v>
      </c>
      <c r="S118" s="118">
        <v>0</v>
      </c>
      <c r="T118" s="118">
        <v>0</v>
      </c>
      <c r="U118" s="118">
        <v>0</v>
      </c>
      <c r="V118" s="118">
        <v>0</v>
      </c>
      <c r="W118" s="118">
        <v>0</v>
      </c>
      <c r="X118" s="118">
        <v>0</v>
      </c>
      <c r="Y118" s="118">
        <v>0</v>
      </c>
      <c r="Z118" s="118">
        <v>0</v>
      </c>
      <c r="AA118" s="118">
        <v>0</v>
      </c>
      <c r="AB118" s="118">
        <v>0</v>
      </c>
      <c r="AC118" s="118">
        <v>0</v>
      </c>
      <c r="AD118" s="118">
        <v>0</v>
      </c>
      <c r="AE118" s="118">
        <v>0</v>
      </c>
      <c r="AF118" s="118">
        <v>0</v>
      </c>
      <c r="AG118" s="118">
        <v>20</v>
      </c>
      <c r="AH118" s="118">
        <v>0</v>
      </c>
      <c r="AI118" s="118">
        <v>0</v>
      </c>
      <c r="AJ118" s="118">
        <v>0</v>
      </c>
      <c r="AK118" s="118">
        <v>0</v>
      </c>
      <c r="AL118" s="268">
        <v>0</v>
      </c>
      <c r="AM118" s="462"/>
      <c r="AN118" s="465"/>
    </row>
    <row r="119" spans="1:40" hidden="1" x14ac:dyDescent="0.35">
      <c r="A119" s="130" t="s">
        <v>287</v>
      </c>
      <c r="B119" s="130" t="s">
        <v>384</v>
      </c>
      <c r="C119" s="130" t="s">
        <v>100</v>
      </c>
      <c r="D119" s="130" t="s">
        <v>163</v>
      </c>
      <c r="E119" s="198" t="s">
        <v>109</v>
      </c>
      <c r="F119" s="165">
        <v>0</v>
      </c>
      <c r="G119" s="122">
        <v>0</v>
      </c>
      <c r="H119" s="122">
        <v>0</v>
      </c>
      <c r="I119" s="122">
        <v>0</v>
      </c>
      <c r="J119" s="122">
        <v>0</v>
      </c>
      <c r="K119" s="122">
        <v>0</v>
      </c>
      <c r="L119" s="122">
        <v>0</v>
      </c>
      <c r="M119" s="122">
        <v>0</v>
      </c>
      <c r="N119" s="122">
        <v>0</v>
      </c>
      <c r="O119" s="122">
        <v>0</v>
      </c>
      <c r="P119" s="122">
        <v>0</v>
      </c>
      <c r="Q119" s="122">
        <v>0</v>
      </c>
      <c r="R119" s="122">
        <v>0</v>
      </c>
      <c r="S119" s="122">
        <v>0</v>
      </c>
      <c r="T119" s="122">
        <v>0</v>
      </c>
      <c r="U119" s="122">
        <v>0</v>
      </c>
      <c r="V119" s="122">
        <v>0</v>
      </c>
      <c r="W119" s="122">
        <v>0</v>
      </c>
      <c r="X119" s="122">
        <v>0</v>
      </c>
      <c r="Y119" s="122">
        <v>0</v>
      </c>
      <c r="Z119" s="122">
        <v>0</v>
      </c>
      <c r="AA119" s="122">
        <v>0</v>
      </c>
      <c r="AB119" s="122">
        <v>0</v>
      </c>
      <c r="AC119" s="122">
        <v>0</v>
      </c>
      <c r="AD119" s="122">
        <v>0</v>
      </c>
      <c r="AE119" s="122">
        <v>0</v>
      </c>
      <c r="AF119" s="122">
        <v>0</v>
      </c>
      <c r="AG119" s="122">
        <v>0</v>
      </c>
      <c r="AH119" s="122">
        <v>19</v>
      </c>
      <c r="AI119" s="122">
        <v>0</v>
      </c>
      <c r="AJ119" s="122">
        <v>0</v>
      </c>
      <c r="AK119" s="122">
        <v>0</v>
      </c>
      <c r="AL119" s="242">
        <v>0</v>
      </c>
      <c r="AM119" s="353"/>
      <c r="AN119" s="464"/>
    </row>
    <row r="120" spans="1:40" ht="15.5" x14ac:dyDescent="0.35">
      <c r="A120" s="132" t="s">
        <v>419</v>
      </c>
      <c r="B120" s="132" t="s">
        <v>420</v>
      </c>
      <c r="C120" s="132" t="s">
        <v>99</v>
      </c>
      <c r="D120" s="132" t="s">
        <v>421</v>
      </c>
      <c r="E120" s="195" t="s">
        <v>109</v>
      </c>
      <c r="F120" s="201">
        <v>59000</v>
      </c>
      <c r="G120" s="118">
        <v>0</v>
      </c>
      <c r="H120" s="118">
        <v>0</v>
      </c>
      <c r="I120" s="118">
        <v>0</v>
      </c>
      <c r="J120" s="118">
        <v>0</v>
      </c>
      <c r="K120" s="118">
        <v>0</v>
      </c>
      <c r="L120" s="118">
        <v>0</v>
      </c>
      <c r="M120" s="118">
        <v>0</v>
      </c>
      <c r="N120" s="118">
        <v>0</v>
      </c>
      <c r="O120" s="118">
        <v>0</v>
      </c>
      <c r="P120" s="118">
        <v>0</v>
      </c>
      <c r="Q120" s="118">
        <v>0</v>
      </c>
      <c r="R120" s="118">
        <v>0</v>
      </c>
      <c r="S120" s="118">
        <v>0</v>
      </c>
      <c r="T120" s="118">
        <v>0</v>
      </c>
      <c r="U120" s="118">
        <v>0</v>
      </c>
      <c r="V120" s="118">
        <v>0</v>
      </c>
      <c r="W120" s="118">
        <v>0</v>
      </c>
      <c r="X120" s="118">
        <v>0</v>
      </c>
      <c r="Y120" s="118">
        <v>0</v>
      </c>
      <c r="Z120" s="118">
        <v>0</v>
      </c>
      <c r="AA120" s="118">
        <v>0</v>
      </c>
      <c r="AB120" s="118">
        <v>0</v>
      </c>
      <c r="AC120" s="118">
        <v>0</v>
      </c>
      <c r="AD120" s="118">
        <v>0</v>
      </c>
      <c r="AE120" s="118">
        <v>0</v>
      </c>
      <c r="AF120" s="118">
        <v>0</v>
      </c>
      <c r="AG120" s="118">
        <v>0</v>
      </c>
      <c r="AH120" s="118">
        <v>0</v>
      </c>
      <c r="AI120" s="118">
        <v>0</v>
      </c>
      <c r="AJ120" s="118">
        <v>0</v>
      </c>
      <c r="AK120" s="312">
        <v>21</v>
      </c>
      <c r="AL120" s="389">
        <v>34</v>
      </c>
      <c r="AM120" s="468">
        <v>21</v>
      </c>
      <c r="AN120" s="469">
        <v>32</v>
      </c>
    </row>
    <row r="121" spans="1:40" ht="15.5" x14ac:dyDescent="0.35">
      <c r="A121" s="130" t="s">
        <v>423</v>
      </c>
      <c r="B121" s="130" t="s">
        <v>424</v>
      </c>
      <c r="C121" s="130" t="s">
        <v>99</v>
      </c>
      <c r="D121" s="130" t="s">
        <v>421</v>
      </c>
      <c r="E121" s="198" t="s">
        <v>109</v>
      </c>
      <c r="F121" s="201">
        <v>59000</v>
      </c>
      <c r="G121" s="122">
        <v>0</v>
      </c>
      <c r="H121" s="122">
        <v>0</v>
      </c>
      <c r="I121" s="122">
        <v>0</v>
      </c>
      <c r="J121" s="122">
        <v>0</v>
      </c>
      <c r="K121" s="122">
        <v>0</v>
      </c>
      <c r="L121" s="122">
        <v>0</v>
      </c>
      <c r="M121" s="122">
        <v>0</v>
      </c>
      <c r="N121" s="122">
        <v>0</v>
      </c>
      <c r="O121" s="122">
        <v>0</v>
      </c>
      <c r="P121" s="122">
        <v>0</v>
      </c>
      <c r="Q121" s="122">
        <v>0</v>
      </c>
      <c r="R121" s="122">
        <v>0</v>
      </c>
      <c r="S121" s="122">
        <v>0</v>
      </c>
      <c r="T121" s="122">
        <v>0</v>
      </c>
      <c r="U121" s="122">
        <v>0</v>
      </c>
      <c r="V121" s="122">
        <v>0</v>
      </c>
      <c r="W121" s="122">
        <v>0</v>
      </c>
      <c r="X121" s="122">
        <v>0</v>
      </c>
      <c r="Y121" s="122">
        <v>0</v>
      </c>
      <c r="Z121" s="122">
        <v>0</v>
      </c>
      <c r="AA121" s="122">
        <v>0</v>
      </c>
      <c r="AB121" s="122">
        <v>0</v>
      </c>
      <c r="AC121" s="122">
        <v>0</v>
      </c>
      <c r="AD121" s="122">
        <v>0</v>
      </c>
      <c r="AE121" s="122">
        <v>0</v>
      </c>
      <c r="AF121" s="122">
        <v>0</v>
      </c>
      <c r="AG121" s="122">
        <v>0</v>
      </c>
      <c r="AH121" s="122">
        <v>0</v>
      </c>
      <c r="AI121" s="122">
        <v>0</v>
      </c>
      <c r="AJ121" s="122">
        <v>0</v>
      </c>
      <c r="AK121" s="313">
        <v>18</v>
      </c>
      <c r="AL121" s="391">
        <v>31</v>
      </c>
      <c r="AM121" s="470">
        <v>34</v>
      </c>
      <c r="AN121" s="469">
        <v>51</v>
      </c>
    </row>
    <row r="122" spans="1:40" ht="15.5" x14ac:dyDescent="0.35">
      <c r="A122" s="132" t="s">
        <v>425</v>
      </c>
      <c r="B122" s="132" t="s">
        <v>426</v>
      </c>
      <c r="C122" s="132" t="s">
        <v>99</v>
      </c>
      <c r="D122" s="132" t="s">
        <v>421</v>
      </c>
      <c r="E122" s="195" t="s">
        <v>109</v>
      </c>
      <c r="F122" s="201">
        <v>59000</v>
      </c>
      <c r="G122" s="118">
        <v>0</v>
      </c>
      <c r="H122" s="118">
        <v>0</v>
      </c>
      <c r="I122" s="118">
        <v>0</v>
      </c>
      <c r="J122" s="118">
        <v>0</v>
      </c>
      <c r="K122" s="118">
        <v>0</v>
      </c>
      <c r="L122" s="118">
        <v>0</v>
      </c>
      <c r="M122" s="118">
        <v>0</v>
      </c>
      <c r="N122" s="118">
        <v>0</v>
      </c>
      <c r="O122" s="118">
        <v>0</v>
      </c>
      <c r="P122" s="118">
        <v>0</v>
      </c>
      <c r="Q122" s="118">
        <v>0</v>
      </c>
      <c r="R122" s="118">
        <v>0</v>
      </c>
      <c r="S122" s="118">
        <v>0</v>
      </c>
      <c r="T122" s="118">
        <v>0</v>
      </c>
      <c r="U122" s="118">
        <v>0</v>
      </c>
      <c r="V122" s="118">
        <v>0</v>
      </c>
      <c r="W122" s="118">
        <v>0</v>
      </c>
      <c r="X122" s="118">
        <v>0</v>
      </c>
      <c r="Y122" s="118">
        <v>0</v>
      </c>
      <c r="Z122" s="118">
        <v>0</v>
      </c>
      <c r="AA122" s="118">
        <v>0</v>
      </c>
      <c r="AB122" s="118">
        <v>0</v>
      </c>
      <c r="AC122" s="118">
        <v>0</v>
      </c>
      <c r="AD122" s="118">
        <v>0</v>
      </c>
      <c r="AE122" s="118">
        <v>0</v>
      </c>
      <c r="AF122" s="118">
        <v>0</v>
      </c>
      <c r="AG122" s="118">
        <v>0</v>
      </c>
      <c r="AH122" s="118">
        <v>0</v>
      </c>
      <c r="AI122" s="118">
        <v>0</v>
      </c>
      <c r="AJ122" s="118">
        <v>0</v>
      </c>
      <c r="AK122" s="314">
        <v>7</v>
      </c>
      <c r="AL122" s="389">
        <v>7</v>
      </c>
      <c r="AM122" s="468">
        <v>10</v>
      </c>
      <c r="AN122" s="469">
        <v>12</v>
      </c>
    </row>
    <row r="123" spans="1:40" ht="15.5" x14ac:dyDescent="0.35">
      <c r="A123" s="130" t="s">
        <v>427</v>
      </c>
      <c r="B123" s="130" t="s">
        <v>428</v>
      </c>
      <c r="C123" s="130" t="s">
        <v>99</v>
      </c>
      <c r="D123" s="130" t="s">
        <v>421</v>
      </c>
      <c r="E123" s="198" t="s">
        <v>109</v>
      </c>
      <c r="F123" s="201">
        <v>59000</v>
      </c>
      <c r="G123" s="122">
        <v>0</v>
      </c>
      <c r="H123" s="122">
        <v>0</v>
      </c>
      <c r="I123" s="122">
        <v>0</v>
      </c>
      <c r="J123" s="122">
        <v>0</v>
      </c>
      <c r="K123" s="122">
        <v>0</v>
      </c>
      <c r="L123" s="122">
        <v>0</v>
      </c>
      <c r="M123" s="122">
        <v>0</v>
      </c>
      <c r="N123" s="122">
        <v>0</v>
      </c>
      <c r="O123" s="122">
        <v>0</v>
      </c>
      <c r="P123" s="122">
        <v>0</v>
      </c>
      <c r="Q123" s="122">
        <v>0</v>
      </c>
      <c r="R123" s="122">
        <v>0</v>
      </c>
      <c r="S123" s="122">
        <v>0</v>
      </c>
      <c r="T123" s="122">
        <v>0</v>
      </c>
      <c r="U123" s="122">
        <v>0</v>
      </c>
      <c r="V123" s="122">
        <v>0</v>
      </c>
      <c r="W123" s="122">
        <v>0</v>
      </c>
      <c r="X123" s="122">
        <v>0</v>
      </c>
      <c r="Y123" s="122">
        <v>0</v>
      </c>
      <c r="Z123" s="122">
        <v>0</v>
      </c>
      <c r="AA123" s="122">
        <v>0</v>
      </c>
      <c r="AB123" s="122">
        <v>0</v>
      </c>
      <c r="AC123" s="122">
        <v>0</v>
      </c>
      <c r="AD123" s="122">
        <v>0</v>
      </c>
      <c r="AE123" s="122">
        <v>0</v>
      </c>
      <c r="AF123" s="122">
        <v>0</v>
      </c>
      <c r="AG123" s="122">
        <v>0</v>
      </c>
      <c r="AH123" s="122">
        <v>0</v>
      </c>
      <c r="AI123" s="122">
        <v>0</v>
      </c>
      <c r="AJ123" s="122">
        <v>0</v>
      </c>
      <c r="AK123" s="315">
        <v>4</v>
      </c>
      <c r="AL123" s="391">
        <v>9</v>
      </c>
      <c r="AM123" s="470">
        <v>7</v>
      </c>
      <c r="AN123" s="469">
        <v>7</v>
      </c>
    </row>
    <row r="124" spans="1:40" ht="15.5" x14ac:dyDescent="0.35">
      <c r="A124" s="132" t="s">
        <v>429</v>
      </c>
      <c r="B124" s="132" t="s">
        <v>430</v>
      </c>
      <c r="C124" s="132" t="s">
        <v>99</v>
      </c>
      <c r="D124" s="132" t="s">
        <v>421</v>
      </c>
      <c r="E124" s="195" t="s">
        <v>109</v>
      </c>
      <c r="F124" s="201">
        <v>89000</v>
      </c>
      <c r="G124" s="118">
        <v>0</v>
      </c>
      <c r="H124" s="118">
        <v>0</v>
      </c>
      <c r="I124" s="118">
        <v>0</v>
      </c>
      <c r="J124" s="118">
        <v>0</v>
      </c>
      <c r="K124" s="118">
        <v>0</v>
      </c>
      <c r="L124" s="118">
        <v>0</v>
      </c>
      <c r="M124" s="118">
        <v>0</v>
      </c>
      <c r="N124" s="118">
        <v>0</v>
      </c>
      <c r="O124" s="118">
        <v>0</v>
      </c>
      <c r="P124" s="118">
        <v>0</v>
      </c>
      <c r="Q124" s="118">
        <v>0</v>
      </c>
      <c r="R124" s="118">
        <v>0</v>
      </c>
      <c r="S124" s="118">
        <v>0</v>
      </c>
      <c r="T124" s="118">
        <v>0</v>
      </c>
      <c r="U124" s="118">
        <v>0</v>
      </c>
      <c r="V124" s="118">
        <v>0</v>
      </c>
      <c r="W124" s="118">
        <v>0</v>
      </c>
      <c r="X124" s="118">
        <v>0</v>
      </c>
      <c r="Y124" s="118">
        <v>0</v>
      </c>
      <c r="Z124" s="118">
        <v>0</v>
      </c>
      <c r="AA124" s="118">
        <v>0</v>
      </c>
      <c r="AB124" s="118">
        <v>0</v>
      </c>
      <c r="AC124" s="118">
        <v>0</v>
      </c>
      <c r="AD124" s="118">
        <v>0</v>
      </c>
      <c r="AE124" s="118">
        <v>0</v>
      </c>
      <c r="AF124" s="118">
        <v>0</v>
      </c>
      <c r="AG124" s="118">
        <v>0</v>
      </c>
      <c r="AH124" s="118">
        <v>0</v>
      </c>
      <c r="AI124" s="118">
        <v>0</v>
      </c>
      <c r="AJ124" s="118">
        <v>0</v>
      </c>
      <c r="AK124" s="314">
        <v>12</v>
      </c>
      <c r="AL124" s="389">
        <v>15</v>
      </c>
      <c r="AM124" s="468">
        <v>15</v>
      </c>
      <c r="AN124" s="471">
        <v>23</v>
      </c>
    </row>
    <row r="125" spans="1:40" ht="15.5" x14ac:dyDescent="0.35">
      <c r="A125" s="130" t="s">
        <v>431</v>
      </c>
      <c r="B125" s="130" t="s">
        <v>432</v>
      </c>
      <c r="C125" s="130" t="s">
        <v>99</v>
      </c>
      <c r="D125" s="130" t="s">
        <v>421</v>
      </c>
      <c r="E125" s="198" t="s">
        <v>109</v>
      </c>
      <c r="F125" s="201">
        <v>69000</v>
      </c>
      <c r="G125" s="122">
        <v>0</v>
      </c>
      <c r="H125" s="122">
        <v>0</v>
      </c>
      <c r="I125" s="122">
        <v>0</v>
      </c>
      <c r="J125" s="122">
        <v>0</v>
      </c>
      <c r="K125" s="122">
        <v>0</v>
      </c>
      <c r="L125" s="122">
        <v>0</v>
      </c>
      <c r="M125" s="122">
        <v>0</v>
      </c>
      <c r="N125" s="122">
        <v>0</v>
      </c>
      <c r="O125" s="122">
        <v>0</v>
      </c>
      <c r="P125" s="122">
        <v>0</v>
      </c>
      <c r="Q125" s="122">
        <v>0</v>
      </c>
      <c r="R125" s="122">
        <v>0</v>
      </c>
      <c r="S125" s="122">
        <v>0</v>
      </c>
      <c r="T125" s="122">
        <v>0</v>
      </c>
      <c r="U125" s="122">
        <v>0</v>
      </c>
      <c r="V125" s="122">
        <v>0</v>
      </c>
      <c r="W125" s="122">
        <v>0</v>
      </c>
      <c r="X125" s="122">
        <v>0</v>
      </c>
      <c r="Y125" s="122">
        <v>0</v>
      </c>
      <c r="Z125" s="122">
        <v>0</v>
      </c>
      <c r="AA125" s="122">
        <v>0</v>
      </c>
      <c r="AB125" s="122">
        <v>0</v>
      </c>
      <c r="AC125" s="122">
        <v>0</v>
      </c>
      <c r="AD125" s="122">
        <v>0</v>
      </c>
      <c r="AE125" s="122">
        <v>0</v>
      </c>
      <c r="AF125" s="122">
        <v>0</v>
      </c>
      <c r="AG125" s="122">
        <v>0</v>
      </c>
      <c r="AH125" s="122">
        <v>0</v>
      </c>
      <c r="AI125" s="122">
        <v>0</v>
      </c>
      <c r="AJ125" s="122">
        <v>0</v>
      </c>
      <c r="AK125" s="315">
        <v>27</v>
      </c>
      <c r="AL125" s="391">
        <v>22</v>
      </c>
      <c r="AM125" s="470">
        <v>25</v>
      </c>
      <c r="AN125" s="471">
        <v>55</v>
      </c>
    </row>
    <row r="126" spans="1:40" ht="15.5" x14ac:dyDescent="0.35">
      <c r="A126" s="132" t="s">
        <v>433</v>
      </c>
      <c r="B126" s="132" t="s">
        <v>434</v>
      </c>
      <c r="C126" s="132" t="s">
        <v>99</v>
      </c>
      <c r="D126" s="132" t="s">
        <v>421</v>
      </c>
      <c r="E126" s="195" t="s">
        <v>109</v>
      </c>
      <c r="F126" s="201">
        <v>72000</v>
      </c>
      <c r="G126" s="118">
        <v>0</v>
      </c>
      <c r="H126" s="118">
        <v>0</v>
      </c>
      <c r="I126" s="118">
        <v>0</v>
      </c>
      <c r="J126" s="118">
        <v>0</v>
      </c>
      <c r="K126" s="118">
        <v>0</v>
      </c>
      <c r="L126" s="118">
        <v>0</v>
      </c>
      <c r="M126" s="118">
        <v>0</v>
      </c>
      <c r="N126" s="118">
        <v>0</v>
      </c>
      <c r="O126" s="118">
        <v>0</v>
      </c>
      <c r="P126" s="118">
        <v>0</v>
      </c>
      <c r="Q126" s="118">
        <v>0</v>
      </c>
      <c r="R126" s="118">
        <v>0</v>
      </c>
      <c r="S126" s="118">
        <v>0</v>
      </c>
      <c r="T126" s="118">
        <v>0</v>
      </c>
      <c r="U126" s="118">
        <v>0</v>
      </c>
      <c r="V126" s="118">
        <v>0</v>
      </c>
      <c r="W126" s="118">
        <v>0</v>
      </c>
      <c r="X126" s="118">
        <v>0</v>
      </c>
      <c r="Y126" s="118">
        <v>0</v>
      </c>
      <c r="Z126" s="118">
        <v>0</v>
      </c>
      <c r="AA126" s="118">
        <v>0</v>
      </c>
      <c r="AB126" s="118">
        <v>0</v>
      </c>
      <c r="AC126" s="118">
        <v>0</v>
      </c>
      <c r="AD126" s="118">
        <v>0</v>
      </c>
      <c r="AE126" s="118">
        <v>0</v>
      </c>
      <c r="AF126" s="118">
        <v>0</v>
      </c>
      <c r="AG126" s="118">
        <v>0</v>
      </c>
      <c r="AH126" s="118">
        <v>0</v>
      </c>
      <c r="AI126" s="118">
        <v>0</v>
      </c>
      <c r="AJ126" s="118">
        <v>0</v>
      </c>
      <c r="AK126" s="314">
        <v>7</v>
      </c>
      <c r="AL126" s="389">
        <v>13</v>
      </c>
      <c r="AM126" s="468">
        <v>13</v>
      </c>
      <c r="AN126" s="471">
        <v>20</v>
      </c>
    </row>
    <row r="127" spans="1:40" ht="15.5" x14ac:dyDescent="0.35">
      <c r="A127" s="130" t="s">
        <v>435</v>
      </c>
      <c r="B127" s="130" t="s">
        <v>436</v>
      </c>
      <c r="C127" s="130" t="s">
        <v>99</v>
      </c>
      <c r="D127" s="130" t="s">
        <v>421</v>
      </c>
      <c r="E127" s="198" t="s">
        <v>109</v>
      </c>
      <c r="F127" s="201">
        <v>72000</v>
      </c>
      <c r="G127" s="122">
        <v>0</v>
      </c>
      <c r="H127" s="122">
        <v>0</v>
      </c>
      <c r="I127" s="122">
        <v>0</v>
      </c>
      <c r="J127" s="122">
        <v>0</v>
      </c>
      <c r="K127" s="122">
        <v>0</v>
      </c>
      <c r="L127" s="122">
        <v>0</v>
      </c>
      <c r="M127" s="122">
        <v>0</v>
      </c>
      <c r="N127" s="122">
        <v>0</v>
      </c>
      <c r="O127" s="122">
        <v>0</v>
      </c>
      <c r="P127" s="122">
        <v>0</v>
      </c>
      <c r="Q127" s="122">
        <v>0</v>
      </c>
      <c r="R127" s="122">
        <v>0</v>
      </c>
      <c r="S127" s="122">
        <v>0</v>
      </c>
      <c r="T127" s="122">
        <v>0</v>
      </c>
      <c r="U127" s="122">
        <v>0</v>
      </c>
      <c r="V127" s="122">
        <v>0</v>
      </c>
      <c r="W127" s="122">
        <v>0</v>
      </c>
      <c r="X127" s="122">
        <v>0</v>
      </c>
      <c r="Y127" s="122">
        <v>0</v>
      </c>
      <c r="Z127" s="122">
        <v>0</v>
      </c>
      <c r="AA127" s="122">
        <v>0</v>
      </c>
      <c r="AB127" s="122">
        <v>0</v>
      </c>
      <c r="AC127" s="122">
        <v>0</v>
      </c>
      <c r="AD127" s="122">
        <v>0</v>
      </c>
      <c r="AE127" s="122">
        <v>0</v>
      </c>
      <c r="AF127" s="122">
        <v>0</v>
      </c>
      <c r="AG127" s="122">
        <v>0</v>
      </c>
      <c r="AH127" s="122">
        <v>0</v>
      </c>
      <c r="AI127" s="122">
        <v>0</v>
      </c>
      <c r="AJ127" s="122">
        <v>0</v>
      </c>
      <c r="AK127" s="315">
        <v>6</v>
      </c>
      <c r="AL127" s="391">
        <v>13</v>
      </c>
      <c r="AM127" s="470">
        <v>17</v>
      </c>
      <c r="AN127" s="469">
        <v>19</v>
      </c>
    </row>
    <row r="128" spans="1:40" ht="15.5" x14ac:dyDescent="0.35">
      <c r="A128" s="128" t="s">
        <v>526</v>
      </c>
      <c r="B128" s="128" t="s">
        <v>527</v>
      </c>
      <c r="C128" s="128" t="s">
        <v>100</v>
      </c>
      <c r="D128" s="128" t="s">
        <v>163</v>
      </c>
      <c r="E128" s="195" t="s">
        <v>109</v>
      </c>
      <c r="F128" s="393">
        <v>0</v>
      </c>
      <c r="G128" s="118"/>
      <c r="H128" s="118"/>
      <c r="I128" s="118"/>
      <c r="J128" s="118"/>
      <c r="K128" s="118"/>
      <c r="L128" s="118"/>
      <c r="M128" s="118"/>
      <c r="N128" s="118"/>
      <c r="O128" s="118"/>
      <c r="P128" s="118"/>
      <c r="Q128" s="118"/>
      <c r="R128" s="118"/>
      <c r="S128" s="118"/>
      <c r="T128" s="118"/>
      <c r="U128" s="118"/>
      <c r="V128" s="118"/>
      <c r="W128" s="118"/>
      <c r="X128" s="118"/>
      <c r="Y128" s="118"/>
      <c r="Z128" s="118"/>
      <c r="AA128" s="118"/>
      <c r="AB128" s="118"/>
      <c r="AC128" s="118"/>
      <c r="AD128" s="118"/>
      <c r="AE128" s="118"/>
      <c r="AF128" s="118"/>
      <c r="AG128" s="118"/>
      <c r="AH128" s="118"/>
      <c r="AI128" s="118"/>
      <c r="AJ128" s="118"/>
      <c r="AK128" s="118"/>
      <c r="AL128" s="128"/>
      <c r="AM128" s="472">
        <v>22</v>
      </c>
      <c r="AN128" s="471">
        <v>10</v>
      </c>
    </row>
    <row r="129" spans="1:54" ht="15.5" x14ac:dyDescent="0.35">
      <c r="A129" s="65" t="s">
        <v>528</v>
      </c>
      <c r="B129" s="65" t="s">
        <v>529</v>
      </c>
      <c r="C129" s="65" t="s">
        <v>100</v>
      </c>
      <c r="D129" s="65" t="s">
        <v>163</v>
      </c>
      <c r="E129" s="241" t="s">
        <v>109</v>
      </c>
      <c r="F129" s="212">
        <v>0</v>
      </c>
      <c r="G129" s="65"/>
      <c r="H129" s="65"/>
      <c r="I129" s="65"/>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395"/>
      <c r="AI129" s="65"/>
      <c r="AJ129" s="65"/>
      <c r="AK129" s="396"/>
      <c r="AL129" s="65"/>
      <c r="AM129" s="473">
        <v>24</v>
      </c>
      <c r="AN129" s="474">
        <v>6</v>
      </c>
    </row>
    <row r="130" spans="1:54" x14ac:dyDescent="0.35">
      <c r="A130" s="498"/>
      <c r="B130" s="498"/>
      <c r="C130" s="498"/>
      <c r="D130" s="498"/>
      <c r="E130" s="498"/>
      <c r="F130" s="498"/>
      <c r="AH130" s="136" t="s">
        <v>362</v>
      </c>
      <c r="AI130" s="136" t="s">
        <v>363</v>
      </c>
      <c r="AJ130" s="136" t="s">
        <v>364</v>
      </c>
      <c r="AK130" s="168" t="s">
        <v>453</v>
      </c>
      <c r="AL130" s="161" t="s">
        <v>507</v>
      </c>
      <c r="AM130" s="331" t="s">
        <v>524</v>
      </c>
    </row>
    <row r="131" spans="1:54" x14ac:dyDescent="0.35">
      <c r="A131" s="494" t="s">
        <v>386</v>
      </c>
      <c r="B131" s="494"/>
      <c r="C131" s="494"/>
      <c r="D131" s="494"/>
      <c r="E131" s="494"/>
      <c r="F131" s="494"/>
      <c r="AH131" s="2">
        <v>358</v>
      </c>
      <c r="AI131" s="2">
        <v>326</v>
      </c>
      <c r="AJ131" s="2">
        <v>336</v>
      </c>
      <c r="AK131" s="90">
        <v>369</v>
      </c>
      <c r="AL131" s="91">
        <v>397</v>
      </c>
      <c r="AM131" s="91">
        <v>389</v>
      </c>
      <c r="AN131" s="64">
        <v>435</v>
      </c>
    </row>
    <row r="132" spans="1:54" x14ac:dyDescent="0.35">
      <c r="A132" s="494" t="s">
        <v>387</v>
      </c>
      <c r="B132" s="494"/>
      <c r="C132" s="494"/>
      <c r="D132" s="494"/>
      <c r="E132" s="494"/>
      <c r="F132" s="494"/>
      <c r="AH132" s="58">
        <v>84297768</v>
      </c>
      <c r="AI132" s="58">
        <v>74063902</v>
      </c>
      <c r="AJ132" s="58">
        <v>74513182</v>
      </c>
      <c r="AK132" s="67">
        <v>81236992</v>
      </c>
      <c r="AL132" s="67">
        <v>82665092</v>
      </c>
      <c r="AM132" s="67">
        <v>87800039</v>
      </c>
      <c r="AN132" s="67">
        <v>98756946</v>
      </c>
    </row>
    <row r="133" spans="1:54" x14ac:dyDescent="0.35">
      <c r="A133" s="499" t="s">
        <v>457</v>
      </c>
      <c r="B133" s="499"/>
      <c r="C133" s="499"/>
      <c r="D133" s="499"/>
      <c r="E133" s="499"/>
      <c r="F133" s="499"/>
      <c r="AG133" s="92" t="s">
        <v>447</v>
      </c>
      <c r="AH133" s="58">
        <f>SUMPRODUCT(F30:F119, AH30:AH119)</f>
        <v>24269000</v>
      </c>
      <c r="AI133" s="58">
        <f>SUMPRODUCT(F30:F119, AI30:AI119)</f>
        <v>21017000</v>
      </c>
      <c r="AJ133" s="58">
        <f>SUMPRODUCT(F30:F119, AJ30:AJ119)</f>
        <v>13282000</v>
      </c>
      <c r="AK133" s="67">
        <f>SUMPRODUCT(F120:F127, AK120:AK127)</f>
        <v>6817000</v>
      </c>
      <c r="AL133" s="8">
        <f>SUMPRODUCT(F120:F127, AL120:AL127)</f>
        <v>9504000</v>
      </c>
      <c r="AM133" s="91">
        <f>SUMPRODUCT(F120:F127, AM120:AM127)</f>
        <v>9468000</v>
      </c>
      <c r="AN133" s="91">
        <f>SUMPRODUCT(F120:F127, AN120:AN127)</f>
        <v>14668000</v>
      </c>
    </row>
    <row r="134" spans="1:54" x14ac:dyDescent="0.35">
      <c r="A134" s="141"/>
      <c r="B134" s="320" t="s">
        <v>543</v>
      </c>
      <c r="C134" s="141"/>
      <c r="D134" s="141"/>
      <c r="E134" s="141"/>
      <c r="F134" s="141"/>
      <c r="AG134" s="140"/>
      <c r="AH134" s="58"/>
      <c r="AI134" s="58"/>
      <c r="AJ134" s="58"/>
      <c r="AN134" s="8">
        <f>SUMPRODUCT(F128:F129, AN128:AN129)</f>
        <v>0</v>
      </c>
    </row>
    <row r="135" spans="1:54" x14ac:dyDescent="0.35">
      <c r="A135" s="141"/>
      <c r="B135" s="141"/>
      <c r="C135" s="141"/>
      <c r="D135" s="141"/>
      <c r="E135" s="141"/>
      <c r="F135" s="141"/>
      <c r="AG135" s="140"/>
      <c r="AH135" s="58"/>
      <c r="AI135" s="58"/>
      <c r="AJ135" s="58"/>
    </row>
    <row r="136" spans="1:54" x14ac:dyDescent="0.35">
      <c r="A136" s="141"/>
      <c r="B136" s="141"/>
      <c r="C136" s="141"/>
      <c r="D136" s="141"/>
      <c r="E136" s="141"/>
      <c r="F136" s="141"/>
      <c r="AG136" s="140"/>
      <c r="AH136" s="58"/>
      <c r="AI136" s="58"/>
      <c r="AJ136" s="58"/>
    </row>
    <row r="137" spans="1:54" x14ac:dyDescent="0.35">
      <c r="AG137" s="145" t="s">
        <v>388</v>
      </c>
      <c r="AH137" s="145" t="s">
        <v>451</v>
      </c>
      <c r="AI137" s="145" t="s">
        <v>452</v>
      </c>
      <c r="AJ137" s="145" t="s">
        <v>388</v>
      </c>
      <c r="AK137" s="145" t="s">
        <v>451</v>
      </c>
      <c r="AL137" s="145" t="s">
        <v>452</v>
      </c>
      <c r="AM137" s="145" t="s">
        <v>388</v>
      </c>
      <c r="AN137" s="145" t="s">
        <v>451</v>
      </c>
      <c r="AO137" s="145" t="s">
        <v>452</v>
      </c>
      <c r="AP137" s="145" t="s">
        <v>388</v>
      </c>
      <c r="AQ137" s="145" t="s">
        <v>451</v>
      </c>
      <c r="AR137" s="145" t="s">
        <v>452</v>
      </c>
      <c r="AS137" s="145" t="s">
        <v>388</v>
      </c>
      <c r="AT137" s="145" t="s">
        <v>451</v>
      </c>
      <c r="AU137" s="145" t="s">
        <v>452</v>
      </c>
      <c r="AV137" s="145" t="s">
        <v>388</v>
      </c>
      <c r="AW137" s="145" t="s">
        <v>451</v>
      </c>
      <c r="AX137" s="145" t="s">
        <v>452</v>
      </c>
      <c r="AY137" s="145" t="s">
        <v>388</v>
      </c>
      <c r="AZ137" s="145" t="s">
        <v>451</v>
      </c>
      <c r="BA137" s="145" t="s">
        <v>452</v>
      </c>
    </row>
    <row r="138" spans="1:54" x14ac:dyDescent="0.35">
      <c r="A138" s="105" t="s">
        <v>0</v>
      </c>
      <c r="B138" s="105" t="s">
        <v>437</v>
      </c>
      <c r="C138" s="105" t="s">
        <v>2</v>
      </c>
      <c r="D138" s="105" t="s">
        <v>3</v>
      </c>
      <c r="E138" s="105" t="s">
        <v>4</v>
      </c>
      <c r="F138" s="105" t="s">
        <v>115</v>
      </c>
      <c r="G138" s="107" t="s">
        <v>105</v>
      </c>
      <c r="H138" s="107" t="s">
        <v>106</v>
      </c>
      <c r="I138" s="107" t="s">
        <v>107</v>
      </c>
      <c r="J138" s="107" t="s">
        <v>399</v>
      </c>
      <c r="K138" s="107" t="s">
        <v>400</v>
      </c>
      <c r="L138" s="108" t="s">
        <v>114</v>
      </c>
      <c r="M138" s="108" t="s">
        <v>7</v>
      </c>
      <c r="N138" s="108" t="s">
        <v>6</v>
      </c>
      <c r="O138" s="108" t="s">
        <v>135</v>
      </c>
      <c r="P138" s="108" t="s">
        <v>5</v>
      </c>
      <c r="Q138" s="108" t="s">
        <v>8</v>
      </c>
      <c r="R138" s="108" t="s">
        <v>9</v>
      </c>
      <c r="S138" s="108" t="s">
        <v>10</v>
      </c>
      <c r="T138" s="108" t="s">
        <v>11</v>
      </c>
      <c r="U138" s="108" t="s">
        <v>12</v>
      </c>
      <c r="V138" s="108" t="s">
        <v>13</v>
      </c>
      <c r="W138" s="108" t="s">
        <v>14</v>
      </c>
      <c r="X138" s="108" t="s">
        <v>144</v>
      </c>
      <c r="Y138" s="108" t="s">
        <v>213</v>
      </c>
      <c r="Z138" s="108" t="s">
        <v>294</v>
      </c>
      <c r="AA138" s="111" t="s">
        <v>295</v>
      </c>
      <c r="AB138" s="112" t="s">
        <v>247</v>
      </c>
      <c r="AC138" s="112" t="s">
        <v>237</v>
      </c>
      <c r="AD138" s="113" t="s">
        <v>296</v>
      </c>
      <c r="AE138" s="113" t="s">
        <v>297</v>
      </c>
      <c r="AF138" s="114" t="s">
        <v>298</v>
      </c>
      <c r="AG138" s="110" t="s">
        <v>362</v>
      </c>
      <c r="AH138" s="110" t="s">
        <v>403</v>
      </c>
      <c r="AI138" s="110" t="s">
        <v>404</v>
      </c>
      <c r="AJ138" s="110" t="s">
        <v>363</v>
      </c>
      <c r="AK138" s="110" t="s">
        <v>405</v>
      </c>
      <c r="AL138" s="110" t="s">
        <v>406</v>
      </c>
      <c r="AM138" s="110" t="s">
        <v>364</v>
      </c>
      <c r="AN138" s="109" t="s">
        <v>407</v>
      </c>
      <c r="AO138" s="115" t="s">
        <v>408</v>
      </c>
      <c r="AP138" s="116" t="s">
        <v>453</v>
      </c>
      <c r="AQ138" s="116" t="s">
        <v>454</v>
      </c>
      <c r="AR138" s="272" t="s">
        <v>455</v>
      </c>
      <c r="AS138" s="255" t="s">
        <v>507</v>
      </c>
      <c r="AT138" s="181" t="s">
        <v>512</v>
      </c>
      <c r="AU138" s="271" t="s">
        <v>513</v>
      </c>
      <c r="AV138" s="255" t="s">
        <v>524</v>
      </c>
      <c r="AW138" s="181" t="s">
        <v>530</v>
      </c>
      <c r="AX138" s="337" t="s">
        <v>531</v>
      </c>
      <c r="AY138" s="7" t="s">
        <v>542</v>
      </c>
      <c r="AZ138" s="7" t="s">
        <v>544</v>
      </c>
      <c r="BA138" s="7" t="s">
        <v>545</v>
      </c>
      <c r="BB138" t="s">
        <v>302</v>
      </c>
    </row>
    <row r="139" spans="1:54" ht="15.5" hidden="1" x14ac:dyDescent="0.35">
      <c r="A139" s="118" t="s">
        <v>415</v>
      </c>
      <c r="B139" s="118" t="s">
        <v>40</v>
      </c>
      <c r="C139" s="118" t="s">
        <v>100</v>
      </c>
      <c r="D139" s="118" t="s">
        <v>100</v>
      </c>
      <c r="E139" s="118"/>
      <c r="F139" s="119">
        <v>0</v>
      </c>
      <c r="G139" s="118"/>
      <c r="H139" s="118"/>
      <c r="I139" s="118"/>
      <c r="J139" s="118"/>
      <c r="K139" s="118"/>
      <c r="L139" s="118"/>
      <c r="M139" s="118"/>
      <c r="N139" s="118"/>
      <c r="O139" s="118"/>
      <c r="P139" s="118"/>
      <c r="Q139" s="118"/>
      <c r="R139" s="118"/>
      <c r="S139" s="118"/>
      <c r="T139" s="118"/>
      <c r="U139" s="118"/>
      <c r="V139" s="118"/>
      <c r="W139" s="118"/>
      <c r="X139" s="118"/>
      <c r="Y139" s="118"/>
      <c r="Z139" s="118"/>
      <c r="AA139" s="118"/>
      <c r="AB139" s="118"/>
      <c r="AC139" s="118"/>
      <c r="AD139" s="118"/>
      <c r="AE139" s="118"/>
      <c r="AF139" s="118"/>
      <c r="AG139" s="119">
        <v>8</v>
      </c>
      <c r="AH139" s="153">
        <f t="shared" ref="AH139:AH146" si="0">ROUND(((AG139/$AG$149)*100),2)</f>
        <v>2.23</v>
      </c>
      <c r="AI139" s="153">
        <f t="shared" ref="AI139:AI146" si="1">ROUND((((AG139*F139)/$AG$150)*100),2)</f>
        <v>0</v>
      </c>
      <c r="AJ139" s="118">
        <v>2</v>
      </c>
      <c r="AK139" s="153">
        <f t="shared" ref="AK139:AK146" si="2">ROUND(((AJ139/$AJ$149)*100),2)</f>
        <v>0.61</v>
      </c>
      <c r="AL139" s="153">
        <f t="shared" ref="AL139:AL146" si="3">ROUND((((AJ139*F139)/$AJ$150)*100),2)</f>
        <v>0</v>
      </c>
      <c r="AM139" s="118">
        <v>11</v>
      </c>
      <c r="AN139" s="153">
        <f t="shared" ref="AN139:AN146" si="4">ROUND(((AM139/$AM$149)*100),2)</f>
        <v>3.27</v>
      </c>
      <c r="AO139" s="153">
        <f>ROUND((((AM139*F139)/$AM$150)*100),2)</f>
        <v>0</v>
      </c>
      <c r="AP139" s="118">
        <v>7</v>
      </c>
      <c r="AQ139" s="153">
        <f t="shared" ref="AQ139:AQ146" si="5">ROUND(((AP139/$AP$149)*100),2)</f>
        <v>1.9</v>
      </c>
      <c r="AR139" s="153">
        <f t="shared" ref="AR139:AR145" si="6">ROUND((((AP139*F139)/$AP$150)*100),2)</f>
        <v>0</v>
      </c>
      <c r="AS139" s="268">
        <v>6</v>
      </c>
      <c r="AT139" s="273">
        <f>ROUND(((AS139/$AS$149)*100),2)</f>
        <v>1.51</v>
      </c>
      <c r="AU139" s="273">
        <f>ROUND((((AS139*F139)/$AS$150)*100),2)</f>
        <v>0</v>
      </c>
      <c r="AV139" s="398">
        <v>6</v>
      </c>
      <c r="AW139" s="399">
        <f>ROUND(((AV139/$AV$149)*100),2)</f>
        <v>1.54</v>
      </c>
      <c r="AX139" s="400">
        <f>ROUND((((AV139*F139)/$AV$150)*100),2)</f>
        <v>0</v>
      </c>
      <c r="AY139" s="8">
        <v>5</v>
      </c>
      <c r="AZ139" s="334">
        <f>ROUND(((AY139/$AY$149)*100),2)</f>
        <v>1.1499999999999999</v>
      </c>
      <c r="BA139" s="311">
        <f>ROUND((((AY139*F139)/$AY$150)*100),2)</f>
        <v>0</v>
      </c>
    </row>
    <row r="140" spans="1:54" ht="15.5" hidden="1" x14ac:dyDescent="0.35">
      <c r="A140" s="122" t="s">
        <v>416</v>
      </c>
      <c r="B140" s="122" t="s">
        <v>42</v>
      </c>
      <c r="C140" s="122" t="s">
        <v>100</v>
      </c>
      <c r="D140" s="122" t="s">
        <v>100</v>
      </c>
      <c r="E140" s="122"/>
      <c r="F140" s="123">
        <v>0</v>
      </c>
      <c r="G140" s="122"/>
      <c r="H140" s="122"/>
      <c r="I140" s="122"/>
      <c r="J140" s="122"/>
      <c r="K140" s="122"/>
      <c r="L140" s="122"/>
      <c r="M140" s="122"/>
      <c r="N140" s="122"/>
      <c r="O140" s="122"/>
      <c r="P140" s="122"/>
      <c r="Q140" s="122"/>
      <c r="R140" s="122"/>
      <c r="S140" s="122"/>
      <c r="T140" s="122"/>
      <c r="U140" s="122"/>
      <c r="V140" s="122"/>
      <c r="W140" s="122"/>
      <c r="X140" s="122"/>
      <c r="Y140" s="122"/>
      <c r="Z140" s="122"/>
      <c r="AA140" s="122"/>
      <c r="AB140" s="122"/>
      <c r="AC140" s="122"/>
      <c r="AD140" s="122"/>
      <c r="AE140" s="122"/>
      <c r="AF140" s="122"/>
      <c r="AG140" s="123">
        <v>8</v>
      </c>
      <c r="AH140" s="154">
        <f t="shared" si="0"/>
        <v>2.23</v>
      </c>
      <c r="AI140" s="154">
        <f t="shared" si="1"/>
        <v>0</v>
      </c>
      <c r="AJ140" s="122">
        <v>2</v>
      </c>
      <c r="AK140" s="154">
        <f t="shared" si="2"/>
        <v>0.61</v>
      </c>
      <c r="AL140" s="154">
        <f t="shared" si="3"/>
        <v>0</v>
      </c>
      <c r="AM140" s="122">
        <v>11</v>
      </c>
      <c r="AN140" s="154">
        <f t="shared" si="4"/>
        <v>3.27</v>
      </c>
      <c r="AO140" s="154">
        <f t="shared" ref="AO140:AO146" si="7">ROUND((((AM140*F140)/$AM$150)*100),2)</f>
        <v>0</v>
      </c>
      <c r="AP140" s="122">
        <v>7</v>
      </c>
      <c r="AQ140" s="154">
        <f t="shared" si="5"/>
        <v>1.9</v>
      </c>
      <c r="AR140" s="154">
        <f t="shared" si="6"/>
        <v>0</v>
      </c>
      <c r="AS140" s="242">
        <v>6</v>
      </c>
      <c r="AT140" s="274">
        <f t="shared" ref="AT140:AT146" si="8">ROUND(((AS140/$AS$149)*100),2)</f>
        <v>1.51</v>
      </c>
      <c r="AU140" s="274">
        <f t="shared" ref="AU140:AU145" si="9">ROUND((((AS140*F140)/$AS$150)*100),2)</f>
        <v>0</v>
      </c>
      <c r="AV140" s="401">
        <v>6</v>
      </c>
      <c r="AW140" s="402">
        <f t="shared" ref="AW140:AW147" si="10">ROUND(((AV140/$AV$149)*100),2)</f>
        <v>1.54</v>
      </c>
      <c r="AX140" s="403">
        <f t="shared" ref="AX140:AX147" si="11">ROUND((((AV140*F140)/$AV$150)*100),2)</f>
        <v>0</v>
      </c>
      <c r="AY140" s="8">
        <v>5</v>
      </c>
      <c r="AZ140" s="334">
        <f t="shared" ref="AZ140:AZ147" si="12">ROUND(((AY140/$AY$149)*100),2)</f>
        <v>1.1499999999999999</v>
      </c>
      <c r="BA140" s="311">
        <f t="shared" ref="BA140:BA147" si="13">ROUND((((AY140*F140)/$AY$150)*100),2)</f>
        <v>0</v>
      </c>
    </row>
    <row r="141" spans="1:54" ht="15.5" hidden="1" x14ac:dyDescent="0.35">
      <c r="A141" s="118" t="s">
        <v>417</v>
      </c>
      <c r="B141" s="118" t="s">
        <v>46</v>
      </c>
      <c r="C141" s="118" t="s">
        <v>100</v>
      </c>
      <c r="D141" s="118" t="s">
        <v>100</v>
      </c>
      <c r="E141" s="118"/>
      <c r="F141" s="119">
        <v>0</v>
      </c>
      <c r="G141" s="118"/>
      <c r="H141" s="118"/>
      <c r="I141" s="118"/>
      <c r="J141" s="118"/>
      <c r="K141" s="118"/>
      <c r="L141" s="118"/>
      <c r="M141" s="118"/>
      <c r="N141" s="118"/>
      <c r="O141" s="118"/>
      <c r="P141" s="118"/>
      <c r="Q141" s="118"/>
      <c r="R141" s="118"/>
      <c r="S141" s="118"/>
      <c r="T141" s="118"/>
      <c r="U141" s="118"/>
      <c r="V141" s="118"/>
      <c r="W141" s="118"/>
      <c r="X141" s="118"/>
      <c r="Y141" s="118"/>
      <c r="Z141" s="118"/>
      <c r="AA141" s="118"/>
      <c r="AB141" s="118"/>
      <c r="AC141" s="118"/>
      <c r="AD141" s="118"/>
      <c r="AE141" s="118"/>
      <c r="AF141" s="118"/>
      <c r="AG141" s="119"/>
      <c r="AH141" s="153">
        <f t="shared" si="0"/>
        <v>0</v>
      </c>
      <c r="AI141" s="153">
        <f t="shared" si="1"/>
        <v>0</v>
      </c>
      <c r="AJ141" s="118"/>
      <c r="AK141" s="153">
        <f t="shared" si="2"/>
        <v>0</v>
      </c>
      <c r="AL141" s="153">
        <f t="shared" si="3"/>
        <v>0</v>
      </c>
      <c r="AM141" s="118">
        <v>0</v>
      </c>
      <c r="AN141" s="153">
        <f t="shared" si="4"/>
        <v>0</v>
      </c>
      <c r="AO141" s="153">
        <f t="shared" si="7"/>
        <v>0</v>
      </c>
      <c r="AP141" s="118"/>
      <c r="AQ141" s="153">
        <f t="shared" si="5"/>
        <v>0</v>
      </c>
      <c r="AR141" s="153">
        <f t="shared" si="6"/>
        <v>0</v>
      </c>
      <c r="AS141" s="268">
        <v>0</v>
      </c>
      <c r="AT141" s="273">
        <f t="shared" si="8"/>
        <v>0</v>
      </c>
      <c r="AU141" s="273">
        <f t="shared" si="9"/>
        <v>0</v>
      </c>
      <c r="AV141" s="398"/>
      <c r="AW141" s="399">
        <f t="shared" si="10"/>
        <v>0</v>
      </c>
      <c r="AX141" s="400">
        <f t="shared" si="11"/>
        <v>0</v>
      </c>
      <c r="AY141" s="8"/>
      <c r="AZ141" s="334">
        <f t="shared" si="12"/>
        <v>0</v>
      </c>
      <c r="BA141" s="311">
        <f t="shared" si="13"/>
        <v>0</v>
      </c>
    </row>
    <row r="142" spans="1:54" ht="15.5" hidden="1" x14ac:dyDescent="0.35">
      <c r="A142" s="122" t="s">
        <v>231</v>
      </c>
      <c r="B142" s="122" t="s">
        <v>456</v>
      </c>
      <c r="C142" s="122" t="s">
        <v>100</v>
      </c>
      <c r="D142" s="122" t="s">
        <v>103</v>
      </c>
      <c r="E142" s="122"/>
      <c r="F142" s="123">
        <v>99000</v>
      </c>
      <c r="G142" s="122"/>
      <c r="H142" s="122"/>
      <c r="I142" s="122"/>
      <c r="J142" s="122"/>
      <c r="K142" s="122"/>
      <c r="L142" s="122"/>
      <c r="M142" s="122"/>
      <c r="N142" s="122"/>
      <c r="O142" s="122"/>
      <c r="P142" s="122"/>
      <c r="Q142" s="122"/>
      <c r="R142" s="122"/>
      <c r="S142" s="122"/>
      <c r="T142" s="122"/>
      <c r="U142" s="122"/>
      <c r="V142" s="122"/>
      <c r="W142" s="122"/>
      <c r="X142" s="122"/>
      <c r="Y142" s="122"/>
      <c r="Z142" s="122"/>
      <c r="AA142" s="122"/>
      <c r="AB142" s="122"/>
      <c r="AC142" s="122"/>
      <c r="AD142" s="122"/>
      <c r="AE142" s="122"/>
      <c r="AF142" s="122"/>
      <c r="AG142" s="123">
        <v>19</v>
      </c>
      <c r="AH142" s="154">
        <f t="shared" si="0"/>
        <v>5.31</v>
      </c>
      <c r="AI142" s="154">
        <f t="shared" si="1"/>
        <v>2.23</v>
      </c>
      <c r="AJ142" s="122">
        <v>5</v>
      </c>
      <c r="AK142" s="154">
        <f t="shared" si="2"/>
        <v>1.53</v>
      </c>
      <c r="AL142" s="154">
        <f t="shared" si="3"/>
        <v>0.67</v>
      </c>
      <c r="AM142" s="122">
        <v>14</v>
      </c>
      <c r="AN142" s="154">
        <f t="shared" si="4"/>
        <v>4.17</v>
      </c>
      <c r="AO142" s="154">
        <f t="shared" si="7"/>
        <v>1.86</v>
      </c>
      <c r="AP142" s="122">
        <v>20</v>
      </c>
      <c r="AQ142" s="154">
        <f t="shared" si="5"/>
        <v>5.42</v>
      </c>
      <c r="AR142" s="154">
        <f t="shared" si="6"/>
        <v>2.44</v>
      </c>
      <c r="AS142" s="242">
        <v>14</v>
      </c>
      <c r="AT142" s="274">
        <f t="shared" si="8"/>
        <v>3.53</v>
      </c>
      <c r="AU142" s="274">
        <f t="shared" si="9"/>
        <v>1.68</v>
      </c>
      <c r="AV142" s="401">
        <v>4</v>
      </c>
      <c r="AW142" s="402">
        <f t="shared" si="10"/>
        <v>1.03</v>
      </c>
      <c r="AX142" s="403">
        <f t="shared" si="11"/>
        <v>0.45</v>
      </c>
      <c r="AY142" s="8">
        <v>22</v>
      </c>
      <c r="AZ142" s="334">
        <f t="shared" si="12"/>
        <v>5.0599999999999996</v>
      </c>
      <c r="BA142" s="311">
        <f t="shared" si="13"/>
        <v>2.21</v>
      </c>
    </row>
    <row r="143" spans="1:54" ht="15.5" hidden="1" x14ac:dyDescent="0.35">
      <c r="A143" s="118" t="s">
        <v>232</v>
      </c>
      <c r="B143" s="118" t="s">
        <v>230</v>
      </c>
      <c r="C143" s="118" t="s">
        <v>100</v>
      </c>
      <c r="D143" s="118" t="s">
        <v>103</v>
      </c>
      <c r="E143" s="118"/>
      <c r="F143" s="119">
        <v>50000</v>
      </c>
      <c r="G143" s="118"/>
      <c r="H143" s="118"/>
      <c r="I143" s="118"/>
      <c r="J143" s="118"/>
      <c r="K143" s="118"/>
      <c r="L143" s="118"/>
      <c r="M143" s="118"/>
      <c r="N143" s="118"/>
      <c r="O143" s="118"/>
      <c r="P143" s="118"/>
      <c r="Q143" s="118"/>
      <c r="R143" s="118"/>
      <c r="S143" s="118"/>
      <c r="T143" s="118"/>
      <c r="U143" s="118"/>
      <c r="V143" s="118"/>
      <c r="W143" s="118"/>
      <c r="X143" s="118"/>
      <c r="Y143" s="118"/>
      <c r="Z143" s="118"/>
      <c r="AA143" s="118"/>
      <c r="AB143" s="118"/>
      <c r="AC143" s="118"/>
      <c r="AD143" s="118"/>
      <c r="AE143" s="118"/>
      <c r="AF143" s="118"/>
      <c r="AG143" s="119">
        <v>282</v>
      </c>
      <c r="AH143" s="153">
        <f t="shared" si="0"/>
        <v>78.77</v>
      </c>
      <c r="AI143" s="153">
        <f t="shared" si="1"/>
        <v>16.73</v>
      </c>
      <c r="AJ143" s="118">
        <v>295</v>
      </c>
      <c r="AK143" s="153">
        <f t="shared" si="2"/>
        <v>90.49</v>
      </c>
      <c r="AL143" s="153">
        <f t="shared" si="3"/>
        <v>19.920000000000002</v>
      </c>
      <c r="AM143" s="118">
        <v>232</v>
      </c>
      <c r="AN143" s="153">
        <f t="shared" si="4"/>
        <v>69.05</v>
      </c>
      <c r="AO143" s="153">
        <f t="shared" si="7"/>
        <v>15.57</v>
      </c>
      <c r="AP143" s="118"/>
      <c r="AQ143" s="153">
        <f t="shared" si="5"/>
        <v>0</v>
      </c>
      <c r="AR143" s="153">
        <f t="shared" si="6"/>
        <v>0</v>
      </c>
      <c r="AS143" s="268">
        <v>0</v>
      </c>
      <c r="AT143" s="273">
        <f t="shared" si="8"/>
        <v>0</v>
      </c>
      <c r="AU143" s="273">
        <f t="shared" si="9"/>
        <v>0</v>
      </c>
      <c r="AV143" s="398"/>
      <c r="AW143" s="399">
        <f t="shared" si="10"/>
        <v>0</v>
      </c>
      <c r="AX143" s="400">
        <f t="shared" si="11"/>
        <v>0</v>
      </c>
      <c r="AY143" s="8"/>
      <c r="AZ143" s="334">
        <f t="shared" si="12"/>
        <v>0</v>
      </c>
      <c r="BA143" s="311">
        <f t="shared" si="13"/>
        <v>0</v>
      </c>
    </row>
    <row r="144" spans="1:54" ht="15.5" hidden="1" x14ac:dyDescent="0.35">
      <c r="A144" s="122" t="s">
        <v>418</v>
      </c>
      <c r="B144" s="122" t="s">
        <v>278</v>
      </c>
      <c r="C144" s="122" t="s">
        <v>100</v>
      </c>
      <c r="D144" s="122" t="s">
        <v>103</v>
      </c>
      <c r="E144" s="122"/>
      <c r="F144" s="123">
        <v>148000</v>
      </c>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3">
        <v>24</v>
      </c>
      <c r="AH144" s="154">
        <f t="shared" si="0"/>
        <v>6.7</v>
      </c>
      <c r="AI144" s="154">
        <f t="shared" si="1"/>
        <v>4.21</v>
      </c>
      <c r="AJ144" s="122">
        <v>39</v>
      </c>
      <c r="AK144" s="154">
        <f t="shared" si="2"/>
        <v>11.96</v>
      </c>
      <c r="AL144" s="154">
        <f t="shared" si="3"/>
        <v>7.79</v>
      </c>
      <c r="AM144" s="122">
        <v>2</v>
      </c>
      <c r="AN144" s="154">
        <f t="shared" si="4"/>
        <v>0.6</v>
      </c>
      <c r="AO144" s="154">
        <f t="shared" si="7"/>
        <v>0.4</v>
      </c>
      <c r="AP144" s="122"/>
      <c r="AQ144" s="154">
        <f t="shared" si="5"/>
        <v>0</v>
      </c>
      <c r="AR144" s="154">
        <f t="shared" si="6"/>
        <v>0</v>
      </c>
      <c r="AS144" s="242">
        <v>0</v>
      </c>
      <c r="AT144" s="274">
        <f t="shared" si="8"/>
        <v>0</v>
      </c>
      <c r="AU144" s="274">
        <f t="shared" si="9"/>
        <v>0</v>
      </c>
      <c r="AV144" s="401"/>
      <c r="AW144" s="402">
        <f t="shared" si="10"/>
        <v>0</v>
      </c>
      <c r="AX144" s="403">
        <f t="shared" si="11"/>
        <v>0</v>
      </c>
      <c r="AY144" s="8"/>
      <c r="AZ144" s="334">
        <f t="shared" si="12"/>
        <v>0</v>
      </c>
      <c r="BA144" s="311">
        <f t="shared" si="13"/>
        <v>0</v>
      </c>
    </row>
    <row r="145" spans="1:53" ht="15.5" hidden="1" x14ac:dyDescent="0.35">
      <c r="A145" s="118" t="s">
        <v>287</v>
      </c>
      <c r="B145" s="118" t="s">
        <v>276</v>
      </c>
      <c r="C145" s="118" t="s">
        <v>100</v>
      </c>
      <c r="D145" s="118" t="s">
        <v>163</v>
      </c>
      <c r="E145" s="118"/>
      <c r="F145" s="119">
        <v>0</v>
      </c>
      <c r="G145" s="118"/>
      <c r="H145" s="118"/>
      <c r="I145" s="118"/>
      <c r="J145" s="118"/>
      <c r="K145" s="118"/>
      <c r="L145" s="118"/>
      <c r="M145" s="118"/>
      <c r="N145" s="118"/>
      <c r="O145" s="118"/>
      <c r="P145" s="118"/>
      <c r="Q145" s="118"/>
      <c r="R145" s="118"/>
      <c r="S145" s="118"/>
      <c r="T145" s="118"/>
      <c r="U145" s="118"/>
      <c r="V145" s="118"/>
      <c r="W145" s="118"/>
      <c r="X145" s="118"/>
      <c r="Y145" s="118"/>
      <c r="Z145" s="118"/>
      <c r="AA145" s="118"/>
      <c r="AB145" s="118"/>
      <c r="AC145" s="118"/>
      <c r="AD145" s="118"/>
      <c r="AE145" s="118"/>
      <c r="AF145" s="118"/>
      <c r="AG145" s="119"/>
      <c r="AH145" s="153">
        <f t="shared" si="0"/>
        <v>0</v>
      </c>
      <c r="AI145" s="153">
        <f t="shared" si="1"/>
        <v>0</v>
      </c>
      <c r="AJ145" s="118"/>
      <c r="AK145" s="153">
        <f t="shared" si="2"/>
        <v>0</v>
      </c>
      <c r="AL145" s="153">
        <f t="shared" si="3"/>
        <v>0</v>
      </c>
      <c r="AM145" s="118">
        <v>0</v>
      </c>
      <c r="AN145" s="153">
        <f t="shared" si="4"/>
        <v>0</v>
      </c>
      <c r="AO145" s="153">
        <f t="shared" si="7"/>
        <v>0</v>
      </c>
      <c r="AP145" s="118"/>
      <c r="AQ145" s="153">
        <f t="shared" si="5"/>
        <v>0</v>
      </c>
      <c r="AR145" s="153">
        <f t="shared" si="6"/>
        <v>0</v>
      </c>
      <c r="AS145" s="268">
        <v>0</v>
      </c>
      <c r="AT145" s="273">
        <f t="shared" si="8"/>
        <v>0</v>
      </c>
      <c r="AU145" s="273">
        <f t="shared" si="9"/>
        <v>0</v>
      </c>
      <c r="AV145" s="398"/>
      <c r="AW145" s="399">
        <f t="shared" si="10"/>
        <v>0</v>
      </c>
      <c r="AX145" s="400">
        <f t="shared" si="11"/>
        <v>0</v>
      </c>
      <c r="AY145" s="8"/>
      <c r="AZ145" s="334">
        <f t="shared" si="12"/>
        <v>0</v>
      </c>
      <c r="BA145" s="311">
        <f t="shared" si="13"/>
        <v>0</v>
      </c>
    </row>
    <row r="146" spans="1:53" ht="15.5" x14ac:dyDescent="0.35">
      <c r="A146" s="122" t="s">
        <v>419</v>
      </c>
      <c r="B146" s="122" t="s">
        <v>422</v>
      </c>
      <c r="C146" s="122" t="s">
        <v>99</v>
      </c>
      <c r="D146" s="122" t="s">
        <v>421</v>
      </c>
      <c r="E146" s="122"/>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3"/>
      <c r="AH146" s="154">
        <f t="shared" si="0"/>
        <v>0</v>
      </c>
      <c r="AI146" s="154">
        <f t="shared" si="1"/>
        <v>0</v>
      </c>
      <c r="AJ146" s="122"/>
      <c r="AK146" s="154">
        <f t="shared" si="2"/>
        <v>0</v>
      </c>
      <c r="AL146" s="154">
        <f t="shared" si="3"/>
        <v>0</v>
      </c>
      <c r="AM146" s="122">
        <v>0</v>
      </c>
      <c r="AN146" s="154">
        <f t="shared" si="4"/>
        <v>0</v>
      </c>
      <c r="AO146" s="154">
        <f t="shared" si="7"/>
        <v>0</v>
      </c>
      <c r="AP146" s="122">
        <v>102</v>
      </c>
      <c r="AQ146" s="154">
        <f t="shared" si="5"/>
        <v>27.64</v>
      </c>
      <c r="AR146" s="154">
        <f>ROUND((((AK133)/$AP$150)*100),2)</f>
        <v>8.39</v>
      </c>
      <c r="AS146" s="242">
        <v>144</v>
      </c>
      <c r="AT146" s="274">
        <f t="shared" si="8"/>
        <v>36.270000000000003</v>
      </c>
      <c r="AU146" s="274">
        <f>ROUND((((AL133)/$AS$150)*100),2)</f>
        <v>11.5</v>
      </c>
      <c r="AV146" s="401">
        <v>142</v>
      </c>
      <c r="AW146" s="402">
        <f t="shared" si="10"/>
        <v>36.5</v>
      </c>
      <c r="AX146" s="403">
        <f>ROUND((((AM133)/$AV$150)*100),2)</f>
        <v>10.78</v>
      </c>
      <c r="AY146" s="8">
        <v>219</v>
      </c>
      <c r="AZ146" s="334">
        <f t="shared" si="12"/>
        <v>50.34</v>
      </c>
      <c r="BA146" s="311">
        <f>ROUND((((AN133)/$AY$150)*100),2)</f>
        <v>14.85</v>
      </c>
    </row>
    <row r="147" spans="1:53" ht="15.5" hidden="1" x14ac:dyDescent="0.35">
      <c r="A147" s="213"/>
      <c r="B147" s="213" t="s">
        <v>525</v>
      </c>
      <c r="C147" s="213"/>
      <c r="D147" s="213"/>
      <c r="E147" s="213"/>
      <c r="F147" s="213"/>
      <c r="G147" s="213"/>
      <c r="H147" s="213"/>
      <c r="I147" s="213"/>
      <c r="J147" s="213"/>
      <c r="K147" s="213"/>
      <c r="L147" s="213"/>
      <c r="M147" s="213"/>
      <c r="N147" s="213"/>
      <c r="O147" s="213"/>
      <c r="P147" s="213"/>
      <c r="Q147" s="213"/>
      <c r="R147" s="213"/>
      <c r="S147" s="213"/>
      <c r="T147" s="213"/>
      <c r="U147" s="213"/>
      <c r="V147" s="213"/>
      <c r="W147" s="213"/>
      <c r="X147" s="213"/>
      <c r="Y147" s="213"/>
      <c r="Z147" s="213"/>
      <c r="AA147" s="213"/>
      <c r="AB147" s="213"/>
      <c r="AC147" s="213"/>
      <c r="AD147" s="213"/>
      <c r="AE147" s="213"/>
      <c r="AF147" s="213"/>
      <c r="AG147" s="243"/>
      <c r="AH147" s="265"/>
      <c r="AI147" s="265"/>
      <c r="AJ147" s="213"/>
      <c r="AK147" s="265"/>
      <c r="AL147" s="265"/>
      <c r="AM147" s="213"/>
      <c r="AN147" s="265"/>
      <c r="AO147" s="265"/>
      <c r="AP147" s="213"/>
      <c r="AQ147" s="265"/>
      <c r="AR147" s="265"/>
      <c r="AS147" s="246"/>
      <c r="AT147" s="266"/>
      <c r="AU147" s="266"/>
      <c r="AV147" s="404">
        <v>46</v>
      </c>
      <c r="AW147" s="405">
        <f t="shared" si="10"/>
        <v>11.83</v>
      </c>
      <c r="AX147" s="406">
        <f t="shared" si="11"/>
        <v>0</v>
      </c>
      <c r="AY147" s="8">
        <v>16</v>
      </c>
      <c r="AZ147" s="334">
        <f t="shared" si="12"/>
        <v>3.68</v>
      </c>
      <c r="BA147" s="311">
        <f t="shared" si="13"/>
        <v>0</v>
      </c>
    </row>
    <row r="148" spans="1:53" x14ac:dyDescent="0.35">
      <c r="A148" s="141"/>
      <c r="B148" s="141"/>
      <c r="C148" s="141"/>
      <c r="D148" s="141"/>
      <c r="E148" s="141"/>
      <c r="F148" s="141"/>
      <c r="G148" s="46"/>
      <c r="H148" s="46"/>
      <c r="I148" s="46"/>
      <c r="J148" s="46"/>
      <c r="K148" s="46"/>
      <c r="L148" s="46"/>
      <c r="M148" s="46"/>
      <c r="N148" s="46"/>
      <c r="O148" s="46"/>
      <c r="P148" s="46"/>
      <c r="Q148" s="46"/>
      <c r="R148" s="46"/>
      <c r="S148" s="46"/>
      <c r="T148" s="46"/>
      <c r="U148" s="46"/>
      <c r="V148" s="46"/>
      <c r="W148" s="46"/>
      <c r="X148" s="46"/>
      <c r="Y148" s="46"/>
      <c r="Z148" s="46"/>
      <c r="AA148" s="46"/>
      <c r="AB148" s="46"/>
      <c r="AC148" s="46"/>
      <c r="AD148" s="46"/>
      <c r="AE148" s="46"/>
      <c r="AF148" s="46"/>
      <c r="AG148" s="66"/>
      <c r="AH148" s="85"/>
      <c r="AI148" s="85"/>
      <c r="AJ148" s="66"/>
      <c r="AK148" s="85"/>
      <c r="AL148" s="85"/>
      <c r="AM148" s="66"/>
      <c r="AN148" s="85"/>
      <c r="AO148" s="85"/>
      <c r="AP148" s="61"/>
      <c r="AQ148" s="95"/>
      <c r="AR148" s="95"/>
      <c r="AY148" s="8"/>
    </row>
    <row r="149" spans="1:53" x14ac:dyDescent="0.35">
      <c r="A149" s="494" t="s">
        <v>386</v>
      </c>
      <c r="B149" s="494"/>
      <c r="C149" s="494"/>
      <c r="D149" s="494"/>
      <c r="E149" s="494"/>
      <c r="F149" s="494"/>
      <c r="G149" s="46"/>
      <c r="H149" s="46"/>
      <c r="I149" s="46"/>
      <c r="J149" s="46"/>
      <c r="K149" s="46"/>
      <c r="L149" s="46"/>
      <c r="M149" s="46"/>
      <c r="N149" s="46"/>
      <c r="O149" s="46"/>
      <c r="P149" s="46"/>
      <c r="Q149" s="46"/>
      <c r="R149" s="46"/>
      <c r="S149" s="46"/>
      <c r="T149" s="46"/>
      <c r="U149" s="46"/>
      <c r="V149" s="46"/>
      <c r="W149" s="46"/>
      <c r="X149" s="46"/>
      <c r="Y149" s="46"/>
      <c r="Z149" s="46"/>
      <c r="AA149" s="46"/>
      <c r="AB149" s="46"/>
      <c r="AC149" s="46"/>
      <c r="AD149" s="46"/>
      <c r="AE149" s="46"/>
      <c r="AF149" s="46"/>
      <c r="AG149" s="90">
        <v>358</v>
      </c>
      <c r="AH149" s="85"/>
      <c r="AI149" s="85"/>
      <c r="AJ149" s="90">
        <v>326</v>
      </c>
      <c r="AK149" s="85"/>
      <c r="AL149" s="85"/>
      <c r="AM149" s="90">
        <v>336</v>
      </c>
      <c r="AN149" s="85"/>
      <c r="AO149" s="85"/>
      <c r="AP149" s="90">
        <v>369</v>
      </c>
      <c r="AQ149" s="95"/>
      <c r="AR149" s="95"/>
      <c r="AS149" s="91">
        <v>397</v>
      </c>
      <c r="AV149" s="91">
        <v>389</v>
      </c>
      <c r="AY149" s="8">
        <v>435</v>
      </c>
    </row>
    <row r="150" spans="1:53" x14ac:dyDescent="0.35">
      <c r="A150" s="494" t="s">
        <v>387</v>
      </c>
      <c r="B150" s="494"/>
      <c r="C150" s="494"/>
      <c r="D150" s="494"/>
      <c r="E150" s="494"/>
      <c r="F150" s="494"/>
      <c r="G150" s="46"/>
      <c r="H150" s="46"/>
      <c r="I150" s="46"/>
      <c r="J150" s="46"/>
      <c r="K150" s="46"/>
      <c r="L150" s="46"/>
      <c r="M150" s="46"/>
      <c r="N150" s="46"/>
      <c r="O150" s="46"/>
      <c r="P150" s="46"/>
      <c r="Q150" s="46"/>
      <c r="R150" s="46"/>
      <c r="S150" s="46"/>
      <c r="T150" s="46"/>
      <c r="U150" s="46"/>
      <c r="V150" s="46"/>
      <c r="W150" s="46"/>
      <c r="X150" s="46"/>
      <c r="Y150" s="46"/>
      <c r="Z150" s="46"/>
      <c r="AA150" s="46"/>
      <c r="AB150" s="46"/>
      <c r="AC150" s="46"/>
      <c r="AD150" s="46"/>
      <c r="AE150" s="46"/>
      <c r="AF150" s="46"/>
      <c r="AG150" s="70">
        <v>84297768</v>
      </c>
      <c r="AH150" s="86"/>
      <c r="AI150" s="86"/>
      <c r="AJ150" s="70">
        <v>74063902</v>
      </c>
      <c r="AK150" s="86"/>
      <c r="AL150" s="86"/>
      <c r="AM150" s="70">
        <v>74513182</v>
      </c>
      <c r="AN150" s="86"/>
      <c r="AO150" s="86"/>
      <c r="AP150" s="67">
        <v>81236992</v>
      </c>
      <c r="AQ150" s="95"/>
      <c r="AR150" s="96"/>
      <c r="AS150" s="67">
        <v>82665092</v>
      </c>
      <c r="AV150" s="67">
        <v>87800039</v>
      </c>
      <c r="AY150" s="64">
        <v>98756946</v>
      </c>
    </row>
    <row r="151" spans="1:53" x14ac:dyDescent="0.35">
      <c r="A151" s="141"/>
      <c r="B151" s="141"/>
      <c r="C151" s="141"/>
      <c r="D151" s="141"/>
      <c r="E151" s="141"/>
      <c r="F151" s="141"/>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92"/>
      <c r="AG151" s="144"/>
      <c r="AH151" s="144"/>
      <c r="AI151" s="144"/>
      <c r="AJ151" s="144"/>
      <c r="AK151" s="144"/>
      <c r="AL151" s="144"/>
      <c r="AM151" s="144"/>
      <c r="AN151" s="144"/>
      <c r="AO151" s="144"/>
      <c r="AP151" s="138"/>
      <c r="AQ151" s="9"/>
      <c r="AR151" s="9"/>
    </row>
  </sheetData>
  <mergeCells count="6">
    <mergeCell ref="A150:F150"/>
    <mergeCell ref="A130:F130"/>
    <mergeCell ref="A131:F131"/>
    <mergeCell ref="A132:F132"/>
    <mergeCell ref="A133:F133"/>
    <mergeCell ref="A149:F149"/>
  </mergeCells>
  <phoneticPr fontId="2" type="noConversion"/>
  <conditionalFormatting sqref="B98">
    <cfRule type="expression" dxfId="808" priority="40">
      <formula>ROW()=CELL("row")</formula>
    </cfRule>
  </conditionalFormatting>
  <conditionalFormatting sqref="A112:E119 G30:Y128 A30:E102">
    <cfRule type="expression" dxfId="807" priority="37">
      <formula>CELL("row")=ROW()</formula>
    </cfRule>
  </conditionalFormatting>
  <conditionalFormatting sqref="AF72 A28:AD29 A112:E119 G112:AD128 G30:AD102 A30:E102">
    <cfRule type="expression" dxfId="806" priority="24">
      <formula>CELL("row")=ROW()</formula>
    </cfRule>
  </conditionalFormatting>
  <conditionalFormatting sqref="G103:AD111">
    <cfRule type="expression" dxfId="805" priority="23">
      <formula>CELL("row")=ROW()</formula>
    </cfRule>
  </conditionalFormatting>
  <conditionalFormatting sqref="G103:AD111">
    <cfRule type="expression" dxfId="804" priority="19">
      <formula>CELL("row")=ROW()</formula>
    </cfRule>
  </conditionalFormatting>
  <conditionalFormatting sqref="A103:E111">
    <cfRule type="expression" dxfId="803" priority="16">
      <formula>CELL("row")=ROW()</formula>
    </cfRule>
  </conditionalFormatting>
  <conditionalFormatting sqref="A103:E111">
    <cfRule type="expression" dxfId="802" priority="15">
      <formula>CELL("row")=ROW()</formula>
    </cfRule>
  </conditionalFormatting>
  <conditionalFormatting sqref="A103:E111">
    <cfRule type="expression" dxfId="801" priority="14">
      <formula>CELL("row")=ROW()</formula>
    </cfRule>
  </conditionalFormatting>
  <conditionalFormatting sqref="AC78:AD128">
    <cfRule type="dataBar" priority="91">
      <dataBar>
        <cfvo type="min"/>
        <cfvo type="max"/>
        <color rgb="FF638EC6"/>
      </dataBar>
      <extLst>
        <ext xmlns:x14="http://schemas.microsoft.com/office/spreadsheetml/2009/9/main" uri="{B025F937-C7B1-47D3-B67F-A62EFF666E3E}">
          <x14:id>{DF39ED34-E5FF-46D6-8738-8AA6D9EDAE9C}</x14:id>
        </ext>
      </extLst>
    </cfRule>
    <cfRule type="iconSet" priority="92">
      <iconSet iconSet="3Arrows">
        <cfvo type="percent" val="0"/>
        <cfvo type="percent" val="33"/>
        <cfvo type="percent" val="67"/>
      </iconSet>
    </cfRule>
  </conditionalFormatting>
  <conditionalFormatting sqref="AD61:AD77">
    <cfRule type="iconSet" priority="105">
      <iconSet iconSet="3Arrows">
        <cfvo type="percent" val="0"/>
        <cfvo type="percent" val="33"/>
        <cfvo type="percent" val="67"/>
      </iconSet>
    </cfRule>
  </conditionalFormatting>
  <conditionalFormatting sqref="AD61:AD92">
    <cfRule type="iconSet" priority="107">
      <iconSet iconSet="3Arrows">
        <cfvo type="percent" val="0"/>
        <cfvo type="percent" val="33"/>
        <cfvo type="percent" val="67"/>
      </iconSet>
    </cfRule>
  </conditionalFormatting>
  <conditionalFormatting sqref="AD30:AD71">
    <cfRule type="iconSet" priority="111">
      <iconSet iconSet="3Arrows">
        <cfvo type="percent" val="0"/>
        <cfvo type="percent" val="33"/>
        <cfvo type="percent" val="67"/>
      </iconSet>
    </cfRule>
  </conditionalFormatting>
  <conditionalFormatting sqref="G30:Y128">
    <cfRule type="dataBar" priority="115">
      <dataBar>
        <cfvo type="min"/>
        <cfvo type="max"/>
        <color rgb="FF638EC6"/>
      </dataBar>
      <extLst>
        <ext xmlns:x14="http://schemas.microsoft.com/office/spreadsheetml/2009/9/main" uri="{B025F937-C7B1-47D3-B67F-A62EFF666E3E}">
          <x14:id>{7AAC1E0D-AA49-474B-AFFE-C07ECFD29DAF}</x14:id>
        </ext>
      </extLst>
    </cfRule>
    <cfRule type="iconSet" priority="116">
      <iconSet iconSet="3Arrows">
        <cfvo type="percent" val="0"/>
        <cfvo type="percent" val="33"/>
        <cfvo type="percent" val="67"/>
      </iconSet>
    </cfRule>
  </conditionalFormatting>
  <conditionalFormatting sqref="AA30:AA31 Z30:Z128">
    <cfRule type="dataBar" priority="119">
      <dataBar>
        <cfvo type="min"/>
        <cfvo type="max"/>
        <color rgb="FF638EC6"/>
      </dataBar>
      <extLst>
        <ext xmlns:x14="http://schemas.microsoft.com/office/spreadsheetml/2009/9/main" uri="{B025F937-C7B1-47D3-B67F-A62EFF666E3E}">
          <x14:id>{8D54C980-06F1-4933-8047-3A4C411CBE67}</x14:id>
        </ext>
      </extLst>
    </cfRule>
    <cfRule type="iconSet" priority="120">
      <iconSet iconSet="3Arrows">
        <cfvo type="percent" val="0"/>
        <cfvo type="percent" val="33"/>
        <cfvo type="percent" val="67"/>
      </iconSet>
    </cfRule>
  </conditionalFormatting>
  <conditionalFormatting sqref="AA32:AA128">
    <cfRule type="iconSet" priority="125">
      <iconSet iconSet="3Arrows">
        <cfvo type="percent" val="0"/>
        <cfvo type="percent" val="33"/>
        <cfvo type="percent" val="67"/>
      </iconSet>
    </cfRule>
  </conditionalFormatting>
  <conditionalFormatting sqref="AA32:AA128">
    <cfRule type="dataBar" priority="127">
      <dataBar>
        <cfvo type="min"/>
        <cfvo type="max"/>
        <color rgb="FF638EC6"/>
      </dataBar>
      <extLst>
        <ext xmlns:x14="http://schemas.microsoft.com/office/spreadsheetml/2009/9/main" uri="{B025F937-C7B1-47D3-B67F-A62EFF666E3E}">
          <x14:id>{B4E59AB1-3642-4604-9B65-AD15AFFDD5E9}</x14:id>
        </ext>
      </extLst>
    </cfRule>
  </conditionalFormatting>
  <conditionalFormatting sqref="AB31:AB128">
    <cfRule type="iconSet" priority="129">
      <iconSet iconSet="3Arrows">
        <cfvo type="percent" val="0"/>
        <cfvo type="percent" val="33"/>
        <cfvo type="percent" val="67"/>
      </iconSet>
    </cfRule>
  </conditionalFormatting>
  <conditionalFormatting sqref="AB32:AB128">
    <cfRule type="dataBar" priority="131">
      <dataBar>
        <cfvo type="min"/>
        <cfvo type="max"/>
        <color rgb="FF638EC6"/>
      </dataBar>
      <extLst>
        <ext xmlns:x14="http://schemas.microsoft.com/office/spreadsheetml/2009/9/main" uri="{B025F937-C7B1-47D3-B67F-A62EFF666E3E}">
          <x14:id>{84922D2C-4EA0-4AC1-A53C-597CD6A80FEB}</x14:id>
        </ext>
      </extLst>
    </cfRule>
  </conditionalFormatting>
  <conditionalFormatting sqref="AB30:AC128">
    <cfRule type="dataBar" priority="133">
      <dataBar>
        <cfvo type="min"/>
        <cfvo type="max"/>
        <color rgb="FF638EC6"/>
      </dataBar>
      <extLst>
        <ext xmlns:x14="http://schemas.microsoft.com/office/spreadsheetml/2009/9/main" uri="{B025F937-C7B1-47D3-B67F-A62EFF666E3E}">
          <x14:id>{9D283935-79BF-4919-A206-BB8A051FF4B8}</x14:id>
        </ext>
      </extLst>
    </cfRule>
    <cfRule type="iconSet" priority="134">
      <iconSet iconSet="3Arrows">
        <cfvo type="percent" val="0"/>
        <cfvo type="percent" val="33"/>
        <cfvo type="percent" val="67"/>
      </iconSet>
    </cfRule>
  </conditionalFormatting>
  <conditionalFormatting sqref="AD30:AD128">
    <cfRule type="dataBar" priority="137">
      <dataBar>
        <cfvo type="min"/>
        <cfvo type="max"/>
        <color rgb="FF638EC6"/>
      </dataBar>
      <extLst>
        <ext xmlns:x14="http://schemas.microsoft.com/office/spreadsheetml/2009/9/main" uri="{B025F937-C7B1-47D3-B67F-A62EFF666E3E}">
          <x14:id>{6A446092-39A1-492A-95BF-6275F8683404}</x14:id>
        </ext>
      </extLst>
    </cfRule>
    <cfRule type="iconSet" priority="138">
      <iconSet iconSet="3Arrows">
        <cfvo type="percent" val="0"/>
        <cfvo type="percent" val="33"/>
        <cfvo type="percent" val="67"/>
      </iconSet>
    </cfRule>
  </conditionalFormatting>
  <conditionalFormatting sqref="AE30:AE128">
    <cfRule type="dataBar" priority="141">
      <dataBar>
        <cfvo type="min"/>
        <cfvo type="max"/>
        <color rgb="FF638EC6"/>
      </dataBar>
      <extLst>
        <ext xmlns:x14="http://schemas.microsoft.com/office/spreadsheetml/2009/9/main" uri="{B025F937-C7B1-47D3-B67F-A62EFF666E3E}">
          <x14:id>{D0C900C0-B00A-48EF-B142-1061059A0E7F}</x14:id>
        </ext>
      </extLst>
    </cfRule>
    <cfRule type="iconSet" priority="142">
      <iconSet iconSet="3Arrows">
        <cfvo type="percent" val="0"/>
        <cfvo type="percent" val="33"/>
        <cfvo type="percent" val="67"/>
      </iconSet>
    </cfRule>
  </conditionalFormatting>
  <conditionalFormatting sqref="A120:E128">
    <cfRule type="expression" dxfId="800" priority="13">
      <formula>CELL("row")=ROW()</formula>
    </cfRule>
  </conditionalFormatting>
  <conditionalFormatting sqref="A120:E128">
    <cfRule type="expression" dxfId="799" priority="12">
      <formula>CELL("row")=ROW()</formula>
    </cfRule>
  </conditionalFormatting>
  <conditionalFormatting sqref="A120:E128">
    <cfRule type="expression" dxfId="798" priority="11">
      <formula>CELL("row")=ROW()</formula>
    </cfRule>
  </conditionalFormatting>
  <conditionalFormatting sqref="A138:AC138">
    <cfRule type="expression" dxfId="797" priority="10">
      <formula>CELL("row")=ROW()</formula>
    </cfRule>
  </conditionalFormatting>
  <conditionalFormatting sqref="G30:AK128 B30:E128">
    <cfRule type="iconSet" priority="9">
      <iconSet iconSet="3Arrows">
        <cfvo type="percent" val="0"/>
        <cfvo type="percent" val="33"/>
        <cfvo type="percent" val="67"/>
      </iconSet>
    </cfRule>
  </conditionalFormatting>
  <conditionalFormatting sqref="G30:AL127">
    <cfRule type="dataBar" priority="5">
      <dataBar>
        <cfvo type="min"/>
        <cfvo type="max"/>
        <color rgb="FF638EC6"/>
      </dataBar>
      <extLst>
        <ext xmlns:x14="http://schemas.microsoft.com/office/spreadsheetml/2009/9/main" uri="{B025F937-C7B1-47D3-B67F-A62EFF666E3E}">
          <x14:id>{37E529AE-E03B-40C1-9672-493087EEB5D9}</x14:id>
        </ext>
      </extLst>
    </cfRule>
    <cfRule type="iconSet" priority="6">
      <iconSet iconSet="3Arrows">
        <cfvo type="percent" val="0"/>
        <cfvo type="percent" val="33"/>
        <cfvo type="percent" val="67"/>
      </iconSet>
    </cfRule>
  </conditionalFormatting>
  <conditionalFormatting sqref="E129">
    <cfRule type="expression" dxfId="796" priority="4">
      <formula>CELL("row")=ROW()</formula>
    </cfRule>
  </conditionalFormatting>
  <conditionalFormatting sqref="E129">
    <cfRule type="expression" dxfId="795" priority="3">
      <formula>CELL("row")=ROW()</formula>
    </cfRule>
  </conditionalFormatting>
  <conditionalFormatting sqref="E129">
    <cfRule type="expression" dxfId="794" priority="2">
      <formula>CELL("row")=ROW()</formula>
    </cfRule>
  </conditionalFormatting>
  <conditionalFormatting sqref="E129">
    <cfRule type="iconSet" priority="1">
      <iconSet iconSet="3Arrows">
        <cfvo type="percent" val="0"/>
        <cfvo type="percent" val="33"/>
        <cfvo type="percent" val="67"/>
      </iconSet>
    </cfRule>
  </conditionalFormatting>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DF39ED34-E5FF-46D6-8738-8AA6D9EDAE9C}">
            <x14:dataBar minLength="0" maxLength="100" gradient="0">
              <x14:cfvo type="autoMin"/>
              <x14:cfvo type="autoMax"/>
              <x14:negativeFillColor rgb="FFFF0000"/>
              <x14:axisColor rgb="FF000000"/>
            </x14:dataBar>
          </x14:cfRule>
          <xm:sqref>AC78:AD128</xm:sqref>
        </x14:conditionalFormatting>
        <x14:conditionalFormatting xmlns:xm="http://schemas.microsoft.com/office/excel/2006/main">
          <x14:cfRule type="dataBar" id="{7AAC1E0D-AA49-474B-AFFE-C07ECFD29DAF}">
            <x14:dataBar minLength="0" maxLength="100" gradient="0">
              <x14:cfvo type="autoMin"/>
              <x14:cfvo type="autoMax"/>
              <x14:negativeFillColor rgb="FFFF0000"/>
              <x14:axisColor rgb="FF000000"/>
            </x14:dataBar>
          </x14:cfRule>
          <xm:sqref>G30:Y128</xm:sqref>
        </x14:conditionalFormatting>
        <x14:conditionalFormatting xmlns:xm="http://schemas.microsoft.com/office/excel/2006/main">
          <x14:cfRule type="dataBar" id="{8D54C980-06F1-4933-8047-3A4C411CBE67}">
            <x14:dataBar minLength="0" maxLength="100" gradient="0">
              <x14:cfvo type="autoMin"/>
              <x14:cfvo type="autoMax"/>
              <x14:negativeFillColor rgb="FFFF0000"/>
              <x14:axisColor rgb="FF000000"/>
            </x14:dataBar>
          </x14:cfRule>
          <xm:sqref>AA30:AA31 Z30:Z128</xm:sqref>
        </x14:conditionalFormatting>
        <x14:conditionalFormatting xmlns:xm="http://schemas.microsoft.com/office/excel/2006/main">
          <x14:cfRule type="dataBar" id="{B4E59AB1-3642-4604-9B65-AD15AFFDD5E9}">
            <x14:dataBar minLength="0" maxLength="100" gradient="0">
              <x14:cfvo type="autoMin"/>
              <x14:cfvo type="autoMax"/>
              <x14:negativeFillColor rgb="FFFF0000"/>
              <x14:axisColor rgb="FF000000"/>
            </x14:dataBar>
          </x14:cfRule>
          <xm:sqref>AA32:AA128</xm:sqref>
        </x14:conditionalFormatting>
        <x14:conditionalFormatting xmlns:xm="http://schemas.microsoft.com/office/excel/2006/main">
          <x14:cfRule type="dataBar" id="{84922D2C-4EA0-4AC1-A53C-597CD6A80FEB}">
            <x14:dataBar minLength="0" maxLength="100" gradient="0">
              <x14:cfvo type="autoMin"/>
              <x14:cfvo type="autoMax"/>
              <x14:negativeFillColor rgb="FFFF0000"/>
              <x14:axisColor rgb="FF000000"/>
            </x14:dataBar>
          </x14:cfRule>
          <xm:sqref>AB32:AB128</xm:sqref>
        </x14:conditionalFormatting>
        <x14:conditionalFormatting xmlns:xm="http://schemas.microsoft.com/office/excel/2006/main">
          <x14:cfRule type="dataBar" id="{9D283935-79BF-4919-A206-BB8A051FF4B8}">
            <x14:dataBar minLength="0" maxLength="100" gradient="0">
              <x14:cfvo type="autoMin"/>
              <x14:cfvo type="autoMax"/>
              <x14:negativeFillColor rgb="FFFF0000"/>
              <x14:axisColor rgb="FF000000"/>
            </x14:dataBar>
          </x14:cfRule>
          <xm:sqref>AB30:AC128</xm:sqref>
        </x14:conditionalFormatting>
        <x14:conditionalFormatting xmlns:xm="http://schemas.microsoft.com/office/excel/2006/main">
          <x14:cfRule type="dataBar" id="{6A446092-39A1-492A-95BF-6275F8683404}">
            <x14:dataBar minLength="0" maxLength="100" gradient="0">
              <x14:cfvo type="autoMin"/>
              <x14:cfvo type="autoMax"/>
              <x14:negativeFillColor rgb="FFFF0000"/>
              <x14:axisColor rgb="FF000000"/>
            </x14:dataBar>
          </x14:cfRule>
          <xm:sqref>AD30:AD128</xm:sqref>
        </x14:conditionalFormatting>
        <x14:conditionalFormatting xmlns:xm="http://schemas.microsoft.com/office/excel/2006/main">
          <x14:cfRule type="dataBar" id="{D0C900C0-B00A-48EF-B142-1061059A0E7F}">
            <x14:dataBar minLength="0" maxLength="100" gradient="0">
              <x14:cfvo type="autoMin"/>
              <x14:cfvo type="autoMax"/>
              <x14:negativeFillColor rgb="FFFF0000"/>
              <x14:axisColor rgb="FF000000"/>
            </x14:dataBar>
          </x14:cfRule>
          <xm:sqref>AE30:AE128</xm:sqref>
        </x14:conditionalFormatting>
        <x14:conditionalFormatting xmlns:xm="http://schemas.microsoft.com/office/excel/2006/main">
          <x14:cfRule type="dataBar" id="{37E529AE-E03B-40C1-9672-493087EEB5D9}">
            <x14:dataBar minLength="0" maxLength="100" gradient="0">
              <x14:cfvo type="autoMin"/>
              <x14:cfvo type="autoMax"/>
              <x14:negativeFillColor rgb="FFFF0000"/>
              <x14:axisColor rgb="FF000000"/>
            </x14:dataBar>
          </x14:cfRule>
          <xm:sqref>G30:AL127</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10040-BD91-4C3B-8B39-3EC1D579CFBA}">
  <sheetPr codeName="Sheet3">
    <tabColor rgb="FF92D050"/>
  </sheetPr>
  <dimension ref="A27:DV158"/>
  <sheetViews>
    <sheetView showGridLines="0" tabSelected="1" zoomScale="60" zoomScaleNormal="60" workbookViewId="0">
      <selection activeCell="A145" sqref="A145:BA154"/>
    </sheetView>
  </sheetViews>
  <sheetFormatPr defaultRowHeight="14.5" x14ac:dyDescent="0.35"/>
  <cols>
    <col min="1" max="1" width="54.08984375" customWidth="1"/>
    <col min="2" max="2" width="54.1796875" bestFit="1" customWidth="1"/>
    <col min="3" max="3" width="19.08984375" customWidth="1"/>
    <col min="4" max="4" width="18" customWidth="1"/>
    <col min="5" max="5" width="11.54296875" customWidth="1"/>
    <col min="6" max="6" width="11.54296875" bestFit="1" customWidth="1"/>
    <col min="7" max="7" width="14" bestFit="1" customWidth="1"/>
    <col min="10" max="11" width="8.90625" customWidth="1"/>
    <col min="14" max="16" width="8.90625" customWidth="1"/>
    <col min="19" max="21" width="8.90625" customWidth="1"/>
    <col min="24" max="25" width="8.90625" customWidth="1"/>
    <col min="28" max="28" width="9.81640625" customWidth="1"/>
    <col min="29" max="29" width="8.90625" customWidth="1"/>
    <col min="32" max="32" width="19" bestFit="1" customWidth="1"/>
    <col min="33" max="33" width="28.6328125" customWidth="1"/>
    <col min="34" max="34" width="29.54296875" customWidth="1"/>
    <col min="35" max="35" width="36.1796875" bestFit="1" customWidth="1"/>
    <col min="36" max="36" width="27.453125" customWidth="1"/>
    <col min="37" max="37" width="27.90625" customWidth="1"/>
    <col min="38" max="38" width="36.1796875" bestFit="1" customWidth="1"/>
    <col min="39" max="39" width="32.08984375" bestFit="1" customWidth="1"/>
    <col min="40" max="40" width="32.54296875" bestFit="1" customWidth="1"/>
    <col min="41" max="41" width="36.1796875" bestFit="1" customWidth="1"/>
    <col min="42" max="42" width="25.453125" customWidth="1"/>
    <col min="43" max="43" width="27.1796875" bestFit="1" customWidth="1"/>
    <col min="44" max="44" width="36.1796875" bestFit="1" customWidth="1"/>
    <col min="45" max="45" width="27.54296875" customWidth="1"/>
    <col min="46" max="46" width="28.6328125" customWidth="1"/>
    <col min="47" max="47" width="36.1796875" bestFit="1" customWidth="1"/>
    <col min="48" max="48" width="26.54296875" customWidth="1"/>
    <col min="49" max="49" width="27.54296875" customWidth="1"/>
    <col min="50" max="50" width="36.1796875" bestFit="1" customWidth="1"/>
    <col min="51" max="51" width="24.81640625" customWidth="1"/>
    <col min="52" max="52" width="25.90625" customWidth="1"/>
    <col min="53" max="53" width="36.1796875" bestFit="1" customWidth="1"/>
  </cols>
  <sheetData>
    <row r="27" spans="1:47" s="10" customFormat="1" x14ac:dyDescent="0.35">
      <c r="G27" s="30">
        <v>45274</v>
      </c>
      <c r="H27" s="3">
        <v>45292</v>
      </c>
      <c r="I27" s="3">
        <v>45323</v>
      </c>
      <c r="J27" s="3">
        <v>45352</v>
      </c>
      <c r="K27" s="3">
        <v>45383</v>
      </c>
      <c r="L27" s="3">
        <v>45413</v>
      </c>
      <c r="M27" s="11"/>
      <c r="N27" s="11"/>
      <c r="O27" s="11"/>
      <c r="P27" s="11"/>
      <c r="Q27" s="27">
        <v>45444</v>
      </c>
      <c r="R27" s="11"/>
      <c r="S27" s="11"/>
      <c r="T27" s="11"/>
      <c r="U27" s="11"/>
      <c r="V27" s="3">
        <v>45474</v>
      </c>
      <c r="Z27" s="34" t="s">
        <v>220</v>
      </c>
      <c r="AA27" s="34"/>
      <c r="AD27" s="36" t="s">
        <v>250</v>
      </c>
      <c r="AE27" s="36"/>
      <c r="AF27" s="36"/>
      <c r="AH27" s="10" t="s">
        <v>401</v>
      </c>
      <c r="AI27" s="10" t="s">
        <v>402</v>
      </c>
      <c r="AK27" s="10" t="s">
        <v>401</v>
      </c>
      <c r="AL27" s="10" t="s">
        <v>402</v>
      </c>
      <c r="AN27" s="10" t="s">
        <v>401</v>
      </c>
      <c r="AO27" s="10" t="s">
        <v>402</v>
      </c>
      <c r="AQ27" s="10" t="s">
        <v>401</v>
      </c>
      <c r="AR27" s="10" t="s">
        <v>402</v>
      </c>
    </row>
    <row r="28" spans="1:47" s="10" customFormat="1" x14ac:dyDescent="0.35">
      <c r="A28" s="105" t="s">
        <v>0</v>
      </c>
      <c r="B28" s="105" t="s">
        <v>438</v>
      </c>
      <c r="C28" s="105" t="s">
        <v>2</v>
      </c>
      <c r="D28" s="105" t="s">
        <v>3</v>
      </c>
      <c r="E28" s="105" t="s">
        <v>4</v>
      </c>
      <c r="F28" s="105" t="s">
        <v>115</v>
      </c>
      <c r="G28" s="107" t="s">
        <v>105</v>
      </c>
      <c r="H28" s="107" t="s">
        <v>106</v>
      </c>
      <c r="I28" s="107" t="s">
        <v>107</v>
      </c>
      <c r="J28" s="107" t="s">
        <v>399</v>
      </c>
      <c r="K28" s="107" t="s">
        <v>400</v>
      </c>
      <c r="L28" s="108" t="s">
        <v>114</v>
      </c>
      <c r="M28" s="108" t="s">
        <v>7</v>
      </c>
      <c r="N28" s="108" t="s">
        <v>6</v>
      </c>
      <c r="O28" s="108" t="s">
        <v>135</v>
      </c>
      <c r="P28" s="108" t="s">
        <v>5</v>
      </c>
      <c r="Q28" s="108" t="s">
        <v>8</v>
      </c>
      <c r="R28" s="108" t="s">
        <v>9</v>
      </c>
      <c r="S28" s="108" t="s">
        <v>10</v>
      </c>
      <c r="T28" s="108" t="s">
        <v>11</v>
      </c>
      <c r="U28" s="108" t="s">
        <v>12</v>
      </c>
      <c r="V28" s="108" t="s">
        <v>13</v>
      </c>
      <c r="W28" s="108" t="s">
        <v>14</v>
      </c>
      <c r="X28" s="108" t="s">
        <v>144</v>
      </c>
      <c r="Y28" s="108" t="s">
        <v>213</v>
      </c>
      <c r="Z28" s="108" t="s">
        <v>294</v>
      </c>
      <c r="AA28" s="111" t="s">
        <v>295</v>
      </c>
      <c r="AB28" s="112" t="s">
        <v>247</v>
      </c>
      <c r="AC28" s="112" t="s">
        <v>237</v>
      </c>
      <c r="AD28" s="113" t="s">
        <v>296</v>
      </c>
      <c r="AE28" s="113" t="s">
        <v>297</v>
      </c>
      <c r="AF28" s="114" t="s">
        <v>298</v>
      </c>
      <c r="AG28" s="110" t="s">
        <v>362</v>
      </c>
      <c r="AH28" s="110" t="s">
        <v>403</v>
      </c>
      <c r="AI28" s="110" t="s">
        <v>404</v>
      </c>
      <c r="AJ28" s="110" t="s">
        <v>363</v>
      </c>
      <c r="AK28" s="110" t="s">
        <v>405</v>
      </c>
      <c r="AL28" s="110" t="s">
        <v>406</v>
      </c>
      <c r="AM28" s="110" t="s">
        <v>364</v>
      </c>
      <c r="AN28" s="109" t="s">
        <v>407</v>
      </c>
      <c r="AO28" s="115" t="s">
        <v>408</v>
      </c>
      <c r="AP28" s="116" t="s">
        <v>453</v>
      </c>
      <c r="AQ28" s="270" t="s">
        <v>454</v>
      </c>
      <c r="AR28" s="116" t="s">
        <v>455</v>
      </c>
      <c r="AS28" s="270" t="s">
        <v>507</v>
      </c>
      <c r="AT28" s="407" t="s">
        <v>524</v>
      </c>
      <c r="AU28" s="10" t="s">
        <v>542</v>
      </c>
    </row>
    <row r="29" spans="1:47" hidden="1" x14ac:dyDescent="0.35">
      <c r="A29" s="205" t="s">
        <v>15</v>
      </c>
      <c r="B29" s="205" t="s">
        <v>16</v>
      </c>
      <c r="C29" s="132" t="s">
        <v>99</v>
      </c>
      <c r="D29" s="132" t="s">
        <v>100</v>
      </c>
      <c r="E29" s="195" t="s">
        <v>109</v>
      </c>
      <c r="F29" s="165">
        <v>169000</v>
      </c>
      <c r="G29" s="118">
        <v>0</v>
      </c>
      <c r="H29" s="118">
        <v>0</v>
      </c>
      <c r="I29" s="118">
        <v>0</v>
      </c>
      <c r="J29" s="118">
        <v>0</v>
      </c>
      <c r="K29" s="118">
        <v>0</v>
      </c>
      <c r="L29" s="118">
        <v>0</v>
      </c>
      <c r="M29" s="118">
        <v>0</v>
      </c>
      <c r="N29" s="118">
        <v>0</v>
      </c>
      <c r="O29" s="118">
        <v>0</v>
      </c>
      <c r="P29" s="118">
        <v>0</v>
      </c>
      <c r="Q29" s="118">
        <v>0</v>
      </c>
      <c r="R29" s="118">
        <v>0</v>
      </c>
      <c r="S29" s="118">
        <v>0</v>
      </c>
      <c r="T29" s="118">
        <v>0</v>
      </c>
      <c r="U29" s="118">
        <v>0</v>
      </c>
      <c r="V29" s="118">
        <v>0</v>
      </c>
      <c r="W29" s="118">
        <v>0</v>
      </c>
      <c r="X29" s="118">
        <v>0</v>
      </c>
      <c r="Y29" s="118">
        <v>0</v>
      </c>
      <c r="Z29" s="118">
        <v>0</v>
      </c>
      <c r="AA29" s="118">
        <v>0</v>
      </c>
      <c r="AB29" s="118">
        <v>0</v>
      </c>
      <c r="AC29" s="118">
        <v>0</v>
      </c>
      <c r="AD29" s="118">
        <v>0</v>
      </c>
      <c r="AE29" s="118">
        <v>0</v>
      </c>
      <c r="AF29" s="118">
        <v>0</v>
      </c>
      <c r="AG29" s="118">
        <v>0</v>
      </c>
      <c r="AH29" s="153">
        <f t="shared" ref="AH29:AH60" si="0">ROUND(((AG29/$AG$139)*100),2)</f>
        <v>0</v>
      </c>
      <c r="AI29" s="153">
        <f t="shared" ref="AI29:AI60" si="1">ROUND((((F29*AG29)/$AG$140)*100),2)</f>
        <v>0</v>
      </c>
      <c r="AJ29" s="118">
        <v>0</v>
      </c>
      <c r="AK29" s="153">
        <f t="shared" ref="AK29:AK60" si="2">ROUND(((AJ29/$AJ$139)*100),2)</f>
        <v>0</v>
      </c>
      <c r="AL29" s="153">
        <f t="shared" ref="AL29:AL60" si="3">ROUND((((F29*AJ29)/$AJ$140)*100),2)</f>
        <v>0</v>
      </c>
      <c r="AM29" s="118">
        <v>0</v>
      </c>
      <c r="AN29" s="153">
        <f t="shared" ref="AN29:AN60" si="4">ROUND(((AM29/$AM$139)*100),2)</f>
        <v>0</v>
      </c>
      <c r="AO29" s="153">
        <f t="shared" ref="AO29:AO60" si="5">ROUND((((F29*AM29)/$AM$140)*100),2)</f>
        <v>0</v>
      </c>
      <c r="AP29" s="118">
        <v>0</v>
      </c>
      <c r="AQ29" s="275">
        <f t="shared" ref="AQ29:AQ66" si="6">ROUND(((AP29/$AP$139)*100),2)</f>
        <v>0</v>
      </c>
      <c r="AR29" s="153">
        <f t="shared" ref="AR29:AR60" si="7">ROUND((((F29*AP29)/$AP$140)*100),2)</f>
        <v>0</v>
      </c>
      <c r="AS29" s="118">
        <v>0</v>
      </c>
      <c r="AT29" s="367"/>
    </row>
    <row r="30" spans="1:47" hidden="1" x14ac:dyDescent="0.35">
      <c r="A30" s="207" t="s">
        <v>17</v>
      </c>
      <c r="B30" s="207" t="s">
        <v>18</v>
      </c>
      <c r="C30" s="130" t="s">
        <v>99</v>
      </c>
      <c r="D30" s="130" t="s">
        <v>100</v>
      </c>
      <c r="E30" s="198" t="s">
        <v>109</v>
      </c>
      <c r="F30" s="165">
        <v>99000</v>
      </c>
      <c r="G30" s="122">
        <v>0</v>
      </c>
      <c r="H30" s="122">
        <v>0</v>
      </c>
      <c r="I30" s="122">
        <v>0</v>
      </c>
      <c r="J30" s="122">
        <v>0</v>
      </c>
      <c r="K30" s="122">
        <v>0</v>
      </c>
      <c r="L30" s="122">
        <v>0</v>
      </c>
      <c r="M30" s="122">
        <v>0</v>
      </c>
      <c r="N30" s="122">
        <v>0</v>
      </c>
      <c r="O30" s="122">
        <v>0</v>
      </c>
      <c r="P30" s="122">
        <v>0</v>
      </c>
      <c r="Q30" s="122">
        <v>0</v>
      </c>
      <c r="R30" s="122">
        <v>0</v>
      </c>
      <c r="S30" s="122">
        <v>0</v>
      </c>
      <c r="T30" s="122">
        <v>0</v>
      </c>
      <c r="U30" s="122">
        <v>0</v>
      </c>
      <c r="V30" s="122">
        <v>0</v>
      </c>
      <c r="W30" s="122">
        <v>0</v>
      </c>
      <c r="X30" s="122">
        <v>0</v>
      </c>
      <c r="Y30" s="122">
        <v>0</v>
      </c>
      <c r="Z30" s="122">
        <v>0</v>
      </c>
      <c r="AA30" s="122">
        <v>0</v>
      </c>
      <c r="AB30" s="122">
        <v>0</v>
      </c>
      <c r="AC30" s="122">
        <v>0</v>
      </c>
      <c r="AD30" s="122">
        <v>0</v>
      </c>
      <c r="AE30" s="122">
        <v>0</v>
      </c>
      <c r="AF30" s="122">
        <v>0</v>
      </c>
      <c r="AG30" s="122">
        <v>0</v>
      </c>
      <c r="AH30" s="154">
        <f t="shared" si="0"/>
        <v>0</v>
      </c>
      <c r="AI30" s="154">
        <f t="shared" si="1"/>
        <v>0</v>
      </c>
      <c r="AJ30" s="122">
        <v>0</v>
      </c>
      <c r="AK30" s="154">
        <f t="shared" si="2"/>
        <v>0</v>
      </c>
      <c r="AL30" s="154">
        <f t="shared" si="3"/>
        <v>0</v>
      </c>
      <c r="AM30" s="122">
        <v>0</v>
      </c>
      <c r="AN30" s="154">
        <f t="shared" si="4"/>
        <v>0</v>
      </c>
      <c r="AO30" s="154">
        <f t="shared" si="5"/>
        <v>0</v>
      </c>
      <c r="AP30" s="122">
        <v>0</v>
      </c>
      <c r="AQ30" s="276">
        <f t="shared" si="6"/>
        <v>0</v>
      </c>
      <c r="AR30" s="154">
        <f t="shared" si="7"/>
        <v>0</v>
      </c>
      <c r="AS30" s="122">
        <v>0</v>
      </c>
      <c r="AT30" s="368"/>
    </row>
    <row r="31" spans="1:47" hidden="1" x14ac:dyDescent="0.35">
      <c r="A31" s="205" t="s">
        <v>19</v>
      </c>
      <c r="B31" s="205" t="s">
        <v>20</v>
      </c>
      <c r="C31" s="132" t="s">
        <v>99</v>
      </c>
      <c r="D31" s="132" t="s">
        <v>100</v>
      </c>
      <c r="E31" s="195" t="s">
        <v>109</v>
      </c>
      <c r="F31" s="165">
        <v>119000</v>
      </c>
      <c r="G31" s="118">
        <v>0</v>
      </c>
      <c r="H31" s="118">
        <v>0</v>
      </c>
      <c r="I31" s="118">
        <v>0</v>
      </c>
      <c r="J31" s="118">
        <v>0</v>
      </c>
      <c r="K31" s="118">
        <v>0</v>
      </c>
      <c r="L31" s="118">
        <v>0</v>
      </c>
      <c r="M31" s="118">
        <v>0</v>
      </c>
      <c r="N31" s="118">
        <v>0</v>
      </c>
      <c r="O31" s="118">
        <v>0</v>
      </c>
      <c r="P31" s="118">
        <v>0</v>
      </c>
      <c r="Q31" s="118">
        <v>0</v>
      </c>
      <c r="R31" s="118">
        <v>0</v>
      </c>
      <c r="S31" s="118">
        <v>0</v>
      </c>
      <c r="T31" s="118">
        <v>0</v>
      </c>
      <c r="U31" s="118">
        <v>0</v>
      </c>
      <c r="V31" s="118">
        <v>0</v>
      </c>
      <c r="W31" s="118">
        <v>0</v>
      </c>
      <c r="X31" s="118">
        <v>0</v>
      </c>
      <c r="Y31" s="118">
        <v>0</v>
      </c>
      <c r="Z31" s="118">
        <v>0</v>
      </c>
      <c r="AA31" s="118">
        <v>0</v>
      </c>
      <c r="AB31" s="118">
        <v>0</v>
      </c>
      <c r="AC31" s="118">
        <v>0</v>
      </c>
      <c r="AD31" s="118">
        <v>0</v>
      </c>
      <c r="AE31" s="118">
        <v>0</v>
      </c>
      <c r="AF31" s="118">
        <v>0</v>
      </c>
      <c r="AG31" s="118">
        <v>0</v>
      </c>
      <c r="AH31" s="153">
        <f t="shared" si="0"/>
        <v>0</v>
      </c>
      <c r="AI31" s="153">
        <f t="shared" si="1"/>
        <v>0</v>
      </c>
      <c r="AJ31" s="118">
        <v>0</v>
      </c>
      <c r="AK31" s="153">
        <f t="shared" si="2"/>
        <v>0</v>
      </c>
      <c r="AL31" s="153">
        <f t="shared" si="3"/>
        <v>0</v>
      </c>
      <c r="AM31" s="118">
        <v>0</v>
      </c>
      <c r="AN31" s="153">
        <f t="shared" si="4"/>
        <v>0</v>
      </c>
      <c r="AO31" s="153">
        <f t="shared" si="5"/>
        <v>0</v>
      </c>
      <c r="AP31" s="118">
        <v>0</v>
      </c>
      <c r="AQ31" s="275">
        <f t="shared" si="6"/>
        <v>0</v>
      </c>
      <c r="AR31" s="153">
        <f t="shared" si="7"/>
        <v>0</v>
      </c>
      <c r="AS31" s="118">
        <v>0</v>
      </c>
      <c r="AT31" s="367"/>
    </row>
    <row r="32" spans="1:47" hidden="1" x14ac:dyDescent="0.35">
      <c r="A32" s="207" t="s">
        <v>19</v>
      </c>
      <c r="B32" s="207" t="s">
        <v>20</v>
      </c>
      <c r="C32" s="130" t="s">
        <v>100</v>
      </c>
      <c r="D32" s="130" t="s">
        <v>100</v>
      </c>
      <c r="E32" s="198" t="s">
        <v>109</v>
      </c>
      <c r="F32" s="165">
        <v>119000</v>
      </c>
      <c r="G32" s="122">
        <v>0</v>
      </c>
      <c r="H32" s="122">
        <v>0</v>
      </c>
      <c r="I32" s="122">
        <v>0</v>
      </c>
      <c r="J32" s="122">
        <v>0</v>
      </c>
      <c r="K32" s="122">
        <v>0</v>
      </c>
      <c r="L32" s="122">
        <v>0</v>
      </c>
      <c r="M32" s="122">
        <v>0</v>
      </c>
      <c r="N32" s="122">
        <v>0</v>
      </c>
      <c r="O32" s="122">
        <v>0</v>
      </c>
      <c r="P32" s="122">
        <v>0</v>
      </c>
      <c r="Q32" s="122">
        <v>0</v>
      </c>
      <c r="R32" s="122">
        <v>0</v>
      </c>
      <c r="S32" s="122">
        <v>0</v>
      </c>
      <c r="T32" s="122">
        <v>0</v>
      </c>
      <c r="U32" s="122">
        <v>0</v>
      </c>
      <c r="V32" s="122">
        <v>0</v>
      </c>
      <c r="W32" s="122">
        <v>0</v>
      </c>
      <c r="X32" s="122">
        <v>0</v>
      </c>
      <c r="Y32" s="122">
        <v>0</v>
      </c>
      <c r="Z32" s="122">
        <v>0</v>
      </c>
      <c r="AA32" s="122">
        <v>0</v>
      </c>
      <c r="AB32" s="122">
        <v>0</v>
      </c>
      <c r="AC32" s="122">
        <v>0</v>
      </c>
      <c r="AD32" s="122">
        <v>0</v>
      </c>
      <c r="AE32" s="122">
        <v>0</v>
      </c>
      <c r="AF32" s="122">
        <v>0</v>
      </c>
      <c r="AG32" s="122">
        <v>0</v>
      </c>
      <c r="AH32" s="154">
        <f t="shared" si="0"/>
        <v>0</v>
      </c>
      <c r="AI32" s="154">
        <f t="shared" si="1"/>
        <v>0</v>
      </c>
      <c r="AJ32" s="122">
        <v>0</v>
      </c>
      <c r="AK32" s="154">
        <f t="shared" si="2"/>
        <v>0</v>
      </c>
      <c r="AL32" s="154">
        <f t="shared" si="3"/>
        <v>0</v>
      </c>
      <c r="AM32" s="122">
        <v>0</v>
      </c>
      <c r="AN32" s="154">
        <f t="shared" si="4"/>
        <v>0</v>
      </c>
      <c r="AO32" s="154">
        <f t="shared" si="5"/>
        <v>0</v>
      </c>
      <c r="AP32" s="122">
        <v>0</v>
      </c>
      <c r="AQ32" s="276">
        <f t="shared" si="6"/>
        <v>0</v>
      </c>
      <c r="AR32" s="154">
        <f t="shared" si="7"/>
        <v>0</v>
      </c>
      <c r="AS32" s="122">
        <v>0</v>
      </c>
      <c r="AT32" s="368"/>
    </row>
    <row r="33" spans="1:46" hidden="1" x14ac:dyDescent="0.35">
      <c r="A33" s="205" t="s">
        <v>19</v>
      </c>
      <c r="B33" s="205" t="s">
        <v>20</v>
      </c>
      <c r="C33" s="132" t="s">
        <v>99</v>
      </c>
      <c r="D33" s="132" t="s">
        <v>100</v>
      </c>
      <c r="E33" s="195" t="s">
        <v>110</v>
      </c>
      <c r="F33" s="165">
        <v>119000</v>
      </c>
      <c r="G33" s="118">
        <v>0</v>
      </c>
      <c r="H33" s="118">
        <v>0</v>
      </c>
      <c r="I33" s="118">
        <v>0</v>
      </c>
      <c r="J33" s="118">
        <v>0</v>
      </c>
      <c r="K33" s="118">
        <v>0</v>
      </c>
      <c r="L33" s="118">
        <v>0</v>
      </c>
      <c r="M33" s="118">
        <v>0</v>
      </c>
      <c r="N33" s="118">
        <v>0</v>
      </c>
      <c r="O33" s="118">
        <v>0</v>
      </c>
      <c r="P33" s="118">
        <v>0</v>
      </c>
      <c r="Q33" s="118">
        <v>0</v>
      </c>
      <c r="R33" s="118">
        <v>0</v>
      </c>
      <c r="S33" s="118">
        <v>0</v>
      </c>
      <c r="T33" s="118">
        <v>0</v>
      </c>
      <c r="U33" s="118">
        <v>0</v>
      </c>
      <c r="V33" s="118">
        <v>0</v>
      </c>
      <c r="W33" s="118">
        <v>0</v>
      </c>
      <c r="X33" s="118">
        <v>0</v>
      </c>
      <c r="Y33" s="118">
        <v>0</v>
      </c>
      <c r="Z33" s="118">
        <v>0</v>
      </c>
      <c r="AA33" s="118">
        <v>0</v>
      </c>
      <c r="AB33" s="118">
        <v>0</v>
      </c>
      <c r="AC33" s="118">
        <v>0</v>
      </c>
      <c r="AD33" s="118">
        <v>0</v>
      </c>
      <c r="AE33" s="118">
        <v>0</v>
      </c>
      <c r="AF33" s="118">
        <v>0</v>
      </c>
      <c r="AG33" s="118">
        <v>0</v>
      </c>
      <c r="AH33" s="153">
        <f t="shared" si="0"/>
        <v>0</v>
      </c>
      <c r="AI33" s="153">
        <f t="shared" si="1"/>
        <v>0</v>
      </c>
      <c r="AJ33" s="118">
        <v>0</v>
      </c>
      <c r="AK33" s="153">
        <f t="shared" si="2"/>
        <v>0</v>
      </c>
      <c r="AL33" s="153">
        <f t="shared" si="3"/>
        <v>0</v>
      </c>
      <c r="AM33" s="118">
        <v>0</v>
      </c>
      <c r="AN33" s="153">
        <f t="shared" si="4"/>
        <v>0</v>
      </c>
      <c r="AO33" s="153">
        <f t="shared" si="5"/>
        <v>0</v>
      </c>
      <c r="AP33" s="118">
        <v>0</v>
      </c>
      <c r="AQ33" s="275">
        <f t="shared" si="6"/>
        <v>0</v>
      </c>
      <c r="AR33" s="153">
        <f t="shared" si="7"/>
        <v>0</v>
      </c>
      <c r="AS33" s="118">
        <v>0</v>
      </c>
      <c r="AT33" s="367"/>
    </row>
    <row r="34" spans="1:46" hidden="1" x14ac:dyDescent="0.35">
      <c r="A34" s="207" t="s">
        <v>21</v>
      </c>
      <c r="B34" s="207" t="s">
        <v>22</v>
      </c>
      <c r="C34" s="130" t="s">
        <v>99</v>
      </c>
      <c r="D34" s="130" t="s">
        <v>100</v>
      </c>
      <c r="E34" s="198" t="s">
        <v>110</v>
      </c>
      <c r="F34" s="165">
        <v>169000</v>
      </c>
      <c r="G34" s="122">
        <v>0</v>
      </c>
      <c r="H34" s="122">
        <v>0</v>
      </c>
      <c r="I34" s="122">
        <v>0</v>
      </c>
      <c r="J34" s="122">
        <v>0</v>
      </c>
      <c r="K34" s="122">
        <v>0</v>
      </c>
      <c r="L34" s="122">
        <v>0</v>
      </c>
      <c r="M34" s="122">
        <v>0</v>
      </c>
      <c r="N34" s="122">
        <v>0</v>
      </c>
      <c r="O34" s="122">
        <v>0</v>
      </c>
      <c r="P34" s="122">
        <v>0</v>
      </c>
      <c r="Q34" s="122">
        <v>0</v>
      </c>
      <c r="R34" s="122">
        <v>0</v>
      </c>
      <c r="S34" s="122">
        <v>0</v>
      </c>
      <c r="T34" s="122">
        <v>0</v>
      </c>
      <c r="U34" s="122">
        <v>0</v>
      </c>
      <c r="V34" s="122">
        <v>0</v>
      </c>
      <c r="W34" s="122">
        <v>0</v>
      </c>
      <c r="X34" s="122">
        <v>0</v>
      </c>
      <c r="Y34" s="122">
        <v>0</v>
      </c>
      <c r="Z34" s="122">
        <v>0</v>
      </c>
      <c r="AA34" s="122">
        <v>0</v>
      </c>
      <c r="AB34" s="122">
        <v>0</v>
      </c>
      <c r="AC34" s="122">
        <v>0</v>
      </c>
      <c r="AD34" s="122">
        <v>0</v>
      </c>
      <c r="AE34" s="122">
        <v>0</v>
      </c>
      <c r="AF34" s="122">
        <v>0</v>
      </c>
      <c r="AG34" s="122">
        <v>0</v>
      </c>
      <c r="AH34" s="154">
        <f t="shared" si="0"/>
        <v>0</v>
      </c>
      <c r="AI34" s="154">
        <f t="shared" si="1"/>
        <v>0</v>
      </c>
      <c r="AJ34" s="122">
        <v>0</v>
      </c>
      <c r="AK34" s="154">
        <f t="shared" si="2"/>
        <v>0</v>
      </c>
      <c r="AL34" s="154">
        <f t="shared" si="3"/>
        <v>0</v>
      </c>
      <c r="AM34" s="122">
        <v>0</v>
      </c>
      <c r="AN34" s="154">
        <f t="shared" si="4"/>
        <v>0</v>
      </c>
      <c r="AO34" s="154">
        <f t="shared" si="5"/>
        <v>0</v>
      </c>
      <c r="AP34" s="122">
        <v>0</v>
      </c>
      <c r="AQ34" s="276">
        <f t="shared" si="6"/>
        <v>0</v>
      </c>
      <c r="AR34" s="154">
        <f t="shared" si="7"/>
        <v>0</v>
      </c>
      <c r="AS34" s="122">
        <v>0</v>
      </c>
      <c r="AT34" s="368"/>
    </row>
    <row r="35" spans="1:46" hidden="1" x14ac:dyDescent="0.35">
      <c r="A35" s="205" t="s">
        <v>21</v>
      </c>
      <c r="B35" s="205" t="s">
        <v>22</v>
      </c>
      <c r="C35" s="132" t="s">
        <v>99</v>
      </c>
      <c r="D35" s="132" t="s">
        <v>100</v>
      </c>
      <c r="E35" s="195" t="s">
        <v>109</v>
      </c>
      <c r="F35" s="165">
        <v>169000</v>
      </c>
      <c r="G35" s="118">
        <v>0</v>
      </c>
      <c r="H35" s="118">
        <v>0</v>
      </c>
      <c r="I35" s="118">
        <v>0</v>
      </c>
      <c r="J35" s="118">
        <v>0</v>
      </c>
      <c r="K35" s="118">
        <v>0</v>
      </c>
      <c r="L35" s="118">
        <v>0</v>
      </c>
      <c r="M35" s="118">
        <v>0</v>
      </c>
      <c r="N35" s="118">
        <v>0</v>
      </c>
      <c r="O35" s="118">
        <v>0</v>
      </c>
      <c r="P35" s="118">
        <v>0</v>
      </c>
      <c r="Q35" s="118">
        <v>0</v>
      </c>
      <c r="R35" s="118">
        <v>0</v>
      </c>
      <c r="S35" s="118">
        <v>0</v>
      </c>
      <c r="T35" s="118">
        <v>0</v>
      </c>
      <c r="U35" s="118">
        <v>0</v>
      </c>
      <c r="V35" s="118">
        <v>0</v>
      </c>
      <c r="W35" s="118">
        <v>0</v>
      </c>
      <c r="X35" s="118">
        <v>0</v>
      </c>
      <c r="Y35" s="118">
        <v>0</v>
      </c>
      <c r="Z35" s="118">
        <v>0</v>
      </c>
      <c r="AA35" s="118">
        <v>0</v>
      </c>
      <c r="AB35" s="118">
        <v>0</v>
      </c>
      <c r="AC35" s="118">
        <v>0</v>
      </c>
      <c r="AD35" s="118">
        <v>0</v>
      </c>
      <c r="AE35" s="118">
        <v>0</v>
      </c>
      <c r="AF35" s="118">
        <v>0</v>
      </c>
      <c r="AG35" s="118">
        <v>0</v>
      </c>
      <c r="AH35" s="153">
        <f t="shared" si="0"/>
        <v>0</v>
      </c>
      <c r="AI35" s="153">
        <f t="shared" si="1"/>
        <v>0</v>
      </c>
      <c r="AJ35" s="118">
        <v>0</v>
      </c>
      <c r="AK35" s="153">
        <f t="shared" si="2"/>
        <v>0</v>
      </c>
      <c r="AL35" s="153">
        <f t="shared" si="3"/>
        <v>0</v>
      </c>
      <c r="AM35" s="118">
        <v>0</v>
      </c>
      <c r="AN35" s="153">
        <f t="shared" si="4"/>
        <v>0</v>
      </c>
      <c r="AO35" s="153">
        <f t="shared" si="5"/>
        <v>0</v>
      </c>
      <c r="AP35" s="118">
        <v>0</v>
      </c>
      <c r="AQ35" s="275">
        <f t="shared" si="6"/>
        <v>0</v>
      </c>
      <c r="AR35" s="153">
        <f t="shared" si="7"/>
        <v>0</v>
      </c>
      <c r="AS35" s="118">
        <v>0</v>
      </c>
      <c r="AT35" s="367"/>
    </row>
    <row r="36" spans="1:46" hidden="1" x14ac:dyDescent="0.35">
      <c r="A36" s="207" t="s">
        <v>21</v>
      </c>
      <c r="B36" s="207" t="s">
        <v>22</v>
      </c>
      <c r="C36" s="130" t="s">
        <v>100</v>
      </c>
      <c r="D36" s="130" t="s">
        <v>100</v>
      </c>
      <c r="E36" s="198" t="s">
        <v>109</v>
      </c>
      <c r="F36" s="165">
        <v>169000</v>
      </c>
      <c r="G36" s="122">
        <v>0</v>
      </c>
      <c r="H36" s="122">
        <v>0</v>
      </c>
      <c r="I36" s="122">
        <v>0</v>
      </c>
      <c r="J36" s="122">
        <v>0</v>
      </c>
      <c r="K36" s="122">
        <v>0</v>
      </c>
      <c r="L36" s="122">
        <v>0</v>
      </c>
      <c r="M36" s="122">
        <v>0</v>
      </c>
      <c r="N36" s="122">
        <v>0</v>
      </c>
      <c r="O36" s="122">
        <v>0</v>
      </c>
      <c r="P36" s="122">
        <v>0</v>
      </c>
      <c r="Q36" s="122">
        <v>0</v>
      </c>
      <c r="R36" s="122">
        <v>0</v>
      </c>
      <c r="S36" s="122">
        <v>0</v>
      </c>
      <c r="T36" s="122">
        <v>0</v>
      </c>
      <c r="U36" s="122">
        <v>0</v>
      </c>
      <c r="V36" s="122">
        <v>0</v>
      </c>
      <c r="W36" s="122">
        <v>0</v>
      </c>
      <c r="X36" s="122">
        <v>0</v>
      </c>
      <c r="Y36" s="122">
        <v>0</v>
      </c>
      <c r="Z36" s="122">
        <v>0</v>
      </c>
      <c r="AA36" s="122">
        <v>0</v>
      </c>
      <c r="AB36" s="122">
        <v>0</v>
      </c>
      <c r="AC36" s="122">
        <v>0</v>
      </c>
      <c r="AD36" s="122">
        <v>0</v>
      </c>
      <c r="AE36" s="122">
        <v>0</v>
      </c>
      <c r="AF36" s="122">
        <v>0</v>
      </c>
      <c r="AG36" s="122">
        <v>0</v>
      </c>
      <c r="AH36" s="154">
        <f t="shared" si="0"/>
        <v>0</v>
      </c>
      <c r="AI36" s="154">
        <f t="shared" si="1"/>
        <v>0</v>
      </c>
      <c r="AJ36" s="122">
        <v>0</v>
      </c>
      <c r="AK36" s="154">
        <f t="shared" si="2"/>
        <v>0</v>
      </c>
      <c r="AL36" s="154">
        <f t="shared" si="3"/>
        <v>0</v>
      </c>
      <c r="AM36" s="122">
        <v>0</v>
      </c>
      <c r="AN36" s="154">
        <f t="shared" si="4"/>
        <v>0</v>
      </c>
      <c r="AO36" s="154">
        <f t="shared" si="5"/>
        <v>0</v>
      </c>
      <c r="AP36" s="122">
        <v>0</v>
      </c>
      <c r="AQ36" s="276">
        <f t="shared" si="6"/>
        <v>0</v>
      </c>
      <c r="AR36" s="154">
        <f t="shared" si="7"/>
        <v>0</v>
      </c>
      <c r="AS36" s="122">
        <v>0</v>
      </c>
      <c r="AT36" s="368"/>
    </row>
    <row r="37" spans="1:46" hidden="1" x14ac:dyDescent="0.35">
      <c r="A37" s="205" t="s">
        <v>23</v>
      </c>
      <c r="B37" s="205" t="s">
        <v>24</v>
      </c>
      <c r="C37" s="132" t="s">
        <v>99</v>
      </c>
      <c r="D37" s="132" t="s">
        <v>100</v>
      </c>
      <c r="E37" s="195" t="s">
        <v>109</v>
      </c>
      <c r="F37" s="165">
        <v>178000</v>
      </c>
      <c r="G37" s="118">
        <v>0</v>
      </c>
      <c r="H37" s="118">
        <v>0</v>
      </c>
      <c r="I37" s="118">
        <v>0</v>
      </c>
      <c r="J37" s="118">
        <v>0</v>
      </c>
      <c r="K37" s="118">
        <v>0</v>
      </c>
      <c r="L37" s="118">
        <v>0</v>
      </c>
      <c r="M37" s="118">
        <v>0</v>
      </c>
      <c r="N37" s="118">
        <v>0</v>
      </c>
      <c r="O37" s="118">
        <v>0</v>
      </c>
      <c r="P37" s="118">
        <v>0</v>
      </c>
      <c r="Q37" s="118">
        <v>0</v>
      </c>
      <c r="R37" s="118">
        <v>0</v>
      </c>
      <c r="S37" s="118">
        <v>0</v>
      </c>
      <c r="T37" s="118">
        <v>0</v>
      </c>
      <c r="U37" s="118">
        <v>0</v>
      </c>
      <c r="V37" s="118">
        <v>0</v>
      </c>
      <c r="W37" s="118">
        <v>0</v>
      </c>
      <c r="X37" s="118">
        <v>0</v>
      </c>
      <c r="Y37" s="118">
        <v>0</v>
      </c>
      <c r="Z37" s="118">
        <v>0</v>
      </c>
      <c r="AA37" s="118">
        <v>0</v>
      </c>
      <c r="AB37" s="118">
        <v>0</v>
      </c>
      <c r="AC37" s="118">
        <v>0</v>
      </c>
      <c r="AD37" s="118">
        <v>0</v>
      </c>
      <c r="AE37" s="118">
        <v>0</v>
      </c>
      <c r="AF37" s="118">
        <v>0</v>
      </c>
      <c r="AG37" s="118">
        <v>0</v>
      </c>
      <c r="AH37" s="153">
        <f t="shared" si="0"/>
        <v>0</v>
      </c>
      <c r="AI37" s="153">
        <f t="shared" si="1"/>
        <v>0</v>
      </c>
      <c r="AJ37" s="118">
        <v>0</v>
      </c>
      <c r="AK37" s="153">
        <f t="shared" si="2"/>
        <v>0</v>
      </c>
      <c r="AL37" s="153">
        <f t="shared" si="3"/>
        <v>0</v>
      </c>
      <c r="AM37" s="118">
        <v>0</v>
      </c>
      <c r="AN37" s="153">
        <f t="shared" si="4"/>
        <v>0</v>
      </c>
      <c r="AO37" s="153">
        <f t="shared" si="5"/>
        <v>0</v>
      </c>
      <c r="AP37" s="118">
        <v>0</v>
      </c>
      <c r="AQ37" s="275">
        <f t="shared" si="6"/>
        <v>0</v>
      </c>
      <c r="AR37" s="153">
        <f t="shared" si="7"/>
        <v>0</v>
      </c>
      <c r="AS37" s="118">
        <v>0</v>
      </c>
      <c r="AT37" s="367"/>
    </row>
    <row r="38" spans="1:46" hidden="1" x14ac:dyDescent="0.35">
      <c r="A38" s="207" t="s">
        <v>23</v>
      </c>
      <c r="B38" s="207" t="s">
        <v>24</v>
      </c>
      <c r="C38" s="130" t="s">
        <v>100</v>
      </c>
      <c r="D38" s="130" t="s">
        <v>100</v>
      </c>
      <c r="E38" s="198" t="s">
        <v>109</v>
      </c>
      <c r="F38" s="165">
        <v>178000</v>
      </c>
      <c r="G38" s="122">
        <v>0</v>
      </c>
      <c r="H38" s="122">
        <v>0</v>
      </c>
      <c r="I38" s="122">
        <v>0</v>
      </c>
      <c r="J38" s="122">
        <v>0</v>
      </c>
      <c r="K38" s="122">
        <v>0</v>
      </c>
      <c r="L38" s="122">
        <v>0</v>
      </c>
      <c r="M38" s="122">
        <v>0</v>
      </c>
      <c r="N38" s="122">
        <v>0</v>
      </c>
      <c r="O38" s="122">
        <v>0</v>
      </c>
      <c r="P38" s="122">
        <v>0</v>
      </c>
      <c r="Q38" s="122">
        <v>0</v>
      </c>
      <c r="R38" s="122">
        <v>0</v>
      </c>
      <c r="S38" s="122">
        <v>0</v>
      </c>
      <c r="T38" s="122">
        <v>0</v>
      </c>
      <c r="U38" s="122">
        <v>0</v>
      </c>
      <c r="V38" s="122">
        <v>0</v>
      </c>
      <c r="W38" s="122">
        <v>0</v>
      </c>
      <c r="X38" s="122">
        <v>0</v>
      </c>
      <c r="Y38" s="122">
        <v>0</v>
      </c>
      <c r="Z38" s="122">
        <v>0</v>
      </c>
      <c r="AA38" s="122">
        <v>0</v>
      </c>
      <c r="AB38" s="122">
        <v>0</v>
      </c>
      <c r="AC38" s="122">
        <v>0</v>
      </c>
      <c r="AD38" s="122">
        <v>0</v>
      </c>
      <c r="AE38" s="122">
        <v>0</v>
      </c>
      <c r="AF38" s="122">
        <v>0</v>
      </c>
      <c r="AG38" s="122">
        <v>0</v>
      </c>
      <c r="AH38" s="154">
        <f t="shared" si="0"/>
        <v>0</v>
      </c>
      <c r="AI38" s="154">
        <f t="shared" si="1"/>
        <v>0</v>
      </c>
      <c r="AJ38" s="122">
        <v>0</v>
      </c>
      <c r="AK38" s="154">
        <f t="shared" si="2"/>
        <v>0</v>
      </c>
      <c r="AL38" s="154">
        <f t="shared" si="3"/>
        <v>0</v>
      </c>
      <c r="AM38" s="122">
        <v>0</v>
      </c>
      <c r="AN38" s="154">
        <f t="shared" si="4"/>
        <v>0</v>
      </c>
      <c r="AO38" s="154">
        <f t="shared" si="5"/>
        <v>0</v>
      </c>
      <c r="AP38" s="122">
        <v>0</v>
      </c>
      <c r="AQ38" s="276">
        <f t="shared" si="6"/>
        <v>0</v>
      </c>
      <c r="AR38" s="154">
        <f t="shared" si="7"/>
        <v>0</v>
      </c>
      <c r="AS38" s="122">
        <v>0</v>
      </c>
      <c r="AT38" s="368"/>
    </row>
    <row r="39" spans="1:46" hidden="1" x14ac:dyDescent="0.35">
      <c r="A39" s="205" t="s">
        <v>25</v>
      </c>
      <c r="B39" s="205" t="s">
        <v>26</v>
      </c>
      <c r="C39" s="132" t="s">
        <v>99</v>
      </c>
      <c r="D39" s="132" t="s">
        <v>100</v>
      </c>
      <c r="E39" s="195" t="s">
        <v>109</v>
      </c>
      <c r="F39" s="165">
        <v>248000</v>
      </c>
      <c r="G39" s="118">
        <v>0</v>
      </c>
      <c r="H39" s="118">
        <v>0</v>
      </c>
      <c r="I39" s="118">
        <v>0</v>
      </c>
      <c r="J39" s="118">
        <v>0</v>
      </c>
      <c r="K39" s="118">
        <v>0</v>
      </c>
      <c r="L39" s="118">
        <v>0</v>
      </c>
      <c r="M39" s="118">
        <v>0</v>
      </c>
      <c r="N39" s="118">
        <v>0</v>
      </c>
      <c r="O39" s="118">
        <v>0</v>
      </c>
      <c r="P39" s="118">
        <v>0</v>
      </c>
      <c r="Q39" s="118">
        <v>0</v>
      </c>
      <c r="R39" s="118">
        <v>0</v>
      </c>
      <c r="S39" s="118">
        <v>0</v>
      </c>
      <c r="T39" s="118">
        <v>0</v>
      </c>
      <c r="U39" s="118">
        <v>0</v>
      </c>
      <c r="V39" s="118">
        <v>0</v>
      </c>
      <c r="W39" s="118">
        <v>0</v>
      </c>
      <c r="X39" s="118">
        <v>0</v>
      </c>
      <c r="Y39" s="118">
        <v>0</v>
      </c>
      <c r="Z39" s="118">
        <v>0</v>
      </c>
      <c r="AA39" s="118">
        <v>0</v>
      </c>
      <c r="AB39" s="118">
        <v>0</v>
      </c>
      <c r="AC39" s="118">
        <v>0</v>
      </c>
      <c r="AD39" s="118">
        <v>0</v>
      </c>
      <c r="AE39" s="118">
        <v>0</v>
      </c>
      <c r="AF39" s="118">
        <v>0</v>
      </c>
      <c r="AG39" s="118">
        <v>0</v>
      </c>
      <c r="AH39" s="153">
        <f t="shared" si="0"/>
        <v>0</v>
      </c>
      <c r="AI39" s="153">
        <f t="shared" si="1"/>
        <v>0</v>
      </c>
      <c r="AJ39" s="118">
        <v>0</v>
      </c>
      <c r="AK39" s="153">
        <f t="shared" si="2"/>
        <v>0</v>
      </c>
      <c r="AL39" s="153">
        <f t="shared" si="3"/>
        <v>0</v>
      </c>
      <c r="AM39" s="118">
        <v>0</v>
      </c>
      <c r="AN39" s="153">
        <f t="shared" si="4"/>
        <v>0</v>
      </c>
      <c r="AO39" s="153">
        <f t="shared" si="5"/>
        <v>0</v>
      </c>
      <c r="AP39" s="118">
        <v>0</v>
      </c>
      <c r="AQ39" s="275">
        <f t="shared" si="6"/>
        <v>0</v>
      </c>
      <c r="AR39" s="153">
        <f t="shared" si="7"/>
        <v>0</v>
      </c>
      <c r="AS39" s="118">
        <v>0</v>
      </c>
      <c r="AT39" s="367"/>
    </row>
    <row r="40" spans="1:46" hidden="1" x14ac:dyDescent="0.35">
      <c r="A40" s="207" t="s">
        <v>25</v>
      </c>
      <c r="B40" s="207" t="s">
        <v>26</v>
      </c>
      <c r="C40" s="130" t="s">
        <v>100</v>
      </c>
      <c r="D40" s="130" t="s">
        <v>100</v>
      </c>
      <c r="E40" s="198" t="s">
        <v>109</v>
      </c>
      <c r="F40" s="165">
        <v>248000</v>
      </c>
      <c r="G40" s="122">
        <v>0</v>
      </c>
      <c r="H40" s="122">
        <v>0</v>
      </c>
      <c r="I40" s="122">
        <v>0</v>
      </c>
      <c r="J40" s="122">
        <v>0</v>
      </c>
      <c r="K40" s="122">
        <v>0</v>
      </c>
      <c r="L40" s="122">
        <v>0</v>
      </c>
      <c r="M40" s="122">
        <v>0</v>
      </c>
      <c r="N40" s="122">
        <v>0</v>
      </c>
      <c r="O40" s="122">
        <v>0</v>
      </c>
      <c r="P40" s="122">
        <v>0</v>
      </c>
      <c r="Q40" s="122">
        <v>0</v>
      </c>
      <c r="R40" s="122">
        <v>0</v>
      </c>
      <c r="S40" s="122">
        <v>0</v>
      </c>
      <c r="T40" s="122">
        <v>0</v>
      </c>
      <c r="U40" s="122">
        <v>0</v>
      </c>
      <c r="V40" s="122">
        <v>0</v>
      </c>
      <c r="W40" s="122">
        <v>0</v>
      </c>
      <c r="X40" s="122">
        <v>0</v>
      </c>
      <c r="Y40" s="122">
        <v>0</v>
      </c>
      <c r="Z40" s="122">
        <v>0</v>
      </c>
      <c r="AA40" s="122">
        <v>0</v>
      </c>
      <c r="AB40" s="122">
        <v>0</v>
      </c>
      <c r="AC40" s="122">
        <v>0</v>
      </c>
      <c r="AD40" s="122">
        <v>0</v>
      </c>
      <c r="AE40" s="122">
        <v>0</v>
      </c>
      <c r="AF40" s="122">
        <v>0</v>
      </c>
      <c r="AG40" s="122">
        <v>0</v>
      </c>
      <c r="AH40" s="154">
        <f t="shared" si="0"/>
        <v>0</v>
      </c>
      <c r="AI40" s="154">
        <f t="shared" si="1"/>
        <v>0</v>
      </c>
      <c r="AJ40" s="122">
        <v>0</v>
      </c>
      <c r="AK40" s="154">
        <f t="shared" si="2"/>
        <v>0</v>
      </c>
      <c r="AL40" s="154">
        <f t="shared" si="3"/>
        <v>0</v>
      </c>
      <c r="AM40" s="122">
        <v>0</v>
      </c>
      <c r="AN40" s="154">
        <f t="shared" si="4"/>
        <v>0</v>
      </c>
      <c r="AO40" s="154">
        <f t="shared" si="5"/>
        <v>0</v>
      </c>
      <c r="AP40" s="122">
        <v>0</v>
      </c>
      <c r="AQ40" s="276">
        <f t="shared" si="6"/>
        <v>0</v>
      </c>
      <c r="AR40" s="154">
        <f t="shared" si="7"/>
        <v>0</v>
      </c>
      <c r="AS40" s="122">
        <v>0</v>
      </c>
      <c r="AT40" s="368"/>
    </row>
    <row r="41" spans="1:46" hidden="1" x14ac:dyDescent="0.35">
      <c r="A41" s="205" t="s">
        <v>25</v>
      </c>
      <c r="B41" s="205" t="s">
        <v>26</v>
      </c>
      <c r="C41" s="132" t="s">
        <v>100</v>
      </c>
      <c r="D41" s="132" t="s">
        <v>100</v>
      </c>
      <c r="E41" s="195" t="s">
        <v>110</v>
      </c>
      <c r="F41" s="165">
        <v>248000</v>
      </c>
      <c r="G41" s="118">
        <v>0</v>
      </c>
      <c r="H41" s="118">
        <v>0</v>
      </c>
      <c r="I41" s="118">
        <v>0</v>
      </c>
      <c r="J41" s="118">
        <v>0</v>
      </c>
      <c r="K41" s="118">
        <v>0</v>
      </c>
      <c r="L41" s="118">
        <v>0</v>
      </c>
      <c r="M41" s="118">
        <v>0</v>
      </c>
      <c r="N41" s="118">
        <v>0</v>
      </c>
      <c r="O41" s="118">
        <v>0</v>
      </c>
      <c r="P41" s="118">
        <v>0</v>
      </c>
      <c r="Q41" s="118">
        <v>0</v>
      </c>
      <c r="R41" s="118">
        <v>0</v>
      </c>
      <c r="S41" s="118">
        <v>0</v>
      </c>
      <c r="T41" s="118">
        <v>0</v>
      </c>
      <c r="U41" s="118">
        <v>0</v>
      </c>
      <c r="V41" s="118">
        <v>0</v>
      </c>
      <c r="W41" s="118">
        <v>0</v>
      </c>
      <c r="X41" s="118">
        <v>0</v>
      </c>
      <c r="Y41" s="118">
        <v>0</v>
      </c>
      <c r="Z41" s="118">
        <v>0</v>
      </c>
      <c r="AA41" s="118">
        <v>0</v>
      </c>
      <c r="AB41" s="118">
        <v>0</v>
      </c>
      <c r="AC41" s="118">
        <v>0</v>
      </c>
      <c r="AD41" s="118">
        <v>0</v>
      </c>
      <c r="AE41" s="118">
        <v>0</v>
      </c>
      <c r="AF41" s="118">
        <v>0</v>
      </c>
      <c r="AG41" s="118">
        <v>0</v>
      </c>
      <c r="AH41" s="153">
        <f t="shared" si="0"/>
        <v>0</v>
      </c>
      <c r="AI41" s="153">
        <f t="shared" si="1"/>
        <v>0</v>
      </c>
      <c r="AJ41" s="118">
        <v>0</v>
      </c>
      <c r="AK41" s="153">
        <f t="shared" si="2"/>
        <v>0</v>
      </c>
      <c r="AL41" s="153">
        <f t="shared" si="3"/>
        <v>0</v>
      </c>
      <c r="AM41" s="118">
        <v>0</v>
      </c>
      <c r="AN41" s="153">
        <f t="shared" si="4"/>
        <v>0</v>
      </c>
      <c r="AO41" s="153">
        <f t="shared" si="5"/>
        <v>0</v>
      </c>
      <c r="AP41" s="118">
        <v>0</v>
      </c>
      <c r="AQ41" s="275">
        <f t="shared" si="6"/>
        <v>0</v>
      </c>
      <c r="AR41" s="153">
        <f t="shared" si="7"/>
        <v>0</v>
      </c>
      <c r="AS41" s="118">
        <v>0</v>
      </c>
      <c r="AT41" s="367"/>
    </row>
    <row r="42" spans="1:46" hidden="1" x14ac:dyDescent="0.35">
      <c r="A42" s="207" t="s">
        <v>27</v>
      </c>
      <c r="B42" s="207" t="s">
        <v>28</v>
      </c>
      <c r="C42" s="130" t="s">
        <v>100</v>
      </c>
      <c r="D42" s="130" t="s">
        <v>100</v>
      </c>
      <c r="E42" s="198" t="s">
        <v>110</v>
      </c>
      <c r="F42" s="165">
        <v>11000</v>
      </c>
      <c r="G42" s="122">
        <v>0</v>
      </c>
      <c r="H42" s="122">
        <v>0</v>
      </c>
      <c r="I42" s="122">
        <v>0</v>
      </c>
      <c r="J42" s="122">
        <v>0</v>
      </c>
      <c r="K42" s="122">
        <v>0</v>
      </c>
      <c r="L42" s="122">
        <v>0</v>
      </c>
      <c r="M42" s="122">
        <v>0</v>
      </c>
      <c r="N42" s="122">
        <v>0</v>
      </c>
      <c r="O42" s="122">
        <v>0</v>
      </c>
      <c r="P42" s="122">
        <v>0</v>
      </c>
      <c r="Q42" s="122">
        <v>0</v>
      </c>
      <c r="R42" s="122">
        <v>0</v>
      </c>
      <c r="S42" s="122">
        <v>0</v>
      </c>
      <c r="T42" s="122">
        <v>0</v>
      </c>
      <c r="U42" s="122">
        <v>0</v>
      </c>
      <c r="V42" s="122">
        <v>0</v>
      </c>
      <c r="W42" s="122">
        <v>0</v>
      </c>
      <c r="X42" s="122">
        <v>0</v>
      </c>
      <c r="Y42" s="122">
        <v>0</v>
      </c>
      <c r="Z42" s="122">
        <v>0</v>
      </c>
      <c r="AA42" s="122">
        <v>0</v>
      </c>
      <c r="AB42" s="122">
        <v>0</v>
      </c>
      <c r="AC42" s="122">
        <v>0</v>
      </c>
      <c r="AD42" s="122">
        <v>0</v>
      </c>
      <c r="AE42" s="122">
        <v>0</v>
      </c>
      <c r="AF42" s="122">
        <v>0</v>
      </c>
      <c r="AG42" s="122">
        <v>0</v>
      </c>
      <c r="AH42" s="154">
        <f t="shared" si="0"/>
        <v>0</v>
      </c>
      <c r="AI42" s="154">
        <f t="shared" si="1"/>
        <v>0</v>
      </c>
      <c r="AJ42" s="122">
        <v>0</v>
      </c>
      <c r="AK42" s="154">
        <f t="shared" si="2"/>
        <v>0</v>
      </c>
      <c r="AL42" s="154">
        <f t="shared" si="3"/>
        <v>0</v>
      </c>
      <c r="AM42" s="122">
        <v>0</v>
      </c>
      <c r="AN42" s="154">
        <f t="shared" si="4"/>
        <v>0</v>
      </c>
      <c r="AO42" s="154">
        <f t="shared" si="5"/>
        <v>0</v>
      </c>
      <c r="AP42" s="122">
        <v>0</v>
      </c>
      <c r="AQ42" s="276">
        <f t="shared" si="6"/>
        <v>0</v>
      </c>
      <c r="AR42" s="154">
        <f t="shared" si="7"/>
        <v>0</v>
      </c>
      <c r="AS42" s="122">
        <v>0</v>
      </c>
      <c r="AT42" s="368"/>
    </row>
    <row r="43" spans="1:46" hidden="1" x14ac:dyDescent="0.35">
      <c r="A43" s="205" t="s">
        <v>27</v>
      </c>
      <c r="B43" s="205" t="s">
        <v>28</v>
      </c>
      <c r="C43" s="132" t="s">
        <v>100</v>
      </c>
      <c r="D43" s="132" t="s">
        <v>100</v>
      </c>
      <c r="E43" s="195" t="s">
        <v>109</v>
      </c>
      <c r="F43" s="165">
        <v>11000</v>
      </c>
      <c r="G43" s="118">
        <v>0</v>
      </c>
      <c r="H43" s="118">
        <v>0</v>
      </c>
      <c r="I43" s="118">
        <v>0</v>
      </c>
      <c r="J43" s="118">
        <v>0</v>
      </c>
      <c r="K43" s="118">
        <v>0</v>
      </c>
      <c r="L43" s="118">
        <v>0</v>
      </c>
      <c r="M43" s="118">
        <v>0</v>
      </c>
      <c r="N43" s="118">
        <v>0</v>
      </c>
      <c r="O43" s="118">
        <v>0</v>
      </c>
      <c r="P43" s="118">
        <v>0</v>
      </c>
      <c r="Q43" s="118">
        <v>0</v>
      </c>
      <c r="R43" s="118">
        <v>0</v>
      </c>
      <c r="S43" s="118">
        <v>0</v>
      </c>
      <c r="T43" s="118">
        <v>0</v>
      </c>
      <c r="U43" s="118">
        <v>0</v>
      </c>
      <c r="V43" s="118">
        <v>0</v>
      </c>
      <c r="W43" s="118">
        <v>0</v>
      </c>
      <c r="X43" s="118">
        <v>0</v>
      </c>
      <c r="Y43" s="118">
        <v>0</v>
      </c>
      <c r="Z43" s="118">
        <v>0</v>
      </c>
      <c r="AA43" s="118">
        <v>0</v>
      </c>
      <c r="AB43" s="118">
        <v>0</v>
      </c>
      <c r="AC43" s="118">
        <v>0</v>
      </c>
      <c r="AD43" s="118">
        <v>0</v>
      </c>
      <c r="AE43" s="118">
        <v>0</v>
      </c>
      <c r="AF43" s="118">
        <v>0</v>
      </c>
      <c r="AG43" s="118">
        <v>0</v>
      </c>
      <c r="AH43" s="153">
        <f t="shared" si="0"/>
        <v>0</v>
      </c>
      <c r="AI43" s="153">
        <f t="shared" si="1"/>
        <v>0</v>
      </c>
      <c r="AJ43" s="118">
        <v>0</v>
      </c>
      <c r="AK43" s="153">
        <f t="shared" si="2"/>
        <v>0</v>
      </c>
      <c r="AL43" s="153">
        <f t="shared" si="3"/>
        <v>0</v>
      </c>
      <c r="AM43" s="118">
        <v>0</v>
      </c>
      <c r="AN43" s="153">
        <f t="shared" si="4"/>
        <v>0</v>
      </c>
      <c r="AO43" s="153">
        <f t="shared" si="5"/>
        <v>0</v>
      </c>
      <c r="AP43" s="118">
        <v>0</v>
      </c>
      <c r="AQ43" s="275">
        <f t="shared" si="6"/>
        <v>0</v>
      </c>
      <c r="AR43" s="153">
        <f t="shared" si="7"/>
        <v>0</v>
      </c>
      <c r="AS43" s="118">
        <v>0</v>
      </c>
      <c r="AT43" s="367"/>
    </row>
    <row r="44" spans="1:46" hidden="1" x14ac:dyDescent="0.35">
      <c r="A44" s="207" t="s">
        <v>29</v>
      </c>
      <c r="B44" s="207" t="s">
        <v>30</v>
      </c>
      <c r="C44" s="130" t="s">
        <v>100</v>
      </c>
      <c r="D44" s="130" t="s">
        <v>100</v>
      </c>
      <c r="E44" s="198" t="s">
        <v>109</v>
      </c>
      <c r="F44" s="165">
        <v>59000</v>
      </c>
      <c r="G44" s="122">
        <v>0</v>
      </c>
      <c r="H44" s="122">
        <v>0</v>
      </c>
      <c r="I44" s="122">
        <v>0</v>
      </c>
      <c r="J44" s="122">
        <v>0</v>
      </c>
      <c r="K44" s="122">
        <v>0</v>
      </c>
      <c r="L44" s="122">
        <v>0</v>
      </c>
      <c r="M44" s="122">
        <v>0</v>
      </c>
      <c r="N44" s="122">
        <v>0</v>
      </c>
      <c r="O44" s="122">
        <v>0</v>
      </c>
      <c r="P44" s="122">
        <v>0</v>
      </c>
      <c r="Q44" s="122">
        <v>0</v>
      </c>
      <c r="R44" s="122">
        <v>0</v>
      </c>
      <c r="S44" s="122">
        <v>0</v>
      </c>
      <c r="T44" s="122">
        <v>0</v>
      </c>
      <c r="U44" s="122">
        <v>0</v>
      </c>
      <c r="V44" s="122">
        <v>0</v>
      </c>
      <c r="W44" s="122">
        <v>0</v>
      </c>
      <c r="X44" s="122">
        <v>0</v>
      </c>
      <c r="Y44" s="122">
        <v>0</v>
      </c>
      <c r="Z44" s="122">
        <v>0</v>
      </c>
      <c r="AA44" s="122">
        <v>0</v>
      </c>
      <c r="AB44" s="122">
        <v>0</v>
      </c>
      <c r="AC44" s="122">
        <v>0</v>
      </c>
      <c r="AD44" s="122">
        <v>0</v>
      </c>
      <c r="AE44" s="122">
        <v>0</v>
      </c>
      <c r="AF44" s="122">
        <v>0</v>
      </c>
      <c r="AG44" s="122">
        <v>0</v>
      </c>
      <c r="AH44" s="154">
        <f t="shared" si="0"/>
        <v>0</v>
      </c>
      <c r="AI44" s="154">
        <f t="shared" si="1"/>
        <v>0</v>
      </c>
      <c r="AJ44" s="122">
        <v>0</v>
      </c>
      <c r="AK44" s="154">
        <f t="shared" si="2"/>
        <v>0</v>
      </c>
      <c r="AL44" s="154">
        <f t="shared" si="3"/>
        <v>0</v>
      </c>
      <c r="AM44" s="122">
        <v>0</v>
      </c>
      <c r="AN44" s="154">
        <f t="shared" si="4"/>
        <v>0</v>
      </c>
      <c r="AO44" s="154">
        <f t="shared" si="5"/>
        <v>0</v>
      </c>
      <c r="AP44" s="122">
        <v>0</v>
      </c>
      <c r="AQ44" s="276">
        <f t="shared" si="6"/>
        <v>0</v>
      </c>
      <c r="AR44" s="154">
        <f t="shared" si="7"/>
        <v>0</v>
      </c>
      <c r="AS44" s="122">
        <v>0</v>
      </c>
      <c r="AT44" s="368"/>
    </row>
    <row r="45" spans="1:46" hidden="1" x14ac:dyDescent="0.35">
      <c r="A45" s="205" t="s">
        <v>31</v>
      </c>
      <c r="B45" s="205" t="s">
        <v>32</v>
      </c>
      <c r="C45" s="132" t="s">
        <v>100</v>
      </c>
      <c r="D45" s="132" t="s">
        <v>100</v>
      </c>
      <c r="E45" s="195" t="s">
        <v>109</v>
      </c>
      <c r="F45" s="165">
        <v>56000</v>
      </c>
      <c r="G45" s="118">
        <v>0</v>
      </c>
      <c r="H45" s="118">
        <v>0</v>
      </c>
      <c r="I45" s="118">
        <v>0</v>
      </c>
      <c r="J45" s="118">
        <v>0</v>
      </c>
      <c r="K45" s="118">
        <v>0</v>
      </c>
      <c r="L45" s="118">
        <v>0</v>
      </c>
      <c r="M45" s="118">
        <v>0</v>
      </c>
      <c r="N45" s="118">
        <v>0</v>
      </c>
      <c r="O45" s="118">
        <v>0</v>
      </c>
      <c r="P45" s="118">
        <v>0</v>
      </c>
      <c r="Q45" s="118">
        <v>0</v>
      </c>
      <c r="R45" s="118">
        <v>0</v>
      </c>
      <c r="S45" s="118">
        <v>0</v>
      </c>
      <c r="T45" s="118">
        <v>0</v>
      </c>
      <c r="U45" s="118">
        <v>0</v>
      </c>
      <c r="V45" s="118">
        <v>0</v>
      </c>
      <c r="W45" s="118">
        <v>0</v>
      </c>
      <c r="X45" s="118">
        <v>0</v>
      </c>
      <c r="Y45" s="118">
        <v>0</v>
      </c>
      <c r="Z45" s="118">
        <v>0</v>
      </c>
      <c r="AA45" s="118">
        <v>0</v>
      </c>
      <c r="AB45" s="118">
        <v>0</v>
      </c>
      <c r="AC45" s="118">
        <v>0</v>
      </c>
      <c r="AD45" s="118">
        <v>0</v>
      </c>
      <c r="AE45" s="118">
        <v>0</v>
      </c>
      <c r="AF45" s="118">
        <v>0</v>
      </c>
      <c r="AG45" s="118">
        <v>0</v>
      </c>
      <c r="AH45" s="153">
        <f t="shared" si="0"/>
        <v>0</v>
      </c>
      <c r="AI45" s="153">
        <f t="shared" si="1"/>
        <v>0</v>
      </c>
      <c r="AJ45" s="118">
        <v>0</v>
      </c>
      <c r="AK45" s="153">
        <f t="shared" si="2"/>
        <v>0</v>
      </c>
      <c r="AL45" s="153">
        <f t="shared" si="3"/>
        <v>0</v>
      </c>
      <c r="AM45" s="118">
        <v>0</v>
      </c>
      <c r="AN45" s="153">
        <f t="shared" si="4"/>
        <v>0</v>
      </c>
      <c r="AO45" s="153">
        <f t="shared" si="5"/>
        <v>0</v>
      </c>
      <c r="AP45" s="118">
        <v>0</v>
      </c>
      <c r="AQ45" s="275">
        <f t="shared" si="6"/>
        <v>0</v>
      </c>
      <c r="AR45" s="153">
        <f t="shared" si="7"/>
        <v>0</v>
      </c>
      <c r="AS45" s="118">
        <v>0</v>
      </c>
      <c r="AT45" s="367"/>
    </row>
    <row r="46" spans="1:46" hidden="1" x14ac:dyDescent="0.35">
      <c r="A46" s="207" t="s">
        <v>33</v>
      </c>
      <c r="B46" s="207" t="s">
        <v>34</v>
      </c>
      <c r="C46" s="130" t="s">
        <v>100</v>
      </c>
      <c r="D46" s="130" t="s">
        <v>100</v>
      </c>
      <c r="E46" s="198" t="s">
        <v>109</v>
      </c>
      <c r="F46" s="165">
        <v>56000</v>
      </c>
      <c r="G46" s="122">
        <v>0</v>
      </c>
      <c r="H46" s="122">
        <v>0</v>
      </c>
      <c r="I46" s="122">
        <v>0</v>
      </c>
      <c r="J46" s="122">
        <v>0</v>
      </c>
      <c r="K46" s="122">
        <v>0</v>
      </c>
      <c r="L46" s="122">
        <v>0</v>
      </c>
      <c r="M46" s="122">
        <v>0</v>
      </c>
      <c r="N46" s="122">
        <v>0</v>
      </c>
      <c r="O46" s="122">
        <v>0</v>
      </c>
      <c r="P46" s="122">
        <v>0</v>
      </c>
      <c r="Q46" s="122">
        <v>0</v>
      </c>
      <c r="R46" s="122">
        <v>0</v>
      </c>
      <c r="S46" s="122">
        <v>0</v>
      </c>
      <c r="T46" s="122">
        <v>0</v>
      </c>
      <c r="U46" s="122">
        <v>0</v>
      </c>
      <c r="V46" s="122">
        <v>0</v>
      </c>
      <c r="W46" s="122">
        <v>0</v>
      </c>
      <c r="X46" s="122">
        <v>0</v>
      </c>
      <c r="Y46" s="122">
        <v>0</v>
      </c>
      <c r="Z46" s="122">
        <v>0</v>
      </c>
      <c r="AA46" s="122">
        <v>0</v>
      </c>
      <c r="AB46" s="122">
        <v>0</v>
      </c>
      <c r="AC46" s="122">
        <v>0</v>
      </c>
      <c r="AD46" s="122">
        <v>0</v>
      </c>
      <c r="AE46" s="122">
        <v>0</v>
      </c>
      <c r="AF46" s="122">
        <v>0</v>
      </c>
      <c r="AG46" s="122">
        <v>0</v>
      </c>
      <c r="AH46" s="154">
        <f t="shared" si="0"/>
        <v>0</v>
      </c>
      <c r="AI46" s="154">
        <f t="shared" si="1"/>
        <v>0</v>
      </c>
      <c r="AJ46" s="122">
        <v>0</v>
      </c>
      <c r="AK46" s="154">
        <f t="shared" si="2"/>
        <v>0</v>
      </c>
      <c r="AL46" s="154">
        <f t="shared" si="3"/>
        <v>0</v>
      </c>
      <c r="AM46" s="122">
        <v>0</v>
      </c>
      <c r="AN46" s="154">
        <f t="shared" si="4"/>
        <v>0</v>
      </c>
      <c r="AO46" s="154">
        <f t="shared" si="5"/>
        <v>0</v>
      </c>
      <c r="AP46" s="122">
        <v>0</v>
      </c>
      <c r="AQ46" s="276">
        <f t="shared" si="6"/>
        <v>0</v>
      </c>
      <c r="AR46" s="154">
        <f t="shared" si="7"/>
        <v>0</v>
      </c>
      <c r="AS46" s="122">
        <v>0</v>
      </c>
      <c r="AT46" s="368"/>
    </row>
    <row r="47" spans="1:46" hidden="1" x14ac:dyDescent="0.35">
      <c r="A47" s="205" t="s">
        <v>116</v>
      </c>
      <c r="B47" s="205" t="s">
        <v>117</v>
      </c>
      <c r="C47" s="132" t="s">
        <v>100</v>
      </c>
      <c r="D47" s="132" t="s">
        <v>100</v>
      </c>
      <c r="E47" s="205" t="s">
        <v>109</v>
      </c>
      <c r="F47" s="206">
        <v>119000</v>
      </c>
      <c r="G47" s="118">
        <v>0</v>
      </c>
      <c r="H47" s="118">
        <v>0</v>
      </c>
      <c r="I47" s="118">
        <v>0</v>
      </c>
      <c r="J47" s="118">
        <v>0</v>
      </c>
      <c r="K47" s="118">
        <v>0</v>
      </c>
      <c r="L47" s="118">
        <v>0</v>
      </c>
      <c r="M47" s="118">
        <v>0</v>
      </c>
      <c r="N47" s="118">
        <v>0</v>
      </c>
      <c r="O47" s="118">
        <v>0</v>
      </c>
      <c r="P47" s="118">
        <v>0</v>
      </c>
      <c r="Q47" s="118">
        <v>0</v>
      </c>
      <c r="R47" s="118">
        <v>0</v>
      </c>
      <c r="S47" s="118">
        <v>0</v>
      </c>
      <c r="T47" s="118">
        <v>0</v>
      </c>
      <c r="U47" s="118">
        <v>0</v>
      </c>
      <c r="V47" s="118">
        <v>0</v>
      </c>
      <c r="W47" s="118">
        <v>0</v>
      </c>
      <c r="X47" s="118">
        <v>0</v>
      </c>
      <c r="Y47" s="118">
        <v>0</v>
      </c>
      <c r="Z47" s="118">
        <v>0</v>
      </c>
      <c r="AA47" s="118">
        <v>0</v>
      </c>
      <c r="AB47" s="118">
        <v>0</v>
      </c>
      <c r="AC47" s="118">
        <v>0</v>
      </c>
      <c r="AD47" s="118">
        <v>0</v>
      </c>
      <c r="AE47" s="118">
        <v>0</v>
      </c>
      <c r="AF47" s="118">
        <v>0</v>
      </c>
      <c r="AG47" s="118">
        <v>0</v>
      </c>
      <c r="AH47" s="153">
        <f t="shared" si="0"/>
        <v>0</v>
      </c>
      <c r="AI47" s="153">
        <f t="shared" si="1"/>
        <v>0</v>
      </c>
      <c r="AJ47" s="118">
        <v>0</v>
      </c>
      <c r="AK47" s="153">
        <f t="shared" si="2"/>
        <v>0</v>
      </c>
      <c r="AL47" s="153">
        <f t="shared" si="3"/>
        <v>0</v>
      </c>
      <c r="AM47" s="118">
        <v>0</v>
      </c>
      <c r="AN47" s="153">
        <f t="shared" si="4"/>
        <v>0</v>
      </c>
      <c r="AO47" s="153">
        <f t="shared" si="5"/>
        <v>0</v>
      </c>
      <c r="AP47" s="118">
        <v>0</v>
      </c>
      <c r="AQ47" s="275">
        <f t="shared" si="6"/>
        <v>0</v>
      </c>
      <c r="AR47" s="153">
        <f t="shared" si="7"/>
        <v>0</v>
      </c>
      <c r="AS47" s="118">
        <v>0</v>
      </c>
      <c r="AT47" s="367"/>
    </row>
    <row r="48" spans="1:46" hidden="1" x14ac:dyDescent="0.35">
      <c r="A48" s="207" t="s">
        <v>118</v>
      </c>
      <c r="B48" s="207" t="s">
        <v>119</v>
      </c>
      <c r="C48" s="130" t="s">
        <v>100</v>
      </c>
      <c r="D48" s="130" t="s">
        <v>100</v>
      </c>
      <c r="E48" s="207" t="s">
        <v>109</v>
      </c>
      <c r="F48" s="206">
        <v>169000</v>
      </c>
      <c r="G48" s="122">
        <v>0</v>
      </c>
      <c r="H48" s="122">
        <v>0</v>
      </c>
      <c r="I48" s="122">
        <v>0</v>
      </c>
      <c r="J48" s="122">
        <v>0</v>
      </c>
      <c r="K48" s="122">
        <v>0</v>
      </c>
      <c r="L48" s="122">
        <v>0</v>
      </c>
      <c r="M48" s="122">
        <v>0</v>
      </c>
      <c r="N48" s="122">
        <v>0</v>
      </c>
      <c r="O48" s="122">
        <v>0</v>
      </c>
      <c r="P48" s="122">
        <v>0</v>
      </c>
      <c r="Q48" s="122">
        <v>0</v>
      </c>
      <c r="R48" s="122">
        <v>0</v>
      </c>
      <c r="S48" s="122">
        <v>0</v>
      </c>
      <c r="T48" s="122">
        <v>0</v>
      </c>
      <c r="U48" s="122">
        <v>0</v>
      </c>
      <c r="V48" s="122">
        <v>0</v>
      </c>
      <c r="W48" s="122">
        <v>0</v>
      </c>
      <c r="X48" s="122">
        <v>0</v>
      </c>
      <c r="Y48" s="122">
        <v>0</v>
      </c>
      <c r="Z48" s="122">
        <v>0</v>
      </c>
      <c r="AA48" s="122">
        <v>0</v>
      </c>
      <c r="AB48" s="122">
        <v>0</v>
      </c>
      <c r="AC48" s="122">
        <v>0</v>
      </c>
      <c r="AD48" s="122">
        <v>0</v>
      </c>
      <c r="AE48" s="122">
        <v>0</v>
      </c>
      <c r="AF48" s="122">
        <v>0</v>
      </c>
      <c r="AG48" s="122">
        <v>0</v>
      </c>
      <c r="AH48" s="154">
        <f t="shared" si="0"/>
        <v>0</v>
      </c>
      <c r="AI48" s="154">
        <f t="shared" si="1"/>
        <v>0</v>
      </c>
      <c r="AJ48" s="122">
        <v>0</v>
      </c>
      <c r="AK48" s="154">
        <f t="shared" si="2"/>
        <v>0</v>
      </c>
      <c r="AL48" s="154">
        <f t="shared" si="3"/>
        <v>0</v>
      </c>
      <c r="AM48" s="122">
        <v>0</v>
      </c>
      <c r="AN48" s="154">
        <f t="shared" si="4"/>
        <v>0</v>
      </c>
      <c r="AO48" s="154">
        <f t="shared" si="5"/>
        <v>0</v>
      </c>
      <c r="AP48" s="122">
        <v>0</v>
      </c>
      <c r="AQ48" s="276">
        <f t="shared" si="6"/>
        <v>0</v>
      </c>
      <c r="AR48" s="154">
        <f t="shared" si="7"/>
        <v>0</v>
      </c>
      <c r="AS48" s="122">
        <v>0</v>
      </c>
      <c r="AT48" s="368"/>
    </row>
    <row r="49" spans="1:46" hidden="1" x14ac:dyDescent="0.35">
      <c r="A49" s="205" t="s">
        <v>120</v>
      </c>
      <c r="B49" s="205" t="s">
        <v>121</v>
      </c>
      <c r="C49" s="132" t="s">
        <v>100</v>
      </c>
      <c r="D49" s="132" t="s">
        <v>100</v>
      </c>
      <c r="E49" s="205" t="s">
        <v>109</v>
      </c>
      <c r="F49" s="206">
        <v>178000</v>
      </c>
      <c r="G49" s="118">
        <v>0</v>
      </c>
      <c r="H49" s="118">
        <v>0</v>
      </c>
      <c r="I49" s="118">
        <v>0</v>
      </c>
      <c r="J49" s="118">
        <v>0</v>
      </c>
      <c r="K49" s="118">
        <v>0</v>
      </c>
      <c r="L49" s="118">
        <v>0</v>
      </c>
      <c r="M49" s="118">
        <v>0</v>
      </c>
      <c r="N49" s="118">
        <v>0</v>
      </c>
      <c r="O49" s="118">
        <v>0</v>
      </c>
      <c r="P49" s="118">
        <v>0</v>
      </c>
      <c r="Q49" s="118">
        <v>0</v>
      </c>
      <c r="R49" s="118">
        <v>0</v>
      </c>
      <c r="S49" s="118">
        <v>0</v>
      </c>
      <c r="T49" s="118">
        <v>0</v>
      </c>
      <c r="U49" s="118">
        <v>0</v>
      </c>
      <c r="V49" s="118">
        <v>0</v>
      </c>
      <c r="W49" s="118">
        <v>0</v>
      </c>
      <c r="X49" s="118">
        <v>0</v>
      </c>
      <c r="Y49" s="118">
        <v>0</v>
      </c>
      <c r="Z49" s="118">
        <v>0</v>
      </c>
      <c r="AA49" s="118">
        <v>0</v>
      </c>
      <c r="AB49" s="118">
        <v>0</v>
      </c>
      <c r="AC49" s="118">
        <v>0</v>
      </c>
      <c r="AD49" s="118">
        <v>0</v>
      </c>
      <c r="AE49" s="118">
        <v>0</v>
      </c>
      <c r="AF49" s="118">
        <v>0</v>
      </c>
      <c r="AG49" s="118">
        <v>0</v>
      </c>
      <c r="AH49" s="153">
        <f t="shared" si="0"/>
        <v>0</v>
      </c>
      <c r="AI49" s="153">
        <f t="shared" si="1"/>
        <v>0</v>
      </c>
      <c r="AJ49" s="118">
        <v>0</v>
      </c>
      <c r="AK49" s="153">
        <f t="shared" si="2"/>
        <v>0</v>
      </c>
      <c r="AL49" s="153">
        <f t="shared" si="3"/>
        <v>0</v>
      </c>
      <c r="AM49" s="118">
        <v>0</v>
      </c>
      <c r="AN49" s="153">
        <f t="shared" si="4"/>
        <v>0</v>
      </c>
      <c r="AO49" s="153">
        <f t="shared" si="5"/>
        <v>0</v>
      </c>
      <c r="AP49" s="118">
        <v>0</v>
      </c>
      <c r="AQ49" s="275">
        <f t="shared" si="6"/>
        <v>0</v>
      </c>
      <c r="AR49" s="153">
        <f t="shared" si="7"/>
        <v>0</v>
      </c>
      <c r="AS49" s="118">
        <v>0</v>
      </c>
      <c r="AT49" s="367"/>
    </row>
    <row r="50" spans="1:46" hidden="1" x14ac:dyDescent="0.35">
      <c r="A50" s="207" t="s">
        <v>122</v>
      </c>
      <c r="B50" s="207" t="s">
        <v>123</v>
      </c>
      <c r="C50" s="130" t="s">
        <v>100</v>
      </c>
      <c r="D50" s="130" t="s">
        <v>100</v>
      </c>
      <c r="E50" s="207" t="s">
        <v>109</v>
      </c>
      <c r="F50" s="206">
        <v>248000</v>
      </c>
      <c r="G50" s="122">
        <v>0</v>
      </c>
      <c r="H50" s="122">
        <v>0</v>
      </c>
      <c r="I50" s="122">
        <v>0</v>
      </c>
      <c r="J50" s="122">
        <v>0</v>
      </c>
      <c r="K50" s="122">
        <v>0</v>
      </c>
      <c r="L50" s="122">
        <v>0</v>
      </c>
      <c r="M50" s="122">
        <v>0</v>
      </c>
      <c r="N50" s="122">
        <v>0</v>
      </c>
      <c r="O50" s="122">
        <v>0</v>
      </c>
      <c r="P50" s="122">
        <v>0</v>
      </c>
      <c r="Q50" s="122">
        <v>0</v>
      </c>
      <c r="R50" s="122">
        <v>0</v>
      </c>
      <c r="S50" s="122">
        <v>0</v>
      </c>
      <c r="T50" s="122">
        <v>0</v>
      </c>
      <c r="U50" s="122">
        <v>0</v>
      </c>
      <c r="V50" s="122">
        <v>0</v>
      </c>
      <c r="W50" s="122">
        <v>0</v>
      </c>
      <c r="X50" s="122">
        <v>0</v>
      </c>
      <c r="Y50" s="122">
        <v>0</v>
      </c>
      <c r="Z50" s="122">
        <v>0</v>
      </c>
      <c r="AA50" s="122">
        <v>0</v>
      </c>
      <c r="AB50" s="122">
        <v>0</v>
      </c>
      <c r="AC50" s="122">
        <v>0</v>
      </c>
      <c r="AD50" s="122">
        <v>0</v>
      </c>
      <c r="AE50" s="122">
        <v>0</v>
      </c>
      <c r="AF50" s="122">
        <v>0</v>
      </c>
      <c r="AG50" s="122">
        <v>0</v>
      </c>
      <c r="AH50" s="154">
        <f t="shared" si="0"/>
        <v>0</v>
      </c>
      <c r="AI50" s="154">
        <f t="shared" si="1"/>
        <v>0</v>
      </c>
      <c r="AJ50" s="122">
        <v>0</v>
      </c>
      <c r="AK50" s="154">
        <f t="shared" si="2"/>
        <v>0</v>
      </c>
      <c r="AL50" s="154">
        <f t="shared" si="3"/>
        <v>0</v>
      </c>
      <c r="AM50" s="122">
        <v>0</v>
      </c>
      <c r="AN50" s="154">
        <f t="shared" si="4"/>
        <v>0</v>
      </c>
      <c r="AO50" s="154">
        <f t="shared" si="5"/>
        <v>0</v>
      </c>
      <c r="AP50" s="122">
        <v>0</v>
      </c>
      <c r="AQ50" s="276">
        <f t="shared" si="6"/>
        <v>0</v>
      </c>
      <c r="AR50" s="154">
        <f t="shared" si="7"/>
        <v>0</v>
      </c>
      <c r="AS50" s="122">
        <v>0</v>
      </c>
      <c r="AT50" s="368"/>
    </row>
    <row r="51" spans="1:46" hidden="1" x14ac:dyDescent="0.35">
      <c r="A51" s="205" t="s">
        <v>124</v>
      </c>
      <c r="B51" s="205" t="s">
        <v>125</v>
      </c>
      <c r="C51" s="132" t="s">
        <v>100</v>
      </c>
      <c r="D51" s="132" t="s">
        <v>100</v>
      </c>
      <c r="E51" s="205" t="s">
        <v>109</v>
      </c>
      <c r="F51" s="206">
        <v>119000</v>
      </c>
      <c r="G51" s="118">
        <v>0</v>
      </c>
      <c r="H51" s="118">
        <v>0</v>
      </c>
      <c r="I51" s="118">
        <v>0</v>
      </c>
      <c r="J51" s="118">
        <v>0</v>
      </c>
      <c r="K51" s="118">
        <v>0</v>
      </c>
      <c r="L51" s="118">
        <v>0</v>
      </c>
      <c r="M51" s="118">
        <v>0</v>
      </c>
      <c r="N51" s="118">
        <v>0</v>
      </c>
      <c r="O51" s="118">
        <v>0</v>
      </c>
      <c r="P51" s="118">
        <v>0</v>
      </c>
      <c r="Q51" s="118">
        <v>0</v>
      </c>
      <c r="R51" s="118">
        <v>0</v>
      </c>
      <c r="S51" s="118">
        <v>0</v>
      </c>
      <c r="T51" s="118">
        <v>0</v>
      </c>
      <c r="U51" s="118">
        <v>0</v>
      </c>
      <c r="V51" s="118">
        <v>0</v>
      </c>
      <c r="W51" s="118">
        <v>0</v>
      </c>
      <c r="X51" s="118">
        <v>0</v>
      </c>
      <c r="Y51" s="118">
        <v>0</v>
      </c>
      <c r="Z51" s="118">
        <v>0</v>
      </c>
      <c r="AA51" s="118">
        <v>0</v>
      </c>
      <c r="AB51" s="118">
        <v>0</v>
      </c>
      <c r="AC51" s="118">
        <v>0</v>
      </c>
      <c r="AD51" s="118">
        <v>0</v>
      </c>
      <c r="AE51" s="118">
        <v>0</v>
      </c>
      <c r="AF51" s="118">
        <v>0</v>
      </c>
      <c r="AG51" s="118">
        <v>0</v>
      </c>
      <c r="AH51" s="153">
        <f t="shared" si="0"/>
        <v>0</v>
      </c>
      <c r="AI51" s="153">
        <f t="shared" si="1"/>
        <v>0</v>
      </c>
      <c r="AJ51" s="118">
        <v>0</v>
      </c>
      <c r="AK51" s="153">
        <f t="shared" si="2"/>
        <v>0</v>
      </c>
      <c r="AL51" s="153">
        <f t="shared" si="3"/>
        <v>0</v>
      </c>
      <c r="AM51" s="118">
        <v>0</v>
      </c>
      <c r="AN51" s="153">
        <f t="shared" si="4"/>
        <v>0</v>
      </c>
      <c r="AO51" s="153">
        <f t="shared" si="5"/>
        <v>0</v>
      </c>
      <c r="AP51" s="118">
        <v>0</v>
      </c>
      <c r="AQ51" s="275">
        <f t="shared" si="6"/>
        <v>0</v>
      </c>
      <c r="AR51" s="153">
        <f t="shared" si="7"/>
        <v>0</v>
      </c>
      <c r="AS51" s="118">
        <v>0</v>
      </c>
      <c r="AT51" s="367"/>
    </row>
    <row r="52" spans="1:46" hidden="1" x14ac:dyDescent="0.35">
      <c r="A52" s="207" t="s">
        <v>124</v>
      </c>
      <c r="B52" s="207" t="s">
        <v>125</v>
      </c>
      <c r="C52" s="130" t="s">
        <v>100</v>
      </c>
      <c r="D52" s="130" t="s">
        <v>100</v>
      </c>
      <c r="E52" s="207" t="s">
        <v>109</v>
      </c>
      <c r="F52" s="206">
        <v>128000</v>
      </c>
      <c r="G52" s="122">
        <v>0</v>
      </c>
      <c r="H52" s="122">
        <v>0</v>
      </c>
      <c r="I52" s="122">
        <v>0</v>
      </c>
      <c r="J52" s="122">
        <v>0</v>
      </c>
      <c r="K52" s="122">
        <v>0</v>
      </c>
      <c r="L52" s="122">
        <v>0</v>
      </c>
      <c r="M52" s="122">
        <v>0</v>
      </c>
      <c r="N52" s="122">
        <v>0</v>
      </c>
      <c r="O52" s="122">
        <v>0</v>
      </c>
      <c r="P52" s="122">
        <v>0</v>
      </c>
      <c r="Q52" s="122">
        <v>0</v>
      </c>
      <c r="R52" s="122">
        <v>0</v>
      </c>
      <c r="S52" s="122">
        <v>0</v>
      </c>
      <c r="T52" s="122">
        <v>0</v>
      </c>
      <c r="U52" s="122">
        <v>0</v>
      </c>
      <c r="V52" s="122">
        <v>0</v>
      </c>
      <c r="W52" s="122">
        <v>0</v>
      </c>
      <c r="X52" s="122">
        <v>0</v>
      </c>
      <c r="Y52" s="122">
        <v>0</v>
      </c>
      <c r="Z52" s="122">
        <v>0</v>
      </c>
      <c r="AA52" s="122">
        <v>0</v>
      </c>
      <c r="AB52" s="122">
        <v>0</v>
      </c>
      <c r="AC52" s="122">
        <v>0</v>
      </c>
      <c r="AD52" s="122">
        <v>0</v>
      </c>
      <c r="AE52" s="122">
        <v>0</v>
      </c>
      <c r="AF52" s="122">
        <v>0</v>
      </c>
      <c r="AG52" s="122">
        <v>0</v>
      </c>
      <c r="AH52" s="154">
        <f t="shared" si="0"/>
        <v>0</v>
      </c>
      <c r="AI52" s="154">
        <f t="shared" si="1"/>
        <v>0</v>
      </c>
      <c r="AJ52" s="122">
        <v>0</v>
      </c>
      <c r="AK52" s="154">
        <f t="shared" si="2"/>
        <v>0</v>
      </c>
      <c r="AL52" s="154">
        <f t="shared" si="3"/>
        <v>0</v>
      </c>
      <c r="AM52" s="122">
        <v>0</v>
      </c>
      <c r="AN52" s="154">
        <f t="shared" si="4"/>
        <v>0</v>
      </c>
      <c r="AO52" s="154">
        <f t="shared" si="5"/>
        <v>0</v>
      </c>
      <c r="AP52" s="122">
        <v>0</v>
      </c>
      <c r="AQ52" s="276">
        <f t="shared" si="6"/>
        <v>0</v>
      </c>
      <c r="AR52" s="154">
        <f t="shared" si="7"/>
        <v>0</v>
      </c>
      <c r="AS52" s="122">
        <v>0</v>
      </c>
      <c r="AT52" s="368"/>
    </row>
    <row r="53" spans="1:46" hidden="1" x14ac:dyDescent="0.35">
      <c r="A53" s="205" t="s">
        <v>124</v>
      </c>
      <c r="B53" s="205" t="s">
        <v>125</v>
      </c>
      <c r="C53" s="132" t="s">
        <v>100</v>
      </c>
      <c r="D53" s="132" t="s">
        <v>100</v>
      </c>
      <c r="E53" s="205" t="s">
        <v>110</v>
      </c>
      <c r="F53" s="206">
        <v>119000</v>
      </c>
      <c r="G53" s="118">
        <v>0</v>
      </c>
      <c r="H53" s="118">
        <v>0</v>
      </c>
      <c r="I53" s="118">
        <v>0</v>
      </c>
      <c r="J53" s="118">
        <v>0</v>
      </c>
      <c r="K53" s="118">
        <v>0</v>
      </c>
      <c r="L53" s="118">
        <v>0</v>
      </c>
      <c r="M53" s="118">
        <v>0</v>
      </c>
      <c r="N53" s="118">
        <v>0</v>
      </c>
      <c r="O53" s="118">
        <v>0</v>
      </c>
      <c r="P53" s="118">
        <v>0</v>
      </c>
      <c r="Q53" s="118">
        <v>0</v>
      </c>
      <c r="R53" s="118">
        <v>0</v>
      </c>
      <c r="S53" s="118">
        <v>0</v>
      </c>
      <c r="T53" s="118">
        <v>0</v>
      </c>
      <c r="U53" s="118">
        <v>0</v>
      </c>
      <c r="V53" s="118">
        <v>0</v>
      </c>
      <c r="W53" s="118">
        <v>0</v>
      </c>
      <c r="X53" s="118">
        <v>0</v>
      </c>
      <c r="Y53" s="118">
        <v>0</v>
      </c>
      <c r="Z53" s="118">
        <v>0</v>
      </c>
      <c r="AA53" s="118">
        <v>0</v>
      </c>
      <c r="AB53" s="118">
        <v>0</v>
      </c>
      <c r="AC53" s="118">
        <v>0</v>
      </c>
      <c r="AD53" s="118">
        <v>0</v>
      </c>
      <c r="AE53" s="118">
        <v>0</v>
      </c>
      <c r="AF53" s="118">
        <v>0</v>
      </c>
      <c r="AG53" s="118">
        <v>0</v>
      </c>
      <c r="AH53" s="153">
        <f t="shared" si="0"/>
        <v>0</v>
      </c>
      <c r="AI53" s="153">
        <f t="shared" si="1"/>
        <v>0</v>
      </c>
      <c r="AJ53" s="118">
        <v>0</v>
      </c>
      <c r="AK53" s="153">
        <f t="shared" si="2"/>
        <v>0</v>
      </c>
      <c r="AL53" s="153">
        <f t="shared" si="3"/>
        <v>0</v>
      </c>
      <c r="AM53" s="118">
        <v>0</v>
      </c>
      <c r="AN53" s="153">
        <f t="shared" si="4"/>
        <v>0</v>
      </c>
      <c r="AO53" s="153">
        <f t="shared" si="5"/>
        <v>0</v>
      </c>
      <c r="AP53" s="118">
        <v>0</v>
      </c>
      <c r="AQ53" s="275">
        <f t="shared" si="6"/>
        <v>0</v>
      </c>
      <c r="AR53" s="153">
        <f t="shared" si="7"/>
        <v>0</v>
      </c>
      <c r="AS53" s="118">
        <v>0</v>
      </c>
      <c r="AT53" s="367"/>
    </row>
    <row r="54" spans="1:46" hidden="1" x14ac:dyDescent="0.35">
      <c r="A54" s="207" t="s">
        <v>126</v>
      </c>
      <c r="B54" s="207" t="s">
        <v>127</v>
      </c>
      <c r="C54" s="130" t="s">
        <v>100</v>
      </c>
      <c r="D54" s="130" t="s">
        <v>100</v>
      </c>
      <c r="E54" s="207" t="s">
        <v>109</v>
      </c>
      <c r="F54" s="206">
        <v>169000</v>
      </c>
      <c r="G54" s="122">
        <v>0</v>
      </c>
      <c r="H54" s="122">
        <v>0</v>
      </c>
      <c r="I54" s="122">
        <v>0</v>
      </c>
      <c r="J54" s="122">
        <v>0</v>
      </c>
      <c r="K54" s="122">
        <v>0</v>
      </c>
      <c r="L54" s="122">
        <v>0</v>
      </c>
      <c r="M54" s="122">
        <v>0</v>
      </c>
      <c r="N54" s="122">
        <v>0</v>
      </c>
      <c r="O54" s="122">
        <v>0</v>
      </c>
      <c r="P54" s="122">
        <v>0</v>
      </c>
      <c r="Q54" s="122">
        <v>0</v>
      </c>
      <c r="R54" s="122">
        <v>0</v>
      </c>
      <c r="S54" s="122">
        <v>0</v>
      </c>
      <c r="T54" s="122">
        <v>0</v>
      </c>
      <c r="U54" s="122">
        <v>0</v>
      </c>
      <c r="V54" s="122">
        <v>0</v>
      </c>
      <c r="W54" s="122">
        <v>0</v>
      </c>
      <c r="X54" s="122">
        <v>0</v>
      </c>
      <c r="Y54" s="122">
        <v>0</v>
      </c>
      <c r="Z54" s="122">
        <v>0</v>
      </c>
      <c r="AA54" s="122">
        <v>0</v>
      </c>
      <c r="AB54" s="122">
        <v>0</v>
      </c>
      <c r="AC54" s="122">
        <v>0</v>
      </c>
      <c r="AD54" s="122">
        <v>0</v>
      </c>
      <c r="AE54" s="122">
        <v>0</v>
      </c>
      <c r="AF54" s="122">
        <v>0</v>
      </c>
      <c r="AG54" s="122">
        <v>0</v>
      </c>
      <c r="AH54" s="154">
        <f t="shared" si="0"/>
        <v>0</v>
      </c>
      <c r="AI54" s="154">
        <f t="shared" si="1"/>
        <v>0</v>
      </c>
      <c r="AJ54" s="122">
        <v>0</v>
      </c>
      <c r="AK54" s="154">
        <f t="shared" si="2"/>
        <v>0</v>
      </c>
      <c r="AL54" s="154">
        <f t="shared" si="3"/>
        <v>0</v>
      </c>
      <c r="AM54" s="122">
        <v>0</v>
      </c>
      <c r="AN54" s="154">
        <f t="shared" si="4"/>
        <v>0</v>
      </c>
      <c r="AO54" s="154">
        <f t="shared" si="5"/>
        <v>0</v>
      </c>
      <c r="AP54" s="122">
        <v>0</v>
      </c>
      <c r="AQ54" s="276">
        <f t="shared" si="6"/>
        <v>0</v>
      </c>
      <c r="AR54" s="154">
        <f t="shared" si="7"/>
        <v>0</v>
      </c>
      <c r="AS54" s="122">
        <v>0</v>
      </c>
      <c r="AT54" s="368"/>
    </row>
    <row r="55" spans="1:46" s="10" customFormat="1" hidden="1" x14ac:dyDescent="0.35">
      <c r="A55" s="205" t="s">
        <v>126</v>
      </c>
      <c r="B55" s="205" t="s">
        <v>127</v>
      </c>
      <c r="C55" s="132" t="s">
        <v>100</v>
      </c>
      <c r="D55" s="132" t="s">
        <v>100</v>
      </c>
      <c r="E55" s="205" t="s">
        <v>109</v>
      </c>
      <c r="F55" s="206">
        <v>179000</v>
      </c>
      <c r="G55" s="118">
        <v>0</v>
      </c>
      <c r="H55" s="118">
        <v>0</v>
      </c>
      <c r="I55" s="118">
        <v>0</v>
      </c>
      <c r="J55" s="118">
        <v>0</v>
      </c>
      <c r="K55" s="118">
        <v>0</v>
      </c>
      <c r="L55" s="118">
        <v>0</v>
      </c>
      <c r="M55" s="118">
        <v>0</v>
      </c>
      <c r="N55" s="118">
        <v>0</v>
      </c>
      <c r="O55" s="118">
        <v>0</v>
      </c>
      <c r="P55" s="118">
        <v>0</v>
      </c>
      <c r="Q55" s="118">
        <v>0</v>
      </c>
      <c r="R55" s="118">
        <v>0</v>
      </c>
      <c r="S55" s="118">
        <v>0</v>
      </c>
      <c r="T55" s="118">
        <v>0</v>
      </c>
      <c r="U55" s="118">
        <v>0</v>
      </c>
      <c r="V55" s="118">
        <v>0</v>
      </c>
      <c r="W55" s="118">
        <v>0</v>
      </c>
      <c r="X55" s="118">
        <v>0</v>
      </c>
      <c r="Y55" s="118">
        <v>0</v>
      </c>
      <c r="Z55" s="118">
        <v>0</v>
      </c>
      <c r="AA55" s="118">
        <v>0</v>
      </c>
      <c r="AB55" s="118">
        <v>0</v>
      </c>
      <c r="AC55" s="118">
        <v>0</v>
      </c>
      <c r="AD55" s="118">
        <v>0</v>
      </c>
      <c r="AE55" s="118">
        <v>0</v>
      </c>
      <c r="AF55" s="118">
        <v>0</v>
      </c>
      <c r="AG55" s="118">
        <v>0</v>
      </c>
      <c r="AH55" s="153">
        <f t="shared" si="0"/>
        <v>0</v>
      </c>
      <c r="AI55" s="153">
        <f t="shared" si="1"/>
        <v>0</v>
      </c>
      <c r="AJ55" s="118">
        <v>0</v>
      </c>
      <c r="AK55" s="153">
        <f t="shared" si="2"/>
        <v>0</v>
      </c>
      <c r="AL55" s="153">
        <f t="shared" si="3"/>
        <v>0</v>
      </c>
      <c r="AM55" s="118">
        <v>0</v>
      </c>
      <c r="AN55" s="153">
        <f t="shared" si="4"/>
        <v>0</v>
      </c>
      <c r="AO55" s="153">
        <f t="shared" si="5"/>
        <v>0</v>
      </c>
      <c r="AP55" s="118">
        <v>0</v>
      </c>
      <c r="AQ55" s="275">
        <f t="shared" si="6"/>
        <v>0</v>
      </c>
      <c r="AR55" s="153">
        <f t="shared" si="7"/>
        <v>0</v>
      </c>
      <c r="AS55" s="118">
        <v>0</v>
      </c>
      <c r="AT55" s="387"/>
    </row>
    <row r="56" spans="1:46" s="10" customFormat="1" hidden="1" x14ac:dyDescent="0.35">
      <c r="A56" s="207" t="s">
        <v>128</v>
      </c>
      <c r="B56" s="207" t="s">
        <v>129</v>
      </c>
      <c r="C56" s="130" t="s">
        <v>100</v>
      </c>
      <c r="D56" s="130" t="s">
        <v>100</v>
      </c>
      <c r="E56" s="207" t="s">
        <v>109</v>
      </c>
      <c r="F56" s="206">
        <v>178000</v>
      </c>
      <c r="G56" s="122">
        <v>0</v>
      </c>
      <c r="H56" s="122">
        <v>0</v>
      </c>
      <c r="I56" s="122">
        <v>0</v>
      </c>
      <c r="J56" s="122">
        <v>0</v>
      </c>
      <c r="K56" s="122">
        <v>0</v>
      </c>
      <c r="L56" s="122">
        <v>0</v>
      </c>
      <c r="M56" s="122">
        <v>0</v>
      </c>
      <c r="N56" s="122">
        <v>0</v>
      </c>
      <c r="O56" s="122">
        <v>0</v>
      </c>
      <c r="P56" s="122">
        <v>0</v>
      </c>
      <c r="Q56" s="122">
        <v>0</v>
      </c>
      <c r="R56" s="122">
        <v>0</v>
      </c>
      <c r="S56" s="122">
        <v>0</v>
      </c>
      <c r="T56" s="122">
        <v>0</v>
      </c>
      <c r="U56" s="122">
        <v>0</v>
      </c>
      <c r="V56" s="122">
        <v>0</v>
      </c>
      <c r="W56" s="122">
        <v>0</v>
      </c>
      <c r="X56" s="122">
        <v>0</v>
      </c>
      <c r="Y56" s="122">
        <v>0</v>
      </c>
      <c r="Z56" s="122">
        <v>0</v>
      </c>
      <c r="AA56" s="122">
        <v>0</v>
      </c>
      <c r="AB56" s="122">
        <v>0</v>
      </c>
      <c r="AC56" s="122">
        <v>0</v>
      </c>
      <c r="AD56" s="122">
        <v>0</v>
      </c>
      <c r="AE56" s="122">
        <v>0</v>
      </c>
      <c r="AF56" s="122">
        <v>0</v>
      </c>
      <c r="AG56" s="122">
        <v>0</v>
      </c>
      <c r="AH56" s="154">
        <f t="shared" si="0"/>
        <v>0</v>
      </c>
      <c r="AI56" s="154">
        <f t="shared" si="1"/>
        <v>0</v>
      </c>
      <c r="AJ56" s="122">
        <v>0</v>
      </c>
      <c r="AK56" s="154">
        <f t="shared" si="2"/>
        <v>0</v>
      </c>
      <c r="AL56" s="154">
        <f t="shared" si="3"/>
        <v>0</v>
      </c>
      <c r="AM56" s="122">
        <v>0</v>
      </c>
      <c r="AN56" s="154">
        <f t="shared" si="4"/>
        <v>0</v>
      </c>
      <c r="AO56" s="154">
        <f t="shared" si="5"/>
        <v>0</v>
      </c>
      <c r="AP56" s="122">
        <v>0</v>
      </c>
      <c r="AQ56" s="276">
        <f t="shared" si="6"/>
        <v>0</v>
      </c>
      <c r="AR56" s="154">
        <f t="shared" si="7"/>
        <v>0</v>
      </c>
      <c r="AS56" s="122">
        <v>0</v>
      </c>
      <c r="AT56" s="387"/>
    </row>
    <row r="57" spans="1:46" s="10" customFormat="1" hidden="1" x14ac:dyDescent="0.35">
      <c r="A57" s="205" t="s">
        <v>128</v>
      </c>
      <c r="B57" s="205" t="s">
        <v>129</v>
      </c>
      <c r="C57" s="132" t="s">
        <v>100</v>
      </c>
      <c r="D57" s="132" t="s">
        <v>100</v>
      </c>
      <c r="E57" s="205" t="s">
        <v>109</v>
      </c>
      <c r="F57" s="206">
        <v>183000</v>
      </c>
      <c r="G57" s="118">
        <v>0</v>
      </c>
      <c r="H57" s="118">
        <v>0</v>
      </c>
      <c r="I57" s="118">
        <v>0</v>
      </c>
      <c r="J57" s="118">
        <v>0</v>
      </c>
      <c r="K57" s="118">
        <v>0</v>
      </c>
      <c r="L57" s="118">
        <v>0</v>
      </c>
      <c r="M57" s="118">
        <v>0</v>
      </c>
      <c r="N57" s="118">
        <v>0</v>
      </c>
      <c r="O57" s="118">
        <v>0</v>
      </c>
      <c r="P57" s="118">
        <v>0</v>
      </c>
      <c r="Q57" s="118">
        <v>0</v>
      </c>
      <c r="R57" s="118">
        <v>0</v>
      </c>
      <c r="S57" s="118">
        <v>0</v>
      </c>
      <c r="T57" s="118">
        <v>0</v>
      </c>
      <c r="U57" s="118">
        <v>0</v>
      </c>
      <c r="V57" s="118">
        <v>0</v>
      </c>
      <c r="W57" s="118">
        <v>0</v>
      </c>
      <c r="X57" s="118">
        <v>0</v>
      </c>
      <c r="Y57" s="118">
        <v>0</v>
      </c>
      <c r="Z57" s="118">
        <v>0</v>
      </c>
      <c r="AA57" s="118">
        <v>0</v>
      </c>
      <c r="AB57" s="118">
        <v>0</v>
      </c>
      <c r="AC57" s="118">
        <v>0</v>
      </c>
      <c r="AD57" s="118">
        <v>0</v>
      </c>
      <c r="AE57" s="118">
        <v>0</v>
      </c>
      <c r="AF57" s="118">
        <v>0</v>
      </c>
      <c r="AG57" s="118">
        <v>0</v>
      </c>
      <c r="AH57" s="153">
        <f t="shared" si="0"/>
        <v>0</v>
      </c>
      <c r="AI57" s="153">
        <f t="shared" si="1"/>
        <v>0</v>
      </c>
      <c r="AJ57" s="118">
        <v>0</v>
      </c>
      <c r="AK57" s="153">
        <f t="shared" si="2"/>
        <v>0</v>
      </c>
      <c r="AL57" s="153">
        <f t="shared" si="3"/>
        <v>0</v>
      </c>
      <c r="AM57" s="118">
        <v>0</v>
      </c>
      <c r="AN57" s="153">
        <f t="shared" si="4"/>
        <v>0</v>
      </c>
      <c r="AO57" s="153">
        <f t="shared" si="5"/>
        <v>0</v>
      </c>
      <c r="AP57" s="118">
        <v>0</v>
      </c>
      <c r="AQ57" s="275">
        <f t="shared" si="6"/>
        <v>0</v>
      </c>
      <c r="AR57" s="153">
        <f t="shared" si="7"/>
        <v>0</v>
      </c>
      <c r="AS57" s="118">
        <v>0</v>
      </c>
      <c r="AT57" s="387"/>
    </row>
    <row r="58" spans="1:46" s="10" customFormat="1" hidden="1" x14ac:dyDescent="0.35">
      <c r="A58" s="207" t="s">
        <v>130</v>
      </c>
      <c r="B58" s="207" t="s">
        <v>131</v>
      </c>
      <c r="C58" s="130" t="s">
        <v>100</v>
      </c>
      <c r="D58" s="130" t="s">
        <v>100</v>
      </c>
      <c r="E58" s="207" t="s">
        <v>109</v>
      </c>
      <c r="F58" s="206">
        <v>248000</v>
      </c>
      <c r="G58" s="122">
        <v>0</v>
      </c>
      <c r="H58" s="122">
        <v>0</v>
      </c>
      <c r="I58" s="122">
        <v>0</v>
      </c>
      <c r="J58" s="122">
        <v>0</v>
      </c>
      <c r="K58" s="122">
        <v>0</v>
      </c>
      <c r="L58" s="122">
        <v>0</v>
      </c>
      <c r="M58" s="122">
        <v>0</v>
      </c>
      <c r="N58" s="122">
        <v>0</v>
      </c>
      <c r="O58" s="122">
        <v>0</v>
      </c>
      <c r="P58" s="122">
        <v>0</v>
      </c>
      <c r="Q58" s="122">
        <v>0</v>
      </c>
      <c r="R58" s="122">
        <v>0</v>
      </c>
      <c r="S58" s="122">
        <v>0</v>
      </c>
      <c r="T58" s="122">
        <v>0</v>
      </c>
      <c r="U58" s="122">
        <v>0</v>
      </c>
      <c r="V58" s="122">
        <v>0</v>
      </c>
      <c r="W58" s="122">
        <v>0</v>
      </c>
      <c r="X58" s="122">
        <v>0</v>
      </c>
      <c r="Y58" s="122">
        <v>0</v>
      </c>
      <c r="Z58" s="122">
        <v>0</v>
      </c>
      <c r="AA58" s="122">
        <v>0</v>
      </c>
      <c r="AB58" s="122">
        <v>0</v>
      </c>
      <c r="AC58" s="122">
        <v>0</v>
      </c>
      <c r="AD58" s="122">
        <v>0</v>
      </c>
      <c r="AE58" s="122">
        <v>0</v>
      </c>
      <c r="AF58" s="122">
        <v>0</v>
      </c>
      <c r="AG58" s="122">
        <v>0</v>
      </c>
      <c r="AH58" s="154">
        <f t="shared" si="0"/>
        <v>0</v>
      </c>
      <c r="AI58" s="154">
        <f t="shared" si="1"/>
        <v>0</v>
      </c>
      <c r="AJ58" s="122">
        <v>0</v>
      </c>
      <c r="AK58" s="154">
        <f t="shared" si="2"/>
        <v>0</v>
      </c>
      <c r="AL58" s="154">
        <f t="shared" si="3"/>
        <v>0</v>
      </c>
      <c r="AM58" s="122">
        <v>0</v>
      </c>
      <c r="AN58" s="154">
        <f t="shared" si="4"/>
        <v>0</v>
      </c>
      <c r="AO58" s="154">
        <f t="shared" si="5"/>
        <v>0</v>
      </c>
      <c r="AP58" s="122">
        <v>0</v>
      </c>
      <c r="AQ58" s="276">
        <f t="shared" si="6"/>
        <v>0</v>
      </c>
      <c r="AR58" s="154">
        <f t="shared" si="7"/>
        <v>0</v>
      </c>
      <c r="AS58" s="122">
        <v>0</v>
      </c>
      <c r="AT58" s="387"/>
    </row>
    <row r="59" spans="1:46" s="10" customFormat="1" hidden="1" x14ac:dyDescent="0.35">
      <c r="A59" s="205" t="s">
        <v>130</v>
      </c>
      <c r="B59" s="205" t="s">
        <v>131</v>
      </c>
      <c r="C59" s="132" t="s">
        <v>100</v>
      </c>
      <c r="D59" s="132" t="s">
        <v>100</v>
      </c>
      <c r="E59" s="205" t="s">
        <v>109</v>
      </c>
      <c r="F59" s="206">
        <v>259000</v>
      </c>
      <c r="G59" s="118">
        <v>0</v>
      </c>
      <c r="H59" s="118">
        <v>0</v>
      </c>
      <c r="I59" s="118">
        <v>0</v>
      </c>
      <c r="J59" s="118">
        <v>0</v>
      </c>
      <c r="K59" s="118">
        <v>0</v>
      </c>
      <c r="L59" s="118">
        <v>0</v>
      </c>
      <c r="M59" s="118">
        <v>0</v>
      </c>
      <c r="N59" s="118">
        <v>0</v>
      </c>
      <c r="O59" s="118">
        <v>0</v>
      </c>
      <c r="P59" s="118">
        <v>0</v>
      </c>
      <c r="Q59" s="118">
        <v>0</v>
      </c>
      <c r="R59" s="118">
        <v>0</v>
      </c>
      <c r="S59" s="118">
        <v>0</v>
      </c>
      <c r="T59" s="118">
        <v>0</v>
      </c>
      <c r="U59" s="118">
        <v>0</v>
      </c>
      <c r="V59" s="118">
        <v>0</v>
      </c>
      <c r="W59" s="118">
        <v>0</v>
      </c>
      <c r="X59" s="118">
        <v>0</v>
      </c>
      <c r="Y59" s="118">
        <v>0</v>
      </c>
      <c r="Z59" s="118">
        <v>0</v>
      </c>
      <c r="AA59" s="118">
        <v>0</v>
      </c>
      <c r="AB59" s="118">
        <v>0</v>
      </c>
      <c r="AC59" s="118">
        <v>0</v>
      </c>
      <c r="AD59" s="118">
        <v>0</v>
      </c>
      <c r="AE59" s="118">
        <v>0</v>
      </c>
      <c r="AF59" s="118">
        <v>0</v>
      </c>
      <c r="AG59" s="118">
        <v>0</v>
      </c>
      <c r="AH59" s="153">
        <f t="shared" si="0"/>
        <v>0</v>
      </c>
      <c r="AI59" s="153">
        <f t="shared" si="1"/>
        <v>0</v>
      </c>
      <c r="AJ59" s="118">
        <v>0</v>
      </c>
      <c r="AK59" s="153">
        <f t="shared" si="2"/>
        <v>0</v>
      </c>
      <c r="AL59" s="153">
        <f t="shared" si="3"/>
        <v>0</v>
      </c>
      <c r="AM59" s="118">
        <v>0</v>
      </c>
      <c r="AN59" s="153">
        <f t="shared" si="4"/>
        <v>0</v>
      </c>
      <c r="AO59" s="153">
        <f t="shared" si="5"/>
        <v>0</v>
      </c>
      <c r="AP59" s="118">
        <v>0</v>
      </c>
      <c r="AQ59" s="275">
        <f t="shared" si="6"/>
        <v>0</v>
      </c>
      <c r="AR59" s="153">
        <f t="shared" si="7"/>
        <v>0</v>
      </c>
      <c r="AS59" s="118">
        <v>0</v>
      </c>
      <c r="AT59" s="387"/>
    </row>
    <row r="60" spans="1:46" hidden="1" x14ac:dyDescent="0.35">
      <c r="A60" s="207" t="s">
        <v>35</v>
      </c>
      <c r="B60" s="207" t="s">
        <v>36</v>
      </c>
      <c r="C60" s="130" t="s">
        <v>100</v>
      </c>
      <c r="D60" s="130" t="s">
        <v>100</v>
      </c>
      <c r="E60" s="198" t="s">
        <v>109</v>
      </c>
      <c r="F60" s="165">
        <v>12000</v>
      </c>
      <c r="G60" s="122">
        <v>0</v>
      </c>
      <c r="H60" s="122">
        <v>0</v>
      </c>
      <c r="I60" s="122">
        <v>0</v>
      </c>
      <c r="J60" s="122">
        <v>0</v>
      </c>
      <c r="K60" s="122">
        <v>0</v>
      </c>
      <c r="L60" s="122">
        <v>0</v>
      </c>
      <c r="M60" s="122">
        <v>0</v>
      </c>
      <c r="N60" s="122">
        <v>0</v>
      </c>
      <c r="O60" s="122">
        <v>0</v>
      </c>
      <c r="P60" s="122">
        <v>0</v>
      </c>
      <c r="Q60" s="122">
        <v>0</v>
      </c>
      <c r="R60" s="122">
        <v>0</v>
      </c>
      <c r="S60" s="122">
        <v>0</v>
      </c>
      <c r="T60" s="122">
        <v>0</v>
      </c>
      <c r="U60" s="122">
        <v>0</v>
      </c>
      <c r="V60" s="122">
        <v>0</v>
      </c>
      <c r="W60" s="122">
        <v>0</v>
      </c>
      <c r="X60" s="122">
        <v>0</v>
      </c>
      <c r="Y60" s="122">
        <v>0</v>
      </c>
      <c r="Z60" s="122">
        <v>0</v>
      </c>
      <c r="AA60" s="122">
        <v>0</v>
      </c>
      <c r="AB60" s="122">
        <v>0</v>
      </c>
      <c r="AC60" s="122">
        <v>0</v>
      </c>
      <c r="AD60" s="122">
        <v>0</v>
      </c>
      <c r="AE60" s="122">
        <v>0</v>
      </c>
      <c r="AF60" s="122">
        <v>0</v>
      </c>
      <c r="AG60" s="122">
        <v>0</v>
      </c>
      <c r="AH60" s="154">
        <f t="shared" si="0"/>
        <v>0</v>
      </c>
      <c r="AI60" s="154">
        <f t="shared" si="1"/>
        <v>0</v>
      </c>
      <c r="AJ60" s="122">
        <v>0</v>
      </c>
      <c r="AK60" s="154">
        <f t="shared" si="2"/>
        <v>0</v>
      </c>
      <c r="AL60" s="154">
        <f t="shared" si="3"/>
        <v>0</v>
      </c>
      <c r="AM60" s="122">
        <v>0</v>
      </c>
      <c r="AN60" s="154">
        <f t="shared" si="4"/>
        <v>0</v>
      </c>
      <c r="AO60" s="154">
        <f t="shared" si="5"/>
        <v>0</v>
      </c>
      <c r="AP60" s="122">
        <v>0</v>
      </c>
      <c r="AQ60" s="276">
        <f t="shared" si="6"/>
        <v>0</v>
      </c>
      <c r="AR60" s="154">
        <f t="shared" si="7"/>
        <v>0</v>
      </c>
      <c r="AS60" s="122">
        <v>0</v>
      </c>
      <c r="AT60" s="368"/>
    </row>
    <row r="61" spans="1:46" s="10" customFormat="1" hidden="1" x14ac:dyDescent="0.35">
      <c r="A61" s="205" t="s">
        <v>136</v>
      </c>
      <c r="B61" s="205" t="s">
        <v>137</v>
      </c>
      <c r="C61" s="132" t="s">
        <v>100</v>
      </c>
      <c r="D61" s="132" t="s">
        <v>100</v>
      </c>
      <c r="E61" s="195" t="s">
        <v>109</v>
      </c>
      <c r="F61" s="206">
        <v>169000</v>
      </c>
      <c r="G61" s="118">
        <v>270</v>
      </c>
      <c r="H61" s="118">
        <v>0</v>
      </c>
      <c r="I61" s="118">
        <v>0</v>
      </c>
      <c r="J61" s="118">
        <v>0</v>
      </c>
      <c r="K61" s="118">
        <v>0</v>
      </c>
      <c r="L61" s="118">
        <v>0</v>
      </c>
      <c r="M61" s="118">
        <v>0</v>
      </c>
      <c r="N61" s="118">
        <v>0</v>
      </c>
      <c r="O61" s="118">
        <v>0</v>
      </c>
      <c r="P61" s="118">
        <v>0</v>
      </c>
      <c r="Q61" s="118">
        <v>0</v>
      </c>
      <c r="R61" s="118">
        <v>0</v>
      </c>
      <c r="S61" s="118">
        <v>0</v>
      </c>
      <c r="T61" s="118">
        <v>0</v>
      </c>
      <c r="U61" s="118">
        <v>0</v>
      </c>
      <c r="V61" s="118">
        <v>0</v>
      </c>
      <c r="W61" s="118">
        <v>0</v>
      </c>
      <c r="X61" s="118">
        <v>0</v>
      </c>
      <c r="Y61" s="118">
        <v>0</v>
      </c>
      <c r="Z61" s="118">
        <v>0</v>
      </c>
      <c r="AA61" s="118">
        <v>0</v>
      </c>
      <c r="AB61" s="118">
        <v>0</v>
      </c>
      <c r="AC61" s="118">
        <v>0</v>
      </c>
      <c r="AD61" s="118">
        <v>0</v>
      </c>
      <c r="AE61" s="118">
        <v>0</v>
      </c>
      <c r="AF61" s="118">
        <v>0</v>
      </c>
      <c r="AG61" s="118">
        <v>0</v>
      </c>
      <c r="AH61" s="153">
        <f t="shared" ref="AH61:AH92" si="8">ROUND(((AG61/$AG$139)*100),2)</f>
        <v>0</v>
      </c>
      <c r="AI61" s="153">
        <f t="shared" ref="AI61:AI92" si="9">ROUND((((F61*AG61)/$AG$140)*100),2)</f>
        <v>0</v>
      </c>
      <c r="AJ61" s="118">
        <v>0</v>
      </c>
      <c r="AK61" s="153">
        <f t="shared" ref="AK61:AK92" si="10">ROUND(((AJ61/$AJ$139)*100),2)</f>
        <v>0</v>
      </c>
      <c r="AL61" s="153">
        <f t="shared" ref="AL61:AL92" si="11">ROUND((((F61*AJ61)/$AJ$140)*100),2)</f>
        <v>0</v>
      </c>
      <c r="AM61" s="118">
        <v>0</v>
      </c>
      <c r="AN61" s="153">
        <f t="shared" ref="AN61:AN92" si="12">ROUND(((AM61/$AM$139)*100),2)</f>
        <v>0</v>
      </c>
      <c r="AO61" s="153">
        <f t="shared" ref="AO61:AO92" si="13">ROUND((((F61*AM61)/$AM$140)*100),2)</f>
        <v>0</v>
      </c>
      <c r="AP61" s="118">
        <v>0</v>
      </c>
      <c r="AQ61" s="275">
        <f t="shared" si="6"/>
        <v>0</v>
      </c>
      <c r="AR61" s="153">
        <f t="shared" ref="AR61:AR92" si="14">ROUND((((F61*AP61)/$AP$140)*100),2)</f>
        <v>0</v>
      </c>
      <c r="AS61" s="118">
        <v>0</v>
      </c>
      <c r="AT61" s="387"/>
    </row>
    <row r="62" spans="1:46" s="10" customFormat="1" hidden="1" x14ac:dyDescent="0.35">
      <c r="A62" s="207" t="s">
        <v>136</v>
      </c>
      <c r="B62" s="207" t="s">
        <v>137</v>
      </c>
      <c r="C62" s="130" t="s">
        <v>100</v>
      </c>
      <c r="D62" s="130" t="s">
        <v>100</v>
      </c>
      <c r="E62" s="198" t="s">
        <v>110</v>
      </c>
      <c r="F62" s="206">
        <v>169000</v>
      </c>
      <c r="G62" s="122">
        <v>1</v>
      </c>
      <c r="H62" s="122">
        <v>0</v>
      </c>
      <c r="I62" s="122">
        <v>0</v>
      </c>
      <c r="J62" s="122">
        <v>0</v>
      </c>
      <c r="K62" s="122">
        <v>0</v>
      </c>
      <c r="L62" s="122">
        <v>0</v>
      </c>
      <c r="M62" s="122">
        <v>0</v>
      </c>
      <c r="N62" s="122">
        <v>0</v>
      </c>
      <c r="O62" s="122">
        <v>0</v>
      </c>
      <c r="P62" s="122">
        <v>0</v>
      </c>
      <c r="Q62" s="122">
        <v>0</v>
      </c>
      <c r="R62" s="122">
        <v>0</v>
      </c>
      <c r="S62" s="122">
        <v>0</v>
      </c>
      <c r="T62" s="122">
        <v>0</v>
      </c>
      <c r="U62" s="122">
        <v>0</v>
      </c>
      <c r="V62" s="122">
        <v>0</v>
      </c>
      <c r="W62" s="122">
        <v>0</v>
      </c>
      <c r="X62" s="122">
        <v>0</v>
      </c>
      <c r="Y62" s="122">
        <v>0</v>
      </c>
      <c r="Z62" s="122">
        <v>0</v>
      </c>
      <c r="AA62" s="122">
        <v>0</v>
      </c>
      <c r="AB62" s="122">
        <v>0</v>
      </c>
      <c r="AC62" s="122">
        <v>0</v>
      </c>
      <c r="AD62" s="122">
        <v>0</v>
      </c>
      <c r="AE62" s="122">
        <v>0</v>
      </c>
      <c r="AF62" s="122">
        <v>0</v>
      </c>
      <c r="AG62" s="122">
        <v>0</v>
      </c>
      <c r="AH62" s="154">
        <f t="shared" si="8"/>
        <v>0</v>
      </c>
      <c r="AI62" s="154">
        <f t="shared" si="9"/>
        <v>0</v>
      </c>
      <c r="AJ62" s="122">
        <v>0</v>
      </c>
      <c r="AK62" s="154">
        <f t="shared" si="10"/>
        <v>0</v>
      </c>
      <c r="AL62" s="154">
        <f t="shared" si="11"/>
        <v>0</v>
      </c>
      <c r="AM62" s="122">
        <v>0</v>
      </c>
      <c r="AN62" s="154">
        <f t="shared" si="12"/>
        <v>0</v>
      </c>
      <c r="AO62" s="154">
        <f t="shared" si="13"/>
        <v>0</v>
      </c>
      <c r="AP62" s="122">
        <v>0</v>
      </c>
      <c r="AQ62" s="276">
        <f t="shared" si="6"/>
        <v>0</v>
      </c>
      <c r="AR62" s="154">
        <f t="shared" si="14"/>
        <v>0</v>
      </c>
      <c r="AS62" s="122">
        <v>0</v>
      </c>
      <c r="AT62" s="387"/>
    </row>
    <row r="63" spans="1:46" hidden="1" x14ac:dyDescent="0.35">
      <c r="A63" s="205" t="s">
        <v>138</v>
      </c>
      <c r="B63" s="205" t="s">
        <v>139</v>
      </c>
      <c r="C63" s="132" t="s">
        <v>100</v>
      </c>
      <c r="D63" s="132" t="s">
        <v>100</v>
      </c>
      <c r="E63" s="195" t="s">
        <v>109</v>
      </c>
      <c r="F63" s="206">
        <v>178000</v>
      </c>
      <c r="G63" s="118">
        <v>113</v>
      </c>
      <c r="H63" s="118">
        <v>0</v>
      </c>
      <c r="I63" s="118">
        <v>0</v>
      </c>
      <c r="J63" s="118">
        <v>0</v>
      </c>
      <c r="K63" s="118">
        <v>0</v>
      </c>
      <c r="L63" s="118">
        <v>0</v>
      </c>
      <c r="M63" s="118">
        <v>0</v>
      </c>
      <c r="N63" s="118">
        <v>0</v>
      </c>
      <c r="O63" s="118">
        <v>0</v>
      </c>
      <c r="P63" s="118">
        <v>0</v>
      </c>
      <c r="Q63" s="118">
        <v>0</v>
      </c>
      <c r="R63" s="118">
        <v>0</v>
      </c>
      <c r="S63" s="118">
        <v>0</v>
      </c>
      <c r="T63" s="118">
        <v>0</v>
      </c>
      <c r="U63" s="118">
        <v>0</v>
      </c>
      <c r="V63" s="118">
        <v>0</v>
      </c>
      <c r="W63" s="118">
        <v>0</v>
      </c>
      <c r="X63" s="118">
        <v>0</v>
      </c>
      <c r="Y63" s="118">
        <v>0</v>
      </c>
      <c r="Z63" s="118">
        <v>0</v>
      </c>
      <c r="AA63" s="118">
        <v>0</v>
      </c>
      <c r="AB63" s="118">
        <v>0</v>
      </c>
      <c r="AC63" s="118">
        <v>0</v>
      </c>
      <c r="AD63" s="118">
        <v>0</v>
      </c>
      <c r="AE63" s="118">
        <v>0</v>
      </c>
      <c r="AF63" s="118">
        <v>0</v>
      </c>
      <c r="AG63" s="118">
        <v>0</v>
      </c>
      <c r="AH63" s="153">
        <f t="shared" si="8"/>
        <v>0</v>
      </c>
      <c r="AI63" s="153">
        <f t="shared" si="9"/>
        <v>0</v>
      </c>
      <c r="AJ63" s="118">
        <v>0</v>
      </c>
      <c r="AK63" s="153">
        <f t="shared" si="10"/>
        <v>0</v>
      </c>
      <c r="AL63" s="153">
        <f t="shared" si="11"/>
        <v>0</v>
      </c>
      <c r="AM63" s="118">
        <v>0</v>
      </c>
      <c r="AN63" s="153">
        <f t="shared" si="12"/>
        <v>0</v>
      </c>
      <c r="AO63" s="153">
        <f t="shared" si="13"/>
        <v>0</v>
      </c>
      <c r="AP63" s="118">
        <v>0</v>
      </c>
      <c r="AQ63" s="275">
        <f t="shared" si="6"/>
        <v>0</v>
      </c>
      <c r="AR63" s="153">
        <f t="shared" si="14"/>
        <v>0</v>
      </c>
      <c r="AS63" s="118">
        <v>0</v>
      </c>
      <c r="AT63" s="367"/>
    </row>
    <row r="64" spans="1:46" hidden="1" x14ac:dyDescent="0.35">
      <c r="A64" s="207" t="s">
        <v>140</v>
      </c>
      <c r="B64" s="207" t="s">
        <v>141</v>
      </c>
      <c r="C64" s="130" t="s">
        <v>100</v>
      </c>
      <c r="D64" s="130" t="s">
        <v>100</v>
      </c>
      <c r="E64" s="198" t="s">
        <v>109</v>
      </c>
      <c r="F64" s="206">
        <v>248000</v>
      </c>
      <c r="G64" s="122">
        <v>35</v>
      </c>
      <c r="H64" s="122">
        <v>0</v>
      </c>
      <c r="I64" s="122">
        <v>0</v>
      </c>
      <c r="J64" s="122">
        <v>0</v>
      </c>
      <c r="K64" s="122">
        <v>0</v>
      </c>
      <c r="L64" s="122">
        <v>0</v>
      </c>
      <c r="M64" s="122">
        <v>0</v>
      </c>
      <c r="N64" s="122">
        <v>0</v>
      </c>
      <c r="O64" s="122">
        <v>0</v>
      </c>
      <c r="P64" s="122">
        <v>0</v>
      </c>
      <c r="Q64" s="122">
        <v>0</v>
      </c>
      <c r="R64" s="122">
        <v>0</v>
      </c>
      <c r="S64" s="122">
        <v>0</v>
      </c>
      <c r="T64" s="122">
        <v>0</v>
      </c>
      <c r="U64" s="122">
        <v>0</v>
      </c>
      <c r="V64" s="122">
        <v>0</v>
      </c>
      <c r="W64" s="122">
        <v>0</v>
      </c>
      <c r="X64" s="122">
        <v>0</v>
      </c>
      <c r="Y64" s="122">
        <v>0</v>
      </c>
      <c r="Z64" s="122">
        <v>0</v>
      </c>
      <c r="AA64" s="122">
        <v>0</v>
      </c>
      <c r="AB64" s="122">
        <v>0</v>
      </c>
      <c r="AC64" s="122">
        <v>0</v>
      </c>
      <c r="AD64" s="122">
        <v>0</v>
      </c>
      <c r="AE64" s="122">
        <v>0</v>
      </c>
      <c r="AF64" s="122">
        <v>0</v>
      </c>
      <c r="AG64" s="122">
        <v>0</v>
      </c>
      <c r="AH64" s="154">
        <f t="shared" si="8"/>
        <v>0</v>
      </c>
      <c r="AI64" s="154">
        <f t="shared" si="9"/>
        <v>0</v>
      </c>
      <c r="AJ64" s="122">
        <v>0</v>
      </c>
      <c r="AK64" s="154">
        <f t="shared" si="10"/>
        <v>0</v>
      </c>
      <c r="AL64" s="154">
        <f t="shared" si="11"/>
        <v>0</v>
      </c>
      <c r="AM64" s="122">
        <v>0</v>
      </c>
      <c r="AN64" s="154">
        <f t="shared" si="12"/>
        <v>0</v>
      </c>
      <c r="AO64" s="154">
        <f t="shared" si="13"/>
        <v>0</v>
      </c>
      <c r="AP64" s="122">
        <v>0</v>
      </c>
      <c r="AQ64" s="276">
        <f t="shared" si="6"/>
        <v>0</v>
      </c>
      <c r="AR64" s="154">
        <f t="shared" si="14"/>
        <v>0</v>
      </c>
      <c r="AS64" s="122">
        <v>0</v>
      </c>
      <c r="AT64" s="368"/>
    </row>
    <row r="65" spans="1:47" s="10" customFormat="1" hidden="1" x14ac:dyDescent="0.35">
      <c r="A65" s="205" t="s">
        <v>37</v>
      </c>
      <c r="B65" s="205" t="s">
        <v>38</v>
      </c>
      <c r="C65" s="132" t="s">
        <v>100</v>
      </c>
      <c r="D65" s="132" t="s">
        <v>100</v>
      </c>
      <c r="E65" s="195" t="s">
        <v>110</v>
      </c>
      <c r="F65" s="165">
        <v>50000</v>
      </c>
      <c r="G65" s="118">
        <v>0</v>
      </c>
      <c r="H65" s="118">
        <v>0</v>
      </c>
      <c r="I65" s="118">
        <v>1</v>
      </c>
      <c r="J65" s="118">
        <v>0</v>
      </c>
      <c r="K65" s="118">
        <v>0</v>
      </c>
      <c r="L65" s="118">
        <v>0</v>
      </c>
      <c r="M65" s="118">
        <v>0</v>
      </c>
      <c r="N65" s="118">
        <v>0</v>
      </c>
      <c r="O65" s="118">
        <v>0</v>
      </c>
      <c r="P65" s="118">
        <v>0</v>
      </c>
      <c r="Q65" s="118">
        <v>0</v>
      </c>
      <c r="R65" s="118">
        <v>0</v>
      </c>
      <c r="S65" s="118">
        <v>0</v>
      </c>
      <c r="T65" s="118">
        <v>0</v>
      </c>
      <c r="U65" s="118">
        <v>0</v>
      </c>
      <c r="V65" s="118">
        <v>0</v>
      </c>
      <c r="W65" s="118">
        <v>0</v>
      </c>
      <c r="X65" s="118">
        <v>0</v>
      </c>
      <c r="Y65" s="118">
        <v>0</v>
      </c>
      <c r="Z65" s="118">
        <v>0</v>
      </c>
      <c r="AA65" s="118">
        <v>0</v>
      </c>
      <c r="AB65" s="118">
        <v>0</v>
      </c>
      <c r="AC65" s="118">
        <v>0</v>
      </c>
      <c r="AD65" s="118">
        <v>0</v>
      </c>
      <c r="AE65" s="118">
        <v>0</v>
      </c>
      <c r="AF65" s="118">
        <v>0</v>
      </c>
      <c r="AG65" s="118">
        <v>0</v>
      </c>
      <c r="AH65" s="153">
        <f t="shared" si="8"/>
        <v>0</v>
      </c>
      <c r="AI65" s="153">
        <f t="shared" si="9"/>
        <v>0</v>
      </c>
      <c r="AJ65" s="118">
        <v>0</v>
      </c>
      <c r="AK65" s="153">
        <f t="shared" si="10"/>
        <v>0</v>
      </c>
      <c r="AL65" s="153">
        <f t="shared" si="11"/>
        <v>0</v>
      </c>
      <c r="AM65" s="118">
        <v>0</v>
      </c>
      <c r="AN65" s="153">
        <f t="shared" si="12"/>
        <v>0</v>
      </c>
      <c r="AO65" s="153">
        <f t="shared" si="13"/>
        <v>0</v>
      </c>
      <c r="AP65" s="118">
        <v>0</v>
      </c>
      <c r="AQ65" s="275">
        <f t="shared" si="6"/>
        <v>0</v>
      </c>
      <c r="AR65" s="153">
        <f t="shared" si="14"/>
        <v>0</v>
      </c>
      <c r="AS65" s="118">
        <v>0</v>
      </c>
      <c r="AT65" s="387"/>
    </row>
    <row r="66" spans="1:47" s="10" customFormat="1" hidden="1" x14ac:dyDescent="0.35">
      <c r="A66" s="207" t="s">
        <v>37</v>
      </c>
      <c r="B66" s="207" t="s">
        <v>38</v>
      </c>
      <c r="C66" s="130" t="s">
        <v>100</v>
      </c>
      <c r="D66" s="130" t="s">
        <v>100</v>
      </c>
      <c r="E66" s="198" t="s">
        <v>109</v>
      </c>
      <c r="F66" s="165">
        <v>50000</v>
      </c>
      <c r="G66" s="122">
        <v>0</v>
      </c>
      <c r="H66" s="122">
        <v>0</v>
      </c>
      <c r="I66" s="122">
        <v>833</v>
      </c>
      <c r="J66" s="122">
        <v>0</v>
      </c>
      <c r="K66" s="122">
        <v>0</v>
      </c>
      <c r="L66" s="122">
        <v>0</v>
      </c>
      <c r="M66" s="122">
        <v>0</v>
      </c>
      <c r="N66" s="122">
        <v>0</v>
      </c>
      <c r="O66" s="122">
        <v>0</v>
      </c>
      <c r="P66" s="122">
        <v>0</v>
      </c>
      <c r="Q66" s="122">
        <v>0</v>
      </c>
      <c r="R66" s="122">
        <v>0</v>
      </c>
      <c r="S66" s="122">
        <v>0</v>
      </c>
      <c r="T66" s="122">
        <v>0</v>
      </c>
      <c r="U66" s="122">
        <v>0</v>
      </c>
      <c r="V66" s="122">
        <v>0</v>
      </c>
      <c r="W66" s="122">
        <v>0</v>
      </c>
      <c r="X66" s="122">
        <v>0</v>
      </c>
      <c r="Y66" s="122">
        <v>0</v>
      </c>
      <c r="Z66" s="122">
        <v>0</v>
      </c>
      <c r="AA66" s="122">
        <v>0</v>
      </c>
      <c r="AB66" s="122">
        <v>0</v>
      </c>
      <c r="AC66" s="122">
        <v>0</v>
      </c>
      <c r="AD66" s="122">
        <v>0</v>
      </c>
      <c r="AE66" s="122">
        <v>0</v>
      </c>
      <c r="AF66" s="122">
        <v>0</v>
      </c>
      <c r="AG66" s="122">
        <v>0</v>
      </c>
      <c r="AH66" s="154">
        <f t="shared" si="8"/>
        <v>0</v>
      </c>
      <c r="AI66" s="154">
        <f t="shared" si="9"/>
        <v>0</v>
      </c>
      <c r="AJ66" s="122">
        <v>0</v>
      </c>
      <c r="AK66" s="154">
        <f t="shared" si="10"/>
        <v>0</v>
      </c>
      <c r="AL66" s="154">
        <f t="shared" si="11"/>
        <v>0</v>
      </c>
      <c r="AM66" s="122">
        <v>0</v>
      </c>
      <c r="AN66" s="154">
        <f t="shared" si="12"/>
        <v>0</v>
      </c>
      <c r="AO66" s="154">
        <f t="shared" si="13"/>
        <v>0</v>
      </c>
      <c r="AP66" s="122">
        <v>0</v>
      </c>
      <c r="AQ66" s="276">
        <f t="shared" si="6"/>
        <v>0</v>
      </c>
      <c r="AR66" s="154">
        <f t="shared" si="14"/>
        <v>0</v>
      </c>
      <c r="AS66" s="122">
        <v>0</v>
      </c>
      <c r="AT66" s="387"/>
    </row>
    <row r="67" spans="1:47" s="10" customFormat="1" hidden="1" x14ac:dyDescent="0.35">
      <c r="A67" s="205" t="s">
        <v>39</v>
      </c>
      <c r="B67" s="205" t="s">
        <v>40</v>
      </c>
      <c r="C67" s="132" t="s">
        <v>100</v>
      </c>
      <c r="D67" s="132" t="s">
        <v>100</v>
      </c>
      <c r="E67" s="195" t="s">
        <v>109</v>
      </c>
      <c r="F67" s="165">
        <v>0</v>
      </c>
      <c r="G67" s="118">
        <v>0</v>
      </c>
      <c r="H67" s="118">
        <v>0</v>
      </c>
      <c r="I67" s="118">
        <v>9</v>
      </c>
      <c r="J67" s="118">
        <v>11</v>
      </c>
      <c r="K67" s="118">
        <v>12</v>
      </c>
      <c r="L67" s="118">
        <v>3</v>
      </c>
      <c r="M67" s="118">
        <v>0</v>
      </c>
      <c r="N67" s="118">
        <v>0</v>
      </c>
      <c r="O67" s="118">
        <v>0</v>
      </c>
      <c r="P67" s="118">
        <v>0</v>
      </c>
      <c r="Q67" s="118">
        <v>0</v>
      </c>
      <c r="R67" s="118">
        <v>0</v>
      </c>
      <c r="S67" s="118">
        <v>0</v>
      </c>
      <c r="T67" s="118">
        <v>0</v>
      </c>
      <c r="U67" s="118">
        <v>0</v>
      </c>
      <c r="V67" s="118">
        <v>0</v>
      </c>
      <c r="W67" s="118">
        <v>0</v>
      </c>
      <c r="X67" s="118">
        <v>5</v>
      </c>
      <c r="Y67" s="118">
        <v>2</v>
      </c>
      <c r="Z67" s="118">
        <v>9</v>
      </c>
      <c r="AA67" s="118">
        <v>9</v>
      </c>
      <c r="AB67" s="118">
        <v>5</v>
      </c>
      <c r="AC67" s="118">
        <v>0</v>
      </c>
      <c r="AD67" s="118">
        <v>3</v>
      </c>
      <c r="AE67" s="118">
        <v>3</v>
      </c>
      <c r="AF67" s="118">
        <v>3</v>
      </c>
      <c r="AG67" s="118">
        <v>1</v>
      </c>
      <c r="AH67" s="153">
        <f t="shared" si="8"/>
        <v>0.21</v>
      </c>
      <c r="AI67" s="153">
        <f t="shared" si="9"/>
        <v>0</v>
      </c>
      <c r="AJ67" s="118">
        <v>3</v>
      </c>
      <c r="AK67" s="153">
        <f t="shared" si="10"/>
        <v>0.59</v>
      </c>
      <c r="AL67" s="153">
        <f t="shared" si="11"/>
        <v>0</v>
      </c>
      <c r="AM67" s="118">
        <v>10</v>
      </c>
      <c r="AN67" s="153">
        <f t="shared" si="12"/>
        <v>1.56</v>
      </c>
      <c r="AO67" s="153">
        <f t="shared" si="13"/>
        <v>0</v>
      </c>
      <c r="AP67" s="118">
        <v>4</v>
      </c>
      <c r="AQ67" s="275">
        <v>4</v>
      </c>
      <c r="AR67" s="153">
        <f t="shared" si="14"/>
        <v>0</v>
      </c>
      <c r="AS67" s="118">
        <v>8</v>
      </c>
      <c r="AT67" s="387">
        <v>3</v>
      </c>
      <c r="AU67" s="10">
        <v>5</v>
      </c>
    </row>
    <row r="68" spans="1:47" s="10" customFormat="1" hidden="1" x14ac:dyDescent="0.35">
      <c r="A68" s="207" t="s">
        <v>41</v>
      </c>
      <c r="B68" s="207" t="s">
        <v>42</v>
      </c>
      <c r="C68" s="130" t="s">
        <v>100</v>
      </c>
      <c r="D68" s="130" t="s">
        <v>100</v>
      </c>
      <c r="E68" s="198" t="s">
        <v>109</v>
      </c>
      <c r="F68" s="165">
        <v>0</v>
      </c>
      <c r="G68" s="122">
        <v>0</v>
      </c>
      <c r="H68" s="122">
        <v>0</v>
      </c>
      <c r="I68" s="122">
        <v>7</v>
      </c>
      <c r="J68" s="122">
        <v>4</v>
      </c>
      <c r="K68" s="122">
        <v>12</v>
      </c>
      <c r="L68" s="122">
        <v>3</v>
      </c>
      <c r="M68" s="122">
        <v>0</v>
      </c>
      <c r="N68" s="122">
        <v>0</v>
      </c>
      <c r="O68" s="122">
        <v>0</v>
      </c>
      <c r="P68" s="122">
        <v>0</v>
      </c>
      <c r="Q68" s="122">
        <v>0</v>
      </c>
      <c r="R68" s="122">
        <v>0</v>
      </c>
      <c r="S68" s="122">
        <v>0</v>
      </c>
      <c r="T68" s="122">
        <v>0</v>
      </c>
      <c r="U68" s="122">
        <v>0</v>
      </c>
      <c r="V68" s="122">
        <v>0</v>
      </c>
      <c r="W68" s="122">
        <v>0</v>
      </c>
      <c r="X68" s="122">
        <v>6</v>
      </c>
      <c r="Y68" s="122">
        <v>2</v>
      </c>
      <c r="Z68" s="122">
        <v>9</v>
      </c>
      <c r="AA68" s="122">
        <v>9</v>
      </c>
      <c r="AB68" s="122">
        <v>5</v>
      </c>
      <c r="AC68" s="122">
        <v>0</v>
      </c>
      <c r="AD68" s="122">
        <v>3</v>
      </c>
      <c r="AE68" s="122">
        <v>3</v>
      </c>
      <c r="AF68" s="122">
        <v>3</v>
      </c>
      <c r="AG68" s="122">
        <v>0</v>
      </c>
      <c r="AH68" s="154">
        <f t="shared" si="8"/>
        <v>0</v>
      </c>
      <c r="AI68" s="154">
        <f t="shared" si="9"/>
        <v>0</v>
      </c>
      <c r="AJ68" s="122">
        <v>0</v>
      </c>
      <c r="AK68" s="154">
        <f t="shared" si="10"/>
        <v>0</v>
      </c>
      <c r="AL68" s="154">
        <f t="shared" si="11"/>
        <v>0</v>
      </c>
      <c r="AM68" s="122">
        <v>0</v>
      </c>
      <c r="AN68" s="154">
        <f t="shared" si="12"/>
        <v>0</v>
      </c>
      <c r="AO68" s="154">
        <f t="shared" si="13"/>
        <v>0</v>
      </c>
      <c r="AP68" s="122">
        <v>0</v>
      </c>
      <c r="AQ68" s="276">
        <f t="shared" ref="AQ68:AQ99" si="15">ROUND(((AP68/$AP$139)*100),2)</f>
        <v>0</v>
      </c>
      <c r="AR68" s="154">
        <f t="shared" si="14"/>
        <v>0</v>
      </c>
      <c r="AS68" s="122">
        <v>0</v>
      </c>
      <c r="AT68" s="387"/>
    </row>
    <row r="69" spans="1:47" s="10" customFormat="1" hidden="1" x14ac:dyDescent="0.35">
      <c r="A69" s="205" t="s">
        <v>41</v>
      </c>
      <c r="B69" s="205" t="s">
        <v>392</v>
      </c>
      <c r="C69" s="132" t="s">
        <v>100</v>
      </c>
      <c r="D69" s="132" t="s">
        <v>100</v>
      </c>
      <c r="E69" s="195" t="s">
        <v>109</v>
      </c>
      <c r="F69" s="165">
        <v>0</v>
      </c>
      <c r="G69" s="118">
        <v>0</v>
      </c>
      <c r="H69" s="118">
        <v>0</v>
      </c>
      <c r="I69" s="118">
        <v>0</v>
      </c>
      <c r="J69" s="118">
        <v>0</v>
      </c>
      <c r="K69" s="118">
        <v>0</v>
      </c>
      <c r="L69" s="118">
        <v>0</v>
      </c>
      <c r="M69" s="118">
        <v>0</v>
      </c>
      <c r="N69" s="118">
        <v>0</v>
      </c>
      <c r="O69" s="118">
        <v>0</v>
      </c>
      <c r="P69" s="118">
        <v>0</v>
      </c>
      <c r="Q69" s="118">
        <v>0</v>
      </c>
      <c r="R69" s="118">
        <v>0</v>
      </c>
      <c r="S69" s="118">
        <v>0</v>
      </c>
      <c r="T69" s="118">
        <v>0</v>
      </c>
      <c r="U69" s="118">
        <v>0</v>
      </c>
      <c r="V69" s="118">
        <v>0</v>
      </c>
      <c r="W69" s="118">
        <v>0</v>
      </c>
      <c r="X69" s="118">
        <v>0</v>
      </c>
      <c r="Y69" s="118">
        <v>0</v>
      </c>
      <c r="Z69" s="118">
        <v>0</v>
      </c>
      <c r="AA69" s="118">
        <v>0</v>
      </c>
      <c r="AB69" s="118">
        <v>0</v>
      </c>
      <c r="AC69" s="118">
        <v>0</v>
      </c>
      <c r="AD69" s="118">
        <v>0</v>
      </c>
      <c r="AE69" s="118">
        <v>0</v>
      </c>
      <c r="AF69" s="118">
        <v>0</v>
      </c>
      <c r="AG69" s="118">
        <v>0</v>
      </c>
      <c r="AH69" s="153">
        <f t="shared" si="8"/>
        <v>0</v>
      </c>
      <c r="AI69" s="153">
        <f t="shared" si="9"/>
        <v>0</v>
      </c>
      <c r="AJ69" s="118">
        <v>0</v>
      </c>
      <c r="AK69" s="153">
        <f t="shared" si="10"/>
        <v>0</v>
      </c>
      <c r="AL69" s="153">
        <f t="shared" si="11"/>
        <v>0</v>
      </c>
      <c r="AM69" s="118">
        <v>1</v>
      </c>
      <c r="AN69" s="153">
        <f t="shared" si="12"/>
        <v>0.16</v>
      </c>
      <c r="AO69" s="153">
        <f t="shared" si="13"/>
        <v>0</v>
      </c>
      <c r="AP69" s="118">
        <v>0</v>
      </c>
      <c r="AQ69" s="275">
        <f t="shared" si="15"/>
        <v>0</v>
      </c>
      <c r="AR69" s="153">
        <f t="shared" si="14"/>
        <v>0</v>
      </c>
      <c r="AS69" s="118">
        <v>1</v>
      </c>
      <c r="AT69" s="387"/>
    </row>
    <row r="70" spans="1:47" s="10" customFormat="1" hidden="1" x14ac:dyDescent="0.35">
      <c r="A70" s="207" t="s">
        <v>41</v>
      </c>
      <c r="B70" s="207" t="s">
        <v>389</v>
      </c>
      <c r="C70" s="130" t="s">
        <v>100</v>
      </c>
      <c r="D70" s="130" t="s">
        <v>100</v>
      </c>
      <c r="E70" s="198" t="s">
        <v>109</v>
      </c>
      <c r="F70" s="165">
        <v>0</v>
      </c>
      <c r="G70" s="122">
        <v>0</v>
      </c>
      <c r="H70" s="122">
        <v>0</v>
      </c>
      <c r="I70" s="122">
        <v>0</v>
      </c>
      <c r="J70" s="122">
        <v>0</v>
      </c>
      <c r="K70" s="122">
        <v>0</v>
      </c>
      <c r="L70" s="122">
        <v>0</v>
      </c>
      <c r="M70" s="122">
        <v>0</v>
      </c>
      <c r="N70" s="122">
        <v>0</v>
      </c>
      <c r="O70" s="122">
        <v>0</v>
      </c>
      <c r="P70" s="122">
        <v>0</v>
      </c>
      <c r="Q70" s="122">
        <v>0</v>
      </c>
      <c r="R70" s="122">
        <v>0</v>
      </c>
      <c r="S70" s="122">
        <v>0</v>
      </c>
      <c r="T70" s="122">
        <v>0</v>
      </c>
      <c r="U70" s="122">
        <v>0</v>
      </c>
      <c r="V70" s="122">
        <v>0</v>
      </c>
      <c r="W70" s="122">
        <v>0</v>
      </c>
      <c r="X70" s="122">
        <v>0</v>
      </c>
      <c r="Y70" s="122">
        <v>0</v>
      </c>
      <c r="Z70" s="122">
        <v>0</v>
      </c>
      <c r="AA70" s="122">
        <v>0</v>
      </c>
      <c r="AB70" s="122">
        <v>0</v>
      </c>
      <c r="AC70" s="122">
        <v>0</v>
      </c>
      <c r="AD70" s="122">
        <v>0</v>
      </c>
      <c r="AE70" s="122">
        <v>0</v>
      </c>
      <c r="AF70" s="122">
        <v>0</v>
      </c>
      <c r="AG70" s="122">
        <v>0</v>
      </c>
      <c r="AH70" s="154">
        <f t="shared" si="8"/>
        <v>0</v>
      </c>
      <c r="AI70" s="154">
        <f t="shared" si="9"/>
        <v>0</v>
      </c>
      <c r="AJ70" s="122">
        <v>0</v>
      </c>
      <c r="AK70" s="154">
        <f t="shared" si="10"/>
        <v>0</v>
      </c>
      <c r="AL70" s="154">
        <f t="shared" si="11"/>
        <v>0</v>
      </c>
      <c r="AM70" s="122">
        <v>2</v>
      </c>
      <c r="AN70" s="154">
        <f t="shared" si="12"/>
        <v>0.31</v>
      </c>
      <c r="AO70" s="154">
        <f t="shared" si="13"/>
        <v>0</v>
      </c>
      <c r="AP70" s="122">
        <v>2</v>
      </c>
      <c r="AQ70" s="276">
        <f t="shared" si="15"/>
        <v>0.36</v>
      </c>
      <c r="AR70" s="154">
        <f t="shared" si="14"/>
        <v>0</v>
      </c>
      <c r="AS70" s="122">
        <v>2</v>
      </c>
      <c r="AT70" s="387">
        <v>1</v>
      </c>
      <c r="AU70" s="10">
        <v>1</v>
      </c>
    </row>
    <row r="71" spans="1:47" s="10" customFormat="1" hidden="1" x14ac:dyDescent="0.35">
      <c r="A71" s="205" t="s">
        <v>41</v>
      </c>
      <c r="B71" s="205" t="s">
        <v>391</v>
      </c>
      <c r="C71" s="132" t="s">
        <v>100</v>
      </c>
      <c r="D71" s="132" t="s">
        <v>100</v>
      </c>
      <c r="E71" s="195" t="s">
        <v>109</v>
      </c>
      <c r="F71" s="165">
        <v>0</v>
      </c>
      <c r="G71" s="118">
        <v>0</v>
      </c>
      <c r="H71" s="118">
        <v>0</v>
      </c>
      <c r="I71" s="118">
        <v>0</v>
      </c>
      <c r="J71" s="118">
        <v>0</v>
      </c>
      <c r="K71" s="118">
        <v>0</v>
      </c>
      <c r="L71" s="118">
        <v>0</v>
      </c>
      <c r="M71" s="118">
        <v>0</v>
      </c>
      <c r="N71" s="118">
        <v>0</v>
      </c>
      <c r="O71" s="118">
        <v>0</v>
      </c>
      <c r="P71" s="118">
        <v>0</v>
      </c>
      <c r="Q71" s="118">
        <v>0</v>
      </c>
      <c r="R71" s="118">
        <v>0</v>
      </c>
      <c r="S71" s="118">
        <v>0</v>
      </c>
      <c r="T71" s="118">
        <v>0</v>
      </c>
      <c r="U71" s="118">
        <v>0</v>
      </c>
      <c r="V71" s="118">
        <v>0</v>
      </c>
      <c r="W71" s="118">
        <v>0</v>
      </c>
      <c r="X71" s="118">
        <v>0</v>
      </c>
      <c r="Y71" s="118">
        <v>0</v>
      </c>
      <c r="Z71" s="118">
        <v>0</v>
      </c>
      <c r="AA71" s="118">
        <v>0</v>
      </c>
      <c r="AB71" s="118">
        <v>0</v>
      </c>
      <c r="AC71" s="118">
        <v>0</v>
      </c>
      <c r="AD71" s="118">
        <v>0</v>
      </c>
      <c r="AE71" s="118">
        <v>0</v>
      </c>
      <c r="AF71" s="118">
        <v>0</v>
      </c>
      <c r="AG71" s="118">
        <v>0</v>
      </c>
      <c r="AH71" s="153">
        <f t="shared" si="8"/>
        <v>0</v>
      </c>
      <c r="AI71" s="153">
        <f t="shared" si="9"/>
        <v>0</v>
      </c>
      <c r="AJ71" s="118">
        <v>1</v>
      </c>
      <c r="AK71" s="153">
        <f t="shared" si="10"/>
        <v>0.2</v>
      </c>
      <c r="AL71" s="153">
        <f t="shared" si="11"/>
        <v>0</v>
      </c>
      <c r="AM71" s="118">
        <v>4</v>
      </c>
      <c r="AN71" s="153">
        <f t="shared" si="12"/>
        <v>0.62</v>
      </c>
      <c r="AO71" s="153">
        <f t="shared" si="13"/>
        <v>0</v>
      </c>
      <c r="AP71" s="118">
        <v>2</v>
      </c>
      <c r="AQ71" s="275">
        <f t="shared" si="15"/>
        <v>0.36</v>
      </c>
      <c r="AR71" s="153">
        <f t="shared" si="14"/>
        <v>0</v>
      </c>
      <c r="AS71" s="118">
        <v>4</v>
      </c>
      <c r="AT71" s="387">
        <v>1</v>
      </c>
      <c r="AU71" s="10">
        <v>3</v>
      </c>
    </row>
    <row r="72" spans="1:47" s="10" customFormat="1" hidden="1" x14ac:dyDescent="0.35">
      <c r="A72" s="207" t="s">
        <v>41</v>
      </c>
      <c r="B72" s="207" t="s">
        <v>390</v>
      </c>
      <c r="C72" s="130" t="s">
        <v>100</v>
      </c>
      <c r="D72" s="130" t="s">
        <v>100</v>
      </c>
      <c r="E72" s="198" t="s">
        <v>109</v>
      </c>
      <c r="F72" s="165">
        <v>0</v>
      </c>
      <c r="G72" s="122">
        <v>0</v>
      </c>
      <c r="H72" s="122">
        <v>0</v>
      </c>
      <c r="I72" s="122">
        <v>0</v>
      </c>
      <c r="J72" s="122">
        <v>0</v>
      </c>
      <c r="K72" s="122">
        <v>0</v>
      </c>
      <c r="L72" s="122">
        <v>0</v>
      </c>
      <c r="M72" s="122">
        <v>0</v>
      </c>
      <c r="N72" s="122">
        <v>0</v>
      </c>
      <c r="O72" s="122">
        <v>0</v>
      </c>
      <c r="P72" s="122">
        <v>0</v>
      </c>
      <c r="Q72" s="122">
        <v>0</v>
      </c>
      <c r="R72" s="122">
        <v>0</v>
      </c>
      <c r="S72" s="122">
        <v>0</v>
      </c>
      <c r="T72" s="122">
        <v>0</v>
      </c>
      <c r="U72" s="122">
        <v>0</v>
      </c>
      <c r="V72" s="122">
        <v>0</v>
      </c>
      <c r="W72" s="122">
        <v>0</v>
      </c>
      <c r="X72" s="122">
        <v>0</v>
      </c>
      <c r="Y72" s="122">
        <v>0</v>
      </c>
      <c r="Z72" s="122">
        <v>0</v>
      </c>
      <c r="AA72" s="122">
        <v>0</v>
      </c>
      <c r="AB72" s="122">
        <v>0</v>
      </c>
      <c r="AC72" s="122">
        <v>0</v>
      </c>
      <c r="AD72" s="122">
        <v>0</v>
      </c>
      <c r="AE72" s="122">
        <v>0</v>
      </c>
      <c r="AF72" s="122">
        <v>0</v>
      </c>
      <c r="AG72" s="122">
        <v>1</v>
      </c>
      <c r="AH72" s="154">
        <f t="shared" si="8"/>
        <v>0.21</v>
      </c>
      <c r="AI72" s="154">
        <f t="shared" si="9"/>
        <v>0</v>
      </c>
      <c r="AJ72" s="122">
        <v>2</v>
      </c>
      <c r="AK72" s="154">
        <f t="shared" si="10"/>
        <v>0.39</v>
      </c>
      <c r="AL72" s="154">
        <f t="shared" si="11"/>
        <v>0</v>
      </c>
      <c r="AM72" s="122">
        <v>3</v>
      </c>
      <c r="AN72" s="154">
        <f t="shared" si="12"/>
        <v>0.47</v>
      </c>
      <c r="AO72" s="154">
        <f t="shared" si="13"/>
        <v>0</v>
      </c>
      <c r="AP72" s="122">
        <v>1</v>
      </c>
      <c r="AQ72" s="276">
        <f t="shared" si="15"/>
        <v>0.18</v>
      </c>
      <c r="AR72" s="154">
        <f t="shared" si="14"/>
        <v>0</v>
      </c>
      <c r="AS72" s="122">
        <v>1</v>
      </c>
      <c r="AT72" s="387">
        <v>1</v>
      </c>
      <c r="AU72" s="10">
        <v>1</v>
      </c>
    </row>
    <row r="73" spans="1:47" s="10" customFormat="1" hidden="1" x14ac:dyDescent="0.35">
      <c r="A73" s="205" t="s">
        <v>43</v>
      </c>
      <c r="B73" s="205" t="s">
        <v>44</v>
      </c>
      <c r="C73" s="132" t="s">
        <v>100</v>
      </c>
      <c r="D73" s="132" t="s">
        <v>100</v>
      </c>
      <c r="E73" s="195" t="s">
        <v>109</v>
      </c>
      <c r="F73" s="165">
        <v>14000</v>
      </c>
      <c r="G73" s="118">
        <v>0</v>
      </c>
      <c r="H73" s="118">
        <v>0</v>
      </c>
      <c r="I73" s="118">
        <v>153</v>
      </c>
      <c r="J73" s="118">
        <v>0</v>
      </c>
      <c r="K73" s="118">
        <v>0</v>
      </c>
      <c r="L73" s="118">
        <v>0</v>
      </c>
      <c r="M73" s="118">
        <v>0</v>
      </c>
      <c r="N73" s="118">
        <v>0</v>
      </c>
      <c r="O73" s="118">
        <v>0</v>
      </c>
      <c r="P73" s="118">
        <v>0</v>
      </c>
      <c r="Q73" s="118">
        <v>0</v>
      </c>
      <c r="R73" s="118">
        <v>0</v>
      </c>
      <c r="S73" s="118">
        <v>0</v>
      </c>
      <c r="T73" s="118">
        <v>0</v>
      </c>
      <c r="U73" s="118">
        <v>0</v>
      </c>
      <c r="V73" s="118">
        <v>0</v>
      </c>
      <c r="W73" s="118">
        <v>0</v>
      </c>
      <c r="X73" s="118">
        <v>0</v>
      </c>
      <c r="Y73" s="118">
        <v>0</v>
      </c>
      <c r="Z73" s="118">
        <v>0</v>
      </c>
      <c r="AA73" s="118">
        <v>0</v>
      </c>
      <c r="AB73" s="118">
        <v>0</v>
      </c>
      <c r="AC73" s="118">
        <v>0</v>
      </c>
      <c r="AD73" s="118">
        <v>0</v>
      </c>
      <c r="AE73" s="118">
        <v>0</v>
      </c>
      <c r="AF73" s="118">
        <v>0</v>
      </c>
      <c r="AG73" s="118">
        <v>0</v>
      </c>
      <c r="AH73" s="153">
        <f t="shared" si="8"/>
        <v>0</v>
      </c>
      <c r="AI73" s="153">
        <f t="shared" si="9"/>
        <v>0</v>
      </c>
      <c r="AJ73" s="118">
        <v>0</v>
      </c>
      <c r="AK73" s="153">
        <f t="shared" si="10"/>
        <v>0</v>
      </c>
      <c r="AL73" s="153">
        <f t="shared" si="11"/>
        <v>0</v>
      </c>
      <c r="AM73" s="118">
        <v>0</v>
      </c>
      <c r="AN73" s="153">
        <f t="shared" si="12"/>
        <v>0</v>
      </c>
      <c r="AO73" s="153">
        <f t="shared" si="13"/>
        <v>0</v>
      </c>
      <c r="AP73" s="118">
        <v>0</v>
      </c>
      <c r="AQ73" s="275">
        <f t="shared" si="15"/>
        <v>0</v>
      </c>
      <c r="AR73" s="153">
        <f t="shared" si="14"/>
        <v>0</v>
      </c>
      <c r="AS73" s="118">
        <v>0</v>
      </c>
      <c r="AT73" s="387"/>
    </row>
    <row r="74" spans="1:47" s="10" customFormat="1" hidden="1" x14ac:dyDescent="0.35">
      <c r="A74" s="207" t="s">
        <v>43</v>
      </c>
      <c r="B74" s="207" t="s">
        <v>44</v>
      </c>
      <c r="C74" s="130" t="s">
        <v>100</v>
      </c>
      <c r="D74" s="130" t="s">
        <v>100</v>
      </c>
      <c r="E74" s="198" t="s">
        <v>110</v>
      </c>
      <c r="F74" s="165">
        <v>14000</v>
      </c>
      <c r="G74" s="122">
        <v>0</v>
      </c>
      <c r="H74" s="122">
        <v>0</v>
      </c>
      <c r="I74" s="122">
        <v>0</v>
      </c>
      <c r="J74" s="122">
        <v>0</v>
      </c>
      <c r="K74" s="122">
        <v>0</v>
      </c>
      <c r="L74" s="122">
        <v>0</v>
      </c>
      <c r="M74" s="122">
        <v>0</v>
      </c>
      <c r="N74" s="122">
        <v>0</v>
      </c>
      <c r="O74" s="122">
        <v>0</v>
      </c>
      <c r="P74" s="122">
        <v>0</v>
      </c>
      <c r="Q74" s="122">
        <v>0</v>
      </c>
      <c r="R74" s="122">
        <v>0</v>
      </c>
      <c r="S74" s="122">
        <v>0</v>
      </c>
      <c r="T74" s="122">
        <v>0</v>
      </c>
      <c r="U74" s="122">
        <v>0</v>
      </c>
      <c r="V74" s="122">
        <v>0</v>
      </c>
      <c r="W74" s="122">
        <v>0</v>
      </c>
      <c r="X74" s="122">
        <v>0</v>
      </c>
      <c r="Y74" s="122">
        <v>0</v>
      </c>
      <c r="Z74" s="122">
        <v>0</v>
      </c>
      <c r="AA74" s="122">
        <v>0</v>
      </c>
      <c r="AB74" s="122">
        <v>0</v>
      </c>
      <c r="AC74" s="122">
        <v>0</v>
      </c>
      <c r="AD74" s="122">
        <v>0</v>
      </c>
      <c r="AE74" s="122">
        <v>0</v>
      </c>
      <c r="AF74" s="122">
        <v>0</v>
      </c>
      <c r="AG74" s="122">
        <v>0</v>
      </c>
      <c r="AH74" s="154">
        <f t="shared" si="8"/>
        <v>0</v>
      </c>
      <c r="AI74" s="154">
        <f t="shared" si="9"/>
        <v>0</v>
      </c>
      <c r="AJ74" s="122">
        <v>0</v>
      </c>
      <c r="AK74" s="154">
        <f t="shared" si="10"/>
        <v>0</v>
      </c>
      <c r="AL74" s="154">
        <f t="shared" si="11"/>
        <v>0</v>
      </c>
      <c r="AM74" s="122">
        <v>0</v>
      </c>
      <c r="AN74" s="154">
        <f t="shared" si="12"/>
        <v>0</v>
      </c>
      <c r="AO74" s="154">
        <f t="shared" si="13"/>
        <v>0</v>
      </c>
      <c r="AP74" s="122">
        <v>0</v>
      </c>
      <c r="AQ74" s="276">
        <f t="shared" si="15"/>
        <v>0</v>
      </c>
      <c r="AR74" s="154">
        <f t="shared" si="14"/>
        <v>0</v>
      </c>
      <c r="AS74" s="122">
        <v>0</v>
      </c>
      <c r="AT74" s="387"/>
    </row>
    <row r="75" spans="1:47" s="10" customFormat="1" hidden="1" x14ac:dyDescent="0.35">
      <c r="A75" s="205" t="s">
        <v>45</v>
      </c>
      <c r="B75" s="205" t="s">
        <v>46</v>
      </c>
      <c r="C75" s="132" t="s">
        <v>100</v>
      </c>
      <c r="D75" s="132" t="s">
        <v>100</v>
      </c>
      <c r="E75" s="195" t="s">
        <v>109</v>
      </c>
      <c r="F75" s="165">
        <v>0</v>
      </c>
      <c r="G75" s="118">
        <v>0</v>
      </c>
      <c r="H75" s="118">
        <v>0</v>
      </c>
      <c r="I75" s="118">
        <v>11</v>
      </c>
      <c r="J75" s="118">
        <v>68</v>
      </c>
      <c r="K75" s="118">
        <v>13</v>
      </c>
      <c r="L75" s="118">
        <v>2</v>
      </c>
      <c r="M75" s="118">
        <v>0</v>
      </c>
      <c r="N75" s="118">
        <v>0</v>
      </c>
      <c r="O75" s="118">
        <v>0</v>
      </c>
      <c r="P75" s="118">
        <v>0</v>
      </c>
      <c r="Q75" s="118">
        <v>0</v>
      </c>
      <c r="R75" s="118">
        <v>0</v>
      </c>
      <c r="S75" s="118">
        <v>0</v>
      </c>
      <c r="T75" s="118">
        <v>0</v>
      </c>
      <c r="U75" s="118">
        <v>0</v>
      </c>
      <c r="V75" s="118">
        <v>0</v>
      </c>
      <c r="W75" s="118">
        <v>0</v>
      </c>
      <c r="X75" s="118">
        <v>1</v>
      </c>
      <c r="Y75" s="118">
        <v>1</v>
      </c>
      <c r="Z75" s="118">
        <v>1</v>
      </c>
      <c r="AA75" s="118">
        <v>0</v>
      </c>
      <c r="AB75" s="118">
        <v>0</v>
      </c>
      <c r="AC75" s="118">
        <v>0</v>
      </c>
      <c r="AD75" s="118">
        <v>1</v>
      </c>
      <c r="AE75" s="118">
        <v>1</v>
      </c>
      <c r="AF75" s="118">
        <v>0</v>
      </c>
      <c r="AG75" s="118">
        <v>2</v>
      </c>
      <c r="AH75" s="153">
        <f t="shared" si="8"/>
        <v>0.42</v>
      </c>
      <c r="AI75" s="153">
        <f t="shared" si="9"/>
        <v>0</v>
      </c>
      <c r="AJ75" s="118">
        <v>0</v>
      </c>
      <c r="AK75" s="153">
        <f t="shared" si="10"/>
        <v>0</v>
      </c>
      <c r="AL75" s="153">
        <f t="shared" si="11"/>
        <v>0</v>
      </c>
      <c r="AM75" s="118">
        <v>0</v>
      </c>
      <c r="AN75" s="153">
        <f t="shared" si="12"/>
        <v>0</v>
      </c>
      <c r="AO75" s="153">
        <f t="shared" si="13"/>
        <v>0</v>
      </c>
      <c r="AP75" s="118">
        <v>0</v>
      </c>
      <c r="AQ75" s="275">
        <f t="shared" si="15"/>
        <v>0</v>
      </c>
      <c r="AR75" s="153">
        <f t="shared" si="14"/>
        <v>0</v>
      </c>
      <c r="AS75" s="118">
        <v>2</v>
      </c>
      <c r="AT75" s="387">
        <v>1</v>
      </c>
    </row>
    <row r="76" spans="1:47" s="10" customFormat="1" hidden="1" x14ac:dyDescent="0.35">
      <c r="A76" s="207" t="s">
        <v>47</v>
      </c>
      <c r="B76" s="207" t="s">
        <v>48</v>
      </c>
      <c r="C76" s="130" t="s">
        <v>100</v>
      </c>
      <c r="D76" s="130" t="s">
        <v>100</v>
      </c>
      <c r="E76" s="198" t="s">
        <v>109</v>
      </c>
      <c r="F76" s="165">
        <v>90000</v>
      </c>
      <c r="G76" s="122">
        <v>0</v>
      </c>
      <c r="H76" s="122">
        <v>0</v>
      </c>
      <c r="I76" s="122">
        <v>0</v>
      </c>
      <c r="J76" s="122">
        <v>21</v>
      </c>
      <c r="K76" s="122">
        <v>0</v>
      </c>
      <c r="L76" s="122">
        <v>0</v>
      </c>
      <c r="M76" s="122">
        <v>0</v>
      </c>
      <c r="N76" s="122">
        <v>0</v>
      </c>
      <c r="O76" s="122">
        <v>0</v>
      </c>
      <c r="P76" s="122">
        <v>0</v>
      </c>
      <c r="Q76" s="122">
        <v>0</v>
      </c>
      <c r="R76" s="122">
        <v>0</v>
      </c>
      <c r="S76" s="122">
        <v>0</v>
      </c>
      <c r="T76" s="122">
        <v>0</v>
      </c>
      <c r="U76" s="122">
        <v>0</v>
      </c>
      <c r="V76" s="122">
        <v>0</v>
      </c>
      <c r="W76" s="122">
        <v>0</v>
      </c>
      <c r="X76" s="122">
        <v>0</v>
      </c>
      <c r="Y76" s="122">
        <v>0</v>
      </c>
      <c r="Z76" s="122">
        <v>0</v>
      </c>
      <c r="AA76" s="122">
        <v>0</v>
      </c>
      <c r="AB76" s="122">
        <v>0</v>
      </c>
      <c r="AC76" s="122">
        <v>0</v>
      </c>
      <c r="AD76" s="122">
        <v>0</v>
      </c>
      <c r="AE76" s="122">
        <v>0</v>
      </c>
      <c r="AF76" s="122">
        <v>0</v>
      </c>
      <c r="AG76" s="122">
        <v>0</v>
      </c>
      <c r="AH76" s="154">
        <f t="shared" si="8"/>
        <v>0</v>
      </c>
      <c r="AI76" s="154">
        <f t="shared" si="9"/>
        <v>0</v>
      </c>
      <c r="AJ76" s="122">
        <v>0</v>
      </c>
      <c r="AK76" s="154">
        <f t="shared" si="10"/>
        <v>0</v>
      </c>
      <c r="AL76" s="154">
        <f t="shared" si="11"/>
        <v>0</v>
      </c>
      <c r="AM76" s="122">
        <v>0</v>
      </c>
      <c r="AN76" s="154">
        <f t="shared" si="12"/>
        <v>0</v>
      </c>
      <c r="AO76" s="154">
        <f t="shared" si="13"/>
        <v>0</v>
      </c>
      <c r="AP76" s="122">
        <v>0</v>
      </c>
      <c r="AQ76" s="276">
        <f t="shared" si="15"/>
        <v>0</v>
      </c>
      <c r="AR76" s="154">
        <f t="shared" si="14"/>
        <v>0</v>
      </c>
      <c r="AS76" s="122">
        <v>0</v>
      </c>
      <c r="AT76" s="387"/>
    </row>
    <row r="77" spans="1:47" s="10" customFormat="1" hidden="1" x14ac:dyDescent="0.35">
      <c r="A77" s="205" t="s">
        <v>47</v>
      </c>
      <c r="B77" s="205" t="s">
        <v>132</v>
      </c>
      <c r="C77" s="132" t="s">
        <v>100</v>
      </c>
      <c r="D77" s="132" t="s">
        <v>100</v>
      </c>
      <c r="E77" s="195" t="s">
        <v>109</v>
      </c>
      <c r="F77" s="165">
        <v>90000</v>
      </c>
      <c r="G77" s="118">
        <v>0</v>
      </c>
      <c r="H77" s="118">
        <v>0</v>
      </c>
      <c r="I77" s="118">
        <v>0</v>
      </c>
      <c r="J77" s="118">
        <v>3</v>
      </c>
      <c r="K77" s="118">
        <v>0</v>
      </c>
      <c r="L77" s="118">
        <v>0</v>
      </c>
      <c r="M77" s="118">
        <v>0</v>
      </c>
      <c r="N77" s="118">
        <v>0</v>
      </c>
      <c r="O77" s="118">
        <v>0</v>
      </c>
      <c r="P77" s="118">
        <v>0</v>
      </c>
      <c r="Q77" s="118">
        <v>0</v>
      </c>
      <c r="R77" s="118">
        <v>0</v>
      </c>
      <c r="S77" s="118">
        <v>0</v>
      </c>
      <c r="T77" s="118">
        <v>0</v>
      </c>
      <c r="U77" s="118">
        <v>0</v>
      </c>
      <c r="V77" s="118">
        <v>0</v>
      </c>
      <c r="W77" s="118">
        <v>0</v>
      </c>
      <c r="X77" s="118">
        <v>0</v>
      </c>
      <c r="Y77" s="118">
        <v>0</v>
      </c>
      <c r="Z77" s="118">
        <v>0</v>
      </c>
      <c r="AA77" s="118">
        <v>0</v>
      </c>
      <c r="AB77" s="118">
        <v>0</v>
      </c>
      <c r="AC77" s="118">
        <v>0</v>
      </c>
      <c r="AD77" s="118">
        <v>0</v>
      </c>
      <c r="AE77" s="118">
        <v>0</v>
      </c>
      <c r="AF77" s="118">
        <v>0</v>
      </c>
      <c r="AG77" s="118">
        <v>0</v>
      </c>
      <c r="AH77" s="153">
        <f t="shared" si="8"/>
        <v>0</v>
      </c>
      <c r="AI77" s="153">
        <f t="shared" si="9"/>
        <v>0</v>
      </c>
      <c r="AJ77" s="118">
        <v>0</v>
      </c>
      <c r="AK77" s="153">
        <f t="shared" si="10"/>
        <v>0</v>
      </c>
      <c r="AL77" s="153">
        <f t="shared" si="11"/>
        <v>0</v>
      </c>
      <c r="AM77" s="118">
        <v>0</v>
      </c>
      <c r="AN77" s="153">
        <f t="shared" si="12"/>
        <v>0</v>
      </c>
      <c r="AO77" s="153">
        <f t="shared" si="13"/>
        <v>0</v>
      </c>
      <c r="AP77" s="118">
        <v>0</v>
      </c>
      <c r="AQ77" s="275">
        <f t="shared" si="15"/>
        <v>0</v>
      </c>
      <c r="AR77" s="153">
        <f t="shared" si="14"/>
        <v>0</v>
      </c>
      <c r="AS77" s="118">
        <v>0</v>
      </c>
      <c r="AT77" s="387"/>
    </row>
    <row r="78" spans="1:47" s="10" customFormat="1" hidden="1" x14ac:dyDescent="0.35">
      <c r="A78" s="207" t="s">
        <v>49</v>
      </c>
      <c r="B78" s="207" t="s">
        <v>50</v>
      </c>
      <c r="C78" s="130" t="s">
        <v>100</v>
      </c>
      <c r="D78" s="130" t="s">
        <v>102</v>
      </c>
      <c r="E78" s="198" t="s">
        <v>109</v>
      </c>
      <c r="F78" s="165">
        <v>129000</v>
      </c>
      <c r="G78" s="122">
        <v>0</v>
      </c>
      <c r="H78" s="122">
        <v>0</v>
      </c>
      <c r="I78" s="122">
        <v>0</v>
      </c>
      <c r="J78" s="122">
        <v>37</v>
      </c>
      <c r="K78" s="122">
        <v>9</v>
      </c>
      <c r="L78" s="122">
        <v>0</v>
      </c>
      <c r="M78" s="122">
        <v>0</v>
      </c>
      <c r="N78" s="122">
        <v>0</v>
      </c>
      <c r="O78" s="122">
        <v>0</v>
      </c>
      <c r="P78" s="122">
        <v>0</v>
      </c>
      <c r="Q78" s="122">
        <v>0</v>
      </c>
      <c r="R78" s="122">
        <v>0</v>
      </c>
      <c r="S78" s="122">
        <v>0</v>
      </c>
      <c r="T78" s="122">
        <v>0</v>
      </c>
      <c r="U78" s="122">
        <v>0</v>
      </c>
      <c r="V78" s="122">
        <v>0</v>
      </c>
      <c r="W78" s="122">
        <v>0</v>
      </c>
      <c r="X78" s="122">
        <v>0</v>
      </c>
      <c r="Y78" s="122">
        <v>0</v>
      </c>
      <c r="Z78" s="122">
        <v>0</v>
      </c>
      <c r="AA78" s="122">
        <v>0</v>
      </c>
      <c r="AB78" s="122">
        <v>0</v>
      </c>
      <c r="AC78" s="122">
        <v>0</v>
      </c>
      <c r="AD78" s="122">
        <v>0</v>
      </c>
      <c r="AE78" s="122">
        <v>0</v>
      </c>
      <c r="AF78" s="122">
        <v>0</v>
      </c>
      <c r="AG78" s="122">
        <v>0</v>
      </c>
      <c r="AH78" s="154">
        <f t="shared" si="8"/>
        <v>0</v>
      </c>
      <c r="AI78" s="154">
        <f t="shared" si="9"/>
        <v>0</v>
      </c>
      <c r="AJ78" s="122">
        <v>0</v>
      </c>
      <c r="AK78" s="154">
        <f t="shared" si="10"/>
        <v>0</v>
      </c>
      <c r="AL78" s="154">
        <f t="shared" si="11"/>
        <v>0</v>
      </c>
      <c r="AM78" s="122">
        <v>0</v>
      </c>
      <c r="AN78" s="154">
        <f t="shared" si="12"/>
        <v>0</v>
      </c>
      <c r="AO78" s="154">
        <f t="shared" si="13"/>
        <v>0</v>
      </c>
      <c r="AP78" s="122">
        <v>0</v>
      </c>
      <c r="AQ78" s="276">
        <f t="shared" si="15"/>
        <v>0</v>
      </c>
      <c r="AR78" s="154">
        <f t="shared" si="14"/>
        <v>0</v>
      </c>
      <c r="AS78" s="122">
        <v>0</v>
      </c>
      <c r="AT78" s="387"/>
    </row>
    <row r="79" spans="1:47" s="10" customFormat="1" hidden="1" x14ac:dyDescent="0.35">
      <c r="A79" s="205" t="s">
        <v>51</v>
      </c>
      <c r="B79" s="205" t="s">
        <v>52</v>
      </c>
      <c r="C79" s="132" t="s">
        <v>100</v>
      </c>
      <c r="D79" s="132" t="s">
        <v>102</v>
      </c>
      <c r="E79" s="195" t="s">
        <v>109</v>
      </c>
      <c r="F79" s="165">
        <v>169000</v>
      </c>
      <c r="G79" s="118">
        <v>0</v>
      </c>
      <c r="H79" s="118">
        <v>0</v>
      </c>
      <c r="I79" s="118">
        <v>0</v>
      </c>
      <c r="J79" s="118">
        <v>512</v>
      </c>
      <c r="K79" s="118">
        <v>106</v>
      </c>
      <c r="L79" s="118">
        <v>0</v>
      </c>
      <c r="M79" s="118">
        <v>0</v>
      </c>
      <c r="N79" s="118">
        <v>0</v>
      </c>
      <c r="O79" s="118">
        <v>0</v>
      </c>
      <c r="P79" s="118">
        <v>0</v>
      </c>
      <c r="Q79" s="118">
        <v>0</v>
      </c>
      <c r="R79" s="118">
        <v>0</v>
      </c>
      <c r="S79" s="118">
        <v>0</v>
      </c>
      <c r="T79" s="118">
        <v>0</v>
      </c>
      <c r="U79" s="118">
        <v>0</v>
      </c>
      <c r="V79" s="118">
        <v>0</v>
      </c>
      <c r="W79" s="118">
        <v>0</v>
      </c>
      <c r="X79" s="118">
        <v>0</v>
      </c>
      <c r="Y79" s="118">
        <v>0</v>
      </c>
      <c r="Z79" s="118">
        <v>0</v>
      </c>
      <c r="AA79" s="118">
        <v>0</v>
      </c>
      <c r="AB79" s="118">
        <v>0</v>
      </c>
      <c r="AC79" s="118">
        <v>0</v>
      </c>
      <c r="AD79" s="118">
        <v>0</v>
      </c>
      <c r="AE79" s="118">
        <v>0</v>
      </c>
      <c r="AF79" s="118">
        <v>0</v>
      </c>
      <c r="AG79" s="118">
        <v>0</v>
      </c>
      <c r="AH79" s="153">
        <f t="shared" si="8"/>
        <v>0</v>
      </c>
      <c r="AI79" s="153">
        <f t="shared" si="9"/>
        <v>0</v>
      </c>
      <c r="AJ79" s="118">
        <v>0</v>
      </c>
      <c r="AK79" s="153">
        <f t="shared" si="10"/>
        <v>0</v>
      </c>
      <c r="AL79" s="153">
        <f t="shared" si="11"/>
        <v>0</v>
      </c>
      <c r="AM79" s="118">
        <v>0</v>
      </c>
      <c r="AN79" s="153">
        <f t="shared" si="12"/>
        <v>0</v>
      </c>
      <c r="AO79" s="153">
        <f t="shared" si="13"/>
        <v>0</v>
      </c>
      <c r="AP79" s="118">
        <v>0</v>
      </c>
      <c r="AQ79" s="275">
        <f t="shared" si="15"/>
        <v>0</v>
      </c>
      <c r="AR79" s="153">
        <f t="shared" si="14"/>
        <v>0</v>
      </c>
      <c r="AS79" s="118">
        <v>0</v>
      </c>
      <c r="AT79" s="387"/>
    </row>
    <row r="80" spans="1:47" s="10" customFormat="1" hidden="1" x14ac:dyDescent="0.35">
      <c r="A80" s="207" t="s">
        <v>53</v>
      </c>
      <c r="B80" s="207" t="s">
        <v>54</v>
      </c>
      <c r="C80" s="130" t="s">
        <v>100</v>
      </c>
      <c r="D80" s="130" t="s">
        <v>102</v>
      </c>
      <c r="E80" s="198" t="s">
        <v>109</v>
      </c>
      <c r="F80" s="165">
        <v>216000</v>
      </c>
      <c r="G80" s="122">
        <v>0</v>
      </c>
      <c r="H80" s="122">
        <v>0</v>
      </c>
      <c r="I80" s="122">
        <v>0</v>
      </c>
      <c r="J80" s="122">
        <v>23</v>
      </c>
      <c r="K80" s="122">
        <v>10</v>
      </c>
      <c r="L80" s="122">
        <v>0</v>
      </c>
      <c r="M80" s="122">
        <v>0</v>
      </c>
      <c r="N80" s="122">
        <v>0</v>
      </c>
      <c r="O80" s="122">
        <v>0</v>
      </c>
      <c r="P80" s="122">
        <v>0</v>
      </c>
      <c r="Q80" s="122">
        <v>0</v>
      </c>
      <c r="R80" s="122">
        <v>0</v>
      </c>
      <c r="S80" s="122">
        <v>0</v>
      </c>
      <c r="T80" s="122">
        <v>0</v>
      </c>
      <c r="U80" s="122">
        <v>0</v>
      </c>
      <c r="V80" s="122">
        <v>0</v>
      </c>
      <c r="W80" s="122">
        <v>0</v>
      </c>
      <c r="X80" s="122">
        <v>0</v>
      </c>
      <c r="Y80" s="122">
        <v>0</v>
      </c>
      <c r="Z80" s="122">
        <v>0</v>
      </c>
      <c r="AA80" s="122">
        <v>0</v>
      </c>
      <c r="AB80" s="122">
        <v>0</v>
      </c>
      <c r="AC80" s="122">
        <v>0</v>
      </c>
      <c r="AD80" s="122">
        <v>0</v>
      </c>
      <c r="AE80" s="122">
        <v>0</v>
      </c>
      <c r="AF80" s="122">
        <v>0</v>
      </c>
      <c r="AG80" s="122">
        <v>0</v>
      </c>
      <c r="AH80" s="154">
        <f t="shared" si="8"/>
        <v>0</v>
      </c>
      <c r="AI80" s="154">
        <f t="shared" si="9"/>
        <v>0</v>
      </c>
      <c r="AJ80" s="122">
        <v>0</v>
      </c>
      <c r="AK80" s="154">
        <f t="shared" si="10"/>
        <v>0</v>
      </c>
      <c r="AL80" s="154">
        <f t="shared" si="11"/>
        <v>0</v>
      </c>
      <c r="AM80" s="122">
        <v>0</v>
      </c>
      <c r="AN80" s="154">
        <f t="shared" si="12"/>
        <v>0</v>
      </c>
      <c r="AO80" s="154">
        <f t="shared" si="13"/>
        <v>0</v>
      </c>
      <c r="AP80" s="122">
        <v>0</v>
      </c>
      <c r="AQ80" s="276">
        <f t="shared" si="15"/>
        <v>0</v>
      </c>
      <c r="AR80" s="154">
        <f t="shared" si="14"/>
        <v>0</v>
      </c>
      <c r="AS80" s="122">
        <v>0</v>
      </c>
      <c r="AT80" s="387"/>
    </row>
    <row r="81" spans="1:126" s="10" customFormat="1" hidden="1" x14ac:dyDescent="0.35">
      <c r="A81" s="205" t="s">
        <v>55</v>
      </c>
      <c r="B81" s="205" t="s">
        <v>56</v>
      </c>
      <c r="C81" s="132" t="s">
        <v>100</v>
      </c>
      <c r="D81" s="132" t="s">
        <v>102</v>
      </c>
      <c r="E81" s="195" t="s">
        <v>109</v>
      </c>
      <c r="F81" s="165">
        <v>328000</v>
      </c>
      <c r="G81" s="118">
        <v>0</v>
      </c>
      <c r="H81" s="118">
        <v>0</v>
      </c>
      <c r="I81" s="118">
        <v>0</v>
      </c>
      <c r="J81" s="118">
        <v>153</v>
      </c>
      <c r="K81" s="118">
        <v>53</v>
      </c>
      <c r="L81" s="118">
        <v>0</v>
      </c>
      <c r="M81" s="118">
        <v>0</v>
      </c>
      <c r="N81" s="118">
        <v>0</v>
      </c>
      <c r="O81" s="118">
        <v>0</v>
      </c>
      <c r="P81" s="118">
        <v>0</v>
      </c>
      <c r="Q81" s="118">
        <v>0</v>
      </c>
      <c r="R81" s="118">
        <v>0</v>
      </c>
      <c r="S81" s="118">
        <v>0</v>
      </c>
      <c r="T81" s="118">
        <v>0</v>
      </c>
      <c r="U81" s="118">
        <v>0</v>
      </c>
      <c r="V81" s="118">
        <v>0</v>
      </c>
      <c r="W81" s="118">
        <v>0</v>
      </c>
      <c r="X81" s="118">
        <v>0</v>
      </c>
      <c r="Y81" s="118">
        <v>0</v>
      </c>
      <c r="Z81" s="118">
        <v>0</v>
      </c>
      <c r="AA81" s="118">
        <v>0</v>
      </c>
      <c r="AB81" s="118">
        <v>0</v>
      </c>
      <c r="AC81" s="118">
        <v>0</v>
      </c>
      <c r="AD81" s="118">
        <v>0</v>
      </c>
      <c r="AE81" s="118">
        <v>0</v>
      </c>
      <c r="AF81" s="118">
        <v>0</v>
      </c>
      <c r="AG81" s="118">
        <v>0</v>
      </c>
      <c r="AH81" s="153">
        <f t="shared" si="8"/>
        <v>0</v>
      </c>
      <c r="AI81" s="153">
        <f t="shared" si="9"/>
        <v>0</v>
      </c>
      <c r="AJ81" s="118">
        <v>0</v>
      </c>
      <c r="AK81" s="153">
        <f t="shared" si="10"/>
        <v>0</v>
      </c>
      <c r="AL81" s="153">
        <f t="shared" si="11"/>
        <v>0</v>
      </c>
      <c r="AM81" s="118">
        <v>0</v>
      </c>
      <c r="AN81" s="153">
        <f t="shared" si="12"/>
        <v>0</v>
      </c>
      <c r="AO81" s="153">
        <f t="shared" si="13"/>
        <v>0</v>
      </c>
      <c r="AP81" s="118">
        <v>0</v>
      </c>
      <c r="AQ81" s="275">
        <f t="shared" si="15"/>
        <v>0</v>
      </c>
      <c r="AR81" s="153">
        <f t="shared" si="14"/>
        <v>0</v>
      </c>
      <c r="AS81" s="118">
        <v>0</v>
      </c>
      <c r="AT81" s="387"/>
    </row>
    <row r="82" spans="1:126" s="10" customFormat="1" hidden="1" x14ac:dyDescent="0.35">
      <c r="A82" s="207" t="s">
        <v>55</v>
      </c>
      <c r="B82" s="207" t="s">
        <v>56</v>
      </c>
      <c r="C82" s="130" t="s">
        <v>100</v>
      </c>
      <c r="D82" s="130" t="s">
        <v>102</v>
      </c>
      <c r="E82" s="198" t="s">
        <v>142</v>
      </c>
      <c r="F82" s="165">
        <v>0</v>
      </c>
      <c r="G82" s="122">
        <v>0</v>
      </c>
      <c r="H82" s="122">
        <v>0</v>
      </c>
      <c r="I82" s="122">
        <v>0</v>
      </c>
      <c r="J82" s="122">
        <v>1</v>
      </c>
      <c r="K82" s="122">
        <v>0</v>
      </c>
      <c r="L82" s="122">
        <v>0</v>
      </c>
      <c r="M82" s="122">
        <v>0</v>
      </c>
      <c r="N82" s="122">
        <v>0</v>
      </c>
      <c r="O82" s="122">
        <v>0</v>
      </c>
      <c r="P82" s="122">
        <v>0</v>
      </c>
      <c r="Q82" s="122">
        <v>0</v>
      </c>
      <c r="R82" s="122">
        <v>0</v>
      </c>
      <c r="S82" s="122">
        <v>0</v>
      </c>
      <c r="T82" s="122">
        <v>0</v>
      </c>
      <c r="U82" s="122">
        <v>0</v>
      </c>
      <c r="V82" s="122">
        <v>0</v>
      </c>
      <c r="W82" s="122">
        <v>0</v>
      </c>
      <c r="X82" s="122">
        <v>0</v>
      </c>
      <c r="Y82" s="122">
        <v>0</v>
      </c>
      <c r="Z82" s="122">
        <v>0</v>
      </c>
      <c r="AA82" s="122">
        <v>0</v>
      </c>
      <c r="AB82" s="122">
        <v>0</v>
      </c>
      <c r="AC82" s="122">
        <v>0</v>
      </c>
      <c r="AD82" s="122">
        <v>0</v>
      </c>
      <c r="AE82" s="122">
        <v>0</v>
      </c>
      <c r="AF82" s="122">
        <v>0</v>
      </c>
      <c r="AG82" s="122">
        <v>0</v>
      </c>
      <c r="AH82" s="154">
        <f t="shared" si="8"/>
        <v>0</v>
      </c>
      <c r="AI82" s="154">
        <f t="shared" si="9"/>
        <v>0</v>
      </c>
      <c r="AJ82" s="122">
        <v>0</v>
      </c>
      <c r="AK82" s="154">
        <f t="shared" si="10"/>
        <v>0</v>
      </c>
      <c r="AL82" s="154">
        <f t="shared" si="11"/>
        <v>0</v>
      </c>
      <c r="AM82" s="122">
        <v>0</v>
      </c>
      <c r="AN82" s="154">
        <f t="shared" si="12"/>
        <v>0</v>
      </c>
      <c r="AO82" s="154">
        <f t="shared" si="13"/>
        <v>0</v>
      </c>
      <c r="AP82" s="122">
        <v>0</v>
      </c>
      <c r="AQ82" s="276">
        <f t="shared" si="15"/>
        <v>0</v>
      </c>
      <c r="AR82" s="154">
        <f t="shared" si="14"/>
        <v>0</v>
      </c>
      <c r="AS82" s="122">
        <v>0</v>
      </c>
      <c r="AT82" s="387"/>
    </row>
    <row r="83" spans="1:126" s="10" customFormat="1" hidden="1" x14ac:dyDescent="0.35">
      <c r="A83" s="205" t="s">
        <v>55</v>
      </c>
      <c r="B83" s="205" t="s">
        <v>56</v>
      </c>
      <c r="C83" s="132" t="s">
        <v>100</v>
      </c>
      <c r="D83" s="132" t="s">
        <v>102</v>
      </c>
      <c r="E83" s="195" t="s">
        <v>109</v>
      </c>
      <c r="F83" s="165">
        <v>0</v>
      </c>
      <c r="G83" s="118">
        <v>0</v>
      </c>
      <c r="H83" s="118">
        <v>0</v>
      </c>
      <c r="I83" s="118">
        <v>0</v>
      </c>
      <c r="J83" s="118">
        <v>1</v>
      </c>
      <c r="K83" s="118">
        <v>0</v>
      </c>
      <c r="L83" s="118">
        <v>0</v>
      </c>
      <c r="M83" s="118">
        <v>0</v>
      </c>
      <c r="N83" s="118">
        <v>0</v>
      </c>
      <c r="O83" s="118">
        <v>0</v>
      </c>
      <c r="P83" s="118">
        <v>0</v>
      </c>
      <c r="Q83" s="118">
        <v>0</v>
      </c>
      <c r="R83" s="118">
        <v>0</v>
      </c>
      <c r="S83" s="118">
        <v>0</v>
      </c>
      <c r="T83" s="118">
        <v>0</v>
      </c>
      <c r="U83" s="118">
        <v>0</v>
      </c>
      <c r="V83" s="118">
        <v>0</v>
      </c>
      <c r="W83" s="118">
        <v>0</v>
      </c>
      <c r="X83" s="118">
        <v>0</v>
      </c>
      <c r="Y83" s="118">
        <v>0</v>
      </c>
      <c r="Z83" s="118">
        <v>0</v>
      </c>
      <c r="AA83" s="118">
        <v>0</v>
      </c>
      <c r="AB83" s="118">
        <v>0</v>
      </c>
      <c r="AC83" s="118">
        <v>0</v>
      </c>
      <c r="AD83" s="118">
        <v>0</v>
      </c>
      <c r="AE83" s="118">
        <v>0</v>
      </c>
      <c r="AF83" s="118">
        <v>0</v>
      </c>
      <c r="AG83" s="118">
        <v>0</v>
      </c>
      <c r="AH83" s="153">
        <f t="shared" si="8"/>
        <v>0</v>
      </c>
      <c r="AI83" s="153">
        <f t="shared" si="9"/>
        <v>0</v>
      </c>
      <c r="AJ83" s="118">
        <v>0</v>
      </c>
      <c r="AK83" s="153">
        <f t="shared" si="10"/>
        <v>0</v>
      </c>
      <c r="AL83" s="153">
        <f t="shared" si="11"/>
        <v>0</v>
      </c>
      <c r="AM83" s="118">
        <v>0</v>
      </c>
      <c r="AN83" s="153">
        <f t="shared" si="12"/>
        <v>0</v>
      </c>
      <c r="AO83" s="153">
        <f t="shared" si="13"/>
        <v>0</v>
      </c>
      <c r="AP83" s="118">
        <v>0</v>
      </c>
      <c r="AQ83" s="275">
        <f t="shared" si="15"/>
        <v>0</v>
      </c>
      <c r="AR83" s="153">
        <f t="shared" si="14"/>
        <v>0</v>
      </c>
      <c r="AS83" s="118">
        <v>0</v>
      </c>
      <c r="AT83" s="387"/>
    </row>
    <row r="84" spans="1:126" s="10" customFormat="1" hidden="1" x14ac:dyDescent="0.35">
      <c r="A84" s="207" t="s">
        <v>97</v>
      </c>
      <c r="B84" s="207" t="s">
        <v>98</v>
      </c>
      <c r="C84" s="130" t="s">
        <v>143</v>
      </c>
      <c r="D84" s="130" t="s">
        <v>100</v>
      </c>
      <c r="E84" s="198" t="s">
        <v>142</v>
      </c>
      <c r="F84" s="165">
        <v>0</v>
      </c>
      <c r="G84" s="122">
        <v>0</v>
      </c>
      <c r="H84" s="122">
        <v>0</v>
      </c>
      <c r="I84" s="122">
        <v>0</v>
      </c>
      <c r="J84" s="122">
        <v>5</v>
      </c>
      <c r="K84" s="122">
        <v>0</v>
      </c>
      <c r="L84" s="122">
        <v>0</v>
      </c>
      <c r="M84" s="122">
        <v>0</v>
      </c>
      <c r="N84" s="122">
        <v>0</v>
      </c>
      <c r="O84" s="122">
        <v>0</v>
      </c>
      <c r="P84" s="122">
        <v>0</v>
      </c>
      <c r="Q84" s="122">
        <v>0</v>
      </c>
      <c r="R84" s="122">
        <v>0</v>
      </c>
      <c r="S84" s="122">
        <v>0</v>
      </c>
      <c r="T84" s="122">
        <v>0</v>
      </c>
      <c r="U84" s="122">
        <v>0</v>
      </c>
      <c r="V84" s="122">
        <v>0</v>
      </c>
      <c r="W84" s="122">
        <v>0</v>
      </c>
      <c r="X84" s="122">
        <v>0</v>
      </c>
      <c r="Y84" s="122">
        <v>0</v>
      </c>
      <c r="Z84" s="122">
        <v>0</v>
      </c>
      <c r="AA84" s="122">
        <v>0</v>
      </c>
      <c r="AB84" s="122">
        <v>0</v>
      </c>
      <c r="AC84" s="122">
        <v>0</v>
      </c>
      <c r="AD84" s="122">
        <v>0</v>
      </c>
      <c r="AE84" s="122">
        <v>0</v>
      </c>
      <c r="AF84" s="122">
        <v>0</v>
      </c>
      <c r="AG84" s="122">
        <v>0</v>
      </c>
      <c r="AH84" s="154">
        <f t="shared" si="8"/>
        <v>0</v>
      </c>
      <c r="AI84" s="154">
        <f t="shared" si="9"/>
        <v>0</v>
      </c>
      <c r="AJ84" s="122">
        <v>0</v>
      </c>
      <c r="AK84" s="154">
        <f t="shared" si="10"/>
        <v>0</v>
      </c>
      <c r="AL84" s="154">
        <f t="shared" si="11"/>
        <v>0</v>
      </c>
      <c r="AM84" s="122">
        <v>0</v>
      </c>
      <c r="AN84" s="154">
        <f t="shared" si="12"/>
        <v>0</v>
      </c>
      <c r="AO84" s="154">
        <f t="shared" si="13"/>
        <v>0</v>
      </c>
      <c r="AP84" s="122">
        <v>0</v>
      </c>
      <c r="AQ84" s="276">
        <f t="shared" si="15"/>
        <v>0</v>
      </c>
      <c r="AR84" s="154">
        <f t="shared" si="14"/>
        <v>0</v>
      </c>
      <c r="AS84" s="122">
        <v>0</v>
      </c>
      <c r="AT84" s="387"/>
    </row>
    <row r="85" spans="1:126" s="10" customFormat="1" hidden="1" x14ac:dyDescent="0.35">
      <c r="A85" s="205" t="s">
        <v>97</v>
      </c>
      <c r="B85" s="205" t="s">
        <v>98</v>
      </c>
      <c r="C85" s="132" t="s">
        <v>101</v>
      </c>
      <c r="D85" s="132" t="s">
        <v>100</v>
      </c>
      <c r="E85" s="195" t="s">
        <v>109</v>
      </c>
      <c r="F85" s="165">
        <v>0</v>
      </c>
      <c r="G85" s="118">
        <v>0</v>
      </c>
      <c r="H85" s="118">
        <v>0</v>
      </c>
      <c r="I85" s="118">
        <v>0</v>
      </c>
      <c r="J85" s="118">
        <v>1186</v>
      </c>
      <c r="K85" s="118">
        <v>720</v>
      </c>
      <c r="L85" s="118">
        <v>0</v>
      </c>
      <c r="M85" s="118">
        <v>0</v>
      </c>
      <c r="N85" s="118">
        <v>0</v>
      </c>
      <c r="O85" s="118">
        <v>0</v>
      </c>
      <c r="P85" s="118">
        <v>0</v>
      </c>
      <c r="Q85" s="118">
        <v>0</v>
      </c>
      <c r="R85" s="118">
        <v>0</v>
      </c>
      <c r="S85" s="118">
        <v>0</v>
      </c>
      <c r="T85" s="118">
        <v>0</v>
      </c>
      <c r="U85" s="118">
        <v>0</v>
      </c>
      <c r="V85" s="118">
        <v>0</v>
      </c>
      <c r="W85" s="118">
        <v>0</v>
      </c>
      <c r="X85" s="118">
        <v>0</v>
      </c>
      <c r="Y85" s="118">
        <v>0</v>
      </c>
      <c r="Z85" s="118">
        <v>0</v>
      </c>
      <c r="AA85" s="118">
        <v>0</v>
      </c>
      <c r="AB85" s="118">
        <v>0</v>
      </c>
      <c r="AC85" s="118">
        <v>0</v>
      </c>
      <c r="AD85" s="118">
        <v>0</v>
      </c>
      <c r="AE85" s="118">
        <v>0</v>
      </c>
      <c r="AF85" s="118">
        <v>0</v>
      </c>
      <c r="AG85" s="118">
        <v>0</v>
      </c>
      <c r="AH85" s="153">
        <f t="shared" si="8"/>
        <v>0</v>
      </c>
      <c r="AI85" s="153">
        <f t="shared" si="9"/>
        <v>0</v>
      </c>
      <c r="AJ85" s="118">
        <v>0</v>
      </c>
      <c r="AK85" s="153">
        <f t="shared" si="10"/>
        <v>0</v>
      </c>
      <c r="AL85" s="153">
        <f t="shared" si="11"/>
        <v>0</v>
      </c>
      <c r="AM85" s="118">
        <v>0</v>
      </c>
      <c r="AN85" s="153">
        <f t="shared" si="12"/>
        <v>0</v>
      </c>
      <c r="AO85" s="153">
        <f t="shared" si="13"/>
        <v>0</v>
      </c>
      <c r="AP85" s="118">
        <v>0</v>
      </c>
      <c r="AQ85" s="275">
        <f t="shared" si="15"/>
        <v>0</v>
      </c>
      <c r="AR85" s="153">
        <f t="shared" si="14"/>
        <v>0</v>
      </c>
      <c r="AS85" s="118">
        <v>0</v>
      </c>
      <c r="AT85" s="387"/>
    </row>
    <row r="86" spans="1:126" s="10" customFormat="1" hidden="1" x14ac:dyDescent="0.35">
      <c r="A86" s="207" t="s">
        <v>57</v>
      </c>
      <c r="B86" s="207" t="s">
        <v>58</v>
      </c>
      <c r="C86" s="130" t="s">
        <v>100</v>
      </c>
      <c r="D86" s="130" t="s">
        <v>100</v>
      </c>
      <c r="E86" s="198" t="s">
        <v>109</v>
      </c>
      <c r="F86" s="165">
        <v>0</v>
      </c>
      <c r="G86" s="122">
        <v>0</v>
      </c>
      <c r="H86" s="122">
        <v>0</v>
      </c>
      <c r="I86" s="122">
        <v>0</v>
      </c>
      <c r="J86" s="122">
        <v>0</v>
      </c>
      <c r="K86" s="122">
        <v>0</v>
      </c>
      <c r="L86" s="122">
        <v>0</v>
      </c>
      <c r="M86" s="122">
        <v>0</v>
      </c>
      <c r="N86" s="122">
        <v>0</v>
      </c>
      <c r="O86" s="122">
        <v>0</v>
      </c>
      <c r="P86" s="122">
        <v>0</v>
      </c>
      <c r="Q86" s="122">
        <v>0</v>
      </c>
      <c r="R86" s="122">
        <v>0</v>
      </c>
      <c r="S86" s="122">
        <v>0</v>
      </c>
      <c r="T86" s="122">
        <v>0</v>
      </c>
      <c r="U86" s="122">
        <v>0</v>
      </c>
      <c r="V86" s="122">
        <v>0</v>
      </c>
      <c r="W86" s="122">
        <v>0</v>
      </c>
      <c r="X86" s="122">
        <v>0</v>
      </c>
      <c r="Y86" s="122">
        <v>0</v>
      </c>
      <c r="Z86" s="122">
        <v>0</v>
      </c>
      <c r="AA86" s="122">
        <v>0</v>
      </c>
      <c r="AB86" s="122">
        <v>0</v>
      </c>
      <c r="AC86" s="122">
        <v>0</v>
      </c>
      <c r="AD86" s="122">
        <v>0</v>
      </c>
      <c r="AE86" s="122">
        <v>0</v>
      </c>
      <c r="AF86" s="122">
        <v>0</v>
      </c>
      <c r="AG86" s="122">
        <v>0</v>
      </c>
      <c r="AH86" s="154">
        <f t="shared" si="8"/>
        <v>0</v>
      </c>
      <c r="AI86" s="154">
        <f t="shared" si="9"/>
        <v>0</v>
      </c>
      <c r="AJ86" s="122">
        <v>0</v>
      </c>
      <c r="AK86" s="154">
        <f t="shared" si="10"/>
        <v>0</v>
      </c>
      <c r="AL86" s="154">
        <f t="shared" si="11"/>
        <v>0</v>
      </c>
      <c r="AM86" s="122">
        <v>0</v>
      </c>
      <c r="AN86" s="154">
        <f t="shared" si="12"/>
        <v>0</v>
      </c>
      <c r="AO86" s="154">
        <f t="shared" si="13"/>
        <v>0</v>
      </c>
      <c r="AP86" s="122">
        <v>0</v>
      </c>
      <c r="AQ86" s="276">
        <f t="shared" si="15"/>
        <v>0</v>
      </c>
      <c r="AR86" s="154">
        <f t="shared" si="14"/>
        <v>0</v>
      </c>
      <c r="AS86" s="122">
        <v>0</v>
      </c>
      <c r="AT86" s="387"/>
    </row>
    <row r="87" spans="1:126" s="9" customFormat="1" hidden="1" x14ac:dyDescent="0.35">
      <c r="A87" s="205" t="s">
        <v>59</v>
      </c>
      <c r="B87" s="205" t="s">
        <v>60</v>
      </c>
      <c r="C87" s="132" t="s">
        <v>100</v>
      </c>
      <c r="D87" s="132" t="s">
        <v>103</v>
      </c>
      <c r="E87" s="195" t="s">
        <v>109</v>
      </c>
      <c r="F87" s="165">
        <v>167000</v>
      </c>
      <c r="G87" s="118">
        <v>0</v>
      </c>
      <c r="H87" s="118">
        <v>0</v>
      </c>
      <c r="I87" s="118">
        <v>0</v>
      </c>
      <c r="J87" s="118">
        <v>0</v>
      </c>
      <c r="K87" s="118">
        <v>77</v>
      </c>
      <c r="L87" s="118">
        <v>23</v>
      </c>
      <c r="M87" s="118">
        <v>0</v>
      </c>
      <c r="N87" s="118">
        <v>0</v>
      </c>
      <c r="O87" s="118">
        <v>0</v>
      </c>
      <c r="P87" s="118">
        <v>0</v>
      </c>
      <c r="Q87" s="118">
        <v>0</v>
      </c>
      <c r="R87" s="118">
        <v>0</v>
      </c>
      <c r="S87" s="118">
        <v>0</v>
      </c>
      <c r="T87" s="118">
        <v>0</v>
      </c>
      <c r="U87" s="118">
        <v>0</v>
      </c>
      <c r="V87" s="118">
        <v>0</v>
      </c>
      <c r="W87" s="118">
        <v>0</v>
      </c>
      <c r="X87" s="118">
        <v>0</v>
      </c>
      <c r="Y87" s="118">
        <v>0</v>
      </c>
      <c r="Z87" s="118">
        <v>0</v>
      </c>
      <c r="AA87" s="118">
        <v>0</v>
      </c>
      <c r="AB87" s="118">
        <v>0</v>
      </c>
      <c r="AC87" s="118">
        <v>0</v>
      </c>
      <c r="AD87" s="118">
        <v>0</v>
      </c>
      <c r="AE87" s="118">
        <v>0</v>
      </c>
      <c r="AF87" s="118">
        <v>0</v>
      </c>
      <c r="AG87" s="118">
        <v>0</v>
      </c>
      <c r="AH87" s="153">
        <f t="shared" si="8"/>
        <v>0</v>
      </c>
      <c r="AI87" s="153">
        <f t="shared" si="9"/>
        <v>0</v>
      </c>
      <c r="AJ87" s="118">
        <v>0</v>
      </c>
      <c r="AK87" s="153">
        <f t="shared" si="10"/>
        <v>0</v>
      </c>
      <c r="AL87" s="153">
        <f t="shared" si="11"/>
        <v>0</v>
      </c>
      <c r="AM87" s="118">
        <v>0</v>
      </c>
      <c r="AN87" s="153">
        <f t="shared" si="12"/>
        <v>0</v>
      </c>
      <c r="AO87" s="153">
        <f t="shared" si="13"/>
        <v>0</v>
      </c>
      <c r="AP87" s="118">
        <v>0</v>
      </c>
      <c r="AQ87" s="275">
        <f t="shared" si="15"/>
        <v>0</v>
      </c>
      <c r="AR87" s="153">
        <f t="shared" si="14"/>
        <v>0</v>
      </c>
      <c r="AS87" s="118">
        <v>0</v>
      </c>
      <c r="AT87" s="388"/>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c r="CF87" s="13"/>
      <c r="CG87" s="13"/>
      <c r="CH87" s="13"/>
      <c r="CI87" s="13"/>
      <c r="CJ87" s="13"/>
      <c r="CK87" s="13"/>
      <c r="CL87" s="13"/>
      <c r="CM87" s="13"/>
      <c r="CN87" s="13"/>
      <c r="CO87" s="13"/>
      <c r="CP87" s="13"/>
      <c r="CQ87" s="13"/>
      <c r="CR87" s="13"/>
      <c r="CS87" s="13"/>
      <c r="CT87" s="13"/>
      <c r="CU87" s="13"/>
      <c r="CV87" s="13"/>
      <c r="CW87" s="13"/>
      <c r="CX87" s="13"/>
      <c r="CY87" s="13"/>
      <c r="CZ87" s="13"/>
      <c r="DA87" s="13"/>
      <c r="DB87" s="13"/>
      <c r="DC87" s="13"/>
      <c r="DD87" s="13"/>
      <c r="DE87" s="13"/>
      <c r="DF87" s="13"/>
      <c r="DG87" s="13"/>
      <c r="DH87" s="13"/>
      <c r="DI87" s="13"/>
      <c r="DJ87" s="13"/>
      <c r="DK87" s="13"/>
      <c r="DL87" s="13"/>
      <c r="DM87" s="13"/>
      <c r="DN87" s="13"/>
      <c r="DO87" s="13"/>
      <c r="DP87" s="13"/>
      <c r="DQ87" s="13"/>
      <c r="DR87" s="13"/>
      <c r="DS87" s="13"/>
      <c r="DT87" s="13"/>
      <c r="DU87" s="13"/>
      <c r="DV87" s="13"/>
    </row>
    <row r="88" spans="1:126" hidden="1" x14ac:dyDescent="0.35">
      <c r="A88" s="207" t="s">
        <v>61</v>
      </c>
      <c r="B88" s="207" t="s">
        <v>62</v>
      </c>
      <c r="C88" s="130" t="s">
        <v>100</v>
      </c>
      <c r="D88" s="130" t="s">
        <v>103</v>
      </c>
      <c r="E88" s="198" t="s">
        <v>109</v>
      </c>
      <c r="F88" s="165">
        <v>329000</v>
      </c>
      <c r="G88" s="122">
        <v>0</v>
      </c>
      <c r="H88" s="122">
        <v>0</v>
      </c>
      <c r="I88" s="122">
        <v>0</v>
      </c>
      <c r="J88" s="122">
        <v>0</v>
      </c>
      <c r="K88" s="122">
        <v>27</v>
      </c>
      <c r="L88" s="122">
        <v>5</v>
      </c>
      <c r="M88" s="122">
        <v>0</v>
      </c>
      <c r="N88" s="122">
        <v>0</v>
      </c>
      <c r="O88" s="122">
        <v>0</v>
      </c>
      <c r="P88" s="122">
        <v>0</v>
      </c>
      <c r="Q88" s="122">
        <v>0</v>
      </c>
      <c r="R88" s="122">
        <v>0</v>
      </c>
      <c r="S88" s="122">
        <v>0</v>
      </c>
      <c r="T88" s="122">
        <v>0</v>
      </c>
      <c r="U88" s="122">
        <v>0</v>
      </c>
      <c r="V88" s="122">
        <v>0</v>
      </c>
      <c r="W88" s="122">
        <v>0</v>
      </c>
      <c r="X88" s="122">
        <v>0</v>
      </c>
      <c r="Y88" s="122">
        <v>0</v>
      </c>
      <c r="Z88" s="122">
        <v>0</v>
      </c>
      <c r="AA88" s="122">
        <v>0</v>
      </c>
      <c r="AB88" s="122">
        <v>0</v>
      </c>
      <c r="AC88" s="122">
        <v>0</v>
      </c>
      <c r="AD88" s="122">
        <v>0</v>
      </c>
      <c r="AE88" s="122">
        <v>0</v>
      </c>
      <c r="AF88" s="122">
        <v>0</v>
      </c>
      <c r="AG88" s="122">
        <v>0</v>
      </c>
      <c r="AH88" s="154">
        <f t="shared" si="8"/>
        <v>0</v>
      </c>
      <c r="AI88" s="154">
        <f t="shared" si="9"/>
        <v>0</v>
      </c>
      <c r="AJ88" s="122">
        <v>0</v>
      </c>
      <c r="AK88" s="154">
        <f t="shared" si="10"/>
        <v>0</v>
      </c>
      <c r="AL88" s="154">
        <f t="shared" si="11"/>
        <v>0</v>
      </c>
      <c r="AM88" s="122">
        <v>0</v>
      </c>
      <c r="AN88" s="154">
        <f t="shared" si="12"/>
        <v>0</v>
      </c>
      <c r="AO88" s="154">
        <f t="shared" si="13"/>
        <v>0</v>
      </c>
      <c r="AP88" s="122">
        <v>0</v>
      </c>
      <c r="AQ88" s="276">
        <f t="shared" si="15"/>
        <v>0</v>
      </c>
      <c r="AR88" s="154">
        <f t="shared" si="14"/>
        <v>0</v>
      </c>
      <c r="AS88" s="122">
        <v>0</v>
      </c>
      <c r="AT88" s="368"/>
    </row>
    <row r="89" spans="1:126" hidden="1" x14ac:dyDescent="0.35">
      <c r="A89" s="205" t="s">
        <v>63</v>
      </c>
      <c r="B89" s="205" t="s">
        <v>64</v>
      </c>
      <c r="C89" s="132" t="s">
        <v>100</v>
      </c>
      <c r="D89" s="132" t="s">
        <v>103</v>
      </c>
      <c r="E89" s="195" t="s">
        <v>109</v>
      </c>
      <c r="F89" s="165">
        <v>39000</v>
      </c>
      <c r="G89" s="118">
        <v>0</v>
      </c>
      <c r="H89" s="118">
        <v>0</v>
      </c>
      <c r="I89" s="118">
        <v>0</v>
      </c>
      <c r="J89" s="118">
        <v>0</v>
      </c>
      <c r="K89" s="118">
        <v>1</v>
      </c>
      <c r="L89" s="118">
        <v>1</v>
      </c>
      <c r="M89" s="118">
        <v>0</v>
      </c>
      <c r="N89" s="118">
        <v>0</v>
      </c>
      <c r="O89" s="118">
        <v>0</v>
      </c>
      <c r="P89" s="118">
        <v>0</v>
      </c>
      <c r="Q89" s="118">
        <v>0</v>
      </c>
      <c r="R89" s="118">
        <v>0</v>
      </c>
      <c r="S89" s="118">
        <v>0</v>
      </c>
      <c r="T89" s="118">
        <v>0</v>
      </c>
      <c r="U89" s="118">
        <v>0</v>
      </c>
      <c r="V89" s="118">
        <v>0</v>
      </c>
      <c r="W89" s="118">
        <v>0</v>
      </c>
      <c r="X89" s="118">
        <v>0</v>
      </c>
      <c r="Y89" s="118">
        <v>0</v>
      </c>
      <c r="Z89" s="118">
        <v>0</v>
      </c>
      <c r="AA89" s="118">
        <v>0</v>
      </c>
      <c r="AB89" s="118">
        <v>0</v>
      </c>
      <c r="AC89" s="118">
        <v>0</v>
      </c>
      <c r="AD89" s="118">
        <v>0</v>
      </c>
      <c r="AE89" s="118">
        <v>0</v>
      </c>
      <c r="AF89" s="118">
        <v>0</v>
      </c>
      <c r="AG89" s="118">
        <v>0</v>
      </c>
      <c r="AH89" s="153">
        <f t="shared" si="8"/>
        <v>0</v>
      </c>
      <c r="AI89" s="153">
        <f t="shared" si="9"/>
        <v>0</v>
      </c>
      <c r="AJ89" s="118">
        <v>0</v>
      </c>
      <c r="AK89" s="153">
        <f t="shared" si="10"/>
        <v>0</v>
      </c>
      <c r="AL89" s="153">
        <f t="shared" si="11"/>
        <v>0</v>
      </c>
      <c r="AM89" s="118">
        <v>0</v>
      </c>
      <c r="AN89" s="153">
        <f t="shared" si="12"/>
        <v>0</v>
      </c>
      <c r="AO89" s="153">
        <f t="shared" si="13"/>
        <v>0</v>
      </c>
      <c r="AP89" s="118">
        <v>0</v>
      </c>
      <c r="AQ89" s="275">
        <f t="shared" si="15"/>
        <v>0</v>
      </c>
      <c r="AR89" s="153">
        <f t="shared" si="14"/>
        <v>0</v>
      </c>
      <c r="AS89" s="118">
        <v>0</v>
      </c>
      <c r="AT89" s="367"/>
    </row>
    <row r="90" spans="1:126" hidden="1" x14ac:dyDescent="0.35">
      <c r="A90" s="207" t="s">
        <v>65</v>
      </c>
      <c r="B90" s="207" t="s">
        <v>66</v>
      </c>
      <c r="C90" s="130" t="s">
        <v>100</v>
      </c>
      <c r="D90" s="130" t="s">
        <v>103</v>
      </c>
      <c r="E90" s="198" t="s">
        <v>109</v>
      </c>
      <c r="F90" s="165">
        <v>99000</v>
      </c>
      <c r="G90" s="122">
        <v>0</v>
      </c>
      <c r="H90" s="122">
        <v>0</v>
      </c>
      <c r="I90" s="122">
        <v>0</v>
      </c>
      <c r="J90" s="122">
        <v>0</v>
      </c>
      <c r="K90" s="122">
        <v>0</v>
      </c>
      <c r="L90" s="122">
        <v>0</v>
      </c>
      <c r="M90" s="122">
        <v>0</v>
      </c>
      <c r="N90" s="122">
        <v>0</v>
      </c>
      <c r="O90" s="122">
        <v>0</v>
      </c>
      <c r="P90" s="122">
        <v>0</v>
      </c>
      <c r="Q90" s="122">
        <v>0</v>
      </c>
      <c r="R90" s="122">
        <v>0</v>
      </c>
      <c r="S90" s="122">
        <v>0</v>
      </c>
      <c r="T90" s="122">
        <v>0</v>
      </c>
      <c r="U90" s="122">
        <v>0</v>
      </c>
      <c r="V90" s="122">
        <v>0</v>
      </c>
      <c r="W90" s="122">
        <v>0</v>
      </c>
      <c r="X90" s="122">
        <v>0</v>
      </c>
      <c r="Y90" s="122">
        <v>0</v>
      </c>
      <c r="Z90" s="122">
        <v>4</v>
      </c>
      <c r="AA90" s="122">
        <v>37</v>
      </c>
      <c r="AB90" s="122">
        <v>27</v>
      </c>
      <c r="AC90" s="122">
        <v>44</v>
      </c>
      <c r="AD90" s="122">
        <v>58</v>
      </c>
      <c r="AE90" s="122">
        <v>30</v>
      </c>
      <c r="AF90" s="122">
        <v>26</v>
      </c>
      <c r="AG90" s="122">
        <v>29</v>
      </c>
      <c r="AH90" s="154">
        <f t="shared" si="8"/>
        <v>6.12</v>
      </c>
      <c r="AI90" s="154">
        <f t="shared" si="9"/>
        <v>2.4</v>
      </c>
      <c r="AJ90" s="122">
        <v>15</v>
      </c>
      <c r="AK90" s="154">
        <f t="shared" si="10"/>
        <v>2.96</v>
      </c>
      <c r="AL90" s="154">
        <f t="shared" si="11"/>
        <v>1.25</v>
      </c>
      <c r="AM90" s="122">
        <v>40</v>
      </c>
      <c r="AN90" s="154">
        <f t="shared" si="12"/>
        <v>6.23</v>
      </c>
      <c r="AO90" s="154">
        <f t="shared" si="13"/>
        <v>2.79</v>
      </c>
      <c r="AP90" s="122">
        <v>15</v>
      </c>
      <c r="AQ90" s="276">
        <f t="shared" si="15"/>
        <v>2.66</v>
      </c>
      <c r="AR90" s="154">
        <f t="shared" si="14"/>
        <v>1.1599999999999999</v>
      </c>
      <c r="AS90" s="122">
        <v>36</v>
      </c>
      <c r="AT90" s="368">
        <v>13</v>
      </c>
      <c r="AU90">
        <v>22</v>
      </c>
    </row>
    <row r="91" spans="1:126" hidden="1" x14ac:dyDescent="0.35">
      <c r="A91" s="205" t="s">
        <v>67</v>
      </c>
      <c r="B91" s="205" t="s">
        <v>68</v>
      </c>
      <c r="C91" s="132" t="s">
        <v>100</v>
      </c>
      <c r="D91" s="132" t="s">
        <v>100</v>
      </c>
      <c r="E91" s="195" t="s">
        <v>109</v>
      </c>
      <c r="F91" s="165">
        <v>0</v>
      </c>
      <c r="G91" s="118">
        <v>0</v>
      </c>
      <c r="H91" s="118">
        <v>0</v>
      </c>
      <c r="I91" s="118">
        <v>0</v>
      </c>
      <c r="J91" s="118">
        <v>0</v>
      </c>
      <c r="K91" s="118">
        <v>0</v>
      </c>
      <c r="L91" s="118">
        <v>0</v>
      </c>
      <c r="M91" s="118">
        <v>0</v>
      </c>
      <c r="N91" s="118">
        <v>0</v>
      </c>
      <c r="O91" s="118">
        <v>0</v>
      </c>
      <c r="P91" s="118">
        <v>0</v>
      </c>
      <c r="Q91" s="118">
        <v>0</v>
      </c>
      <c r="R91" s="118">
        <v>0</v>
      </c>
      <c r="S91" s="118">
        <v>0</v>
      </c>
      <c r="T91" s="118">
        <v>0</v>
      </c>
      <c r="U91" s="118">
        <v>0</v>
      </c>
      <c r="V91" s="118">
        <v>0</v>
      </c>
      <c r="W91" s="118">
        <v>0</v>
      </c>
      <c r="X91" s="118">
        <v>0</v>
      </c>
      <c r="Y91" s="118">
        <v>0</v>
      </c>
      <c r="Z91" s="118">
        <v>0</v>
      </c>
      <c r="AA91" s="118">
        <v>0</v>
      </c>
      <c r="AB91" s="118">
        <v>0</v>
      </c>
      <c r="AC91" s="118">
        <v>0</v>
      </c>
      <c r="AD91" s="118">
        <v>0</v>
      </c>
      <c r="AE91" s="118">
        <v>0</v>
      </c>
      <c r="AF91" s="118">
        <v>0</v>
      </c>
      <c r="AG91" s="118">
        <v>0</v>
      </c>
      <c r="AH91" s="153">
        <f t="shared" si="8"/>
        <v>0</v>
      </c>
      <c r="AI91" s="153">
        <f t="shared" si="9"/>
        <v>0</v>
      </c>
      <c r="AJ91" s="118">
        <v>0</v>
      </c>
      <c r="AK91" s="153">
        <f t="shared" si="10"/>
        <v>0</v>
      </c>
      <c r="AL91" s="153">
        <f t="shared" si="11"/>
        <v>0</v>
      </c>
      <c r="AM91" s="118">
        <v>0</v>
      </c>
      <c r="AN91" s="153">
        <f t="shared" si="12"/>
        <v>0</v>
      </c>
      <c r="AO91" s="153">
        <f t="shared" si="13"/>
        <v>0</v>
      </c>
      <c r="AP91" s="118">
        <v>0</v>
      </c>
      <c r="AQ91" s="275">
        <f t="shared" si="15"/>
        <v>0</v>
      </c>
      <c r="AR91" s="153">
        <f t="shared" si="14"/>
        <v>0</v>
      </c>
      <c r="AS91" s="118">
        <v>0</v>
      </c>
      <c r="AT91" s="367"/>
    </row>
    <row r="92" spans="1:126" hidden="1" x14ac:dyDescent="0.35">
      <c r="A92" s="207" t="s">
        <v>69</v>
      </c>
      <c r="B92" s="207" t="s">
        <v>70</v>
      </c>
      <c r="C92" s="130" t="s">
        <v>100</v>
      </c>
      <c r="D92" s="130" t="s">
        <v>104</v>
      </c>
      <c r="E92" s="198" t="s">
        <v>109</v>
      </c>
      <c r="F92" s="165">
        <v>155000</v>
      </c>
      <c r="G92" s="122">
        <v>0</v>
      </c>
      <c r="H92" s="122">
        <v>0</v>
      </c>
      <c r="I92" s="122">
        <v>0</v>
      </c>
      <c r="J92" s="122">
        <v>0</v>
      </c>
      <c r="K92" s="122">
        <v>0</v>
      </c>
      <c r="L92" s="122">
        <v>0</v>
      </c>
      <c r="M92" s="122">
        <v>0</v>
      </c>
      <c r="N92" s="122">
        <v>0</v>
      </c>
      <c r="O92" s="122">
        <v>0</v>
      </c>
      <c r="P92" s="122">
        <v>0</v>
      </c>
      <c r="Q92" s="122">
        <v>0</v>
      </c>
      <c r="R92" s="122">
        <v>0</v>
      </c>
      <c r="S92" s="122">
        <v>0</v>
      </c>
      <c r="T92" s="122">
        <v>0</v>
      </c>
      <c r="U92" s="122">
        <v>0</v>
      </c>
      <c r="V92" s="122">
        <v>0</v>
      </c>
      <c r="W92" s="122">
        <v>0</v>
      </c>
      <c r="X92" s="122">
        <v>28</v>
      </c>
      <c r="Y92" s="122">
        <v>33</v>
      </c>
      <c r="Z92" s="122">
        <v>5</v>
      </c>
      <c r="AA92" s="122">
        <v>0</v>
      </c>
      <c r="AB92" s="122">
        <v>0</v>
      </c>
      <c r="AC92" s="122">
        <v>0</v>
      </c>
      <c r="AD92" s="122">
        <v>0</v>
      </c>
      <c r="AE92" s="122">
        <v>0</v>
      </c>
      <c r="AF92" s="122">
        <v>0</v>
      </c>
      <c r="AG92" s="122">
        <v>0</v>
      </c>
      <c r="AH92" s="154">
        <f t="shared" si="8"/>
        <v>0</v>
      </c>
      <c r="AI92" s="154">
        <f t="shared" si="9"/>
        <v>0</v>
      </c>
      <c r="AJ92" s="122">
        <v>0</v>
      </c>
      <c r="AK92" s="154">
        <f t="shared" si="10"/>
        <v>0</v>
      </c>
      <c r="AL92" s="154">
        <f t="shared" si="11"/>
        <v>0</v>
      </c>
      <c r="AM92" s="122">
        <v>0</v>
      </c>
      <c r="AN92" s="154">
        <f t="shared" si="12"/>
        <v>0</v>
      </c>
      <c r="AO92" s="154">
        <f t="shared" si="13"/>
        <v>0</v>
      </c>
      <c r="AP92" s="122">
        <v>0</v>
      </c>
      <c r="AQ92" s="276">
        <f t="shared" si="15"/>
        <v>0</v>
      </c>
      <c r="AR92" s="154">
        <f t="shared" si="14"/>
        <v>0</v>
      </c>
      <c r="AS92" s="122">
        <v>0</v>
      </c>
      <c r="AT92" s="368"/>
    </row>
    <row r="93" spans="1:126" hidden="1" x14ac:dyDescent="0.35">
      <c r="A93" s="205" t="s">
        <v>71</v>
      </c>
      <c r="B93" s="205" t="s">
        <v>72</v>
      </c>
      <c r="C93" s="132" t="s">
        <v>100</v>
      </c>
      <c r="D93" s="132" t="s">
        <v>104</v>
      </c>
      <c r="E93" s="195" t="s">
        <v>109</v>
      </c>
      <c r="F93" s="165">
        <v>196000</v>
      </c>
      <c r="G93" s="118">
        <v>0</v>
      </c>
      <c r="H93" s="118">
        <v>0</v>
      </c>
      <c r="I93" s="118">
        <v>0</v>
      </c>
      <c r="J93" s="118">
        <v>0</v>
      </c>
      <c r="K93" s="118">
        <v>0</v>
      </c>
      <c r="L93" s="118">
        <v>0</v>
      </c>
      <c r="M93" s="118">
        <v>0</v>
      </c>
      <c r="N93" s="118">
        <v>0</v>
      </c>
      <c r="O93" s="118">
        <v>0</v>
      </c>
      <c r="P93" s="118">
        <v>0</v>
      </c>
      <c r="Q93" s="118">
        <v>0</v>
      </c>
      <c r="R93" s="118">
        <v>0</v>
      </c>
      <c r="S93" s="118">
        <v>0</v>
      </c>
      <c r="T93" s="118">
        <v>0</v>
      </c>
      <c r="U93" s="118">
        <v>0</v>
      </c>
      <c r="V93" s="118">
        <v>0</v>
      </c>
      <c r="W93" s="118">
        <v>0</v>
      </c>
      <c r="X93" s="118">
        <v>18</v>
      </c>
      <c r="Y93" s="118">
        <v>14</v>
      </c>
      <c r="Z93" s="118">
        <v>5</v>
      </c>
      <c r="AA93" s="118">
        <v>0</v>
      </c>
      <c r="AB93" s="118">
        <v>0</v>
      </c>
      <c r="AC93" s="118">
        <v>0</v>
      </c>
      <c r="AD93" s="118">
        <v>0</v>
      </c>
      <c r="AE93" s="118">
        <v>0</v>
      </c>
      <c r="AF93" s="118">
        <v>0</v>
      </c>
      <c r="AG93" s="118">
        <v>0</v>
      </c>
      <c r="AH93" s="153">
        <f t="shared" ref="AH93:AH124" si="16">ROUND(((AG93/$AG$139)*100),2)</f>
        <v>0</v>
      </c>
      <c r="AI93" s="153">
        <f t="shared" ref="AI93:AI124" si="17">ROUND((((F93*AG93)/$AG$140)*100),2)</f>
        <v>0</v>
      </c>
      <c r="AJ93" s="118">
        <v>0</v>
      </c>
      <c r="AK93" s="153">
        <f t="shared" ref="AK93:AK124" si="18">ROUND(((AJ93/$AJ$139)*100),2)</f>
        <v>0</v>
      </c>
      <c r="AL93" s="153">
        <f t="shared" ref="AL93:AL124" si="19">ROUND((((F93*AJ93)/$AJ$140)*100),2)</f>
        <v>0</v>
      </c>
      <c r="AM93" s="118">
        <v>0</v>
      </c>
      <c r="AN93" s="153">
        <f t="shared" ref="AN93:AN124" si="20">ROUND(((AM93/$AM$139)*100),2)</f>
        <v>0</v>
      </c>
      <c r="AO93" s="153">
        <f t="shared" ref="AO93:AO124" si="21">ROUND((((F93*AM93)/$AM$140)*100),2)</f>
        <v>0</v>
      </c>
      <c r="AP93" s="118">
        <v>0</v>
      </c>
      <c r="AQ93" s="275">
        <f t="shared" si="15"/>
        <v>0</v>
      </c>
      <c r="AR93" s="153">
        <f t="shared" ref="AR93:AR124" si="22">ROUND((((F93*AP93)/$AP$140)*100),2)</f>
        <v>0</v>
      </c>
      <c r="AS93" s="118">
        <v>0</v>
      </c>
      <c r="AT93" s="367"/>
    </row>
    <row r="94" spans="1:126" hidden="1" x14ac:dyDescent="0.35">
      <c r="A94" s="207" t="s">
        <v>73</v>
      </c>
      <c r="B94" s="207" t="s">
        <v>74</v>
      </c>
      <c r="C94" s="130" t="s">
        <v>100</v>
      </c>
      <c r="D94" s="130" t="s">
        <v>104</v>
      </c>
      <c r="E94" s="198" t="s">
        <v>109</v>
      </c>
      <c r="F94" s="165">
        <v>168000</v>
      </c>
      <c r="G94" s="122">
        <v>0</v>
      </c>
      <c r="H94" s="122">
        <v>0</v>
      </c>
      <c r="I94" s="122">
        <v>0</v>
      </c>
      <c r="J94" s="122">
        <v>0</v>
      </c>
      <c r="K94" s="122">
        <v>0</v>
      </c>
      <c r="L94" s="122">
        <v>0</v>
      </c>
      <c r="M94" s="122">
        <v>0</v>
      </c>
      <c r="N94" s="122">
        <v>0</v>
      </c>
      <c r="O94" s="122">
        <v>0</v>
      </c>
      <c r="P94" s="122">
        <v>0</v>
      </c>
      <c r="Q94" s="122">
        <v>0</v>
      </c>
      <c r="R94" s="122">
        <v>0</v>
      </c>
      <c r="S94" s="122">
        <v>0</v>
      </c>
      <c r="T94" s="122">
        <v>0</v>
      </c>
      <c r="U94" s="122">
        <v>0</v>
      </c>
      <c r="V94" s="122">
        <v>0</v>
      </c>
      <c r="W94" s="122">
        <v>0</v>
      </c>
      <c r="X94" s="122">
        <v>8</v>
      </c>
      <c r="Y94" s="122">
        <v>9</v>
      </c>
      <c r="Z94" s="122">
        <v>1</v>
      </c>
      <c r="AA94" s="122">
        <v>0</v>
      </c>
      <c r="AB94" s="122">
        <v>0</v>
      </c>
      <c r="AC94" s="122">
        <v>0</v>
      </c>
      <c r="AD94" s="122">
        <v>0</v>
      </c>
      <c r="AE94" s="122">
        <v>0</v>
      </c>
      <c r="AF94" s="122">
        <v>0</v>
      </c>
      <c r="AG94" s="122">
        <v>0</v>
      </c>
      <c r="AH94" s="154">
        <f t="shared" si="16"/>
        <v>0</v>
      </c>
      <c r="AI94" s="154">
        <f t="shared" si="17"/>
        <v>0</v>
      </c>
      <c r="AJ94" s="122">
        <v>0</v>
      </c>
      <c r="AK94" s="154">
        <f t="shared" si="18"/>
        <v>0</v>
      </c>
      <c r="AL94" s="154">
        <f t="shared" si="19"/>
        <v>0</v>
      </c>
      <c r="AM94" s="122">
        <v>0</v>
      </c>
      <c r="AN94" s="154">
        <f t="shared" si="20"/>
        <v>0</v>
      </c>
      <c r="AO94" s="154">
        <f t="shared" si="21"/>
        <v>0</v>
      </c>
      <c r="AP94" s="122">
        <v>0</v>
      </c>
      <c r="AQ94" s="276">
        <f t="shared" si="15"/>
        <v>0</v>
      </c>
      <c r="AR94" s="154">
        <f t="shared" si="22"/>
        <v>0</v>
      </c>
      <c r="AS94" s="122">
        <v>0</v>
      </c>
      <c r="AT94" s="368"/>
    </row>
    <row r="95" spans="1:126" hidden="1" x14ac:dyDescent="0.35">
      <c r="A95" s="205" t="s">
        <v>75</v>
      </c>
      <c r="B95" s="205" t="s">
        <v>76</v>
      </c>
      <c r="C95" s="132" t="s">
        <v>100</v>
      </c>
      <c r="D95" s="132" t="s">
        <v>104</v>
      </c>
      <c r="E95" s="195" t="s">
        <v>109</v>
      </c>
      <c r="F95" s="165">
        <v>209000</v>
      </c>
      <c r="G95" s="118">
        <v>0</v>
      </c>
      <c r="H95" s="118">
        <v>0</v>
      </c>
      <c r="I95" s="118">
        <v>0</v>
      </c>
      <c r="J95" s="118">
        <v>0</v>
      </c>
      <c r="K95" s="118">
        <v>0</v>
      </c>
      <c r="L95" s="118">
        <v>0</v>
      </c>
      <c r="M95" s="118">
        <v>0</v>
      </c>
      <c r="N95" s="118">
        <v>0</v>
      </c>
      <c r="O95" s="118">
        <v>0</v>
      </c>
      <c r="P95" s="118">
        <v>0</v>
      </c>
      <c r="Q95" s="118">
        <v>0</v>
      </c>
      <c r="R95" s="118">
        <v>0</v>
      </c>
      <c r="S95" s="118">
        <v>0</v>
      </c>
      <c r="T95" s="118">
        <v>0</v>
      </c>
      <c r="U95" s="118">
        <v>0</v>
      </c>
      <c r="V95" s="118">
        <v>0</v>
      </c>
      <c r="W95" s="118">
        <v>0</v>
      </c>
      <c r="X95" s="118">
        <v>5</v>
      </c>
      <c r="Y95" s="118">
        <v>9</v>
      </c>
      <c r="Z95" s="118">
        <v>0</v>
      </c>
      <c r="AA95" s="118">
        <v>0</v>
      </c>
      <c r="AB95" s="118">
        <v>0</v>
      </c>
      <c r="AC95" s="118">
        <v>0</v>
      </c>
      <c r="AD95" s="118">
        <v>0</v>
      </c>
      <c r="AE95" s="118">
        <v>0</v>
      </c>
      <c r="AF95" s="118">
        <v>0</v>
      </c>
      <c r="AG95" s="118">
        <v>0</v>
      </c>
      <c r="AH95" s="153">
        <f t="shared" si="16"/>
        <v>0</v>
      </c>
      <c r="AI95" s="153">
        <f t="shared" si="17"/>
        <v>0</v>
      </c>
      <c r="AJ95" s="118">
        <v>0</v>
      </c>
      <c r="AK95" s="153">
        <f t="shared" si="18"/>
        <v>0</v>
      </c>
      <c r="AL95" s="153">
        <f t="shared" si="19"/>
        <v>0</v>
      </c>
      <c r="AM95" s="118">
        <v>0</v>
      </c>
      <c r="AN95" s="153">
        <f t="shared" si="20"/>
        <v>0</v>
      </c>
      <c r="AO95" s="153">
        <f t="shared" si="21"/>
        <v>0</v>
      </c>
      <c r="AP95" s="118">
        <v>0</v>
      </c>
      <c r="AQ95" s="275">
        <f t="shared" si="15"/>
        <v>0</v>
      </c>
      <c r="AR95" s="153">
        <f t="shared" si="22"/>
        <v>0</v>
      </c>
      <c r="AS95" s="118">
        <v>0</v>
      </c>
      <c r="AT95" s="367"/>
    </row>
    <row r="96" spans="1:126" hidden="1" x14ac:dyDescent="0.35">
      <c r="A96" s="207" t="s">
        <v>77</v>
      </c>
      <c r="B96" s="207" t="s">
        <v>78</v>
      </c>
      <c r="C96" s="130" t="s">
        <v>100</v>
      </c>
      <c r="D96" s="130" t="s">
        <v>104</v>
      </c>
      <c r="E96" s="198" t="s">
        <v>109</v>
      </c>
      <c r="F96" s="165">
        <v>128000</v>
      </c>
      <c r="G96" s="122">
        <v>0</v>
      </c>
      <c r="H96" s="122">
        <v>0</v>
      </c>
      <c r="I96" s="122">
        <v>0</v>
      </c>
      <c r="J96" s="122">
        <v>0</v>
      </c>
      <c r="K96" s="122">
        <v>0</v>
      </c>
      <c r="L96" s="122">
        <v>0</v>
      </c>
      <c r="M96" s="122">
        <v>0</v>
      </c>
      <c r="N96" s="122">
        <v>0</v>
      </c>
      <c r="O96" s="122">
        <v>0</v>
      </c>
      <c r="P96" s="122">
        <v>0</v>
      </c>
      <c r="Q96" s="122">
        <v>0</v>
      </c>
      <c r="R96" s="122">
        <v>0</v>
      </c>
      <c r="S96" s="122">
        <v>0</v>
      </c>
      <c r="T96" s="122">
        <v>0</v>
      </c>
      <c r="U96" s="122">
        <v>0</v>
      </c>
      <c r="V96" s="122">
        <v>0</v>
      </c>
      <c r="W96" s="122">
        <v>0</v>
      </c>
      <c r="X96" s="122">
        <v>0</v>
      </c>
      <c r="Y96" s="122">
        <v>0</v>
      </c>
      <c r="Z96" s="122">
        <v>0</v>
      </c>
      <c r="AA96" s="122">
        <v>0</v>
      </c>
      <c r="AB96" s="122">
        <v>0</v>
      </c>
      <c r="AC96" s="122">
        <v>0</v>
      </c>
      <c r="AD96" s="122">
        <v>0</v>
      </c>
      <c r="AE96" s="122">
        <v>0</v>
      </c>
      <c r="AF96" s="122">
        <v>0</v>
      </c>
      <c r="AG96" s="122">
        <v>0</v>
      </c>
      <c r="AH96" s="154">
        <f t="shared" si="16"/>
        <v>0</v>
      </c>
      <c r="AI96" s="154">
        <f t="shared" si="17"/>
        <v>0</v>
      </c>
      <c r="AJ96" s="122">
        <v>0</v>
      </c>
      <c r="AK96" s="154">
        <f t="shared" si="18"/>
        <v>0</v>
      </c>
      <c r="AL96" s="154">
        <f t="shared" si="19"/>
        <v>0</v>
      </c>
      <c r="AM96" s="122">
        <v>0</v>
      </c>
      <c r="AN96" s="154">
        <f t="shared" si="20"/>
        <v>0</v>
      </c>
      <c r="AO96" s="154">
        <f t="shared" si="21"/>
        <v>0</v>
      </c>
      <c r="AP96" s="122">
        <v>0</v>
      </c>
      <c r="AQ96" s="276">
        <f t="shared" si="15"/>
        <v>0</v>
      </c>
      <c r="AR96" s="154">
        <f t="shared" si="22"/>
        <v>0</v>
      </c>
      <c r="AS96" s="122">
        <v>0</v>
      </c>
      <c r="AT96" s="368"/>
    </row>
    <row r="97" spans="1:46" hidden="1" x14ac:dyDescent="0.35">
      <c r="A97" s="205" t="s">
        <v>79</v>
      </c>
      <c r="B97" s="205" t="s">
        <v>80</v>
      </c>
      <c r="C97" s="132" t="s">
        <v>100</v>
      </c>
      <c r="D97" s="132" t="s">
        <v>104</v>
      </c>
      <c r="E97" s="195" t="s">
        <v>109</v>
      </c>
      <c r="F97" s="165">
        <v>179000</v>
      </c>
      <c r="G97" s="118">
        <v>0</v>
      </c>
      <c r="H97" s="118">
        <v>0</v>
      </c>
      <c r="I97" s="118">
        <v>0</v>
      </c>
      <c r="J97" s="118">
        <v>0</v>
      </c>
      <c r="K97" s="118">
        <v>0</v>
      </c>
      <c r="L97" s="118">
        <v>0</v>
      </c>
      <c r="M97" s="118">
        <v>0</v>
      </c>
      <c r="N97" s="118">
        <v>0</v>
      </c>
      <c r="O97" s="118">
        <v>0</v>
      </c>
      <c r="P97" s="118">
        <v>0</v>
      </c>
      <c r="Q97" s="118">
        <v>0</v>
      </c>
      <c r="R97" s="118">
        <v>0</v>
      </c>
      <c r="S97" s="118">
        <v>0</v>
      </c>
      <c r="T97" s="118">
        <v>0</v>
      </c>
      <c r="U97" s="118">
        <v>0</v>
      </c>
      <c r="V97" s="118">
        <v>0</v>
      </c>
      <c r="W97" s="118">
        <v>0</v>
      </c>
      <c r="X97" s="118">
        <v>0</v>
      </c>
      <c r="Y97" s="118">
        <v>0</v>
      </c>
      <c r="Z97" s="118">
        <v>0</v>
      </c>
      <c r="AA97" s="118">
        <v>0</v>
      </c>
      <c r="AB97" s="118">
        <v>0</v>
      </c>
      <c r="AC97" s="118">
        <v>0</v>
      </c>
      <c r="AD97" s="118">
        <v>0</v>
      </c>
      <c r="AE97" s="118">
        <v>0</v>
      </c>
      <c r="AF97" s="118">
        <v>0</v>
      </c>
      <c r="AG97" s="118">
        <v>0</v>
      </c>
      <c r="AH97" s="153">
        <f t="shared" si="16"/>
        <v>0</v>
      </c>
      <c r="AI97" s="153">
        <f t="shared" si="17"/>
        <v>0</v>
      </c>
      <c r="AJ97" s="118">
        <v>0</v>
      </c>
      <c r="AK97" s="153">
        <f t="shared" si="18"/>
        <v>0</v>
      </c>
      <c r="AL97" s="153">
        <f t="shared" si="19"/>
        <v>0</v>
      </c>
      <c r="AM97" s="118">
        <v>0</v>
      </c>
      <c r="AN97" s="153">
        <f t="shared" si="20"/>
        <v>0</v>
      </c>
      <c r="AO97" s="153">
        <f t="shared" si="21"/>
        <v>0</v>
      </c>
      <c r="AP97" s="118">
        <v>0</v>
      </c>
      <c r="AQ97" s="275">
        <f t="shared" si="15"/>
        <v>0</v>
      </c>
      <c r="AR97" s="153">
        <f t="shared" si="22"/>
        <v>0</v>
      </c>
      <c r="AS97" s="118">
        <v>0</v>
      </c>
      <c r="AT97" s="367"/>
    </row>
    <row r="98" spans="1:46" hidden="1" x14ac:dyDescent="0.35">
      <c r="A98" s="207" t="s">
        <v>81</v>
      </c>
      <c r="B98" s="207" t="s">
        <v>82</v>
      </c>
      <c r="C98" s="130" t="s">
        <v>100</v>
      </c>
      <c r="D98" s="130" t="s">
        <v>104</v>
      </c>
      <c r="E98" s="198" t="s">
        <v>109</v>
      </c>
      <c r="F98" s="165">
        <v>183000</v>
      </c>
      <c r="G98" s="122">
        <v>0</v>
      </c>
      <c r="H98" s="122">
        <v>0</v>
      </c>
      <c r="I98" s="122">
        <v>0</v>
      </c>
      <c r="J98" s="122">
        <v>0</v>
      </c>
      <c r="K98" s="122">
        <v>0</v>
      </c>
      <c r="L98" s="122">
        <v>0</v>
      </c>
      <c r="M98" s="122">
        <v>0</v>
      </c>
      <c r="N98" s="122">
        <v>0</v>
      </c>
      <c r="O98" s="122">
        <v>0</v>
      </c>
      <c r="P98" s="122">
        <v>0</v>
      </c>
      <c r="Q98" s="122">
        <v>0</v>
      </c>
      <c r="R98" s="122">
        <v>0</v>
      </c>
      <c r="S98" s="122">
        <v>0</v>
      </c>
      <c r="T98" s="122">
        <v>0</v>
      </c>
      <c r="U98" s="122">
        <v>0</v>
      </c>
      <c r="V98" s="122">
        <v>0</v>
      </c>
      <c r="W98" s="122">
        <v>0</v>
      </c>
      <c r="X98" s="122">
        <v>0</v>
      </c>
      <c r="Y98" s="122">
        <v>0</v>
      </c>
      <c r="Z98" s="122">
        <v>0</v>
      </c>
      <c r="AA98" s="122">
        <v>0</v>
      </c>
      <c r="AB98" s="122">
        <v>0</v>
      </c>
      <c r="AC98" s="122">
        <v>0</v>
      </c>
      <c r="AD98" s="122">
        <v>0</v>
      </c>
      <c r="AE98" s="122">
        <v>0</v>
      </c>
      <c r="AF98" s="122">
        <v>0</v>
      </c>
      <c r="AG98" s="122">
        <v>0</v>
      </c>
      <c r="AH98" s="154">
        <f t="shared" si="16"/>
        <v>0</v>
      </c>
      <c r="AI98" s="154">
        <f t="shared" si="17"/>
        <v>0</v>
      </c>
      <c r="AJ98" s="122">
        <v>0</v>
      </c>
      <c r="AK98" s="154">
        <f t="shared" si="18"/>
        <v>0</v>
      </c>
      <c r="AL98" s="154">
        <f t="shared" si="19"/>
        <v>0</v>
      </c>
      <c r="AM98" s="122">
        <v>0</v>
      </c>
      <c r="AN98" s="154">
        <f t="shared" si="20"/>
        <v>0</v>
      </c>
      <c r="AO98" s="154">
        <f t="shared" si="21"/>
        <v>0</v>
      </c>
      <c r="AP98" s="122">
        <v>0</v>
      </c>
      <c r="AQ98" s="276">
        <f t="shared" si="15"/>
        <v>0</v>
      </c>
      <c r="AR98" s="154">
        <f t="shared" si="22"/>
        <v>0</v>
      </c>
      <c r="AS98" s="122">
        <v>0</v>
      </c>
      <c r="AT98" s="368"/>
    </row>
    <row r="99" spans="1:46" hidden="1" x14ac:dyDescent="0.35">
      <c r="A99" s="205" t="s">
        <v>83</v>
      </c>
      <c r="B99" s="205" t="s">
        <v>84</v>
      </c>
      <c r="C99" s="132" t="s">
        <v>100</v>
      </c>
      <c r="D99" s="132" t="s">
        <v>104</v>
      </c>
      <c r="E99" s="195" t="s">
        <v>109</v>
      </c>
      <c r="F99" s="165">
        <v>259000</v>
      </c>
      <c r="G99" s="118">
        <v>0</v>
      </c>
      <c r="H99" s="118">
        <v>0</v>
      </c>
      <c r="I99" s="118">
        <v>0</v>
      </c>
      <c r="J99" s="118">
        <v>0</v>
      </c>
      <c r="K99" s="118">
        <v>0</v>
      </c>
      <c r="L99" s="118">
        <v>0</v>
      </c>
      <c r="M99" s="118">
        <v>0</v>
      </c>
      <c r="N99" s="118">
        <v>0</v>
      </c>
      <c r="O99" s="118">
        <v>0</v>
      </c>
      <c r="P99" s="118">
        <v>0</v>
      </c>
      <c r="Q99" s="118">
        <v>0</v>
      </c>
      <c r="R99" s="118">
        <v>0</v>
      </c>
      <c r="S99" s="118">
        <v>0</v>
      </c>
      <c r="T99" s="118">
        <v>0</v>
      </c>
      <c r="U99" s="118">
        <v>0</v>
      </c>
      <c r="V99" s="118">
        <v>0</v>
      </c>
      <c r="W99" s="118">
        <v>0</v>
      </c>
      <c r="X99" s="118">
        <v>0</v>
      </c>
      <c r="Y99" s="118">
        <v>0</v>
      </c>
      <c r="Z99" s="118">
        <v>0</v>
      </c>
      <c r="AA99" s="118">
        <v>0</v>
      </c>
      <c r="AB99" s="118">
        <v>0</v>
      </c>
      <c r="AC99" s="118">
        <v>0</v>
      </c>
      <c r="AD99" s="118">
        <v>0</v>
      </c>
      <c r="AE99" s="118">
        <v>0</v>
      </c>
      <c r="AF99" s="118">
        <v>0</v>
      </c>
      <c r="AG99" s="118">
        <v>0</v>
      </c>
      <c r="AH99" s="153">
        <f t="shared" si="16"/>
        <v>0</v>
      </c>
      <c r="AI99" s="153">
        <f t="shared" si="17"/>
        <v>0</v>
      </c>
      <c r="AJ99" s="118">
        <v>0</v>
      </c>
      <c r="AK99" s="153">
        <f t="shared" si="18"/>
        <v>0</v>
      </c>
      <c r="AL99" s="153">
        <f t="shared" si="19"/>
        <v>0</v>
      </c>
      <c r="AM99" s="118">
        <v>0</v>
      </c>
      <c r="AN99" s="153">
        <f t="shared" si="20"/>
        <v>0</v>
      </c>
      <c r="AO99" s="153">
        <f t="shared" si="21"/>
        <v>0</v>
      </c>
      <c r="AP99" s="118">
        <v>0</v>
      </c>
      <c r="AQ99" s="275">
        <f t="shared" si="15"/>
        <v>0</v>
      </c>
      <c r="AR99" s="153">
        <f t="shared" si="22"/>
        <v>0</v>
      </c>
      <c r="AS99" s="118">
        <v>0</v>
      </c>
      <c r="AT99" s="367"/>
    </row>
    <row r="100" spans="1:46" hidden="1" x14ac:dyDescent="0.35">
      <c r="A100" s="207" t="s">
        <v>85</v>
      </c>
      <c r="B100" s="207" t="s">
        <v>86</v>
      </c>
      <c r="C100" s="130" t="s">
        <v>100</v>
      </c>
      <c r="D100" s="130" t="s">
        <v>104</v>
      </c>
      <c r="E100" s="198" t="s">
        <v>109</v>
      </c>
      <c r="F100" s="165">
        <v>155000</v>
      </c>
      <c r="G100" s="122">
        <v>0</v>
      </c>
      <c r="H100" s="122">
        <v>0</v>
      </c>
      <c r="I100" s="122">
        <v>0</v>
      </c>
      <c r="J100" s="122">
        <v>0</v>
      </c>
      <c r="K100" s="122">
        <v>0</v>
      </c>
      <c r="L100" s="122">
        <v>0</v>
      </c>
      <c r="M100" s="122">
        <v>0</v>
      </c>
      <c r="N100" s="122">
        <v>0</v>
      </c>
      <c r="O100" s="122">
        <v>0</v>
      </c>
      <c r="P100" s="122">
        <v>0</v>
      </c>
      <c r="Q100" s="122">
        <v>0</v>
      </c>
      <c r="R100" s="122">
        <v>0</v>
      </c>
      <c r="S100" s="122">
        <v>0</v>
      </c>
      <c r="T100" s="122">
        <v>0</v>
      </c>
      <c r="U100" s="122">
        <v>0</v>
      </c>
      <c r="V100" s="122">
        <v>0</v>
      </c>
      <c r="W100" s="122">
        <v>0</v>
      </c>
      <c r="X100" s="122">
        <v>0</v>
      </c>
      <c r="Y100" s="122">
        <v>0</v>
      </c>
      <c r="Z100" s="122">
        <v>0</v>
      </c>
      <c r="AA100" s="122">
        <v>0</v>
      </c>
      <c r="AB100" s="122">
        <v>0</v>
      </c>
      <c r="AC100" s="122">
        <v>0</v>
      </c>
      <c r="AD100" s="122">
        <v>0</v>
      </c>
      <c r="AE100" s="122">
        <v>0</v>
      </c>
      <c r="AF100" s="122">
        <v>0</v>
      </c>
      <c r="AG100" s="122">
        <v>0</v>
      </c>
      <c r="AH100" s="154">
        <f t="shared" si="16"/>
        <v>0</v>
      </c>
      <c r="AI100" s="154">
        <f t="shared" si="17"/>
        <v>0</v>
      </c>
      <c r="AJ100" s="122">
        <v>0</v>
      </c>
      <c r="AK100" s="154">
        <f t="shared" si="18"/>
        <v>0</v>
      </c>
      <c r="AL100" s="154">
        <f t="shared" si="19"/>
        <v>0</v>
      </c>
      <c r="AM100" s="122">
        <v>0</v>
      </c>
      <c r="AN100" s="154">
        <f t="shared" si="20"/>
        <v>0</v>
      </c>
      <c r="AO100" s="154">
        <f t="shared" si="21"/>
        <v>0</v>
      </c>
      <c r="AP100" s="122">
        <v>0</v>
      </c>
      <c r="AQ100" s="276">
        <f t="shared" ref="AQ100:AQ125" si="23">ROUND(((AP100/$AP$139)*100),2)</f>
        <v>0</v>
      </c>
      <c r="AR100" s="154">
        <f t="shared" si="22"/>
        <v>0</v>
      </c>
      <c r="AS100" s="122">
        <v>0</v>
      </c>
      <c r="AT100" s="368"/>
    </row>
    <row r="101" spans="1:46" hidden="1" x14ac:dyDescent="0.35">
      <c r="A101" s="205" t="s">
        <v>87</v>
      </c>
      <c r="B101" s="205" t="s">
        <v>88</v>
      </c>
      <c r="C101" s="132" t="s">
        <v>100</v>
      </c>
      <c r="D101" s="132" t="s">
        <v>104</v>
      </c>
      <c r="E101" s="195" t="s">
        <v>109</v>
      </c>
      <c r="F101" s="165">
        <v>196000</v>
      </c>
      <c r="G101" s="118">
        <v>0</v>
      </c>
      <c r="H101" s="118">
        <v>0</v>
      </c>
      <c r="I101" s="118">
        <v>0</v>
      </c>
      <c r="J101" s="118">
        <v>0</v>
      </c>
      <c r="K101" s="118">
        <v>0</v>
      </c>
      <c r="L101" s="118">
        <v>0</v>
      </c>
      <c r="M101" s="118">
        <v>0</v>
      </c>
      <c r="N101" s="118">
        <v>0</v>
      </c>
      <c r="O101" s="118">
        <v>0</v>
      </c>
      <c r="P101" s="118">
        <v>0</v>
      </c>
      <c r="Q101" s="118">
        <v>0</v>
      </c>
      <c r="R101" s="118">
        <v>0</v>
      </c>
      <c r="S101" s="118">
        <v>0</v>
      </c>
      <c r="T101" s="118">
        <v>0</v>
      </c>
      <c r="U101" s="118">
        <v>0</v>
      </c>
      <c r="V101" s="118">
        <v>0</v>
      </c>
      <c r="W101" s="118">
        <v>0</v>
      </c>
      <c r="X101" s="118">
        <v>0</v>
      </c>
      <c r="Y101" s="118">
        <v>0</v>
      </c>
      <c r="Z101" s="118">
        <v>0</v>
      </c>
      <c r="AA101" s="118">
        <v>0</v>
      </c>
      <c r="AB101" s="118">
        <v>0</v>
      </c>
      <c r="AC101" s="118">
        <v>0</v>
      </c>
      <c r="AD101" s="118">
        <v>0</v>
      </c>
      <c r="AE101" s="118">
        <v>0</v>
      </c>
      <c r="AF101" s="118">
        <v>0</v>
      </c>
      <c r="AG101" s="118">
        <v>0</v>
      </c>
      <c r="AH101" s="153">
        <f t="shared" si="16"/>
        <v>0</v>
      </c>
      <c r="AI101" s="153">
        <f t="shared" si="17"/>
        <v>0</v>
      </c>
      <c r="AJ101" s="118">
        <v>0</v>
      </c>
      <c r="AK101" s="153">
        <f t="shared" si="18"/>
        <v>0</v>
      </c>
      <c r="AL101" s="153">
        <f t="shared" si="19"/>
        <v>0</v>
      </c>
      <c r="AM101" s="118">
        <v>0</v>
      </c>
      <c r="AN101" s="153">
        <f t="shared" si="20"/>
        <v>0</v>
      </c>
      <c r="AO101" s="153">
        <f t="shared" si="21"/>
        <v>0</v>
      </c>
      <c r="AP101" s="118">
        <v>0</v>
      </c>
      <c r="AQ101" s="275">
        <f t="shared" si="23"/>
        <v>0</v>
      </c>
      <c r="AR101" s="153">
        <f t="shared" si="22"/>
        <v>0</v>
      </c>
      <c r="AS101" s="118">
        <v>0</v>
      </c>
      <c r="AT101" s="367"/>
    </row>
    <row r="102" spans="1:46" hidden="1" x14ac:dyDescent="0.35">
      <c r="A102" s="207" t="s">
        <v>89</v>
      </c>
      <c r="B102" s="207" t="s">
        <v>90</v>
      </c>
      <c r="C102" s="130" t="s">
        <v>100</v>
      </c>
      <c r="D102" s="130" t="s">
        <v>104</v>
      </c>
      <c r="E102" s="198" t="s">
        <v>109</v>
      </c>
      <c r="F102" s="165">
        <v>168000</v>
      </c>
      <c r="G102" s="122">
        <v>0</v>
      </c>
      <c r="H102" s="122">
        <v>0</v>
      </c>
      <c r="I102" s="122">
        <v>0</v>
      </c>
      <c r="J102" s="122">
        <v>0</v>
      </c>
      <c r="K102" s="122">
        <v>0</v>
      </c>
      <c r="L102" s="122">
        <v>0</v>
      </c>
      <c r="M102" s="122">
        <v>0</v>
      </c>
      <c r="N102" s="122">
        <v>0</v>
      </c>
      <c r="O102" s="122">
        <v>0</v>
      </c>
      <c r="P102" s="122">
        <v>0</v>
      </c>
      <c r="Q102" s="122">
        <v>0</v>
      </c>
      <c r="R102" s="122">
        <v>0</v>
      </c>
      <c r="S102" s="122">
        <v>0</v>
      </c>
      <c r="T102" s="122">
        <v>0</v>
      </c>
      <c r="U102" s="122">
        <v>0</v>
      </c>
      <c r="V102" s="122">
        <v>0</v>
      </c>
      <c r="W102" s="122">
        <v>0</v>
      </c>
      <c r="X102" s="122">
        <v>0</v>
      </c>
      <c r="Y102" s="122">
        <v>0</v>
      </c>
      <c r="Z102" s="122">
        <v>0</v>
      </c>
      <c r="AA102" s="122">
        <v>0</v>
      </c>
      <c r="AB102" s="122">
        <v>0</v>
      </c>
      <c r="AC102" s="122">
        <v>0</v>
      </c>
      <c r="AD102" s="122">
        <v>0</v>
      </c>
      <c r="AE102" s="122">
        <v>0</v>
      </c>
      <c r="AF102" s="122">
        <v>0</v>
      </c>
      <c r="AG102" s="122">
        <v>0</v>
      </c>
      <c r="AH102" s="154">
        <f t="shared" si="16"/>
        <v>0</v>
      </c>
      <c r="AI102" s="154">
        <f t="shared" si="17"/>
        <v>0</v>
      </c>
      <c r="AJ102" s="122">
        <v>0</v>
      </c>
      <c r="AK102" s="154">
        <f t="shared" si="18"/>
        <v>0</v>
      </c>
      <c r="AL102" s="154">
        <f t="shared" si="19"/>
        <v>0</v>
      </c>
      <c r="AM102" s="122">
        <v>0</v>
      </c>
      <c r="AN102" s="154">
        <f t="shared" si="20"/>
        <v>0</v>
      </c>
      <c r="AO102" s="154">
        <f t="shared" si="21"/>
        <v>0</v>
      </c>
      <c r="AP102" s="122">
        <v>0</v>
      </c>
      <c r="AQ102" s="276">
        <f t="shared" si="23"/>
        <v>0</v>
      </c>
      <c r="AR102" s="154">
        <f t="shared" si="22"/>
        <v>0</v>
      </c>
      <c r="AS102" s="122">
        <v>0</v>
      </c>
      <c r="AT102" s="368"/>
    </row>
    <row r="103" spans="1:46" hidden="1" x14ac:dyDescent="0.35">
      <c r="A103" s="205" t="s">
        <v>91</v>
      </c>
      <c r="B103" s="205" t="s">
        <v>92</v>
      </c>
      <c r="C103" s="132" t="s">
        <v>100</v>
      </c>
      <c r="D103" s="132" t="s">
        <v>104</v>
      </c>
      <c r="E103" s="195" t="s">
        <v>109</v>
      </c>
      <c r="F103" s="165">
        <v>209000</v>
      </c>
      <c r="G103" s="118">
        <v>0</v>
      </c>
      <c r="H103" s="118">
        <v>0</v>
      </c>
      <c r="I103" s="118">
        <v>0</v>
      </c>
      <c r="J103" s="118">
        <v>0</v>
      </c>
      <c r="K103" s="118">
        <v>0</v>
      </c>
      <c r="L103" s="118">
        <v>0</v>
      </c>
      <c r="M103" s="118">
        <v>0</v>
      </c>
      <c r="N103" s="118">
        <v>0</v>
      </c>
      <c r="O103" s="118">
        <v>0</v>
      </c>
      <c r="P103" s="118">
        <v>0</v>
      </c>
      <c r="Q103" s="118">
        <v>0</v>
      </c>
      <c r="R103" s="118">
        <v>0</v>
      </c>
      <c r="S103" s="118">
        <v>0</v>
      </c>
      <c r="T103" s="118">
        <v>0</v>
      </c>
      <c r="U103" s="118">
        <v>0</v>
      </c>
      <c r="V103" s="118">
        <v>0</v>
      </c>
      <c r="W103" s="118">
        <v>0</v>
      </c>
      <c r="X103" s="118">
        <v>0</v>
      </c>
      <c r="Y103" s="118">
        <v>0</v>
      </c>
      <c r="Z103" s="118">
        <v>0</v>
      </c>
      <c r="AA103" s="118">
        <v>0</v>
      </c>
      <c r="AB103" s="118">
        <v>0</v>
      </c>
      <c r="AC103" s="118">
        <v>0</v>
      </c>
      <c r="AD103" s="118">
        <v>0</v>
      </c>
      <c r="AE103" s="118">
        <v>0</v>
      </c>
      <c r="AF103" s="118">
        <v>0</v>
      </c>
      <c r="AG103" s="118">
        <v>0</v>
      </c>
      <c r="AH103" s="153">
        <f t="shared" si="16"/>
        <v>0</v>
      </c>
      <c r="AI103" s="153">
        <f t="shared" si="17"/>
        <v>0</v>
      </c>
      <c r="AJ103" s="118">
        <v>0</v>
      </c>
      <c r="AK103" s="153">
        <f t="shared" si="18"/>
        <v>0</v>
      </c>
      <c r="AL103" s="153">
        <f t="shared" si="19"/>
        <v>0</v>
      </c>
      <c r="AM103" s="118">
        <v>0</v>
      </c>
      <c r="AN103" s="153">
        <f t="shared" si="20"/>
        <v>0</v>
      </c>
      <c r="AO103" s="153">
        <f t="shared" si="21"/>
        <v>0</v>
      </c>
      <c r="AP103" s="118">
        <v>0</v>
      </c>
      <c r="AQ103" s="275">
        <f t="shared" si="23"/>
        <v>0</v>
      </c>
      <c r="AR103" s="153">
        <f t="shared" si="22"/>
        <v>0</v>
      </c>
      <c r="AS103" s="118">
        <v>0</v>
      </c>
      <c r="AT103" s="367"/>
    </row>
    <row r="104" spans="1:46" hidden="1" x14ac:dyDescent="0.35">
      <c r="A104" s="207" t="s">
        <v>93</v>
      </c>
      <c r="B104" s="207" t="s">
        <v>94</v>
      </c>
      <c r="C104" s="130" t="s">
        <v>100</v>
      </c>
      <c r="D104" s="130" t="s">
        <v>103</v>
      </c>
      <c r="E104" s="198" t="s">
        <v>109</v>
      </c>
      <c r="F104" s="165">
        <v>128000</v>
      </c>
      <c r="G104" s="122">
        <v>0</v>
      </c>
      <c r="H104" s="122">
        <v>0</v>
      </c>
      <c r="I104" s="122">
        <v>0</v>
      </c>
      <c r="J104" s="122">
        <v>0</v>
      </c>
      <c r="K104" s="122">
        <v>0</v>
      </c>
      <c r="L104" s="122">
        <v>0</v>
      </c>
      <c r="M104" s="122">
        <v>0</v>
      </c>
      <c r="N104" s="122">
        <v>0</v>
      </c>
      <c r="O104" s="122">
        <v>0</v>
      </c>
      <c r="P104" s="122">
        <v>0</v>
      </c>
      <c r="Q104" s="122">
        <v>0</v>
      </c>
      <c r="R104" s="122">
        <v>0</v>
      </c>
      <c r="S104" s="122">
        <v>0</v>
      </c>
      <c r="T104" s="122">
        <v>0</v>
      </c>
      <c r="U104" s="122">
        <v>0</v>
      </c>
      <c r="V104" s="122">
        <v>0</v>
      </c>
      <c r="W104" s="122">
        <v>0</v>
      </c>
      <c r="X104" s="122">
        <v>15</v>
      </c>
      <c r="Y104" s="122">
        <v>0</v>
      </c>
      <c r="Z104" s="122">
        <v>0</v>
      </c>
      <c r="AA104" s="122">
        <v>0</v>
      </c>
      <c r="AB104" s="122">
        <v>0</v>
      </c>
      <c r="AC104" s="122">
        <v>0</v>
      </c>
      <c r="AD104" s="122">
        <v>0</v>
      </c>
      <c r="AE104" s="122">
        <v>0</v>
      </c>
      <c r="AF104" s="122">
        <v>0</v>
      </c>
      <c r="AG104" s="122">
        <v>0</v>
      </c>
      <c r="AH104" s="154">
        <f t="shared" si="16"/>
        <v>0</v>
      </c>
      <c r="AI104" s="154">
        <f t="shared" si="17"/>
        <v>0</v>
      </c>
      <c r="AJ104" s="122">
        <v>0</v>
      </c>
      <c r="AK104" s="154">
        <f t="shared" si="18"/>
        <v>0</v>
      </c>
      <c r="AL104" s="154">
        <f t="shared" si="19"/>
        <v>0</v>
      </c>
      <c r="AM104" s="122">
        <v>0</v>
      </c>
      <c r="AN104" s="154">
        <f t="shared" si="20"/>
        <v>0</v>
      </c>
      <c r="AO104" s="154">
        <f t="shared" si="21"/>
        <v>0</v>
      </c>
      <c r="AP104" s="122">
        <v>0</v>
      </c>
      <c r="AQ104" s="276">
        <f t="shared" si="23"/>
        <v>0</v>
      </c>
      <c r="AR104" s="154">
        <f t="shared" si="22"/>
        <v>0</v>
      </c>
      <c r="AS104" s="122">
        <v>0</v>
      </c>
      <c r="AT104" s="368"/>
    </row>
    <row r="105" spans="1:46" hidden="1" x14ac:dyDescent="0.35">
      <c r="A105" s="205" t="s">
        <v>95</v>
      </c>
      <c r="B105" s="205" t="s">
        <v>96</v>
      </c>
      <c r="C105" s="132" t="s">
        <v>100</v>
      </c>
      <c r="D105" s="132" t="s">
        <v>103</v>
      </c>
      <c r="E105" s="195" t="s">
        <v>109</v>
      </c>
      <c r="F105" s="165">
        <v>128000</v>
      </c>
      <c r="G105" s="118">
        <v>0</v>
      </c>
      <c r="H105" s="118">
        <v>0</v>
      </c>
      <c r="I105" s="118">
        <v>0</v>
      </c>
      <c r="J105" s="118">
        <v>0</v>
      </c>
      <c r="K105" s="118">
        <v>0</v>
      </c>
      <c r="L105" s="118">
        <v>0</v>
      </c>
      <c r="M105" s="118">
        <v>0</v>
      </c>
      <c r="N105" s="118">
        <v>0</v>
      </c>
      <c r="O105" s="118">
        <v>0</v>
      </c>
      <c r="P105" s="118">
        <v>0</v>
      </c>
      <c r="Q105" s="118">
        <v>0</v>
      </c>
      <c r="R105" s="118">
        <v>0</v>
      </c>
      <c r="S105" s="118">
        <v>0</v>
      </c>
      <c r="T105" s="118">
        <v>0</v>
      </c>
      <c r="U105" s="118">
        <v>0</v>
      </c>
      <c r="V105" s="118">
        <v>0</v>
      </c>
      <c r="W105" s="118">
        <v>0</v>
      </c>
      <c r="X105" s="118">
        <v>0</v>
      </c>
      <c r="Y105" s="118">
        <v>0</v>
      </c>
      <c r="Z105" s="118">
        <v>0</v>
      </c>
      <c r="AA105" s="118">
        <v>0</v>
      </c>
      <c r="AB105" s="118">
        <v>0</v>
      </c>
      <c r="AC105" s="118">
        <v>0</v>
      </c>
      <c r="AD105" s="118">
        <v>0</v>
      </c>
      <c r="AE105" s="118">
        <v>0</v>
      </c>
      <c r="AF105" s="118">
        <v>0</v>
      </c>
      <c r="AG105" s="118">
        <v>0</v>
      </c>
      <c r="AH105" s="153">
        <f t="shared" si="16"/>
        <v>0</v>
      </c>
      <c r="AI105" s="153">
        <f t="shared" si="17"/>
        <v>0</v>
      </c>
      <c r="AJ105" s="118">
        <v>0</v>
      </c>
      <c r="AK105" s="153">
        <f t="shared" si="18"/>
        <v>0</v>
      </c>
      <c r="AL105" s="153">
        <f t="shared" si="19"/>
        <v>0</v>
      </c>
      <c r="AM105" s="118">
        <v>0</v>
      </c>
      <c r="AN105" s="153">
        <f t="shared" si="20"/>
        <v>0</v>
      </c>
      <c r="AO105" s="153">
        <f t="shared" si="21"/>
        <v>0</v>
      </c>
      <c r="AP105" s="118">
        <v>0</v>
      </c>
      <c r="AQ105" s="275">
        <f t="shared" si="23"/>
        <v>0</v>
      </c>
      <c r="AR105" s="153">
        <f t="shared" si="22"/>
        <v>0</v>
      </c>
      <c r="AS105" s="118">
        <v>0</v>
      </c>
      <c r="AT105" s="367"/>
    </row>
    <row r="106" spans="1:46" hidden="1" x14ac:dyDescent="0.35">
      <c r="A106" s="207" t="s">
        <v>214</v>
      </c>
      <c r="B106" s="207" t="s">
        <v>215</v>
      </c>
      <c r="C106" s="130" t="s">
        <v>100</v>
      </c>
      <c r="D106" s="130" t="s">
        <v>103</v>
      </c>
      <c r="E106" s="198" t="s">
        <v>109</v>
      </c>
      <c r="F106" s="165">
        <v>9000</v>
      </c>
      <c r="G106" s="122">
        <v>0</v>
      </c>
      <c r="H106" s="122">
        <v>0</v>
      </c>
      <c r="I106" s="122">
        <v>0</v>
      </c>
      <c r="J106" s="122">
        <v>0</v>
      </c>
      <c r="K106" s="122">
        <v>0</v>
      </c>
      <c r="L106" s="122">
        <v>0</v>
      </c>
      <c r="M106" s="122">
        <v>0</v>
      </c>
      <c r="N106" s="122">
        <v>0</v>
      </c>
      <c r="O106" s="122">
        <v>0</v>
      </c>
      <c r="P106" s="122">
        <v>0</v>
      </c>
      <c r="Q106" s="122">
        <v>0</v>
      </c>
      <c r="R106" s="122">
        <v>0</v>
      </c>
      <c r="S106" s="122">
        <v>0</v>
      </c>
      <c r="T106" s="122">
        <v>0</v>
      </c>
      <c r="U106" s="122">
        <v>0</v>
      </c>
      <c r="V106" s="122">
        <v>0</v>
      </c>
      <c r="W106" s="122">
        <v>0</v>
      </c>
      <c r="X106" s="122">
        <v>0</v>
      </c>
      <c r="Y106" s="122">
        <v>142</v>
      </c>
      <c r="Z106" s="122">
        <v>138</v>
      </c>
      <c r="AA106" s="122">
        <v>0</v>
      </c>
      <c r="AB106" s="122">
        <v>0</v>
      </c>
      <c r="AC106" s="122">
        <v>0</v>
      </c>
      <c r="AD106" s="122">
        <v>0</v>
      </c>
      <c r="AE106" s="122">
        <v>0</v>
      </c>
      <c r="AF106" s="122">
        <v>0</v>
      </c>
      <c r="AG106" s="122">
        <v>0</v>
      </c>
      <c r="AH106" s="154">
        <f t="shared" si="16"/>
        <v>0</v>
      </c>
      <c r="AI106" s="154">
        <f t="shared" si="17"/>
        <v>0</v>
      </c>
      <c r="AJ106" s="122">
        <v>0</v>
      </c>
      <c r="AK106" s="154">
        <f t="shared" si="18"/>
        <v>0</v>
      </c>
      <c r="AL106" s="154">
        <f t="shared" si="19"/>
        <v>0</v>
      </c>
      <c r="AM106" s="122">
        <v>0</v>
      </c>
      <c r="AN106" s="154">
        <f t="shared" si="20"/>
        <v>0</v>
      </c>
      <c r="AO106" s="154">
        <f t="shared" si="21"/>
        <v>0</v>
      </c>
      <c r="AP106" s="122">
        <v>0</v>
      </c>
      <c r="AQ106" s="276">
        <f t="shared" si="23"/>
        <v>0</v>
      </c>
      <c r="AR106" s="154">
        <f t="shared" si="22"/>
        <v>0</v>
      </c>
      <c r="AS106" s="122">
        <v>0</v>
      </c>
      <c r="AT106" s="368"/>
    </row>
    <row r="107" spans="1:46" hidden="1" x14ac:dyDescent="0.35">
      <c r="A107" s="205" t="s">
        <v>228</v>
      </c>
      <c r="B107" s="205" t="s">
        <v>230</v>
      </c>
      <c r="C107" s="205" t="s">
        <v>100</v>
      </c>
      <c r="D107" s="132" t="s">
        <v>103</v>
      </c>
      <c r="E107" s="195" t="s">
        <v>109</v>
      </c>
      <c r="F107" s="165">
        <v>50000</v>
      </c>
      <c r="G107" s="118">
        <v>0</v>
      </c>
      <c r="H107" s="118">
        <v>0</v>
      </c>
      <c r="I107" s="118">
        <v>0</v>
      </c>
      <c r="J107" s="118">
        <v>0</v>
      </c>
      <c r="K107" s="118">
        <v>0</v>
      </c>
      <c r="L107" s="118">
        <v>0</v>
      </c>
      <c r="M107" s="118">
        <v>0</v>
      </c>
      <c r="N107" s="118">
        <v>0</v>
      </c>
      <c r="O107" s="118">
        <v>0</v>
      </c>
      <c r="P107" s="118">
        <v>0</v>
      </c>
      <c r="Q107" s="118">
        <v>0</v>
      </c>
      <c r="R107" s="118">
        <v>0</v>
      </c>
      <c r="S107" s="118">
        <v>0</v>
      </c>
      <c r="T107" s="118">
        <v>0</v>
      </c>
      <c r="U107" s="118">
        <v>0</v>
      </c>
      <c r="V107" s="118">
        <v>0</v>
      </c>
      <c r="W107" s="118">
        <v>0</v>
      </c>
      <c r="X107" s="118">
        <v>0</v>
      </c>
      <c r="Y107" s="118">
        <v>0</v>
      </c>
      <c r="Z107" s="118">
        <v>0</v>
      </c>
      <c r="AA107" s="118">
        <v>614</v>
      </c>
      <c r="AB107" s="118">
        <v>485</v>
      </c>
      <c r="AC107" s="118">
        <v>626</v>
      </c>
      <c r="AD107" s="118">
        <v>523</v>
      </c>
      <c r="AE107" s="118">
        <v>452</v>
      </c>
      <c r="AF107" s="118">
        <v>435</v>
      </c>
      <c r="AG107" s="118">
        <v>0</v>
      </c>
      <c r="AH107" s="153">
        <f t="shared" si="16"/>
        <v>0</v>
      </c>
      <c r="AI107" s="153">
        <f t="shared" si="17"/>
        <v>0</v>
      </c>
      <c r="AJ107" s="118">
        <v>0</v>
      </c>
      <c r="AK107" s="153">
        <f t="shared" si="18"/>
        <v>0</v>
      </c>
      <c r="AL107" s="153">
        <f t="shared" si="19"/>
        <v>0</v>
      </c>
      <c r="AM107" s="118">
        <v>0</v>
      </c>
      <c r="AN107" s="153">
        <f t="shared" si="20"/>
        <v>0</v>
      </c>
      <c r="AO107" s="153">
        <f t="shared" si="21"/>
        <v>0</v>
      </c>
      <c r="AP107" s="118">
        <v>0</v>
      </c>
      <c r="AQ107" s="275">
        <f t="shared" si="23"/>
        <v>0</v>
      </c>
      <c r="AR107" s="153">
        <f t="shared" si="22"/>
        <v>0</v>
      </c>
      <c r="AS107" s="118">
        <v>0</v>
      </c>
      <c r="AT107" s="367"/>
    </row>
    <row r="108" spans="1:46" hidden="1" x14ac:dyDescent="0.35">
      <c r="A108" s="214" t="s">
        <v>365</v>
      </c>
      <c r="B108" s="214" t="s">
        <v>366</v>
      </c>
      <c r="C108" s="214" t="s">
        <v>100</v>
      </c>
      <c r="D108" s="214" t="s">
        <v>103</v>
      </c>
      <c r="E108" s="198" t="s">
        <v>109</v>
      </c>
      <c r="F108" s="165">
        <v>50000</v>
      </c>
      <c r="G108" s="122">
        <v>0</v>
      </c>
      <c r="H108" s="122">
        <v>0</v>
      </c>
      <c r="I108" s="122">
        <v>0</v>
      </c>
      <c r="J108" s="122">
        <v>0</v>
      </c>
      <c r="K108" s="122">
        <v>0</v>
      </c>
      <c r="L108" s="122">
        <v>0</v>
      </c>
      <c r="M108" s="122">
        <v>0</v>
      </c>
      <c r="N108" s="122">
        <v>0</v>
      </c>
      <c r="O108" s="122">
        <v>0</v>
      </c>
      <c r="P108" s="122">
        <v>0</v>
      </c>
      <c r="Q108" s="122">
        <v>0</v>
      </c>
      <c r="R108" s="122">
        <v>0</v>
      </c>
      <c r="S108" s="122">
        <v>0</v>
      </c>
      <c r="T108" s="122">
        <v>0</v>
      </c>
      <c r="U108" s="122">
        <v>0</v>
      </c>
      <c r="V108" s="122">
        <v>0</v>
      </c>
      <c r="W108" s="122">
        <v>0</v>
      </c>
      <c r="X108" s="122">
        <v>0</v>
      </c>
      <c r="Y108" s="122">
        <v>0</v>
      </c>
      <c r="Z108" s="122">
        <v>0</v>
      </c>
      <c r="AA108" s="122">
        <v>0</v>
      </c>
      <c r="AB108" s="122">
        <v>0</v>
      </c>
      <c r="AC108" s="122">
        <v>0</v>
      </c>
      <c r="AD108" s="122">
        <v>0</v>
      </c>
      <c r="AE108" s="122">
        <v>0</v>
      </c>
      <c r="AF108" s="122">
        <v>0</v>
      </c>
      <c r="AG108" s="122">
        <f>91+32</f>
        <v>123</v>
      </c>
      <c r="AH108" s="154">
        <f t="shared" si="16"/>
        <v>25.95</v>
      </c>
      <c r="AI108" s="154">
        <f t="shared" si="17"/>
        <v>5.13</v>
      </c>
      <c r="AJ108" s="122">
        <v>109</v>
      </c>
      <c r="AK108" s="154">
        <f t="shared" si="18"/>
        <v>21.5</v>
      </c>
      <c r="AL108" s="154">
        <f t="shared" si="19"/>
        <v>4.58</v>
      </c>
      <c r="AM108" s="122">
        <v>146</v>
      </c>
      <c r="AN108" s="154">
        <f t="shared" si="20"/>
        <v>22.74</v>
      </c>
      <c r="AO108" s="154">
        <f t="shared" si="21"/>
        <v>5.14</v>
      </c>
      <c r="AP108" s="122">
        <v>0</v>
      </c>
      <c r="AQ108" s="276">
        <f t="shared" si="23"/>
        <v>0</v>
      </c>
      <c r="AR108" s="154">
        <f t="shared" si="22"/>
        <v>0</v>
      </c>
      <c r="AS108" s="122">
        <v>0</v>
      </c>
      <c r="AT108" s="368"/>
    </row>
    <row r="109" spans="1:46" hidden="1" x14ac:dyDescent="0.35">
      <c r="A109" s="215" t="s">
        <v>367</v>
      </c>
      <c r="B109" s="215" t="s">
        <v>368</v>
      </c>
      <c r="C109" s="215" t="s">
        <v>100</v>
      </c>
      <c r="D109" s="215" t="s">
        <v>103</v>
      </c>
      <c r="E109" s="215" t="s">
        <v>109</v>
      </c>
      <c r="F109" s="216">
        <v>50000</v>
      </c>
      <c r="G109" s="118">
        <v>0</v>
      </c>
      <c r="H109" s="118">
        <v>0</v>
      </c>
      <c r="I109" s="118">
        <v>0</v>
      </c>
      <c r="J109" s="118">
        <v>0</v>
      </c>
      <c r="K109" s="118">
        <v>0</v>
      </c>
      <c r="L109" s="118">
        <v>0</v>
      </c>
      <c r="M109" s="118">
        <v>0</v>
      </c>
      <c r="N109" s="118">
        <v>0</v>
      </c>
      <c r="O109" s="118">
        <v>0</v>
      </c>
      <c r="P109" s="118">
        <v>0</v>
      </c>
      <c r="Q109" s="118">
        <v>0</v>
      </c>
      <c r="R109" s="118">
        <v>0</v>
      </c>
      <c r="S109" s="118">
        <v>0</v>
      </c>
      <c r="T109" s="118">
        <v>0</v>
      </c>
      <c r="U109" s="118">
        <v>0</v>
      </c>
      <c r="V109" s="118">
        <v>0</v>
      </c>
      <c r="W109" s="118">
        <v>0</v>
      </c>
      <c r="X109" s="118">
        <v>0</v>
      </c>
      <c r="Y109" s="118">
        <v>0</v>
      </c>
      <c r="Z109" s="118">
        <v>0</v>
      </c>
      <c r="AA109" s="118">
        <v>0</v>
      </c>
      <c r="AB109" s="118">
        <v>0</v>
      </c>
      <c r="AC109" s="118">
        <v>0</v>
      </c>
      <c r="AD109" s="118">
        <v>0</v>
      </c>
      <c r="AE109" s="118">
        <v>0</v>
      </c>
      <c r="AF109" s="118">
        <v>0</v>
      </c>
      <c r="AG109" s="118">
        <f>11+10</f>
        <v>21</v>
      </c>
      <c r="AH109" s="153">
        <f t="shared" si="16"/>
        <v>4.43</v>
      </c>
      <c r="AI109" s="153">
        <f t="shared" si="17"/>
        <v>0.88</v>
      </c>
      <c r="AJ109" s="118">
        <v>13</v>
      </c>
      <c r="AK109" s="153">
        <f t="shared" si="18"/>
        <v>2.56</v>
      </c>
      <c r="AL109" s="153">
        <f t="shared" si="19"/>
        <v>0.55000000000000004</v>
      </c>
      <c r="AM109" s="118">
        <v>34</v>
      </c>
      <c r="AN109" s="153">
        <f t="shared" si="20"/>
        <v>5.3</v>
      </c>
      <c r="AO109" s="153">
        <f t="shared" si="21"/>
        <v>1.2</v>
      </c>
      <c r="AP109" s="118">
        <v>0</v>
      </c>
      <c r="AQ109" s="275">
        <f t="shared" si="23"/>
        <v>0</v>
      </c>
      <c r="AR109" s="153">
        <f t="shared" si="22"/>
        <v>0</v>
      </c>
      <c r="AS109" s="118">
        <v>0</v>
      </c>
      <c r="AT109" s="367"/>
    </row>
    <row r="110" spans="1:46" hidden="1" x14ac:dyDescent="0.35">
      <c r="A110" s="214" t="s">
        <v>369</v>
      </c>
      <c r="B110" s="214" t="s">
        <v>370</v>
      </c>
      <c r="C110" s="214" t="s">
        <v>100</v>
      </c>
      <c r="D110" s="214" t="s">
        <v>103</v>
      </c>
      <c r="E110" s="214" t="s">
        <v>109</v>
      </c>
      <c r="F110" s="216">
        <v>50000</v>
      </c>
      <c r="G110" s="122">
        <v>0</v>
      </c>
      <c r="H110" s="122">
        <v>0</v>
      </c>
      <c r="I110" s="122">
        <v>0</v>
      </c>
      <c r="J110" s="122">
        <v>0</v>
      </c>
      <c r="K110" s="122">
        <v>0</v>
      </c>
      <c r="L110" s="122">
        <v>0</v>
      </c>
      <c r="M110" s="122">
        <v>0</v>
      </c>
      <c r="N110" s="122">
        <v>0</v>
      </c>
      <c r="O110" s="122">
        <v>0</v>
      </c>
      <c r="P110" s="122">
        <v>0</v>
      </c>
      <c r="Q110" s="122">
        <v>0</v>
      </c>
      <c r="R110" s="122">
        <v>0</v>
      </c>
      <c r="S110" s="122">
        <v>0</v>
      </c>
      <c r="T110" s="122">
        <v>0</v>
      </c>
      <c r="U110" s="122">
        <v>0</v>
      </c>
      <c r="V110" s="122">
        <v>0</v>
      </c>
      <c r="W110" s="122">
        <v>0</v>
      </c>
      <c r="X110" s="122">
        <v>0</v>
      </c>
      <c r="Y110" s="122">
        <v>0</v>
      </c>
      <c r="Z110" s="122">
        <v>0</v>
      </c>
      <c r="AA110" s="122">
        <v>0</v>
      </c>
      <c r="AB110" s="122">
        <v>0</v>
      </c>
      <c r="AC110" s="122">
        <v>0</v>
      </c>
      <c r="AD110" s="122">
        <v>0</v>
      </c>
      <c r="AE110" s="122">
        <v>0</v>
      </c>
      <c r="AF110" s="122">
        <v>0</v>
      </c>
      <c r="AG110" s="122">
        <f>18+7</f>
        <v>25</v>
      </c>
      <c r="AH110" s="154">
        <f t="shared" si="16"/>
        <v>5.27</v>
      </c>
      <c r="AI110" s="154">
        <f t="shared" si="17"/>
        <v>1.04</v>
      </c>
      <c r="AJ110" s="122">
        <v>22</v>
      </c>
      <c r="AK110" s="154">
        <f t="shared" si="18"/>
        <v>4.34</v>
      </c>
      <c r="AL110" s="154">
        <f t="shared" si="19"/>
        <v>0.92</v>
      </c>
      <c r="AM110" s="122">
        <v>24</v>
      </c>
      <c r="AN110" s="154">
        <f t="shared" si="20"/>
        <v>3.74</v>
      </c>
      <c r="AO110" s="154">
        <f t="shared" si="21"/>
        <v>0.84</v>
      </c>
      <c r="AP110" s="122">
        <v>0</v>
      </c>
      <c r="AQ110" s="276">
        <f t="shared" si="23"/>
        <v>0</v>
      </c>
      <c r="AR110" s="154">
        <f t="shared" si="22"/>
        <v>0</v>
      </c>
      <c r="AS110" s="122">
        <v>0</v>
      </c>
      <c r="AT110" s="368"/>
    </row>
    <row r="111" spans="1:46" hidden="1" x14ac:dyDescent="0.35">
      <c r="A111" s="215" t="s">
        <v>371</v>
      </c>
      <c r="B111" s="215" t="s">
        <v>372</v>
      </c>
      <c r="C111" s="215" t="s">
        <v>100</v>
      </c>
      <c r="D111" s="215" t="s">
        <v>103</v>
      </c>
      <c r="E111" s="215" t="s">
        <v>109</v>
      </c>
      <c r="F111" s="216">
        <v>50000</v>
      </c>
      <c r="G111" s="118">
        <v>0</v>
      </c>
      <c r="H111" s="118">
        <v>0</v>
      </c>
      <c r="I111" s="118">
        <v>0</v>
      </c>
      <c r="J111" s="118">
        <v>0</v>
      </c>
      <c r="K111" s="118">
        <v>0</v>
      </c>
      <c r="L111" s="118">
        <v>0</v>
      </c>
      <c r="M111" s="118">
        <v>0</v>
      </c>
      <c r="N111" s="118">
        <v>0</v>
      </c>
      <c r="O111" s="118">
        <v>0</v>
      </c>
      <c r="P111" s="118">
        <v>0</v>
      </c>
      <c r="Q111" s="118">
        <v>0</v>
      </c>
      <c r="R111" s="118">
        <v>0</v>
      </c>
      <c r="S111" s="118">
        <v>0</v>
      </c>
      <c r="T111" s="118">
        <v>0</v>
      </c>
      <c r="U111" s="118">
        <v>0</v>
      </c>
      <c r="V111" s="118">
        <v>0</v>
      </c>
      <c r="W111" s="118">
        <v>0</v>
      </c>
      <c r="X111" s="118">
        <v>0</v>
      </c>
      <c r="Y111" s="118">
        <v>0</v>
      </c>
      <c r="Z111" s="118">
        <v>0</v>
      </c>
      <c r="AA111" s="118">
        <v>0</v>
      </c>
      <c r="AB111" s="118">
        <v>0</v>
      </c>
      <c r="AC111" s="118">
        <v>0</v>
      </c>
      <c r="AD111" s="118">
        <v>0</v>
      </c>
      <c r="AE111" s="118">
        <v>0</v>
      </c>
      <c r="AF111" s="118">
        <v>0</v>
      </c>
      <c r="AG111" s="118">
        <f>10+5</f>
        <v>15</v>
      </c>
      <c r="AH111" s="153">
        <f t="shared" si="16"/>
        <v>3.16</v>
      </c>
      <c r="AI111" s="153">
        <f t="shared" si="17"/>
        <v>0.63</v>
      </c>
      <c r="AJ111" s="118">
        <v>13</v>
      </c>
      <c r="AK111" s="153">
        <f t="shared" si="18"/>
        <v>2.56</v>
      </c>
      <c r="AL111" s="153">
        <f t="shared" si="19"/>
        <v>0.55000000000000004</v>
      </c>
      <c r="AM111" s="118">
        <v>7</v>
      </c>
      <c r="AN111" s="153">
        <f t="shared" si="20"/>
        <v>1.0900000000000001</v>
      </c>
      <c r="AO111" s="153">
        <f t="shared" si="21"/>
        <v>0.25</v>
      </c>
      <c r="AP111" s="118">
        <v>0</v>
      </c>
      <c r="AQ111" s="275">
        <f t="shared" si="23"/>
        <v>0</v>
      </c>
      <c r="AR111" s="153">
        <f t="shared" si="22"/>
        <v>0</v>
      </c>
      <c r="AS111" s="118">
        <v>0</v>
      </c>
      <c r="AT111" s="367"/>
    </row>
    <row r="112" spans="1:46" hidden="1" x14ac:dyDescent="0.35">
      <c r="A112" s="214" t="s">
        <v>373</v>
      </c>
      <c r="B112" s="214" t="s">
        <v>374</v>
      </c>
      <c r="C112" s="214" t="s">
        <v>100</v>
      </c>
      <c r="D112" s="214" t="s">
        <v>103</v>
      </c>
      <c r="E112" s="214" t="s">
        <v>109</v>
      </c>
      <c r="F112" s="216">
        <v>50000</v>
      </c>
      <c r="G112" s="122">
        <v>0</v>
      </c>
      <c r="H112" s="122">
        <v>0</v>
      </c>
      <c r="I112" s="122">
        <v>0</v>
      </c>
      <c r="J112" s="122">
        <v>0</v>
      </c>
      <c r="K112" s="122">
        <v>0</v>
      </c>
      <c r="L112" s="122">
        <v>0</v>
      </c>
      <c r="M112" s="122">
        <v>0</v>
      </c>
      <c r="N112" s="122">
        <v>0</v>
      </c>
      <c r="O112" s="122">
        <v>0</v>
      </c>
      <c r="P112" s="122">
        <v>0</v>
      </c>
      <c r="Q112" s="122">
        <v>0</v>
      </c>
      <c r="R112" s="122">
        <v>0</v>
      </c>
      <c r="S112" s="122">
        <v>0</v>
      </c>
      <c r="T112" s="122">
        <v>0</v>
      </c>
      <c r="U112" s="122">
        <v>0</v>
      </c>
      <c r="V112" s="122">
        <v>0</v>
      </c>
      <c r="W112" s="122">
        <v>0</v>
      </c>
      <c r="X112" s="122">
        <v>0</v>
      </c>
      <c r="Y112" s="122">
        <v>0</v>
      </c>
      <c r="Z112" s="122">
        <v>0</v>
      </c>
      <c r="AA112" s="122">
        <v>0</v>
      </c>
      <c r="AB112" s="122">
        <v>0</v>
      </c>
      <c r="AC112" s="122">
        <v>0</v>
      </c>
      <c r="AD112" s="122">
        <v>0</v>
      </c>
      <c r="AE112" s="122">
        <v>0</v>
      </c>
      <c r="AF112" s="122">
        <v>0</v>
      </c>
      <c r="AG112" s="122">
        <f>21+3</f>
        <v>24</v>
      </c>
      <c r="AH112" s="154">
        <f t="shared" si="16"/>
        <v>5.0599999999999996</v>
      </c>
      <c r="AI112" s="154">
        <f t="shared" si="17"/>
        <v>1</v>
      </c>
      <c r="AJ112" s="122">
        <v>20</v>
      </c>
      <c r="AK112" s="154">
        <f t="shared" si="18"/>
        <v>3.94</v>
      </c>
      <c r="AL112" s="154">
        <f t="shared" si="19"/>
        <v>0.84</v>
      </c>
      <c r="AM112" s="122">
        <v>38</v>
      </c>
      <c r="AN112" s="154">
        <f t="shared" si="20"/>
        <v>5.92</v>
      </c>
      <c r="AO112" s="154">
        <f t="shared" si="21"/>
        <v>1.34</v>
      </c>
      <c r="AP112" s="122">
        <v>1</v>
      </c>
      <c r="AQ112" s="276">
        <f t="shared" si="23"/>
        <v>0.18</v>
      </c>
      <c r="AR112" s="154">
        <f t="shared" si="22"/>
        <v>0.04</v>
      </c>
      <c r="AS112" s="122">
        <v>0</v>
      </c>
      <c r="AT112" s="368"/>
    </row>
    <row r="113" spans="1:47" hidden="1" x14ac:dyDescent="0.35">
      <c r="A113" s="215" t="s">
        <v>375</v>
      </c>
      <c r="B113" s="215" t="s">
        <v>376</v>
      </c>
      <c r="C113" s="215" t="s">
        <v>100</v>
      </c>
      <c r="D113" s="215" t="s">
        <v>103</v>
      </c>
      <c r="E113" s="215" t="s">
        <v>109</v>
      </c>
      <c r="F113" s="216">
        <v>50000</v>
      </c>
      <c r="G113" s="118">
        <v>0</v>
      </c>
      <c r="H113" s="118">
        <v>0</v>
      </c>
      <c r="I113" s="118">
        <v>0</v>
      </c>
      <c r="J113" s="118">
        <v>0</v>
      </c>
      <c r="K113" s="118">
        <v>0</v>
      </c>
      <c r="L113" s="118">
        <v>0</v>
      </c>
      <c r="M113" s="118">
        <v>0</v>
      </c>
      <c r="N113" s="118">
        <v>0</v>
      </c>
      <c r="O113" s="118">
        <v>0</v>
      </c>
      <c r="P113" s="118">
        <v>0</v>
      </c>
      <c r="Q113" s="118">
        <v>0</v>
      </c>
      <c r="R113" s="118">
        <v>0</v>
      </c>
      <c r="S113" s="118">
        <v>0</v>
      </c>
      <c r="T113" s="118">
        <v>0</v>
      </c>
      <c r="U113" s="118">
        <v>0</v>
      </c>
      <c r="V113" s="118">
        <v>0</v>
      </c>
      <c r="W113" s="118">
        <v>0</v>
      </c>
      <c r="X113" s="118">
        <v>0</v>
      </c>
      <c r="Y113" s="118">
        <v>0</v>
      </c>
      <c r="Z113" s="118">
        <v>0</v>
      </c>
      <c r="AA113" s="118">
        <v>0</v>
      </c>
      <c r="AB113" s="118">
        <v>0</v>
      </c>
      <c r="AC113" s="118">
        <v>0</v>
      </c>
      <c r="AD113" s="118">
        <v>0</v>
      </c>
      <c r="AE113" s="118">
        <v>0</v>
      </c>
      <c r="AF113" s="118">
        <v>0</v>
      </c>
      <c r="AG113" s="118">
        <f>31+12</f>
        <v>43</v>
      </c>
      <c r="AH113" s="153">
        <f t="shared" si="16"/>
        <v>9.07</v>
      </c>
      <c r="AI113" s="153">
        <f t="shared" si="17"/>
        <v>1.79</v>
      </c>
      <c r="AJ113" s="118">
        <v>36</v>
      </c>
      <c r="AK113" s="153">
        <f t="shared" si="18"/>
        <v>7.1</v>
      </c>
      <c r="AL113" s="153">
        <f t="shared" si="19"/>
        <v>1.51</v>
      </c>
      <c r="AM113" s="118">
        <v>47</v>
      </c>
      <c r="AN113" s="153">
        <f t="shared" si="20"/>
        <v>7.32</v>
      </c>
      <c r="AO113" s="153">
        <f t="shared" si="21"/>
        <v>1.65</v>
      </c>
      <c r="AP113" s="118">
        <v>0</v>
      </c>
      <c r="AQ113" s="275">
        <f t="shared" si="23"/>
        <v>0</v>
      </c>
      <c r="AR113" s="153">
        <f t="shared" si="22"/>
        <v>0</v>
      </c>
      <c r="AS113" s="118">
        <v>0</v>
      </c>
      <c r="AT113" s="367"/>
    </row>
    <row r="114" spans="1:47" hidden="1" x14ac:dyDescent="0.35">
      <c r="A114" s="214" t="s">
        <v>377</v>
      </c>
      <c r="B114" s="214" t="s">
        <v>378</v>
      </c>
      <c r="C114" s="214" t="s">
        <v>100</v>
      </c>
      <c r="D114" s="214" t="s">
        <v>103</v>
      </c>
      <c r="E114" s="214" t="s">
        <v>109</v>
      </c>
      <c r="F114" s="216">
        <v>50000</v>
      </c>
      <c r="G114" s="122">
        <v>0</v>
      </c>
      <c r="H114" s="122">
        <v>0</v>
      </c>
      <c r="I114" s="122">
        <v>0</v>
      </c>
      <c r="J114" s="122">
        <v>0</v>
      </c>
      <c r="K114" s="122">
        <v>0</v>
      </c>
      <c r="L114" s="122">
        <v>0</v>
      </c>
      <c r="M114" s="122">
        <v>0</v>
      </c>
      <c r="N114" s="122">
        <v>0</v>
      </c>
      <c r="O114" s="122">
        <v>0</v>
      </c>
      <c r="P114" s="122">
        <v>0</v>
      </c>
      <c r="Q114" s="122">
        <v>0</v>
      </c>
      <c r="R114" s="122">
        <v>0</v>
      </c>
      <c r="S114" s="122">
        <v>0</v>
      </c>
      <c r="T114" s="122">
        <v>0</v>
      </c>
      <c r="U114" s="122">
        <v>0</v>
      </c>
      <c r="V114" s="122">
        <v>0</v>
      </c>
      <c r="W114" s="122">
        <v>0</v>
      </c>
      <c r="X114" s="122">
        <v>0</v>
      </c>
      <c r="Y114" s="122">
        <v>0</v>
      </c>
      <c r="Z114" s="122">
        <v>0</v>
      </c>
      <c r="AA114" s="122">
        <v>0</v>
      </c>
      <c r="AB114" s="122">
        <v>0</v>
      </c>
      <c r="AC114" s="122">
        <v>0</v>
      </c>
      <c r="AD114" s="122">
        <v>0</v>
      </c>
      <c r="AE114" s="122">
        <v>0</v>
      </c>
      <c r="AF114" s="122">
        <v>0</v>
      </c>
      <c r="AG114" s="122">
        <f>48+9</f>
        <v>57</v>
      </c>
      <c r="AH114" s="154">
        <f t="shared" si="16"/>
        <v>12.03</v>
      </c>
      <c r="AI114" s="154">
        <f t="shared" si="17"/>
        <v>2.38</v>
      </c>
      <c r="AJ114" s="122">
        <v>76</v>
      </c>
      <c r="AK114" s="154">
        <f t="shared" si="18"/>
        <v>14.99</v>
      </c>
      <c r="AL114" s="154">
        <f t="shared" si="19"/>
        <v>3.19</v>
      </c>
      <c r="AM114" s="122">
        <v>111</v>
      </c>
      <c r="AN114" s="154">
        <f t="shared" si="20"/>
        <v>17.29</v>
      </c>
      <c r="AO114" s="154">
        <f t="shared" si="21"/>
        <v>3.91</v>
      </c>
      <c r="AP114" s="122">
        <v>0</v>
      </c>
      <c r="AQ114" s="276">
        <f t="shared" si="23"/>
        <v>0</v>
      </c>
      <c r="AR114" s="154">
        <f t="shared" si="22"/>
        <v>0</v>
      </c>
      <c r="AS114" s="122">
        <v>0</v>
      </c>
      <c r="AT114" s="368"/>
    </row>
    <row r="115" spans="1:47" hidden="1" x14ac:dyDescent="0.35">
      <c r="A115" s="215" t="s">
        <v>379</v>
      </c>
      <c r="B115" s="215" t="s">
        <v>380</v>
      </c>
      <c r="C115" s="215" t="s">
        <v>100</v>
      </c>
      <c r="D115" s="215" t="s">
        <v>103</v>
      </c>
      <c r="E115" s="215" t="s">
        <v>109</v>
      </c>
      <c r="F115" s="216">
        <v>50000</v>
      </c>
      <c r="G115" s="118">
        <v>0</v>
      </c>
      <c r="H115" s="118">
        <v>0</v>
      </c>
      <c r="I115" s="118">
        <v>0</v>
      </c>
      <c r="J115" s="118">
        <v>0</v>
      </c>
      <c r="K115" s="118">
        <v>0</v>
      </c>
      <c r="L115" s="118">
        <v>0</v>
      </c>
      <c r="M115" s="118">
        <v>0</v>
      </c>
      <c r="N115" s="118">
        <v>0</v>
      </c>
      <c r="O115" s="118">
        <v>0</v>
      </c>
      <c r="P115" s="118">
        <v>0</v>
      </c>
      <c r="Q115" s="118">
        <v>0</v>
      </c>
      <c r="R115" s="118">
        <v>0</v>
      </c>
      <c r="S115" s="118">
        <v>0</v>
      </c>
      <c r="T115" s="118">
        <v>0</v>
      </c>
      <c r="U115" s="118">
        <v>0</v>
      </c>
      <c r="V115" s="118">
        <v>0</v>
      </c>
      <c r="W115" s="118">
        <v>0</v>
      </c>
      <c r="X115" s="118">
        <v>0</v>
      </c>
      <c r="Y115" s="118">
        <v>0</v>
      </c>
      <c r="Z115" s="118">
        <v>0</v>
      </c>
      <c r="AA115" s="118">
        <v>0</v>
      </c>
      <c r="AB115" s="118">
        <v>0</v>
      </c>
      <c r="AC115" s="118">
        <v>0</v>
      </c>
      <c r="AD115" s="118">
        <v>0</v>
      </c>
      <c r="AE115" s="118">
        <v>0</v>
      </c>
      <c r="AF115" s="118">
        <v>0</v>
      </c>
      <c r="AG115" s="118">
        <f>77+25</f>
        <v>102</v>
      </c>
      <c r="AH115" s="153">
        <f t="shared" si="16"/>
        <v>21.52</v>
      </c>
      <c r="AI115" s="153">
        <f t="shared" si="17"/>
        <v>4.26</v>
      </c>
      <c r="AJ115" s="118">
        <v>100</v>
      </c>
      <c r="AK115" s="153">
        <f t="shared" si="18"/>
        <v>19.72</v>
      </c>
      <c r="AL115" s="153">
        <f t="shared" si="19"/>
        <v>4.2</v>
      </c>
      <c r="AM115" s="118">
        <v>128</v>
      </c>
      <c r="AN115" s="153">
        <f t="shared" si="20"/>
        <v>19.940000000000001</v>
      </c>
      <c r="AO115" s="153">
        <f t="shared" si="21"/>
        <v>4.5</v>
      </c>
      <c r="AP115" s="118">
        <v>0</v>
      </c>
      <c r="AQ115" s="275">
        <f t="shared" si="23"/>
        <v>0</v>
      </c>
      <c r="AR115" s="153">
        <f t="shared" si="22"/>
        <v>0</v>
      </c>
      <c r="AS115" s="118">
        <v>0</v>
      </c>
      <c r="AT115" s="367"/>
    </row>
    <row r="116" spans="1:47" hidden="1" x14ac:dyDescent="0.35">
      <c r="A116" s="214" t="s">
        <v>381</v>
      </c>
      <c r="B116" s="214" t="s">
        <v>382</v>
      </c>
      <c r="C116" s="214" t="s">
        <v>100</v>
      </c>
      <c r="D116" s="214" t="s">
        <v>103</v>
      </c>
      <c r="E116" s="214" t="s">
        <v>109</v>
      </c>
      <c r="F116" s="216">
        <v>50000</v>
      </c>
      <c r="G116" s="122">
        <v>0</v>
      </c>
      <c r="H116" s="122">
        <v>0</v>
      </c>
      <c r="I116" s="122">
        <v>0</v>
      </c>
      <c r="J116" s="122">
        <v>0</v>
      </c>
      <c r="K116" s="122">
        <v>0</v>
      </c>
      <c r="L116" s="122">
        <v>0</v>
      </c>
      <c r="M116" s="122">
        <v>0</v>
      </c>
      <c r="N116" s="122">
        <v>0</v>
      </c>
      <c r="O116" s="122">
        <v>0</v>
      </c>
      <c r="P116" s="122">
        <v>0</v>
      </c>
      <c r="Q116" s="122">
        <v>0</v>
      </c>
      <c r="R116" s="122">
        <v>0</v>
      </c>
      <c r="S116" s="122">
        <v>0</v>
      </c>
      <c r="T116" s="122">
        <v>0</v>
      </c>
      <c r="U116" s="122">
        <v>0</v>
      </c>
      <c r="V116" s="122">
        <v>0</v>
      </c>
      <c r="W116" s="122">
        <v>0</v>
      </c>
      <c r="X116" s="122">
        <v>0</v>
      </c>
      <c r="Y116" s="122">
        <v>0</v>
      </c>
      <c r="Z116" s="122">
        <v>0</v>
      </c>
      <c r="AA116" s="122">
        <v>0</v>
      </c>
      <c r="AB116" s="122">
        <v>0</v>
      </c>
      <c r="AC116" s="122">
        <v>0</v>
      </c>
      <c r="AD116" s="122">
        <v>0</v>
      </c>
      <c r="AE116" s="122">
        <v>0</v>
      </c>
      <c r="AF116" s="122">
        <v>0</v>
      </c>
      <c r="AG116" s="122">
        <f>50+20</f>
        <v>70</v>
      </c>
      <c r="AH116" s="154">
        <f t="shared" si="16"/>
        <v>14.77</v>
      </c>
      <c r="AI116" s="154">
        <f t="shared" si="17"/>
        <v>2.92</v>
      </c>
      <c r="AJ116" s="122">
        <v>87</v>
      </c>
      <c r="AK116" s="154">
        <f t="shared" si="18"/>
        <v>17.16</v>
      </c>
      <c r="AL116" s="154">
        <f t="shared" si="19"/>
        <v>3.65</v>
      </c>
      <c r="AM116" s="122">
        <v>100</v>
      </c>
      <c r="AN116" s="154">
        <f t="shared" si="20"/>
        <v>15.58</v>
      </c>
      <c r="AO116" s="154">
        <f t="shared" si="21"/>
        <v>3.52</v>
      </c>
      <c r="AP116" s="122">
        <v>0</v>
      </c>
      <c r="AQ116" s="276">
        <f t="shared" si="23"/>
        <v>0</v>
      </c>
      <c r="AR116" s="154">
        <f t="shared" si="22"/>
        <v>0</v>
      </c>
      <c r="AS116" s="122">
        <v>0</v>
      </c>
      <c r="AT116" s="368"/>
    </row>
    <row r="117" spans="1:47" hidden="1" x14ac:dyDescent="0.35">
      <c r="A117" s="217" t="s">
        <v>234</v>
      </c>
      <c r="B117" s="217" t="s">
        <v>235</v>
      </c>
      <c r="C117" s="217" t="s">
        <v>100</v>
      </c>
      <c r="D117" s="218" t="s">
        <v>103</v>
      </c>
      <c r="E117" s="215" t="s">
        <v>109</v>
      </c>
      <c r="F117" s="216">
        <v>17000</v>
      </c>
      <c r="G117" s="118">
        <v>0</v>
      </c>
      <c r="H117" s="118">
        <v>0</v>
      </c>
      <c r="I117" s="118">
        <v>0</v>
      </c>
      <c r="J117" s="118">
        <v>0</v>
      </c>
      <c r="K117" s="118">
        <v>0</v>
      </c>
      <c r="L117" s="118">
        <v>0</v>
      </c>
      <c r="M117" s="118">
        <v>0</v>
      </c>
      <c r="N117" s="118">
        <v>0</v>
      </c>
      <c r="O117" s="118">
        <v>0</v>
      </c>
      <c r="P117" s="118">
        <v>0</v>
      </c>
      <c r="Q117" s="118">
        <v>0</v>
      </c>
      <c r="R117" s="118">
        <v>0</v>
      </c>
      <c r="S117" s="118">
        <v>0</v>
      </c>
      <c r="T117" s="118">
        <v>0</v>
      </c>
      <c r="U117" s="118">
        <v>0</v>
      </c>
      <c r="V117" s="118">
        <v>0</v>
      </c>
      <c r="W117" s="118">
        <v>0</v>
      </c>
      <c r="X117" s="118">
        <v>0</v>
      </c>
      <c r="Y117" s="118">
        <v>0</v>
      </c>
      <c r="Z117" s="118">
        <v>0</v>
      </c>
      <c r="AA117" s="118">
        <v>0</v>
      </c>
      <c r="AB117" s="118">
        <v>156</v>
      </c>
      <c r="AC117" s="118">
        <v>0</v>
      </c>
      <c r="AD117" s="118">
        <v>0</v>
      </c>
      <c r="AE117" s="118">
        <v>0</v>
      </c>
      <c r="AF117" s="118">
        <v>0</v>
      </c>
      <c r="AG117" s="118">
        <v>0</v>
      </c>
      <c r="AH117" s="153">
        <f t="shared" si="16"/>
        <v>0</v>
      </c>
      <c r="AI117" s="153">
        <f t="shared" si="17"/>
        <v>0</v>
      </c>
      <c r="AJ117" s="118">
        <v>0</v>
      </c>
      <c r="AK117" s="153">
        <f t="shared" si="18"/>
        <v>0</v>
      </c>
      <c r="AL117" s="153">
        <f t="shared" si="19"/>
        <v>0</v>
      </c>
      <c r="AM117" s="118">
        <v>0</v>
      </c>
      <c r="AN117" s="153">
        <f t="shared" si="20"/>
        <v>0</v>
      </c>
      <c r="AO117" s="153">
        <f t="shared" si="21"/>
        <v>0</v>
      </c>
      <c r="AP117" s="118">
        <v>0</v>
      </c>
      <c r="AQ117" s="275">
        <f t="shared" si="23"/>
        <v>0</v>
      </c>
      <c r="AR117" s="153">
        <f t="shared" si="22"/>
        <v>0</v>
      </c>
      <c r="AS117" s="118">
        <v>0</v>
      </c>
      <c r="AT117" s="367"/>
    </row>
    <row r="118" spans="1:47" hidden="1" x14ac:dyDescent="0.35">
      <c r="A118" s="207" t="s">
        <v>260</v>
      </c>
      <c r="B118" s="207" t="s">
        <v>262</v>
      </c>
      <c r="C118" s="130" t="s">
        <v>100</v>
      </c>
      <c r="D118" s="130" t="s">
        <v>103</v>
      </c>
      <c r="E118" s="198" t="s">
        <v>109</v>
      </c>
      <c r="F118" s="165">
        <v>139000</v>
      </c>
      <c r="G118" s="122">
        <v>0</v>
      </c>
      <c r="H118" s="122">
        <v>0</v>
      </c>
      <c r="I118" s="122">
        <v>0</v>
      </c>
      <c r="J118" s="122">
        <v>0</v>
      </c>
      <c r="K118" s="122">
        <v>0</v>
      </c>
      <c r="L118" s="122">
        <v>0</v>
      </c>
      <c r="M118" s="122">
        <v>0</v>
      </c>
      <c r="N118" s="122">
        <v>0</v>
      </c>
      <c r="O118" s="122">
        <v>0</v>
      </c>
      <c r="P118" s="122">
        <v>0</v>
      </c>
      <c r="Q118" s="122">
        <v>0</v>
      </c>
      <c r="R118" s="122">
        <v>0</v>
      </c>
      <c r="S118" s="122">
        <v>0</v>
      </c>
      <c r="T118" s="122">
        <v>0</v>
      </c>
      <c r="U118" s="122">
        <v>0</v>
      </c>
      <c r="V118" s="122">
        <v>0</v>
      </c>
      <c r="W118" s="122">
        <v>0</v>
      </c>
      <c r="X118" s="122">
        <v>0</v>
      </c>
      <c r="Y118" s="122">
        <v>0</v>
      </c>
      <c r="Z118" s="122">
        <v>0</v>
      </c>
      <c r="AA118" s="122">
        <v>0</v>
      </c>
      <c r="AB118" s="122">
        <v>0</v>
      </c>
      <c r="AC118" s="122">
        <v>0</v>
      </c>
      <c r="AD118" s="122">
        <v>213</v>
      </c>
      <c r="AE118" s="122">
        <v>0</v>
      </c>
      <c r="AF118" s="122">
        <v>0</v>
      </c>
      <c r="AG118" s="122">
        <v>0</v>
      </c>
      <c r="AH118" s="154">
        <f t="shared" si="16"/>
        <v>0</v>
      </c>
      <c r="AI118" s="154">
        <f t="shared" si="17"/>
        <v>0</v>
      </c>
      <c r="AJ118" s="122">
        <v>0</v>
      </c>
      <c r="AK118" s="154">
        <f t="shared" si="18"/>
        <v>0</v>
      </c>
      <c r="AL118" s="154">
        <f t="shared" si="19"/>
        <v>0</v>
      </c>
      <c r="AM118" s="122">
        <v>0</v>
      </c>
      <c r="AN118" s="154">
        <f t="shared" si="20"/>
        <v>0</v>
      </c>
      <c r="AO118" s="154">
        <f t="shared" si="21"/>
        <v>0</v>
      </c>
      <c r="AP118" s="122">
        <v>0</v>
      </c>
      <c r="AQ118" s="276">
        <f t="shared" si="23"/>
        <v>0</v>
      </c>
      <c r="AR118" s="154">
        <f t="shared" si="22"/>
        <v>0</v>
      </c>
      <c r="AS118" s="122">
        <v>0</v>
      </c>
      <c r="AT118" s="368"/>
    </row>
    <row r="119" spans="1:47" hidden="1" x14ac:dyDescent="0.35">
      <c r="A119" s="205" t="s">
        <v>261</v>
      </c>
      <c r="B119" s="205" t="s">
        <v>263</v>
      </c>
      <c r="C119" s="132" t="s">
        <v>100</v>
      </c>
      <c r="D119" s="132" t="s">
        <v>103</v>
      </c>
      <c r="E119" s="195" t="s">
        <v>109</v>
      </c>
      <c r="F119" s="165">
        <v>209000</v>
      </c>
      <c r="G119" s="118">
        <v>0</v>
      </c>
      <c r="H119" s="118">
        <v>0</v>
      </c>
      <c r="I119" s="118">
        <v>0</v>
      </c>
      <c r="J119" s="118">
        <v>0</v>
      </c>
      <c r="K119" s="118">
        <v>0</v>
      </c>
      <c r="L119" s="118">
        <v>0</v>
      </c>
      <c r="M119" s="118">
        <v>0</v>
      </c>
      <c r="N119" s="118">
        <v>0</v>
      </c>
      <c r="O119" s="118">
        <v>0</v>
      </c>
      <c r="P119" s="118">
        <v>0</v>
      </c>
      <c r="Q119" s="118">
        <v>0</v>
      </c>
      <c r="R119" s="118">
        <v>0</v>
      </c>
      <c r="S119" s="118">
        <v>0</v>
      </c>
      <c r="T119" s="118">
        <v>0</v>
      </c>
      <c r="U119" s="118">
        <v>0</v>
      </c>
      <c r="V119" s="118">
        <v>0</v>
      </c>
      <c r="W119" s="118">
        <v>0</v>
      </c>
      <c r="X119" s="118">
        <v>0</v>
      </c>
      <c r="Y119" s="118">
        <v>0</v>
      </c>
      <c r="Z119" s="118">
        <v>0</v>
      </c>
      <c r="AA119" s="118">
        <v>0</v>
      </c>
      <c r="AB119" s="118">
        <v>0</v>
      </c>
      <c r="AC119" s="118">
        <v>0</v>
      </c>
      <c r="AD119" s="118">
        <v>61</v>
      </c>
      <c r="AE119" s="118">
        <v>0</v>
      </c>
      <c r="AF119" s="118">
        <v>0</v>
      </c>
      <c r="AG119" s="118">
        <v>0</v>
      </c>
      <c r="AH119" s="153">
        <f t="shared" si="16"/>
        <v>0</v>
      </c>
      <c r="AI119" s="153">
        <f t="shared" si="17"/>
        <v>0</v>
      </c>
      <c r="AJ119" s="118">
        <v>0</v>
      </c>
      <c r="AK119" s="153">
        <f t="shared" si="18"/>
        <v>0</v>
      </c>
      <c r="AL119" s="153">
        <f t="shared" si="19"/>
        <v>0</v>
      </c>
      <c r="AM119" s="118">
        <v>0</v>
      </c>
      <c r="AN119" s="153">
        <f t="shared" si="20"/>
        <v>0</v>
      </c>
      <c r="AO119" s="153">
        <f t="shared" si="21"/>
        <v>0</v>
      </c>
      <c r="AP119" s="118">
        <v>0</v>
      </c>
      <c r="AQ119" s="275">
        <f t="shared" si="23"/>
        <v>0</v>
      </c>
      <c r="AR119" s="153">
        <f t="shared" si="22"/>
        <v>0</v>
      </c>
      <c r="AS119" s="118">
        <v>0</v>
      </c>
      <c r="AT119" s="367"/>
    </row>
    <row r="120" spans="1:47" hidden="1" x14ac:dyDescent="0.35">
      <c r="A120" s="207" t="s">
        <v>238</v>
      </c>
      <c r="B120" s="207" t="s">
        <v>239</v>
      </c>
      <c r="C120" s="130" t="s">
        <v>100</v>
      </c>
      <c r="D120" s="130" t="s">
        <v>163</v>
      </c>
      <c r="E120" s="198" t="s">
        <v>109</v>
      </c>
      <c r="F120" s="165">
        <v>0</v>
      </c>
      <c r="G120" s="122">
        <v>0</v>
      </c>
      <c r="H120" s="122">
        <v>0</v>
      </c>
      <c r="I120" s="122">
        <v>0</v>
      </c>
      <c r="J120" s="122">
        <v>0</v>
      </c>
      <c r="K120" s="122">
        <v>0</v>
      </c>
      <c r="L120" s="122">
        <v>0</v>
      </c>
      <c r="M120" s="122">
        <v>0</v>
      </c>
      <c r="N120" s="122">
        <v>0</v>
      </c>
      <c r="O120" s="122">
        <v>0</v>
      </c>
      <c r="P120" s="122">
        <v>0</v>
      </c>
      <c r="Q120" s="122">
        <v>0</v>
      </c>
      <c r="R120" s="122">
        <v>0</v>
      </c>
      <c r="S120" s="122">
        <v>0</v>
      </c>
      <c r="T120" s="122">
        <v>0</v>
      </c>
      <c r="U120" s="122">
        <v>0</v>
      </c>
      <c r="V120" s="122">
        <v>0</v>
      </c>
      <c r="W120" s="122">
        <v>0</v>
      </c>
      <c r="X120" s="122">
        <v>0</v>
      </c>
      <c r="Y120" s="122">
        <v>0</v>
      </c>
      <c r="Z120" s="122">
        <v>0</v>
      </c>
      <c r="AA120" s="122">
        <v>0</v>
      </c>
      <c r="AB120" s="122">
        <v>0</v>
      </c>
      <c r="AC120" s="122">
        <v>8</v>
      </c>
      <c r="AD120" s="122">
        <v>50</v>
      </c>
      <c r="AE120" s="122">
        <v>17</v>
      </c>
      <c r="AF120" s="122">
        <v>0</v>
      </c>
      <c r="AG120" s="122">
        <v>0</v>
      </c>
      <c r="AH120" s="154">
        <f t="shared" si="16"/>
        <v>0</v>
      </c>
      <c r="AI120" s="154">
        <f t="shared" si="17"/>
        <v>0</v>
      </c>
      <c r="AJ120" s="122">
        <v>0</v>
      </c>
      <c r="AK120" s="154">
        <f t="shared" si="18"/>
        <v>0</v>
      </c>
      <c r="AL120" s="154">
        <f t="shared" si="19"/>
        <v>0</v>
      </c>
      <c r="AM120" s="122">
        <v>0</v>
      </c>
      <c r="AN120" s="154">
        <f t="shared" si="20"/>
        <v>0</v>
      </c>
      <c r="AO120" s="154">
        <f t="shared" si="21"/>
        <v>0</v>
      </c>
      <c r="AP120" s="122">
        <v>0</v>
      </c>
      <c r="AQ120" s="276">
        <f t="shared" si="23"/>
        <v>0</v>
      </c>
      <c r="AR120" s="154">
        <f t="shared" si="22"/>
        <v>0</v>
      </c>
      <c r="AS120" s="122">
        <v>0</v>
      </c>
      <c r="AT120" s="368"/>
    </row>
    <row r="121" spans="1:47" hidden="1" x14ac:dyDescent="0.35">
      <c r="A121" s="205" t="s">
        <v>264</v>
      </c>
      <c r="B121" s="205" t="s">
        <v>265</v>
      </c>
      <c r="C121" s="132" t="s">
        <v>100</v>
      </c>
      <c r="D121" s="132" t="s">
        <v>163</v>
      </c>
      <c r="E121" s="195" t="s">
        <v>109</v>
      </c>
      <c r="F121" s="165">
        <v>0</v>
      </c>
      <c r="G121" s="118">
        <v>0</v>
      </c>
      <c r="H121" s="118">
        <v>0</v>
      </c>
      <c r="I121" s="118">
        <v>0</v>
      </c>
      <c r="J121" s="118">
        <v>0</v>
      </c>
      <c r="K121" s="118">
        <v>0</v>
      </c>
      <c r="L121" s="118">
        <v>0</v>
      </c>
      <c r="M121" s="118">
        <v>0</v>
      </c>
      <c r="N121" s="118">
        <v>0</v>
      </c>
      <c r="O121" s="118">
        <v>0</v>
      </c>
      <c r="P121" s="118">
        <v>0</v>
      </c>
      <c r="Q121" s="118">
        <v>0</v>
      </c>
      <c r="R121" s="118">
        <v>0</v>
      </c>
      <c r="S121" s="118">
        <v>0</v>
      </c>
      <c r="T121" s="118">
        <v>0</v>
      </c>
      <c r="U121" s="118">
        <v>0</v>
      </c>
      <c r="V121" s="118">
        <v>0</v>
      </c>
      <c r="W121" s="118">
        <v>0</v>
      </c>
      <c r="X121" s="118">
        <v>0</v>
      </c>
      <c r="Y121" s="118">
        <v>0</v>
      </c>
      <c r="Z121" s="118">
        <v>0</v>
      </c>
      <c r="AA121" s="118">
        <v>0</v>
      </c>
      <c r="AB121" s="118">
        <v>0</v>
      </c>
      <c r="AC121" s="118">
        <v>0</v>
      </c>
      <c r="AD121" s="118">
        <v>241</v>
      </c>
      <c r="AE121" s="118">
        <v>41</v>
      </c>
      <c r="AF121" s="118">
        <v>0</v>
      </c>
      <c r="AG121" s="118">
        <v>0</v>
      </c>
      <c r="AH121" s="153">
        <f t="shared" si="16"/>
        <v>0</v>
      </c>
      <c r="AI121" s="153">
        <f t="shared" si="17"/>
        <v>0</v>
      </c>
      <c r="AJ121" s="118">
        <v>0</v>
      </c>
      <c r="AK121" s="153">
        <f t="shared" si="18"/>
        <v>0</v>
      </c>
      <c r="AL121" s="153">
        <f t="shared" si="19"/>
        <v>0</v>
      </c>
      <c r="AM121" s="118">
        <v>0</v>
      </c>
      <c r="AN121" s="153">
        <f t="shared" si="20"/>
        <v>0</v>
      </c>
      <c r="AO121" s="153">
        <f t="shared" si="21"/>
        <v>0</v>
      </c>
      <c r="AP121" s="118">
        <v>0</v>
      </c>
      <c r="AQ121" s="275">
        <f t="shared" si="23"/>
        <v>0</v>
      </c>
      <c r="AR121" s="153">
        <f t="shared" si="22"/>
        <v>0</v>
      </c>
      <c r="AS121" s="118">
        <v>0</v>
      </c>
      <c r="AT121" s="367"/>
    </row>
    <row r="122" spans="1:47" hidden="1" x14ac:dyDescent="0.35">
      <c r="A122" s="207" t="s">
        <v>277</v>
      </c>
      <c r="B122" s="207" t="s">
        <v>278</v>
      </c>
      <c r="C122" s="130" t="s">
        <v>100</v>
      </c>
      <c r="D122" s="130" t="s">
        <v>103</v>
      </c>
      <c r="E122" s="198" t="s">
        <v>109</v>
      </c>
      <c r="F122" s="165">
        <v>148000</v>
      </c>
      <c r="G122" s="122">
        <v>0</v>
      </c>
      <c r="H122" s="122">
        <v>0</v>
      </c>
      <c r="I122" s="122">
        <v>0</v>
      </c>
      <c r="J122" s="122">
        <v>0</v>
      </c>
      <c r="K122" s="122">
        <v>0</v>
      </c>
      <c r="L122" s="122">
        <v>0</v>
      </c>
      <c r="M122" s="122">
        <v>0</v>
      </c>
      <c r="N122" s="122">
        <v>0</v>
      </c>
      <c r="O122" s="122">
        <v>0</v>
      </c>
      <c r="P122" s="122">
        <v>0</v>
      </c>
      <c r="Q122" s="122">
        <v>0</v>
      </c>
      <c r="R122" s="122">
        <v>0</v>
      </c>
      <c r="S122" s="122">
        <v>0</v>
      </c>
      <c r="T122" s="122">
        <v>0</v>
      </c>
      <c r="U122" s="122">
        <v>0</v>
      </c>
      <c r="V122" s="122">
        <v>0</v>
      </c>
      <c r="W122" s="122">
        <v>0</v>
      </c>
      <c r="X122" s="122">
        <v>0</v>
      </c>
      <c r="Y122" s="122">
        <v>0</v>
      </c>
      <c r="Z122" s="122">
        <v>0</v>
      </c>
      <c r="AA122" s="122">
        <v>0</v>
      </c>
      <c r="AB122" s="122">
        <v>0</v>
      </c>
      <c r="AC122" s="122">
        <v>0</v>
      </c>
      <c r="AD122" s="122">
        <v>0</v>
      </c>
      <c r="AE122" s="122">
        <v>132</v>
      </c>
      <c r="AF122" s="122">
        <v>120</v>
      </c>
      <c r="AG122" s="122">
        <v>45</v>
      </c>
      <c r="AH122" s="154">
        <f t="shared" si="16"/>
        <v>9.49</v>
      </c>
      <c r="AI122" s="154">
        <f t="shared" si="17"/>
        <v>5.56</v>
      </c>
      <c r="AJ122" s="122">
        <v>77</v>
      </c>
      <c r="AK122" s="154">
        <f t="shared" si="18"/>
        <v>15.19</v>
      </c>
      <c r="AL122" s="154">
        <f t="shared" si="19"/>
        <v>9.57</v>
      </c>
      <c r="AM122" s="122">
        <v>15</v>
      </c>
      <c r="AN122" s="154">
        <f t="shared" si="20"/>
        <v>2.34</v>
      </c>
      <c r="AO122" s="154">
        <f t="shared" si="21"/>
        <v>1.56</v>
      </c>
      <c r="AP122" s="122">
        <v>0</v>
      </c>
      <c r="AQ122" s="276">
        <f t="shared" si="23"/>
        <v>0</v>
      </c>
      <c r="AR122" s="154">
        <f t="shared" si="22"/>
        <v>0</v>
      </c>
      <c r="AS122" s="122">
        <v>0</v>
      </c>
      <c r="AT122" s="368"/>
    </row>
    <row r="123" spans="1:47" hidden="1" x14ac:dyDescent="0.35">
      <c r="A123" s="205" t="s">
        <v>275</v>
      </c>
      <c r="B123" s="205" t="s">
        <v>384</v>
      </c>
      <c r="C123" s="132" t="s">
        <v>100</v>
      </c>
      <c r="D123" s="132" t="s">
        <v>163</v>
      </c>
      <c r="E123" s="195" t="s">
        <v>109</v>
      </c>
      <c r="F123" s="165">
        <v>0</v>
      </c>
      <c r="G123" s="118">
        <v>0</v>
      </c>
      <c r="H123" s="118">
        <v>0</v>
      </c>
      <c r="I123" s="118">
        <v>0</v>
      </c>
      <c r="J123" s="118">
        <v>0</v>
      </c>
      <c r="K123" s="118">
        <v>0</v>
      </c>
      <c r="L123" s="118">
        <v>0</v>
      </c>
      <c r="M123" s="118">
        <v>0</v>
      </c>
      <c r="N123" s="118">
        <v>0</v>
      </c>
      <c r="O123" s="118">
        <v>0</v>
      </c>
      <c r="P123" s="118">
        <v>0</v>
      </c>
      <c r="Q123" s="118">
        <v>0</v>
      </c>
      <c r="R123" s="118">
        <v>0</v>
      </c>
      <c r="S123" s="118">
        <v>0</v>
      </c>
      <c r="T123" s="118">
        <v>0</v>
      </c>
      <c r="U123" s="118">
        <v>0</v>
      </c>
      <c r="V123" s="118">
        <v>0</v>
      </c>
      <c r="W123" s="118">
        <v>0</v>
      </c>
      <c r="X123" s="118">
        <v>0</v>
      </c>
      <c r="Y123" s="118">
        <v>0</v>
      </c>
      <c r="Z123" s="118">
        <v>0</v>
      </c>
      <c r="AA123" s="118">
        <v>0</v>
      </c>
      <c r="AB123" s="118">
        <v>0</v>
      </c>
      <c r="AC123" s="118">
        <v>0</v>
      </c>
      <c r="AD123" s="118">
        <v>0</v>
      </c>
      <c r="AE123" s="118">
        <v>0</v>
      </c>
      <c r="AF123" s="118">
        <v>0</v>
      </c>
      <c r="AG123" s="118">
        <v>29</v>
      </c>
      <c r="AH123" s="153">
        <f t="shared" si="16"/>
        <v>6.12</v>
      </c>
      <c r="AI123" s="153">
        <f t="shared" si="17"/>
        <v>0</v>
      </c>
      <c r="AJ123" s="118">
        <v>0</v>
      </c>
      <c r="AK123" s="153">
        <f t="shared" si="18"/>
        <v>0</v>
      </c>
      <c r="AL123" s="153">
        <f t="shared" si="19"/>
        <v>0</v>
      </c>
      <c r="AM123" s="118">
        <v>0</v>
      </c>
      <c r="AN123" s="153">
        <f t="shared" si="20"/>
        <v>0</v>
      </c>
      <c r="AO123" s="153">
        <f t="shared" si="21"/>
        <v>0</v>
      </c>
      <c r="AP123" s="118">
        <v>0</v>
      </c>
      <c r="AQ123" s="275">
        <f t="shared" si="23"/>
        <v>0</v>
      </c>
      <c r="AR123" s="153">
        <f t="shared" si="22"/>
        <v>0</v>
      </c>
      <c r="AS123" s="118">
        <v>0</v>
      </c>
      <c r="AT123" s="367"/>
    </row>
    <row r="124" spans="1:47" hidden="1" x14ac:dyDescent="0.35">
      <c r="A124" s="207" t="s">
        <v>275</v>
      </c>
      <c r="B124" s="207" t="s">
        <v>276</v>
      </c>
      <c r="C124" s="130" t="s">
        <v>100</v>
      </c>
      <c r="D124" s="130" t="s">
        <v>163</v>
      </c>
      <c r="E124" s="198" t="s">
        <v>109</v>
      </c>
      <c r="F124" s="165">
        <v>0</v>
      </c>
      <c r="G124" s="122">
        <v>0</v>
      </c>
      <c r="H124" s="122">
        <v>0</v>
      </c>
      <c r="I124" s="122">
        <v>0</v>
      </c>
      <c r="J124" s="122">
        <v>0</v>
      </c>
      <c r="K124" s="122">
        <v>0</v>
      </c>
      <c r="L124" s="122">
        <v>0</v>
      </c>
      <c r="M124" s="122">
        <v>0</v>
      </c>
      <c r="N124" s="122">
        <v>0</v>
      </c>
      <c r="O124" s="122">
        <v>0</v>
      </c>
      <c r="P124" s="122">
        <v>0</v>
      </c>
      <c r="Q124" s="122">
        <v>0</v>
      </c>
      <c r="R124" s="122">
        <v>0</v>
      </c>
      <c r="S124" s="122">
        <v>0</v>
      </c>
      <c r="T124" s="122">
        <v>0</v>
      </c>
      <c r="U124" s="122">
        <v>0</v>
      </c>
      <c r="V124" s="122">
        <v>0</v>
      </c>
      <c r="W124" s="122">
        <v>0</v>
      </c>
      <c r="X124" s="122">
        <v>0</v>
      </c>
      <c r="Y124" s="122">
        <v>0</v>
      </c>
      <c r="Z124" s="122">
        <v>0</v>
      </c>
      <c r="AA124" s="122">
        <v>0</v>
      </c>
      <c r="AB124" s="122">
        <v>0</v>
      </c>
      <c r="AC124" s="122">
        <v>0</v>
      </c>
      <c r="AD124" s="122">
        <v>14</v>
      </c>
      <c r="AE124" s="122">
        <v>12</v>
      </c>
      <c r="AF124" s="122">
        <v>25</v>
      </c>
      <c r="AG124" s="122">
        <v>0</v>
      </c>
      <c r="AH124" s="154">
        <f t="shared" si="16"/>
        <v>0</v>
      </c>
      <c r="AI124" s="154">
        <f t="shared" si="17"/>
        <v>0</v>
      </c>
      <c r="AJ124" s="122">
        <v>0</v>
      </c>
      <c r="AK124" s="154">
        <f t="shared" si="18"/>
        <v>0</v>
      </c>
      <c r="AL124" s="154">
        <f t="shared" si="19"/>
        <v>0</v>
      </c>
      <c r="AM124" s="122">
        <v>0</v>
      </c>
      <c r="AN124" s="154">
        <f t="shared" si="20"/>
        <v>0</v>
      </c>
      <c r="AO124" s="154">
        <f t="shared" si="21"/>
        <v>0</v>
      </c>
      <c r="AP124" s="122">
        <v>0</v>
      </c>
      <c r="AQ124" s="276">
        <f t="shared" si="23"/>
        <v>0</v>
      </c>
      <c r="AR124" s="154">
        <f t="shared" si="22"/>
        <v>0</v>
      </c>
      <c r="AS124" s="122">
        <v>0</v>
      </c>
      <c r="AT124" s="368"/>
    </row>
    <row r="125" spans="1:47" hidden="1" x14ac:dyDescent="0.35">
      <c r="A125" s="205" t="s">
        <v>281</v>
      </c>
      <c r="B125" s="205" t="s">
        <v>282</v>
      </c>
      <c r="C125" s="132" t="s">
        <v>100</v>
      </c>
      <c r="D125" s="132" t="s">
        <v>163</v>
      </c>
      <c r="E125" s="195" t="s">
        <v>109</v>
      </c>
      <c r="F125" s="165">
        <v>9000</v>
      </c>
      <c r="G125" s="118">
        <v>0</v>
      </c>
      <c r="H125" s="118">
        <v>0</v>
      </c>
      <c r="I125" s="118">
        <v>0</v>
      </c>
      <c r="J125" s="118">
        <v>0</v>
      </c>
      <c r="K125" s="118">
        <v>0</v>
      </c>
      <c r="L125" s="118">
        <v>0</v>
      </c>
      <c r="M125" s="118">
        <v>0</v>
      </c>
      <c r="N125" s="118">
        <v>0</v>
      </c>
      <c r="O125" s="118">
        <v>0</v>
      </c>
      <c r="P125" s="118">
        <v>0</v>
      </c>
      <c r="Q125" s="118">
        <v>0</v>
      </c>
      <c r="R125" s="118">
        <v>0</v>
      </c>
      <c r="S125" s="118">
        <v>0</v>
      </c>
      <c r="T125" s="118">
        <v>0</v>
      </c>
      <c r="U125" s="118">
        <v>0</v>
      </c>
      <c r="V125" s="118">
        <v>0</v>
      </c>
      <c r="W125" s="118">
        <v>0</v>
      </c>
      <c r="X125" s="118">
        <v>0</v>
      </c>
      <c r="Y125" s="118">
        <v>0</v>
      </c>
      <c r="Z125" s="118">
        <v>0</v>
      </c>
      <c r="AA125" s="118">
        <v>0</v>
      </c>
      <c r="AB125" s="118">
        <v>0</v>
      </c>
      <c r="AC125" s="118">
        <v>0</v>
      </c>
      <c r="AD125" s="118">
        <v>0</v>
      </c>
      <c r="AE125" s="118">
        <v>0</v>
      </c>
      <c r="AF125" s="118">
        <v>2</v>
      </c>
      <c r="AG125" s="118">
        <v>0</v>
      </c>
      <c r="AH125" s="153">
        <f t="shared" ref="AH125:AH133" si="24">ROUND(((AG125/$AG$139)*100),2)</f>
        <v>0</v>
      </c>
      <c r="AI125" s="153">
        <f t="shared" ref="AI125:AI133" si="25">ROUND((((F125*AG125)/$AG$140)*100),2)</f>
        <v>0</v>
      </c>
      <c r="AJ125" s="118">
        <v>0</v>
      </c>
      <c r="AK125" s="153">
        <f t="shared" ref="AK125:AK133" si="26">ROUND(((AJ125/$AJ$139)*100),2)</f>
        <v>0</v>
      </c>
      <c r="AL125" s="153">
        <f t="shared" ref="AL125:AL133" si="27">ROUND((((F125*AJ125)/$AJ$140)*100),2)</f>
        <v>0</v>
      </c>
      <c r="AM125" s="118">
        <v>0</v>
      </c>
      <c r="AN125" s="153">
        <f t="shared" ref="AN125:AN133" si="28">ROUND(((AM125/$AM$139)*100),2)</f>
        <v>0</v>
      </c>
      <c r="AO125" s="153">
        <f t="shared" ref="AO125:AO133" si="29">ROUND((((F125*AM125)/$AM$140)*100),2)</f>
        <v>0</v>
      </c>
      <c r="AP125" s="118">
        <v>0</v>
      </c>
      <c r="AQ125" s="275">
        <f t="shared" si="23"/>
        <v>0</v>
      </c>
      <c r="AR125" s="153">
        <f t="shared" ref="AR125:AR133" si="30">ROUND((((F125*AP125)/$AP$140)*100),2)</f>
        <v>0</v>
      </c>
      <c r="AS125" s="118">
        <v>0</v>
      </c>
      <c r="AT125" s="367"/>
    </row>
    <row r="126" spans="1:47" ht="15.5" x14ac:dyDescent="0.35">
      <c r="A126" s="130" t="s">
        <v>419</v>
      </c>
      <c r="B126" s="130" t="s">
        <v>420</v>
      </c>
      <c r="C126" s="130" t="s">
        <v>99</v>
      </c>
      <c r="D126" s="130" t="s">
        <v>421</v>
      </c>
      <c r="E126" s="198" t="s">
        <v>109</v>
      </c>
      <c r="F126" s="204">
        <v>59000</v>
      </c>
      <c r="G126" s="122">
        <v>0</v>
      </c>
      <c r="H126" s="122">
        <v>0</v>
      </c>
      <c r="I126" s="122">
        <v>0</v>
      </c>
      <c r="J126" s="122">
        <v>0</v>
      </c>
      <c r="K126" s="122">
        <v>0</v>
      </c>
      <c r="L126" s="122">
        <v>0</v>
      </c>
      <c r="M126" s="122">
        <v>0</v>
      </c>
      <c r="N126" s="122">
        <v>0</v>
      </c>
      <c r="O126" s="122">
        <v>0</v>
      </c>
      <c r="P126" s="122">
        <v>0</v>
      </c>
      <c r="Q126" s="122">
        <v>0</v>
      </c>
      <c r="R126" s="122">
        <v>0</v>
      </c>
      <c r="S126" s="122">
        <v>0</v>
      </c>
      <c r="T126" s="122">
        <v>0</v>
      </c>
      <c r="U126" s="122">
        <v>0</v>
      </c>
      <c r="V126" s="122">
        <v>0</v>
      </c>
      <c r="W126" s="122">
        <v>0</v>
      </c>
      <c r="X126" s="122">
        <v>0</v>
      </c>
      <c r="Y126" s="122">
        <v>0</v>
      </c>
      <c r="Z126" s="122">
        <v>0</v>
      </c>
      <c r="AA126" s="122">
        <v>0</v>
      </c>
      <c r="AB126" s="122">
        <v>0</v>
      </c>
      <c r="AC126" s="122">
        <v>0</v>
      </c>
      <c r="AD126" s="122">
        <v>0</v>
      </c>
      <c r="AE126" s="122">
        <v>0</v>
      </c>
      <c r="AF126" s="122">
        <v>0</v>
      </c>
      <c r="AG126" s="122">
        <v>0</v>
      </c>
      <c r="AH126" s="219">
        <f t="shared" si="24"/>
        <v>0</v>
      </c>
      <c r="AI126" s="219">
        <f t="shared" si="25"/>
        <v>0</v>
      </c>
      <c r="AJ126" s="122">
        <v>0</v>
      </c>
      <c r="AK126" s="219">
        <f t="shared" si="26"/>
        <v>0</v>
      </c>
      <c r="AL126" s="219">
        <f t="shared" si="27"/>
        <v>0</v>
      </c>
      <c r="AM126" s="122">
        <v>0</v>
      </c>
      <c r="AN126" s="219">
        <f t="shared" si="28"/>
        <v>0</v>
      </c>
      <c r="AO126" s="219">
        <f t="shared" si="29"/>
        <v>0</v>
      </c>
      <c r="AP126" s="316">
        <v>45</v>
      </c>
      <c r="AQ126" s="276">
        <f t="shared" ref="AQ126:AQ133" si="31">ROUND(((AP126/$AP$139)*100),2)</f>
        <v>7.99</v>
      </c>
      <c r="AR126" s="154">
        <f t="shared" si="30"/>
        <v>2.0699999999999998</v>
      </c>
      <c r="AS126" s="391">
        <v>49</v>
      </c>
      <c r="AT126" s="392">
        <v>34</v>
      </c>
      <c r="AU126">
        <v>52</v>
      </c>
    </row>
    <row r="127" spans="1:47" ht="15.5" x14ac:dyDescent="0.35">
      <c r="A127" s="132" t="s">
        <v>423</v>
      </c>
      <c r="B127" s="132" t="s">
        <v>424</v>
      </c>
      <c r="C127" s="132" t="s">
        <v>99</v>
      </c>
      <c r="D127" s="132" t="s">
        <v>421</v>
      </c>
      <c r="E127" s="195" t="s">
        <v>109</v>
      </c>
      <c r="F127" s="204">
        <v>59000</v>
      </c>
      <c r="G127" s="118">
        <v>0</v>
      </c>
      <c r="H127" s="118">
        <v>0</v>
      </c>
      <c r="I127" s="118">
        <v>0</v>
      </c>
      <c r="J127" s="118">
        <v>0</v>
      </c>
      <c r="K127" s="118">
        <v>0</v>
      </c>
      <c r="L127" s="118">
        <v>0</v>
      </c>
      <c r="M127" s="118">
        <v>0</v>
      </c>
      <c r="N127" s="118">
        <v>0</v>
      </c>
      <c r="O127" s="118">
        <v>0</v>
      </c>
      <c r="P127" s="118">
        <v>0</v>
      </c>
      <c r="Q127" s="118">
        <v>0</v>
      </c>
      <c r="R127" s="118">
        <v>0</v>
      </c>
      <c r="S127" s="118">
        <v>0</v>
      </c>
      <c r="T127" s="118">
        <v>0</v>
      </c>
      <c r="U127" s="118">
        <v>0</v>
      </c>
      <c r="V127" s="118">
        <v>0</v>
      </c>
      <c r="W127" s="118">
        <v>0</v>
      </c>
      <c r="X127" s="118">
        <v>0</v>
      </c>
      <c r="Y127" s="118">
        <v>0</v>
      </c>
      <c r="Z127" s="118">
        <v>0</v>
      </c>
      <c r="AA127" s="118">
        <v>0</v>
      </c>
      <c r="AB127" s="118">
        <v>0</v>
      </c>
      <c r="AC127" s="118">
        <v>0</v>
      </c>
      <c r="AD127" s="118">
        <v>0</v>
      </c>
      <c r="AE127" s="118">
        <v>0</v>
      </c>
      <c r="AF127" s="118">
        <v>0</v>
      </c>
      <c r="AG127" s="118">
        <v>0</v>
      </c>
      <c r="AH127" s="220">
        <f t="shared" si="24"/>
        <v>0</v>
      </c>
      <c r="AI127" s="220">
        <f t="shared" si="25"/>
        <v>0</v>
      </c>
      <c r="AJ127" s="118">
        <v>0</v>
      </c>
      <c r="AK127" s="220">
        <f t="shared" si="26"/>
        <v>0</v>
      </c>
      <c r="AL127" s="220">
        <f t="shared" si="27"/>
        <v>0</v>
      </c>
      <c r="AM127" s="118">
        <v>0</v>
      </c>
      <c r="AN127" s="220">
        <f t="shared" si="28"/>
        <v>0</v>
      </c>
      <c r="AO127" s="220">
        <f t="shared" si="29"/>
        <v>0</v>
      </c>
      <c r="AP127" s="317">
        <v>51</v>
      </c>
      <c r="AQ127" s="275">
        <f t="shared" si="31"/>
        <v>9.06</v>
      </c>
      <c r="AR127" s="153">
        <f t="shared" si="30"/>
        <v>2.35</v>
      </c>
      <c r="AS127" s="389">
        <v>53</v>
      </c>
      <c r="AT127" s="390">
        <v>52</v>
      </c>
      <c r="AU127">
        <v>60</v>
      </c>
    </row>
    <row r="128" spans="1:47" ht="15.5" x14ac:dyDescent="0.35">
      <c r="A128" s="130" t="s">
        <v>425</v>
      </c>
      <c r="B128" s="130" t="s">
        <v>426</v>
      </c>
      <c r="C128" s="130" t="s">
        <v>99</v>
      </c>
      <c r="D128" s="130" t="s">
        <v>421</v>
      </c>
      <c r="E128" s="198" t="s">
        <v>109</v>
      </c>
      <c r="F128" s="204">
        <v>59000</v>
      </c>
      <c r="G128" s="122">
        <v>0</v>
      </c>
      <c r="H128" s="122">
        <v>0</v>
      </c>
      <c r="I128" s="122">
        <v>0</v>
      </c>
      <c r="J128" s="122">
        <v>0</v>
      </c>
      <c r="K128" s="122">
        <v>0</v>
      </c>
      <c r="L128" s="122">
        <v>0</v>
      </c>
      <c r="M128" s="122">
        <v>0</v>
      </c>
      <c r="N128" s="122">
        <v>0</v>
      </c>
      <c r="O128" s="122">
        <v>0</v>
      </c>
      <c r="P128" s="122">
        <v>0</v>
      </c>
      <c r="Q128" s="122">
        <v>0</v>
      </c>
      <c r="R128" s="122">
        <v>0</v>
      </c>
      <c r="S128" s="122">
        <v>0</v>
      </c>
      <c r="T128" s="122">
        <v>0</v>
      </c>
      <c r="U128" s="122">
        <v>0</v>
      </c>
      <c r="V128" s="122">
        <v>0</v>
      </c>
      <c r="W128" s="122">
        <v>0</v>
      </c>
      <c r="X128" s="122">
        <v>0</v>
      </c>
      <c r="Y128" s="122">
        <v>0</v>
      </c>
      <c r="Z128" s="122">
        <v>0</v>
      </c>
      <c r="AA128" s="122">
        <v>0</v>
      </c>
      <c r="AB128" s="122">
        <v>0</v>
      </c>
      <c r="AC128" s="122">
        <v>0</v>
      </c>
      <c r="AD128" s="122">
        <v>0</v>
      </c>
      <c r="AE128" s="122">
        <v>0</v>
      </c>
      <c r="AF128" s="122">
        <v>0</v>
      </c>
      <c r="AG128" s="122">
        <v>0</v>
      </c>
      <c r="AH128" s="219">
        <f t="shared" si="24"/>
        <v>0</v>
      </c>
      <c r="AI128" s="219">
        <f t="shared" si="25"/>
        <v>0</v>
      </c>
      <c r="AJ128" s="122">
        <v>0</v>
      </c>
      <c r="AK128" s="219">
        <f t="shared" si="26"/>
        <v>0</v>
      </c>
      <c r="AL128" s="219">
        <f t="shared" si="27"/>
        <v>0</v>
      </c>
      <c r="AM128" s="122">
        <v>0</v>
      </c>
      <c r="AN128" s="219">
        <f t="shared" si="28"/>
        <v>0</v>
      </c>
      <c r="AO128" s="219">
        <f t="shared" si="29"/>
        <v>0</v>
      </c>
      <c r="AP128" s="316">
        <v>25</v>
      </c>
      <c r="AQ128" s="276">
        <f t="shared" si="31"/>
        <v>4.4400000000000004</v>
      </c>
      <c r="AR128" s="154">
        <f t="shared" si="30"/>
        <v>1.1499999999999999</v>
      </c>
      <c r="AS128" s="391">
        <v>26</v>
      </c>
      <c r="AT128" s="392">
        <v>24</v>
      </c>
      <c r="AU128">
        <v>30</v>
      </c>
    </row>
    <row r="129" spans="1:53" ht="15.5" x14ac:dyDescent="0.35">
      <c r="A129" s="132" t="s">
        <v>427</v>
      </c>
      <c r="B129" s="132" t="s">
        <v>428</v>
      </c>
      <c r="C129" s="132" t="s">
        <v>99</v>
      </c>
      <c r="D129" s="132" t="s">
        <v>421</v>
      </c>
      <c r="E129" s="195" t="s">
        <v>109</v>
      </c>
      <c r="F129" s="204">
        <v>59000</v>
      </c>
      <c r="G129" s="118">
        <v>0</v>
      </c>
      <c r="H129" s="118">
        <v>0</v>
      </c>
      <c r="I129" s="118">
        <v>0</v>
      </c>
      <c r="J129" s="118">
        <v>0</v>
      </c>
      <c r="K129" s="118">
        <v>0</v>
      </c>
      <c r="L129" s="118">
        <v>0</v>
      </c>
      <c r="M129" s="118">
        <v>0</v>
      </c>
      <c r="N129" s="118">
        <v>0</v>
      </c>
      <c r="O129" s="118">
        <v>0</v>
      </c>
      <c r="P129" s="118">
        <v>0</v>
      </c>
      <c r="Q129" s="118">
        <v>0</v>
      </c>
      <c r="R129" s="118">
        <v>0</v>
      </c>
      <c r="S129" s="118">
        <v>0</v>
      </c>
      <c r="T129" s="118">
        <v>0</v>
      </c>
      <c r="U129" s="118">
        <v>0</v>
      </c>
      <c r="V129" s="118">
        <v>0</v>
      </c>
      <c r="W129" s="118">
        <v>0</v>
      </c>
      <c r="X129" s="118">
        <v>0</v>
      </c>
      <c r="Y129" s="118">
        <v>0</v>
      </c>
      <c r="Z129" s="118">
        <v>0</v>
      </c>
      <c r="AA129" s="118">
        <v>0</v>
      </c>
      <c r="AB129" s="118">
        <v>0</v>
      </c>
      <c r="AC129" s="118">
        <v>0</v>
      </c>
      <c r="AD129" s="118">
        <v>0</v>
      </c>
      <c r="AE129" s="118">
        <v>0</v>
      </c>
      <c r="AF129" s="118">
        <v>0</v>
      </c>
      <c r="AG129" s="118">
        <v>0</v>
      </c>
      <c r="AH129" s="220">
        <f t="shared" si="24"/>
        <v>0</v>
      </c>
      <c r="AI129" s="220">
        <f t="shared" si="25"/>
        <v>0</v>
      </c>
      <c r="AJ129" s="118">
        <v>0</v>
      </c>
      <c r="AK129" s="220">
        <f t="shared" si="26"/>
        <v>0</v>
      </c>
      <c r="AL129" s="220">
        <f t="shared" si="27"/>
        <v>0</v>
      </c>
      <c r="AM129" s="118">
        <v>0</v>
      </c>
      <c r="AN129" s="220">
        <f t="shared" si="28"/>
        <v>0</v>
      </c>
      <c r="AO129" s="220">
        <f t="shared" si="29"/>
        <v>0</v>
      </c>
      <c r="AP129" s="317">
        <v>15</v>
      </c>
      <c r="AQ129" s="275">
        <f t="shared" si="31"/>
        <v>2.66</v>
      </c>
      <c r="AR129" s="153">
        <f t="shared" si="30"/>
        <v>0.69</v>
      </c>
      <c r="AS129" s="389">
        <v>17</v>
      </c>
      <c r="AT129" s="390">
        <v>11</v>
      </c>
      <c r="AU129">
        <v>11</v>
      </c>
    </row>
    <row r="130" spans="1:53" ht="15.5" x14ac:dyDescent="0.35">
      <c r="A130" s="130" t="s">
        <v>429</v>
      </c>
      <c r="B130" s="130" t="s">
        <v>430</v>
      </c>
      <c r="C130" s="130" t="s">
        <v>99</v>
      </c>
      <c r="D130" s="130" t="s">
        <v>421</v>
      </c>
      <c r="E130" s="198" t="s">
        <v>109</v>
      </c>
      <c r="F130" s="204">
        <v>89000</v>
      </c>
      <c r="G130" s="122">
        <v>0</v>
      </c>
      <c r="H130" s="122">
        <v>0</v>
      </c>
      <c r="I130" s="122">
        <v>0</v>
      </c>
      <c r="J130" s="122">
        <v>0</v>
      </c>
      <c r="K130" s="122">
        <v>0</v>
      </c>
      <c r="L130" s="122">
        <v>0</v>
      </c>
      <c r="M130" s="122">
        <v>0</v>
      </c>
      <c r="N130" s="122">
        <v>0</v>
      </c>
      <c r="O130" s="122">
        <v>0</v>
      </c>
      <c r="P130" s="122">
        <v>0</v>
      </c>
      <c r="Q130" s="122">
        <v>0</v>
      </c>
      <c r="R130" s="122">
        <v>0</v>
      </c>
      <c r="S130" s="122">
        <v>0</v>
      </c>
      <c r="T130" s="122">
        <v>0</v>
      </c>
      <c r="U130" s="122">
        <v>0</v>
      </c>
      <c r="V130" s="122">
        <v>0</v>
      </c>
      <c r="W130" s="122">
        <v>0</v>
      </c>
      <c r="X130" s="122">
        <v>0</v>
      </c>
      <c r="Y130" s="122">
        <v>0</v>
      </c>
      <c r="Z130" s="122">
        <v>0</v>
      </c>
      <c r="AA130" s="122">
        <v>0</v>
      </c>
      <c r="AB130" s="122">
        <v>0</v>
      </c>
      <c r="AC130" s="122">
        <v>0</v>
      </c>
      <c r="AD130" s="122">
        <v>0</v>
      </c>
      <c r="AE130" s="122">
        <v>0</v>
      </c>
      <c r="AF130" s="122">
        <v>0</v>
      </c>
      <c r="AG130" s="122">
        <v>0</v>
      </c>
      <c r="AH130" s="219">
        <f t="shared" si="24"/>
        <v>0</v>
      </c>
      <c r="AI130" s="219">
        <f t="shared" si="25"/>
        <v>0</v>
      </c>
      <c r="AJ130" s="122">
        <v>0</v>
      </c>
      <c r="AK130" s="219">
        <f t="shared" si="26"/>
        <v>0</v>
      </c>
      <c r="AL130" s="219">
        <f t="shared" si="27"/>
        <v>0</v>
      </c>
      <c r="AM130" s="122">
        <v>0</v>
      </c>
      <c r="AN130" s="219">
        <f t="shared" si="28"/>
        <v>0</v>
      </c>
      <c r="AO130" s="219">
        <f t="shared" si="29"/>
        <v>0</v>
      </c>
      <c r="AP130" s="316">
        <v>31</v>
      </c>
      <c r="AQ130" s="276">
        <f t="shared" si="31"/>
        <v>5.51</v>
      </c>
      <c r="AR130" s="154">
        <f t="shared" si="30"/>
        <v>2.15</v>
      </c>
      <c r="AS130" s="391">
        <v>36</v>
      </c>
      <c r="AT130" s="392">
        <v>29</v>
      </c>
      <c r="AU130">
        <v>30</v>
      </c>
    </row>
    <row r="131" spans="1:53" ht="15.5" x14ac:dyDescent="0.35">
      <c r="A131" s="132" t="s">
        <v>431</v>
      </c>
      <c r="B131" s="132" t="s">
        <v>432</v>
      </c>
      <c r="C131" s="132" t="s">
        <v>99</v>
      </c>
      <c r="D131" s="132" t="s">
        <v>421</v>
      </c>
      <c r="E131" s="195" t="s">
        <v>109</v>
      </c>
      <c r="F131" s="204">
        <v>69000</v>
      </c>
      <c r="G131" s="118">
        <v>0</v>
      </c>
      <c r="H131" s="118">
        <v>0</v>
      </c>
      <c r="I131" s="118">
        <v>0</v>
      </c>
      <c r="J131" s="118">
        <v>0</v>
      </c>
      <c r="K131" s="118">
        <v>0</v>
      </c>
      <c r="L131" s="118">
        <v>0</v>
      </c>
      <c r="M131" s="118">
        <v>0</v>
      </c>
      <c r="N131" s="118">
        <v>0</v>
      </c>
      <c r="O131" s="118">
        <v>0</v>
      </c>
      <c r="P131" s="118">
        <v>0</v>
      </c>
      <c r="Q131" s="118">
        <v>0</v>
      </c>
      <c r="R131" s="118">
        <v>0</v>
      </c>
      <c r="S131" s="118">
        <v>0</v>
      </c>
      <c r="T131" s="118">
        <v>0</v>
      </c>
      <c r="U131" s="118">
        <v>0</v>
      </c>
      <c r="V131" s="118">
        <v>0</v>
      </c>
      <c r="W131" s="118">
        <v>0</v>
      </c>
      <c r="X131" s="118">
        <v>0</v>
      </c>
      <c r="Y131" s="118">
        <v>0</v>
      </c>
      <c r="Z131" s="118">
        <v>0</v>
      </c>
      <c r="AA131" s="118">
        <v>0</v>
      </c>
      <c r="AB131" s="118">
        <v>0</v>
      </c>
      <c r="AC131" s="118">
        <v>0</v>
      </c>
      <c r="AD131" s="118">
        <v>0</v>
      </c>
      <c r="AE131" s="118">
        <v>0</v>
      </c>
      <c r="AF131" s="118">
        <v>0</v>
      </c>
      <c r="AG131" s="118">
        <v>0</v>
      </c>
      <c r="AH131" s="220">
        <f t="shared" si="24"/>
        <v>0</v>
      </c>
      <c r="AI131" s="220">
        <f t="shared" si="25"/>
        <v>0</v>
      </c>
      <c r="AJ131" s="118">
        <v>0</v>
      </c>
      <c r="AK131" s="220">
        <f t="shared" si="26"/>
        <v>0</v>
      </c>
      <c r="AL131" s="220">
        <f t="shared" si="27"/>
        <v>0</v>
      </c>
      <c r="AM131" s="118">
        <v>0</v>
      </c>
      <c r="AN131" s="220">
        <f t="shared" si="28"/>
        <v>0</v>
      </c>
      <c r="AO131" s="220">
        <f t="shared" si="29"/>
        <v>0</v>
      </c>
      <c r="AP131" s="317">
        <v>50</v>
      </c>
      <c r="AQ131" s="275">
        <f t="shared" si="31"/>
        <v>8.8800000000000008</v>
      </c>
      <c r="AR131" s="153">
        <f t="shared" si="30"/>
        <v>2.69</v>
      </c>
      <c r="AS131" s="389">
        <v>49</v>
      </c>
      <c r="AT131" s="390">
        <v>30</v>
      </c>
      <c r="AU131">
        <v>48</v>
      </c>
    </row>
    <row r="132" spans="1:53" ht="15.5" x14ac:dyDescent="0.35">
      <c r="A132" s="130" t="s">
        <v>433</v>
      </c>
      <c r="B132" s="130" t="s">
        <v>434</v>
      </c>
      <c r="C132" s="130" t="s">
        <v>99</v>
      </c>
      <c r="D132" s="130" t="s">
        <v>421</v>
      </c>
      <c r="E132" s="198" t="s">
        <v>109</v>
      </c>
      <c r="F132" s="204">
        <v>72000</v>
      </c>
      <c r="G132" s="122">
        <v>0</v>
      </c>
      <c r="H132" s="122">
        <v>0</v>
      </c>
      <c r="I132" s="122">
        <v>0</v>
      </c>
      <c r="J132" s="122">
        <v>0</v>
      </c>
      <c r="K132" s="122">
        <v>0</v>
      </c>
      <c r="L132" s="122">
        <v>0</v>
      </c>
      <c r="M132" s="122">
        <v>0</v>
      </c>
      <c r="N132" s="122">
        <v>0</v>
      </c>
      <c r="O132" s="122">
        <v>0</v>
      </c>
      <c r="P132" s="122">
        <v>0</v>
      </c>
      <c r="Q132" s="122">
        <v>0</v>
      </c>
      <c r="R132" s="122">
        <v>0</v>
      </c>
      <c r="S132" s="122">
        <v>0</v>
      </c>
      <c r="T132" s="122">
        <v>0</v>
      </c>
      <c r="U132" s="122">
        <v>0</v>
      </c>
      <c r="V132" s="122">
        <v>0</v>
      </c>
      <c r="W132" s="122">
        <v>0</v>
      </c>
      <c r="X132" s="122">
        <v>0</v>
      </c>
      <c r="Y132" s="122">
        <v>0</v>
      </c>
      <c r="Z132" s="122">
        <v>0</v>
      </c>
      <c r="AA132" s="122">
        <v>0</v>
      </c>
      <c r="AB132" s="122">
        <v>0</v>
      </c>
      <c r="AC132" s="122">
        <v>0</v>
      </c>
      <c r="AD132" s="122">
        <v>0</v>
      </c>
      <c r="AE132" s="122">
        <v>0</v>
      </c>
      <c r="AF132" s="122">
        <v>0</v>
      </c>
      <c r="AG132" s="122">
        <v>0</v>
      </c>
      <c r="AH132" s="219">
        <f t="shared" si="24"/>
        <v>0</v>
      </c>
      <c r="AI132" s="219">
        <f t="shared" si="25"/>
        <v>0</v>
      </c>
      <c r="AJ132" s="122">
        <v>0</v>
      </c>
      <c r="AK132" s="219">
        <f t="shared" si="26"/>
        <v>0</v>
      </c>
      <c r="AL132" s="219">
        <f t="shared" si="27"/>
        <v>0</v>
      </c>
      <c r="AM132" s="122">
        <v>0</v>
      </c>
      <c r="AN132" s="219">
        <f t="shared" si="28"/>
        <v>0</v>
      </c>
      <c r="AO132" s="219">
        <f t="shared" si="29"/>
        <v>0</v>
      </c>
      <c r="AP132" s="316">
        <v>29</v>
      </c>
      <c r="AQ132" s="276">
        <f t="shared" si="31"/>
        <v>5.15</v>
      </c>
      <c r="AR132" s="154">
        <f t="shared" si="30"/>
        <v>1.63</v>
      </c>
      <c r="AS132" s="391">
        <v>26</v>
      </c>
      <c r="AT132" s="392">
        <v>15</v>
      </c>
      <c r="AU132">
        <v>25</v>
      </c>
    </row>
    <row r="133" spans="1:53" ht="15.5" x14ac:dyDescent="0.35">
      <c r="A133" s="132" t="s">
        <v>435</v>
      </c>
      <c r="B133" s="132" t="s">
        <v>436</v>
      </c>
      <c r="C133" s="132" t="s">
        <v>99</v>
      </c>
      <c r="D133" s="132" t="s">
        <v>421</v>
      </c>
      <c r="E133" s="195" t="s">
        <v>109</v>
      </c>
      <c r="F133" s="204">
        <v>72000</v>
      </c>
      <c r="G133" s="118">
        <v>0</v>
      </c>
      <c r="H133" s="118">
        <v>0</v>
      </c>
      <c r="I133" s="118">
        <v>0</v>
      </c>
      <c r="J133" s="118">
        <v>0</v>
      </c>
      <c r="K133" s="118">
        <v>0</v>
      </c>
      <c r="L133" s="118">
        <v>0</v>
      </c>
      <c r="M133" s="118">
        <v>0</v>
      </c>
      <c r="N133" s="118">
        <v>0</v>
      </c>
      <c r="O133" s="118">
        <v>0</v>
      </c>
      <c r="P133" s="118">
        <v>0</v>
      </c>
      <c r="Q133" s="118">
        <v>0</v>
      </c>
      <c r="R133" s="118">
        <v>0</v>
      </c>
      <c r="S133" s="118">
        <v>0</v>
      </c>
      <c r="T133" s="118">
        <v>0</v>
      </c>
      <c r="U133" s="118">
        <v>0</v>
      </c>
      <c r="V133" s="118">
        <v>0</v>
      </c>
      <c r="W133" s="118">
        <v>0</v>
      </c>
      <c r="X133" s="118">
        <v>0</v>
      </c>
      <c r="Y133" s="118">
        <v>0</v>
      </c>
      <c r="Z133" s="118">
        <v>0</v>
      </c>
      <c r="AA133" s="118">
        <v>0</v>
      </c>
      <c r="AB133" s="118">
        <v>0</v>
      </c>
      <c r="AC133" s="118">
        <v>0</v>
      </c>
      <c r="AD133" s="118">
        <v>0</v>
      </c>
      <c r="AE133" s="118">
        <v>0</v>
      </c>
      <c r="AF133" s="118">
        <v>0</v>
      </c>
      <c r="AG133" s="118">
        <v>0</v>
      </c>
      <c r="AH133" s="220">
        <f t="shared" si="24"/>
        <v>0</v>
      </c>
      <c r="AI133" s="220">
        <f t="shared" si="25"/>
        <v>0</v>
      </c>
      <c r="AJ133" s="118">
        <v>0</v>
      </c>
      <c r="AK133" s="220">
        <f t="shared" si="26"/>
        <v>0</v>
      </c>
      <c r="AL133" s="220">
        <f t="shared" si="27"/>
        <v>0</v>
      </c>
      <c r="AM133" s="118">
        <v>0</v>
      </c>
      <c r="AN133" s="220">
        <f t="shared" si="28"/>
        <v>0</v>
      </c>
      <c r="AO133" s="220">
        <f t="shared" si="29"/>
        <v>0</v>
      </c>
      <c r="AP133" s="317">
        <v>48</v>
      </c>
      <c r="AQ133" s="275">
        <f t="shared" si="31"/>
        <v>8.5299999999999994</v>
      </c>
      <c r="AR133" s="153">
        <f t="shared" si="30"/>
        <v>2.7</v>
      </c>
      <c r="AS133" s="389">
        <v>36</v>
      </c>
      <c r="AT133" s="390">
        <v>36</v>
      </c>
      <c r="AU133">
        <v>39</v>
      </c>
    </row>
    <row r="134" spans="1:53" ht="15.5" x14ac:dyDescent="0.35">
      <c r="A134" s="256" t="s">
        <v>526</v>
      </c>
      <c r="B134" s="256" t="s">
        <v>527</v>
      </c>
      <c r="C134" s="256" t="s">
        <v>100</v>
      </c>
      <c r="D134" s="256" t="s">
        <v>163</v>
      </c>
      <c r="E134" s="207"/>
      <c r="F134" s="133">
        <v>0</v>
      </c>
      <c r="G134" s="130"/>
      <c r="H134" s="130"/>
      <c r="I134" s="130"/>
      <c r="J134" s="130"/>
      <c r="K134" s="130"/>
      <c r="L134" s="130"/>
      <c r="M134" s="130"/>
      <c r="N134" s="130"/>
      <c r="O134" s="130"/>
      <c r="P134" s="130"/>
      <c r="Q134" s="130"/>
      <c r="R134" s="130"/>
      <c r="S134" s="130"/>
      <c r="T134" s="130"/>
      <c r="U134" s="130"/>
      <c r="V134" s="130"/>
      <c r="W134" s="130"/>
      <c r="X134" s="122"/>
      <c r="Y134" s="122"/>
      <c r="Z134" s="122"/>
      <c r="AA134" s="130"/>
      <c r="AB134" s="130"/>
      <c r="AC134" s="130"/>
      <c r="AD134" s="133"/>
      <c r="AE134" s="133"/>
      <c r="AF134" s="130"/>
      <c r="AG134" s="130"/>
      <c r="AH134" s="130"/>
      <c r="AI134" s="130"/>
      <c r="AJ134" s="130"/>
      <c r="AK134" s="130"/>
      <c r="AL134" s="130"/>
      <c r="AM134" s="130"/>
      <c r="AN134" s="130"/>
      <c r="AO134" s="130"/>
      <c r="AP134" s="130"/>
      <c r="AQ134" s="129"/>
      <c r="AR134" s="130"/>
      <c r="AS134" s="256"/>
      <c r="AT134" s="408">
        <v>39</v>
      </c>
      <c r="AU134">
        <v>26</v>
      </c>
    </row>
    <row r="135" spans="1:53" ht="15.5" x14ac:dyDescent="0.35">
      <c r="A135" s="409" t="s">
        <v>528</v>
      </c>
      <c r="B135" s="409" t="s">
        <v>529</v>
      </c>
      <c r="C135" s="409" t="s">
        <v>100</v>
      </c>
      <c r="D135" s="409" t="s">
        <v>163</v>
      </c>
      <c r="E135" s="213"/>
      <c r="F135" s="213">
        <v>0</v>
      </c>
      <c r="G135" s="210"/>
      <c r="H135" s="210"/>
      <c r="I135" s="210"/>
      <c r="J135" s="210"/>
      <c r="K135" s="210"/>
      <c r="L135" s="210"/>
      <c r="M135" s="210"/>
      <c r="N135" s="210"/>
      <c r="O135" s="210"/>
      <c r="P135" s="210"/>
      <c r="Q135" s="210"/>
      <c r="R135" s="210"/>
      <c r="S135" s="210"/>
      <c r="T135" s="210"/>
      <c r="U135" s="210"/>
      <c r="V135" s="210"/>
      <c r="W135" s="210"/>
      <c r="X135" s="213"/>
      <c r="Y135" s="213"/>
      <c r="Z135" s="213"/>
      <c r="AA135" s="210"/>
      <c r="AB135" s="210"/>
      <c r="AC135" s="210"/>
      <c r="AD135" s="246"/>
      <c r="AE135" s="246"/>
      <c r="AF135" s="210"/>
      <c r="AG135" s="210"/>
      <c r="AH135" s="410"/>
      <c r="AI135" s="410"/>
      <c r="AJ135" s="210"/>
      <c r="AK135" s="410"/>
      <c r="AL135" s="410"/>
      <c r="AM135" s="210"/>
      <c r="AN135" s="410"/>
      <c r="AO135" s="410"/>
      <c r="AP135" s="210"/>
      <c r="AQ135" s="336"/>
      <c r="AR135" s="210"/>
      <c r="AS135" s="409"/>
      <c r="AT135" s="411">
        <v>25</v>
      </c>
      <c r="AU135">
        <v>15</v>
      </c>
    </row>
    <row r="136" spans="1:53" x14ac:dyDescent="0.35">
      <c r="A136" s="121"/>
      <c r="B136" s="122"/>
      <c r="C136" s="122"/>
      <c r="D136" s="122"/>
      <c r="E136" s="122"/>
      <c r="F136" s="122"/>
      <c r="G136" s="130"/>
      <c r="H136" s="130"/>
      <c r="I136" s="130"/>
      <c r="J136" s="130"/>
      <c r="K136" s="130"/>
      <c r="L136" s="130"/>
      <c r="M136" s="130"/>
      <c r="N136" s="130"/>
      <c r="O136" s="130"/>
      <c r="P136" s="130"/>
      <c r="Q136" s="130"/>
      <c r="R136" s="130"/>
      <c r="S136" s="130"/>
      <c r="T136" s="130"/>
      <c r="U136" s="130"/>
      <c r="V136" s="130"/>
      <c r="W136" s="130"/>
      <c r="X136" s="122"/>
      <c r="Y136" s="122"/>
      <c r="Z136" s="122"/>
      <c r="AA136" s="130"/>
      <c r="AB136" s="130"/>
      <c r="AC136" s="130"/>
      <c r="AD136" s="133"/>
      <c r="AE136" s="133"/>
      <c r="AF136" s="130"/>
      <c r="AG136" s="130"/>
      <c r="AH136" s="223"/>
      <c r="AI136" s="223"/>
      <c r="AJ136" s="130"/>
      <c r="AK136" s="223"/>
      <c r="AL136" s="223"/>
      <c r="AM136" s="130"/>
      <c r="AN136" s="223"/>
      <c r="AO136" s="223"/>
      <c r="AP136" s="221"/>
      <c r="AQ136" s="160"/>
      <c r="AR136" s="160"/>
      <c r="AS136" s="48"/>
    </row>
    <row r="137" spans="1:53" x14ac:dyDescent="0.35">
      <c r="A137" s="131"/>
      <c r="B137" s="132"/>
      <c r="C137" s="132"/>
      <c r="D137" s="132"/>
      <c r="E137" s="132"/>
      <c r="F137" s="132"/>
      <c r="G137" s="132"/>
      <c r="H137" s="132"/>
      <c r="I137" s="132"/>
      <c r="J137" s="132"/>
      <c r="K137" s="132"/>
      <c r="L137" s="132"/>
      <c r="M137" s="132"/>
      <c r="N137" s="132"/>
      <c r="O137" s="132"/>
      <c r="P137" s="132"/>
      <c r="Q137" s="132"/>
      <c r="R137" s="132"/>
      <c r="S137" s="132"/>
      <c r="T137" s="132"/>
      <c r="U137" s="132"/>
      <c r="V137" s="132"/>
      <c r="W137" s="132"/>
      <c r="X137" s="132"/>
      <c r="Y137" s="132"/>
      <c r="Z137" s="132"/>
      <c r="AA137" s="132"/>
      <c r="AB137" s="132"/>
      <c r="AC137" s="132"/>
      <c r="AD137" s="132"/>
      <c r="AE137" s="132"/>
      <c r="AF137" s="132"/>
      <c r="AG137" s="224" t="s">
        <v>362</v>
      </c>
      <c r="AH137" s="225"/>
      <c r="AI137" s="132"/>
      <c r="AJ137" s="224" t="s">
        <v>363</v>
      </c>
      <c r="AK137" s="225"/>
      <c r="AL137" s="132"/>
      <c r="AM137" s="132"/>
      <c r="AN137" s="132"/>
      <c r="AO137" s="132"/>
      <c r="AP137" s="222"/>
      <c r="AQ137" s="160"/>
      <c r="AR137" s="160"/>
      <c r="AS137" s="48"/>
    </row>
    <row r="138" spans="1:53" x14ac:dyDescent="0.35">
      <c r="A138" s="121"/>
      <c r="B138" s="122"/>
      <c r="C138" s="122"/>
      <c r="D138" s="122"/>
      <c r="E138" s="122"/>
      <c r="F138" s="122"/>
      <c r="G138" s="130"/>
      <c r="H138" s="130"/>
      <c r="I138" s="130"/>
      <c r="J138" s="130"/>
      <c r="K138" s="130"/>
      <c r="L138" s="130"/>
      <c r="M138" s="130"/>
      <c r="N138" s="130"/>
      <c r="O138" s="130"/>
      <c r="P138" s="130"/>
      <c r="Q138" s="130"/>
      <c r="R138" s="130"/>
      <c r="S138" s="130"/>
      <c r="T138" s="130"/>
      <c r="U138" s="130"/>
      <c r="V138" s="130"/>
      <c r="W138" s="130"/>
      <c r="X138" s="130"/>
      <c r="Y138" s="130"/>
      <c r="Z138" s="130"/>
      <c r="AA138" s="130"/>
      <c r="AB138" s="130"/>
      <c r="AC138" s="130"/>
      <c r="AD138" s="130"/>
      <c r="AE138" s="130"/>
      <c r="AF138" s="130"/>
      <c r="AG138" s="122">
        <f>SUM(AG29:AG125)</f>
        <v>587</v>
      </c>
      <c r="AH138" s="226"/>
      <c r="AI138" s="226"/>
      <c r="AJ138" s="122">
        <f>SUM(AJ29:AJ133)</f>
        <v>574</v>
      </c>
      <c r="AK138" s="226"/>
      <c r="AL138" s="226"/>
      <c r="AM138" s="122">
        <f>SUM(AM29:AM133)</f>
        <v>710</v>
      </c>
      <c r="AN138" s="226"/>
      <c r="AO138" s="226"/>
      <c r="AP138" s="199">
        <f>SUM(AP29:AP133)</f>
        <v>319</v>
      </c>
      <c r="AQ138" s="95"/>
      <c r="AR138" s="95"/>
      <c r="AS138" s="48"/>
    </row>
    <row r="139" spans="1:53" x14ac:dyDescent="0.35">
      <c r="A139" s="227" t="s">
        <v>386</v>
      </c>
      <c r="B139" s="228"/>
      <c r="C139" s="228"/>
      <c r="D139" s="228"/>
      <c r="E139" s="228"/>
      <c r="F139" s="228"/>
      <c r="G139" s="132"/>
      <c r="H139" s="132"/>
      <c r="I139" s="132"/>
      <c r="J139" s="132"/>
      <c r="K139" s="132"/>
      <c r="L139" s="132"/>
      <c r="M139" s="132"/>
      <c r="N139" s="132"/>
      <c r="O139" s="132"/>
      <c r="P139" s="132"/>
      <c r="Q139" s="132"/>
      <c r="R139" s="132"/>
      <c r="S139" s="132"/>
      <c r="T139" s="132"/>
      <c r="U139" s="132"/>
      <c r="V139" s="132"/>
      <c r="W139" s="132"/>
      <c r="X139" s="132"/>
      <c r="Y139" s="132"/>
      <c r="Z139" s="132"/>
      <c r="AA139" s="132"/>
      <c r="AB139" s="132"/>
      <c r="AC139" s="132"/>
      <c r="AD139" s="132"/>
      <c r="AE139" s="132"/>
      <c r="AF139" s="132"/>
      <c r="AG139" s="118">
        <v>474</v>
      </c>
      <c r="AH139" s="226"/>
      <c r="AI139" s="226"/>
      <c r="AJ139" s="118">
        <v>507</v>
      </c>
      <c r="AK139" s="226"/>
      <c r="AL139" s="226"/>
      <c r="AM139" s="118">
        <v>642</v>
      </c>
      <c r="AN139" s="226"/>
      <c r="AO139" s="226"/>
      <c r="AP139" s="196">
        <v>563</v>
      </c>
      <c r="AQ139" s="95"/>
      <c r="AR139" s="95"/>
      <c r="AS139">
        <v>623</v>
      </c>
      <c r="AT139">
        <v>589</v>
      </c>
      <c r="AU139">
        <v>625</v>
      </c>
    </row>
    <row r="140" spans="1:53" x14ac:dyDescent="0.35">
      <c r="A140" s="227" t="s">
        <v>387</v>
      </c>
      <c r="B140" s="228"/>
      <c r="C140" s="228"/>
      <c r="D140" s="228"/>
      <c r="E140" s="228"/>
      <c r="F140" s="228"/>
      <c r="G140" s="130"/>
      <c r="H140" s="130"/>
      <c r="I140" s="130"/>
      <c r="J140" s="130"/>
      <c r="K140" s="130"/>
      <c r="L140" s="130"/>
      <c r="M140" s="130"/>
      <c r="N140" s="130"/>
      <c r="O140" s="130"/>
      <c r="P140" s="130"/>
      <c r="Q140" s="130"/>
      <c r="R140" s="130"/>
      <c r="S140" s="130"/>
      <c r="T140" s="130"/>
      <c r="U140" s="130"/>
      <c r="V140" s="130"/>
      <c r="W140" s="130"/>
      <c r="X140" s="130"/>
      <c r="Y140" s="130"/>
      <c r="Z140" s="130"/>
      <c r="AA140" s="130"/>
      <c r="AB140" s="130"/>
      <c r="AC140" s="130"/>
      <c r="AD140" s="130"/>
      <c r="AE140" s="130"/>
      <c r="AF140" s="130"/>
      <c r="AG140" s="229">
        <v>119820662</v>
      </c>
      <c r="AH140" s="230"/>
      <c r="AI140" s="230"/>
      <c r="AJ140" s="229">
        <v>119100690</v>
      </c>
      <c r="AK140" s="230"/>
      <c r="AL140" s="230"/>
      <c r="AM140" s="229">
        <v>142065474</v>
      </c>
      <c r="AN140" s="230"/>
      <c r="AO140" s="230"/>
      <c r="AP140" s="231">
        <v>128139408</v>
      </c>
      <c r="AQ140" s="96"/>
      <c r="AR140" s="96"/>
      <c r="AS140" s="267">
        <v>137089362</v>
      </c>
      <c r="AT140" s="63">
        <v>133251553.40000001</v>
      </c>
      <c r="AU140" s="63">
        <v>139616511</v>
      </c>
    </row>
    <row r="141" spans="1:53" x14ac:dyDescent="0.35">
      <c r="A141" s="232"/>
      <c r="B141" s="213"/>
      <c r="C141" s="213"/>
      <c r="D141" s="213"/>
      <c r="E141" s="213"/>
      <c r="F141" s="213"/>
      <c r="G141" s="210"/>
      <c r="H141" s="210"/>
      <c r="I141" s="210"/>
      <c r="J141" s="210"/>
      <c r="K141" s="210"/>
      <c r="L141" s="210"/>
      <c r="M141" s="210"/>
      <c r="N141" s="210"/>
      <c r="O141" s="210"/>
      <c r="P141" s="210"/>
      <c r="Q141" s="210"/>
      <c r="R141" s="210"/>
      <c r="S141" s="210"/>
      <c r="T141" s="210"/>
      <c r="U141" s="210"/>
      <c r="V141" s="210"/>
      <c r="W141" s="210"/>
      <c r="X141" s="210"/>
      <c r="Y141" s="210"/>
      <c r="Z141" s="210"/>
      <c r="AA141" s="210"/>
      <c r="AB141" s="210"/>
      <c r="AC141" s="210"/>
      <c r="AD141" s="210"/>
      <c r="AE141" s="210"/>
      <c r="AF141" s="210"/>
      <c r="AG141" s="233">
        <f>SUMPRODUCT(F29:F133, AG29:AG133)</f>
        <v>33531000</v>
      </c>
      <c r="AH141" s="234"/>
      <c r="AI141" s="234"/>
      <c r="AJ141" s="233">
        <f>SUMPRODUCT(F29:F133, AJ29:AJ133)</f>
        <v>36681000</v>
      </c>
      <c r="AK141" s="234"/>
      <c r="AL141" s="234"/>
      <c r="AM141" s="233">
        <f>SUMPRODUCT(F29:F133, AM29:AM133)</f>
        <v>37930000</v>
      </c>
      <c r="AN141" s="234"/>
      <c r="AO141" s="234"/>
      <c r="AP141" s="235">
        <f>SUMPRODUCT(F126:F133, AP126:AP133)</f>
        <v>19777000</v>
      </c>
      <c r="AQ141" s="97"/>
      <c r="AR141" s="97"/>
      <c r="AS141">
        <f>SUMPRODUCT(F126:F133, AS126:AS133)</f>
        <v>19604000</v>
      </c>
      <c r="AT141">
        <f>SUMPRODUCT(F126:F133, AT126:AT133)</f>
        <v>15462000</v>
      </c>
      <c r="AU141">
        <f>SUMPRODUCT(F126:F133, AU126:AU133)</f>
        <v>19617000</v>
      </c>
    </row>
    <row r="144" spans="1:53" x14ac:dyDescent="0.35">
      <c r="AG144" s="145" t="s">
        <v>388</v>
      </c>
      <c r="AH144" s="145" t="s">
        <v>451</v>
      </c>
      <c r="AI144" s="145" t="s">
        <v>452</v>
      </c>
      <c r="AJ144" s="145" t="s">
        <v>388</v>
      </c>
      <c r="AK144" s="145" t="s">
        <v>451</v>
      </c>
      <c r="AL144" s="145" t="s">
        <v>452</v>
      </c>
      <c r="AM144" s="145" t="s">
        <v>388</v>
      </c>
      <c r="AN144" s="145" t="s">
        <v>451</v>
      </c>
      <c r="AO144" s="145" t="s">
        <v>452</v>
      </c>
      <c r="AP144" s="145" t="s">
        <v>388</v>
      </c>
      <c r="AQ144" s="145" t="s">
        <v>451</v>
      </c>
      <c r="AR144" s="145" t="s">
        <v>452</v>
      </c>
      <c r="AS144" s="145" t="s">
        <v>388</v>
      </c>
      <c r="AT144" s="145" t="s">
        <v>451</v>
      </c>
      <c r="AU144" s="145" t="s">
        <v>452</v>
      </c>
      <c r="AV144" s="145" t="s">
        <v>388</v>
      </c>
      <c r="AW144" s="145" t="s">
        <v>451</v>
      </c>
      <c r="AX144" s="145" t="s">
        <v>452</v>
      </c>
      <c r="AY144" s="145" t="s">
        <v>388</v>
      </c>
      <c r="AZ144" s="145" t="s">
        <v>451</v>
      </c>
      <c r="BA144" s="145" t="s">
        <v>452</v>
      </c>
    </row>
    <row r="145" spans="1:53" x14ac:dyDescent="0.35">
      <c r="A145" s="105" t="s">
        <v>0</v>
      </c>
      <c r="B145" s="105" t="s">
        <v>437</v>
      </c>
      <c r="C145" s="105" t="s">
        <v>2</v>
      </c>
      <c r="D145" s="105" t="s">
        <v>3</v>
      </c>
      <c r="E145" s="105" t="s">
        <v>4</v>
      </c>
      <c r="F145" s="105" t="s">
        <v>115</v>
      </c>
      <c r="G145" s="107" t="s">
        <v>105</v>
      </c>
      <c r="H145" s="107" t="s">
        <v>106</v>
      </c>
      <c r="I145" s="107" t="s">
        <v>107</v>
      </c>
      <c r="J145" s="107" t="s">
        <v>399</v>
      </c>
      <c r="K145" s="107" t="s">
        <v>400</v>
      </c>
      <c r="L145" s="108" t="s">
        <v>114</v>
      </c>
      <c r="M145" s="108" t="s">
        <v>7</v>
      </c>
      <c r="N145" s="108" t="s">
        <v>6</v>
      </c>
      <c r="O145" s="108" t="s">
        <v>135</v>
      </c>
      <c r="P145" s="108" t="s">
        <v>5</v>
      </c>
      <c r="Q145" s="108" t="s">
        <v>8</v>
      </c>
      <c r="R145" s="108" t="s">
        <v>9</v>
      </c>
      <c r="S145" s="108" t="s">
        <v>10</v>
      </c>
      <c r="T145" s="108" t="s">
        <v>11</v>
      </c>
      <c r="U145" s="108" t="s">
        <v>12</v>
      </c>
      <c r="V145" s="108" t="s">
        <v>13</v>
      </c>
      <c r="W145" s="108" t="s">
        <v>14</v>
      </c>
      <c r="X145" s="108" t="s">
        <v>144</v>
      </c>
      <c r="Y145" s="108" t="s">
        <v>213</v>
      </c>
      <c r="Z145" s="108" t="s">
        <v>294</v>
      </c>
      <c r="AA145" s="111" t="s">
        <v>295</v>
      </c>
      <c r="AB145" s="112" t="s">
        <v>247</v>
      </c>
      <c r="AC145" s="112" t="s">
        <v>237</v>
      </c>
      <c r="AD145" s="113" t="s">
        <v>296</v>
      </c>
      <c r="AE145" s="113" t="s">
        <v>297</v>
      </c>
      <c r="AF145" s="114" t="s">
        <v>298</v>
      </c>
      <c r="AG145" s="110" t="s">
        <v>362</v>
      </c>
      <c r="AH145" s="110" t="s">
        <v>403</v>
      </c>
      <c r="AI145" s="110" t="s">
        <v>404</v>
      </c>
      <c r="AJ145" s="110" t="s">
        <v>363</v>
      </c>
      <c r="AK145" s="110" t="s">
        <v>405</v>
      </c>
      <c r="AL145" s="110" t="s">
        <v>406</v>
      </c>
      <c r="AM145" s="110" t="s">
        <v>364</v>
      </c>
      <c r="AN145" s="109" t="s">
        <v>407</v>
      </c>
      <c r="AO145" s="115" t="s">
        <v>408</v>
      </c>
      <c r="AP145" s="116" t="s">
        <v>453</v>
      </c>
      <c r="AQ145" s="116" t="s">
        <v>454</v>
      </c>
      <c r="AR145" s="116" t="s">
        <v>455</v>
      </c>
      <c r="AS145" s="255" t="s">
        <v>513</v>
      </c>
      <c r="AT145" s="181" t="s">
        <v>514</v>
      </c>
      <c r="AU145" s="181" t="s">
        <v>515</v>
      </c>
      <c r="AV145" s="255" t="s">
        <v>524</v>
      </c>
      <c r="AW145" s="181" t="s">
        <v>530</v>
      </c>
      <c r="AX145" s="337" t="s">
        <v>531</v>
      </c>
      <c r="AY145" s="7" t="s">
        <v>542</v>
      </c>
      <c r="AZ145" s="7" t="s">
        <v>544</v>
      </c>
      <c r="BA145" s="7" t="s">
        <v>545</v>
      </c>
    </row>
    <row r="146" spans="1:53" ht="15.5" hidden="1" x14ac:dyDescent="0.35">
      <c r="A146" s="118" t="s">
        <v>415</v>
      </c>
      <c r="B146" s="118" t="s">
        <v>40</v>
      </c>
      <c r="C146" s="118" t="s">
        <v>100</v>
      </c>
      <c r="D146" s="118" t="s">
        <v>100</v>
      </c>
      <c r="E146" s="118"/>
      <c r="F146" s="119">
        <v>0</v>
      </c>
      <c r="G146" s="118"/>
      <c r="H146" s="118"/>
      <c r="I146" s="118"/>
      <c r="J146" s="118"/>
      <c r="K146" s="118"/>
      <c r="L146" s="118"/>
      <c r="M146" s="118"/>
      <c r="N146" s="118"/>
      <c r="O146" s="118"/>
      <c r="P146" s="118"/>
      <c r="Q146" s="118"/>
      <c r="R146" s="118"/>
      <c r="S146" s="118"/>
      <c r="T146" s="118"/>
      <c r="U146" s="118"/>
      <c r="V146" s="118"/>
      <c r="W146" s="118"/>
      <c r="X146" s="118"/>
      <c r="Y146" s="118"/>
      <c r="Z146" s="118"/>
      <c r="AA146" s="118"/>
      <c r="AB146" s="118"/>
      <c r="AC146" s="118"/>
      <c r="AD146" s="118"/>
      <c r="AE146" s="118"/>
      <c r="AF146" s="118"/>
      <c r="AG146" s="119">
        <v>1</v>
      </c>
      <c r="AH146" s="153">
        <f>ROUND(((AG146/$AG$139)*100),2)</f>
        <v>0.21</v>
      </c>
      <c r="AI146" s="153">
        <f>ROUND((((AG146*F146)/$AG$140)*100),2)</f>
        <v>0</v>
      </c>
      <c r="AJ146" s="118">
        <v>3</v>
      </c>
      <c r="AK146" s="153">
        <f>ROUND(((AJ146/$AJ$139)*100),2)</f>
        <v>0.59</v>
      </c>
      <c r="AL146" s="153">
        <f>ROUND((((AJ146*F146)/$AJ$140)*100),2)</f>
        <v>0</v>
      </c>
      <c r="AM146" s="118">
        <v>10</v>
      </c>
      <c r="AN146" s="153">
        <f>ROUND(((AM146/$AM$139)*100),2)</f>
        <v>1.56</v>
      </c>
      <c r="AO146" s="153">
        <f>ROUND((((AM146*F146)/$AM$140)*100),2)</f>
        <v>0</v>
      </c>
      <c r="AP146" s="118">
        <v>5</v>
      </c>
      <c r="AQ146" s="153">
        <f>ROUND(((AP146/$AP$139)*100),2)</f>
        <v>0.89</v>
      </c>
      <c r="AR146" s="153">
        <f>ROUND((((AP146*F146)/$AP$140)*100),2)</f>
        <v>0</v>
      </c>
      <c r="AS146" s="268">
        <v>8</v>
      </c>
      <c r="AT146" s="273">
        <f>ROUND(((AS146/$AS$156)*100),2)</f>
        <v>1.28</v>
      </c>
      <c r="AU146" s="273">
        <f>ROUND((((AS146*F146)/$AS$157)*100),2)</f>
        <v>0</v>
      </c>
      <c r="AV146" s="268">
        <v>3</v>
      </c>
      <c r="AW146" s="273">
        <f>ROUND(((AV146/$AV$156)*100),2)</f>
        <v>0.51</v>
      </c>
      <c r="AX146" s="324">
        <f>ROUND((((AV146*F146)/$AV$157)*100),2)</f>
        <v>0</v>
      </c>
      <c r="AY146">
        <v>5</v>
      </c>
      <c r="AZ146" s="311">
        <f>ROUND(((AY146/$AY$156)*100),2)</f>
        <v>0.8</v>
      </c>
      <c r="BA146" s="311">
        <f>ROUND((((AY146*F146)/$AY$157)*100),2)</f>
        <v>0</v>
      </c>
    </row>
    <row r="147" spans="1:53" ht="15.5" hidden="1" x14ac:dyDescent="0.35">
      <c r="A147" s="122" t="s">
        <v>416</v>
      </c>
      <c r="B147" s="122" t="s">
        <v>42</v>
      </c>
      <c r="C147" s="122" t="s">
        <v>100</v>
      </c>
      <c r="D147" s="122" t="s">
        <v>100</v>
      </c>
      <c r="E147" s="122"/>
      <c r="F147" s="123">
        <v>0</v>
      </c>
      <c r="G147" s="122"/>
      <c r="H147" s="122"/>
      <c r="I147" s="122"/>
      <c r="J147" s="122"/>
      <c r="K147" s="122"/>
      <c r="L147" s="122"/>
      <c r="M147" s="122"/>
      <c r="N147" s="122"/>
      <c r="O147" s="122"/>
      <c r="P147" s="122"/>
      <c r="Q147" s="122"/>
      <c r="R147" s="122"/>
      <c r="S147" s="122"/>
      <c r="T147" s="122"/>
      <c r="U147" s="122"/>
      <c r="V147" s="122"/>
      <c r="W147" s="122"/>
      <c r="X147" s="122"/>
      <c r="Y147" s="122"/>
      <c r="Z147" s="122"/>
      <c r="AA147" s="122"/>
      <c r="AB147" s="122"/>
      <c r="AC147" s="122"/>
      <c r="AD147" s="122"/>
      <c r="AE147" s="122"/>
      <c r="AF147" s="122"/>
      <c r="AG147" s="123">
        <v>1</v>
      </c>
      <c r="AH147" s="154">
        <f t="shared" ref="AH147:AH153" si="32">ROUND(((AG147/$AG$139)*100),2)</f>
        <v>0.21</v>
      </c>
      <c r="AI147" s="154">
        <f t="shared" ref="AI147:AI153" si="33">ROUND((((AG147*F147)/$AG$140)*100),2)</f>
        <v>0</v>
      </c>
      <c r="AJ147" s="122">
        <v>3</v>
      </c>
      <c r="AK147" s="154">
        <f t="shared" ref="AK147:AK153" si="34">ROUND(((AJ147/$AJ$139)*100),2)</f>
        <v>0.59</v>
      </c>
      <c r="AL147" s="154">
        <f t="shared" ref="AL147:AL153" si="35">ROUND((((AJ147*F147)/$AJ$140)*100),2)</f>
        <v>0</v>
      </c>
      <c r="AM147" s="122">
        <v>10</v>
      </c>
      <c r="AN147" s="154">
        <f t="shared" ref="AN147:AN153" si="36">ROUND(((AM147/$AM$139)*100),2)</f>
        <v>1.56</v>
      </c>
      <c r="AO147" s="154">
        <f t="shared" ref="AO147:AO153" si="37">ROUND((((AM147*F147)/$AM$140)*100),2)</f>
        <v>0</v>
      </c>
      <c r="AP147" s="122">
        <v>5</v>
      </c>
      <c r="AQ147" s="154">
        <f t="shared" ref="AQ147:AQ153" si="38">ROUND(((AP147/$AP$139)*100),2)</f>
        <v>0.89</v>
      </c>
      <c r="AR147" s="154">
        <f t="shared" ref="AR147:AR152" si="39">ROUND((((AP147*F147)/$AP$140)*100),2)</f>
        <v>0</v>
      </c>
      <c r="AS147" s="242">
        <v>8</v>
      </c>
      <c r="AT147" s="274">
        <f t="shared" ref="AT147:AT153" si="40">ROUND(((AS147/$AS$156)*100),2)</f>
        <v>1.28</v>
      </c>
      <c r="AU147" s="274">
        <f t="shared" ref="AU147:AU152" si="41">ROUND((((AS147*F147)/$AS$157)*100),2)</f>
        <v>0</v>
      </c>
      <c r="AV147" s="242">
        <v>3</v>
      </c>
      <c r="AW147" s="274">
        <f t="shared" ref="AW147:AW154" si="42">ROUND(((AV147/$AV$156)*100),2)</f>
        <v>0.51</v>
      </c>
      <c r="AX147" s="325">
        <f t="shared" ref="AX147:AX154" si="43">ROUND((((AV147*F147)/$AV$157)*100),2)</f>
        <v>0</v>
      </c>
      <c r="AY147">
        <v>5</v>
      </c>
      <c r="AZ147" s="311">
        <f t="shared" ref="AZ147:AZ154" si="44">ROUND(((AY147/$AY$156)*100),2)</f>
        <v>0.8</v>
      </c>
      <c r="BA147" s="311">
        <f t="shared" ref="BA147:BA154" si="45">ROUND((((AY147*F147)/$AY$157)*100),2)</f>
        <v>0</v>
      </c>
    </row>
    <row r="148" spans="1:53" ht="15.5" hidden="1" x14ac:dyDescent="0.35">
      <c r="A148" s="118" t="s">
        <v>417</v>
      </c>
      <c r="B148" s="118" t="s">
        <v>46</v>
      </c>
      <c r="C148" s="118" t="s">
        <v>100</v>
      </c>
      <c r="D148" s="118" t="s">
        <v>100</v>
      </c>
      <c r="E148" s="118"/>
      <c r="F148" s="119">
        <v>0</v>
      </c>
      <c r="G148" s="118"/>
      <c r="H148" s="118"/>
      <c r="I148" s="118"/>
      <c r="J148" s="118"/>
      <c r="K148" s="118"/>
      <c r="L148" s="118"/>
      <c r="M148" s="118"/>
      <c r="N148" s="118"/>
      <c r="O148" s="118"/>
      <c r="P148" s="118"/>
      <c r="Q148" s="118"/>
      <c r="R148" s="118"/>
      <c r="S148" s="118"/>
      <c r="T148" s="118"/>
      <c r="U148" s="118"/>
      <c r="V148" s="118"/>
      <c r="W148" s="118"/>
      <c r="X148" s="118"/>
      <c r="Y148" s="118"/>
      <c r="Z148" s="118"/>
      <c r="AA148" s="118"/>
      <c r="AB148" s="118"/>
      <c r="AC148" s="118"/>
      <c r="AD148" s="118"/>
      <c r="AE148" s="118"/>
      <c r="AF148" s="118"/>
      <c r="AG148" s="119">
        <v>2</v>
      </c>
      <c r="AH148" s="153">
        <f t="shared" si="32"/>
        <v>0.42</v>
      </c>
      <c r="AI148" s="153">
        <f t="shared" si="33"/>
        <v>0</v>
      </c>
      <c r="AJ148" s="118">
        <v>0</v>
      </c>
      <c r="AK148" s="153">
        <f t="shared" si="34"/>
        <v>0</v>
      </c>
      <c r="AL148" s="153">
        <f t="shared" si="35"/>
        <v>0</v>
      </c>
      <c r="AM148" s="118">
        <v>0</v>
      </c>
      <c r="AN148" s="153">
        <f t="shared" si="36"/>
        <v>0</v>
      </c>
      <c r="AO148" s="153">
        <f t="shared" si="37"/>
        <v>0</v>
      </c>
      <c r="AP148" s="118">
        <v>0</v>
      </c>
      <c r="AQ148" s="153">
        <f t="shared" si="38"/>
        <v>0</v>
      </c>
      <c r="AR148" s="153">
        <f t="shared" si="39"/>
        <v>0</v>
      </c>
      <c r="AS148" s="268">
        <v>2</v>
      </c>
      <c r="AT148" s="273">
        <f t="shared" si="40"/>
        <v>0.32</v>
      </c>
      <c r="AU148" s="273">
        <f t="shared" si="41"/>
        <v>0</v>
      </c>
      <c r="AV148" s="268">
        <v>1</v>
      </c>
      <c r="AW148" s="273">
        <f t="shared" si="42"/>
        <v>0.17</v>
      </c>
      <c r="AX148" s="324">
        <f t="shared" si="43"/>
        <v>0</v>
      </c>
      <c r="AZ148" s="311">
        <f t="shared" si="44"/>
        <v>0</v>
      </c>
      <c r="BA148" s="311">
        <f t="shared" si="45"/>
        <v>0</v>
      </c>
    </row>
    <row r="149" spans="1:53" ht="15.5" hidden="1" x14ac:dyDescent="0.35">
      <c r="A149" s="122" t="s">
        <v>231</v>
      </c>
      <c r="B149" s="122" t="s">
        <v>456</v>
      </c>
      <c r="C149" s="122" t="s">
        <v>100</v>
      </c>
      <c r="D149" s="122" t="s">
        <v>103</v>
      </c>
      <c r="E149" s="122"/>
      <c r="F149" s="123">
        <v>99000</v>
      </c>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c r="AC149" s="122"/>
      <c r="AD149" s="122"/>
      <c r="AE149" s="122"/>
      <c r="AF149" s="122"/>
      <c r="AG149" s="123">
        <v>29</v>
      </c>
      <c r="AH149" s="154">
        <f t="shared" si="32"/>
        <v>6.12</v>
      </c>
      <c r="AI149" s="154">
        <f t="shared" si="33"/>
        <v>2.4</v>
      </c>
      <c r="AJ149" s="122">
        <v>15</v>
      </c>
      <c r="AK149" s="154">
        <f t="shared" si="34"/>
        <v>2.96</v>
      </c>
      <c r="AL149" s="154">
        <f t="shared" si="35"/>
        <v>1.25</v>
      </c>
      <c r="AM149" s="122">
        <v>40</v>
      </c>
      <c r="AN149" s="154">
        <f t="shared" si="36"/>
        <v>6.23</v>
      </c>
      <c r="AO149" s="154">
        <f t="shared" si="37"/>
        <v>2.79</v>
      </c>
      <c r="AP149" s="122">
        <v>33</v>
      </c>
      <c r="AQ149" s="154">
        <f t="shared" si="38"/>
        <v>5.86</v>
      </c>
      <c r="AR149" s="154">
        <f>ROUND((((AP149*F149)/$AP$140)*100),2)</f>
        <v>2.5499999999999998</v>
      </c>
      <c r="AS149" s="242">
        <v>36</v>
      </c>
      <c r="AT149" s="274">
        <f t="shared" si="40"/>
        <v>5.78</v>
      </c>
      <c r="AU149" s="274">
        <f t="shared" si="41"/>
        <v>2.6</v>
      </c>
      <c r="AV149" s="242">
        <v>13</v>
      </c>
      <c r="AW149" s="274">
        <f t="shared" si="42"/>
        <v>2.21</v>
      </c>
      <c r="AX149" s="325">
        <f t="shared" si="43"/>
        <v>0.97</v>
      </c>
      <c r="AY149">
        <v>22</v>
      </c>
      <c r="AZ149" s="311">
        <f t="shared" si="44"/>
        <v>3.52</v>
      </c>
      <c r="BA149" s="311">
        <f t="shared" si="45"/>
        <v>1.56</v>
      </c>
    </row>
    <row r="150" spans="1:53" ht="15.5" hidden="1" x14ac:dyDescent="0.35">
      <c r="A150" s="118" t="s">
        <v>232</v>
      </c>
      <c r="B150" s="118" t="s">
        <v>230</v>
      </c>
      <c r="C150" s="118" t="s">
        <v>100</v>
      </c>
      <c r="D150" s="118" t="s">
        <v>103</v>
      </c>
      <c r="E150" s="118"/>
      <c r="F150" s="119">
        <v>50000</v>
      </c>
      <c r="G150" s="118"/>
      <c r="H150" s="118"/>
      <c r="I150" s="118"/>
      <c r="J150" s="118"/>
      <c r="K150" s="118"/>
      <c r="L150" s="118"/>
      <c r="M150" s="118"/>
      <c r="N150" s="118"/>
      <c r="O150" s="118"/>
      <c r="P150" s="118"/>
      <c r="Q150" s="118"/>
      <c r="R150" s="118"/>
      <c r="S150" s="118"/>
      <c r="T150" s="118"/>
      <c r="U150" s="118"/>
      <c r="V150" s="118"/>
      <c r="W150" s="118"/>
      <c r="X150" s="118"/>
      <c r="Y150" s="118"/>
      <c r="Z150" s="118"/>
      <c r="AA150" s="118"/>
      <c r="AB150" s="118"/>
      <c r="AC150" s="118"/>
      <c r="AD150" s="118"/>
      <c r="AE150" s="118"/>
      <c r="AF150" s="118"/>
      <c r="AG150" s="119">
        <f>123+357</f>
        <v>480</v>
      </c>
      <c r="AH150" s="153">
        <f t="shared" si="32"/>
        <v>101.27</v>
      </c>
      <c r="AI150" s="153">
        <f t="shared" si="33"/>
        <v>20.03</v>
      </c>
      <c r="AJ150" s="118">
        <v>476</v>
      </c>
      <c r="AK150" s="153">
        <f t="shared" si="34"/>
        <v>93.89</v>
      </c>
      <c r="AL150" s="153">
        <f t="shared" si="35"/>
        <v>19.98</v>
      </c>
      <c r="AM150" s="118">
        <v>635</v>
      </c>
      <c r="AN150" s="153">
        <f t="shared" si="36"/>
        <v>98.91</v>
      </c>
      <c r="AO150" s="153">
        <f t="shared" si="37"/>
        <v>22.35</v>
      </c>
      <c r="AP150" s="118">
        <v>1</v>
      </c>
      <c r="AQ150" s="153">
        <f t="shared" si="38"/>
        <v>0.18</v>
      </c>
      <c r="AR150" s="153">
        <f t="shared" si="39"/>
        <v>0.04</v>
      </c>
      <c r="AS150" s="268"/>
      <c r="AT150" s="273">
        <f t="shared" si="40"/>
        <v>0</v>
      </c>
      <c r="AU150" s="273">
        <f t="shared" si="41"/>
        <v>0</v>
      </c>
      <c r="AV150" s="268"/>
      <c r="AW150" s="273">
        <f t="shared" si="42"/>
        <v>0</v>
      </c>
      <c r="AX150" s="324">
        <f t="shared" si="43"/>
        <v>0</v>
      </c>
      <c r="AZ150" s="311">
        <f t="shared" si="44"/>
        <v>0</v>
      </c>
      <c r="BA150" s="311">
        <f t="shared" si="45"/>
        <v>0</v>
      </c>
    </row>
    <row r="151" spans="1:53" ht="15.5" hidden="1" x14ac:dyDescent="0.35">
      <c r="A151" s="122" t="s">
        <v>418</v>
      </c>
      <c r="B151" s="122" t="s">
        <v>278</v>
      </c>
      <c r="C151" s="122" t="s">
        <v>100</v>
      </c>
      <c r="D151" s="122" t="s">
        <v>103</v>
      </c>
      <c r="E151" s="122"/>
      <c r="F151" s="123">
        <v>148000</v>
      </c>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c r="AD151" s="122"/>
      <c r="AE151" s="122"/>
      <c r="AF151" s="122"/>
      <c r="AG151" s="123">
        <v>45</v>
      </c>
      <c r="AH151" s="154">
        <f t="shared" si="32"/>
        <v>9.49</v>
      </c>
      <c r="AI151" s="154">
        <f t="shared" si="33"/>
        <v>5.56</v>
      </c>
      <c r="AJ151" s="122">
        <v>77</v>
      </c>
      <c r="AK151" s="154">
        <f t="shared" si="34"/>
        <v>15.19</v>
      </c>
      <c r="AL151" s="154">
        <f t="shared" si="35"/>
        <v>9.57</v>
      </c>
      <c r="AM151" s="122">
        <v>15</v>
      </c>
      <c r="AN151" s="154">
        <f t="shared" si="36"/>
        <v>2.34</v>
      </c>
      <c r="AO151" s="154">
        <f t="shared" si="37"/>
        <v>1.56</v>
      </c>
      <c r="AP151" s="122">
        <v>0</v>
      </c>
      <c r="AQ151" s="154">
        <f t="shared" si="38"/>
        <v>0</v>
      </c>
      <c r="AR151" s="154">
        <f t="shared" si="39"/>
        <v>0</v>
      </c>
      <c r="AS151" s="242"/>
      <c r="AT151" s="274">
        <f t="shared" si="40"/>
        <v>0</v>
      </c>
      <c r="AU151" s="274">
        <f t="shared" si="41"/>
        <v>0</v>
      </c>
      <c r="AV151" s="242"/>
      <c r="AW151" s="274">
        <f t="shared" si="42"/>
        <v>0</v>
      </c>
      <c r="AX151" s="325">
        <f t="shared" si="43"/>
        <v>0</v>
      </c>
      <c r="AZ151" s="311">
        <f t="shared" si="44"/>
        <v>0</v>
      </c>
      <c r="BA151" s="311">
        <f t="shared" si="45"/>
        <v>0</v>
      </c>
    </row>
    <row r="152" spans="1:53" ht="15.5" hidden="1" x14ac:dyDescent="0.35">
      <c r="A152" s="118" t="s">
        <v>287</v>
      </c>
      <c r="B152" s="118" t="s">
        <v>276</v>
      </c>
      <c r="C152" s="118" t="s">
        <v>100</v>
      </c>
      <c r="D152" s="118" t="s">
        <v>163</v>
      </c>
      <c r="E152" s="118"/>
      <c r="F152" s="119">
        <v>0</v>
      </c>
      <c r="G152" s="118"/>
      <c r="H152" s="118"/>
      <c r="I152" s="118"/>
      <c r="J152" s="118"/>
      <c r="K152" s="118"/>
      <c r="L152" s="118"/>
      <c r="M152" s="118"/>
      <c r="N152" s="118"/>
      <c r="O152" s="118"/>
      <c r="P152" s="118"/>
      <c r="Q152" s="118"/>
      <c r="R152" s="118"/>
      <c r="S152" s="118"/>
      <c r="T152" s="118"/>
      <c r="U152" s="118"/>
      <c r="V152" s="118"/>
      <c r="W152" s="118"/>
      <c r="X152" s="118"/>
      <c r="Y152" s="118"/>
      <c r="Z152" s="118"/>
      <c r="AA152" s="118"/>
      <c r="AB152" s="118"/>
      <c r="AC152" s="118"/>
      <c r="AD152" s="118"/>
      <c r="AE152" s="118"/>
      <c r="AF152" s="118"/>
      <c r="AG152" s="119">
        <v>29</v>
      </c>
      <c r="AH152" s="153">
        <f t="shared" si="32"/>
        <v>6.12</v>
      </c>
      <c r="AI152" s="153">
        <f t="shared" si="33"/>
        <v>0</v>
      </c>
      <c r="AJ152" s="118">
        <v>0</v>
      </c>
      <c r="AK152" s="153">
        <f t="shared" si="34"/>
        <v>0</v>
      </c>
      <c r="AL152" s="153">
        <f t="shared" si="35"/>
        <v>0</v>
      </c>
      <c r="AM152" s="118">
        <v>0</v>
      </c>
      <c r="AN152" s="153">
        <f t="shared" si="36"/>
        <v>0</v>
      </c>
      <c r="AO152" s="153">
        <f t="shared" si="37"/>
        <v>0</v>
      </c>
      <c r="AP152" s="118">
        <v>0</v>
      </c>
      <c r="AQ152" s="153">
        <f t="shared" si="38"/>
        <v>0</v>
      </c>
      <c r="AR152" s="153">
        <f t="shared" si="39"/>
        <v>0</v>
      </c>
      <c r="AS152" s="268"/>
      <c r="AT152" s="273">
        <f t="shared" si="40"/>
        <v>0</v>
      </c>
      <c r="AU152" s="273">
        <f t="shared" si="41"/>
        <v>0</v>
      </c>
      <c r="AV152" s="268"/>
      <c r="AW152" s="273">
        <f t="shared" si="42"/>
        <v>0</v>
      </c>
      <c r="AX152" s="324">
        <f t="shared" si="43"/>
        <v>0</v>
      </c>
      <c r="AZ152" s="311">
        <f t="shared" si="44"/>
        <v>0</v>
      </c>
      <c r="BA152" s="311">
        <f t="shared" si="45"/>
        <v>0</v>
      </c>
    </row>
    <row r="153" spans="1:53" ht="15.5" x14ac:dyDescent="0.35">
      <c r="A153" s="122" t="s">
        <v>419</v>
      </c>
      <c r="B153" s="122" t="s">
        <v>422</v>
      </c>
      <c r="C153" s="122" t="s">
        <v>99</v>
      </c>
      <c r="D153" s="122" t="s">
        <v>421</v>
      </c>
      <c r="E153" s="122"/>
      <c r="F153" s="122"/>
      <c r="G153" s="122"/>
      <c r="H153" s="122"/>
      <c r="I153" s="122"/>
      <c r="J153" s="122"/>
      <c r="K153" s="122"/>
      <c r="L153" s="122"/>
      <c r="M153" s="122"/>
      <c r="N153" s="122"/>
      <c r="O153" s="122"/>
      <c r="P153" s="122"/>
      <c r="Q153" s="122"/>
      <c r="R153" s="122"/>
      <c r="S153" s="122"/>
      <c r="T153" s="122"/>
      <c r="U153" s="122"/>
      <c r="V153" s="122"/>
      <c r="W153" s="122"/>
      <c r="X153" s="122"/>
      <c r="Y153" s="122"/>
      <c r="Z153" s="122"/>
      <c r="AA153" s="122"/>
      <c r="AB153" s="122"/>
      <c r="AC153" s="122"/>
      <c r="AD153" s="122"/>
      <c r="AE153" s="122"/>
      <c r="AF153" s="122"/>
      <c r="AG153" s="123">
        <v>0</v>
      </c>
      <c r="AH153" s="154">
        <f t="shared" si="32"/>
        <v>0</v>
      </c>
      <c r="AI153" s="154">
        <f t="shared" si="33"/>
        <v>0</v>
      </c>
      <c r="AJ153" s="122">
        <v>0</v>
      </c>
      <c r="AK153" s="154">
        <f t="shared" si="34"/>
        <v>0</v>
      </c>
      <c r="AL153" s="154">
        <f t="shared" si="35"/>
        <v>0</v>
      </c>
      <c r="AM153" s="122">
        <v>0</v>
      </c>
      <c r="AN153" s="154">
        <f t="shared" si="36"/>
        <v>0</v>
      </c>
      <c r="AO153" s="154">
        <f t="shared" si="37"/>
        <v>0</v>
      </c>
      <c r="AP153" s="122">
        <v>294</v>
      </c>
      <c r="AQ153" s="154">
        <f t="shared" si="38"/>
        <v>52.22</v>
      </c>
      <c r="AR153" s="154">
        <f>ROUND((((AP141)/$AP$140)*100),2)</f>
        <v>15.43</v>
      </c>
      <c r="AS153" s="242">
        <v>292</v>
      </c>
      <c r="AT153" s="274">
        <f t="shared" si="40"/>
        <v>46.87</v>
      </c>
      <c r="AU153" s="274">
        <f>ROUND((((AS141)/$AS$157)*100),2)</f>
        <v>14.3</v>
      </c>
      <c r="AV153" s="242">
        <v>231</v>
      </c>
      <c r="AW153" s="274">
        <f t="shared" si="42"/>
        <v>39.22</v>
      </c>
      <c r="AX153" s="325">
        <f>ROUND((((AT141)/$AV$157)*100),2)</f>
        <v>11.6</v>
      </c>
      <c r="AY153">
        <v>295</v>
      </c>
      <c r="AZ153" s="311">
        <f t="shared" si="44"/>
        <v>47.2</v>
      </c>
      <c r="BA153" s="311">
        <f>ROUND((((AU141)/$AY$157)*100),2)</f>
        <v>14.05</v>
      </c>
    </row>
    <row r="154" spans="1:53" ht="15.5" hidden="1" x14ac:dyDescent="0.35">
      <c r="A154" s="213"/>
      <c r="B154" s="213" t="s">
        <v>525</v>
      </c>
      <c r="C154" s="213"/>
      <c r="D154" s="213"/>
      <c r="E154" s="213"/>
      <c r="F154" s="213"/>
      <c r="G154" s="213"/>
      <c r="H154" s="213"/>
      <c r="I154" s="213"/>
      <c r="J154" s="213"/>
      <c r="K154" s="213"/>
      <c r="L154" s="213"/>
      <c r="M154" s="213"/>
      <c r="N154" s="213"/>
      <c r="O154" s="213"/>
      <c r="P154" s="213"/>
      <c r="Q154" s="213"/>
      <c r="R154" s="213"/>
      <c r="S154" s="213"/>
      <c r="T154" s="213"/>
      <c r="U154" s="213"/>
      <c r="V154" s="213"/>
      <c r="W154" s="213"/>
      <c r="X154" s="213"/>
      <c r="Y154" s="213"/>
      <c r="Z154" s="213"/>
      <c r="AA154" s="213"/>
      <c r="AB154" s="213"/>
      <c r="AC154" s="213"/>
      <c r="AD154" s="213"/>
      <c r="AE154" s="213"/>
      <c r="AF154" s="213"/>
      <c r="AG154" s="243"/>
      <c r="AH154" s="265"/>
      <c r="AI154" s="265"/>
      <c r="AJ154" s="213"/>
      <c r="AK154" s="265"/>
      <c r="AL154" s="265"/>
      <c r="AM154" s="213"/>
      <c r="AN154" s="265"/>
      <c r="AO154" s="265"/>
      <c r="AP154" s="213"/>
      <c r="AQ154" s="265"/>
      <c r="AR154" s="265"/>
      <c r="AS154" s="246"/>
      <c r="AT154" s="266"/>
      <c r="AU154" s="266"/>
      <c r="AV154" s="246">
        <v>64</v>
      </c>
      <c r="AW154" s="266">
        <f t="shared" si="42"/>
        <v>10.87</v>
      </c>
      <c r="AX154" s="355">
        <f t="shared" si="43"/>
        <v>0</v>
      </c>
      <c r="AY154">
        <v>41</v>
      </c>
      <c r="AZ154" s="311">
        <f t="shared" si="44"/>
        <v>6.56</v>
      </c>
      <c r="BA154" s="311">
        <f t="shared" si="45"/>
        <v>0</v>
      </c>
    </row>
    <row r="155" spans="1:53" x14ac:dyDescent="0.35">
      <c r="A155" s="141"/>
      <c r="B155" s="141"/>
      <c r="C155" s="141"/>
      <c r="D155" s="141"/>
      <c r="E155" s="141"/>
      <c r="F155" s="141"/>
      <c r="G155" s="46"/>
      <c r="H155" s="46"/>
      <c r="I155" s="46"/>
      <c r="J155" s="46"/>
      <c r="K155" s="46"/>
      <c r="L155" s="46"/>
      <c r="M155" s="46"/>
      <c r="N155" s="46"/>
      <c r="O155" s="46"/>
      <c r="P155" s="46"/>
      <c r="Q155" s="46"/>
      <c r="R155" s="46"/>
      <c r="S155" s="46"/>
      <c r="T155" s="46"/>
      <c r="U155" s="46"/>
      <c r="V155" s="46"/>
      <c r="W155" s="46"/>
      <c r="X155" s="46"/>
      <c r="Y155" s="46"/>
      <c r="Z155" s="46"/>
      <c r="AA155" s="46"/>
      <c r="AB155" s="46"/>
      <c r="AC155" s="46"/>
      <c r="AD155" s="46"/>
      <c r="AE155" s="46"/>
      <c r="AF155" s="46"/>
      <c r="AG155" s="66"/>
      <c r="AH155" s="85"/>
      <c r="AI155" s="85"/>
      <c r="AJ155" s="66"/>
      <c r="AK155" s="85"/>
      <c r="AL155" s="85"/>
      <c r="AM155" s="66"/>
      <c r="AN155" s="85"/>
      <c r="AO155" s="85"/>
      <c r="AP155" s="61"/>
      <c r="AQ155" s="95"/>
      <c r="AR155" s="95"/>
      <c r="AV155" s="91"/>
      <c r="AW155" s="91"/>
      <c r="AX155" s="91"/>
    </row>
    <row r="156" spans="1:53" x14ac:dyDescent="0.35">
      <c r="A156" s="62" t="s">
        <v>386</v>
      </c>
      <c r="B156" s="62"/>
      <c r="C156" s="62"/>
      <c r="D156" s="62"/>
      <c r="E156" s="62"/>
      <c r="F156" s="62"/>
      <c r="G156" s="46"/>
      <c r="H156" s="46"/>
      <c r="I156" s="46"/>
      <c r="J156" s="46"/>
      <c r="K156" s="46"/>
      <c r="L156" s="46"/>
      <c r="M156" s="46"/>
      <c r="N156" s="46"/>
      <c r="O156" s="46"/>
      <c r="P156" s="46"/>
      <c r="Q156" s="46"/>
      <c r="R156" s="46"/>
      <c r="S156" s="46"/>
      <c r="T156" s="46"/>
      <c r="U156" s="46"/>
      <c r="V156" s="46"/>
      <c r="W156" s="46"/>
      <c r="X156" s="46"/>
      <c r="Y156" s="46"/>
      <c r="Z156" s="46"/>
      <c r="AA156" s="46"/>
      <c r="AB156" s="46"/>
      <c r="AC156" s="46"/>
      <c r="AD156" s="46"/>
      <c r="AE156" s="46"/>
      <c r="AF156" s="46"/>
      <c r="AG156" s="66">
        <v>474</v>
      </c>
      <c r="AH156" s="85"/>
      <c r="AI156" s="85"/>
      <c r="AJ156" s="66">
        <v>507</v>
      </c>
      <c r="AK156" s="85"/>
      <c r="AL156" s="85"/>
      <c r="AM156" s="66">
        <v>642</v>
      </c>
      <c r="AN156" s="85"/>
      <c r="AO156" s="85"/>
      <c r="AP156" s="155">
        <v>563</v>
      </c>
      <c r="AQ156" s="95"/>
      <c r="AR156" s="95"/>
      <c r="AS156">
        <v>623</v>
      </c>
      <c r="AV156" s="91">
        <v>589</v>
      </c>
      <c r="AW156" s="91"/>
      <c r="AX156" s="91"/>
      <c r="AY156">
        <v>625</v>
      </c>
    </row>
    <row r="157" spans="1:53" x14ac:dyDescent="0.35">
      <c r="A157" s="62" t="s">
        <v>387</v>
      </c>
      <c r="B157" s="62"/>
      <c r="C157" s="62"/>
      <c r="D157" s="62"/>
      <c r="E157" s="62"/>
      <c r="F157" s="62"/>
      <c r="G157" s="46"/>
      <c r="H157" s="46"/>
      <c r="I157" s="46"/>
      <c r="J157" s="46"/>
      <c r="K157" s="46"/>
      <c r="L157" s="46"/>
      <c r="M157" s="46"/>
      <c r="N157" s="46"/>
      <c r="O157" s="46"/>
      <c r="P157" s="46"/>
      <c r="Q157" s="46"/>
      <c r="R157" s="46"/>
      <c r="S157" s="46"/>
      <c r="T157" s="46"/>
      <c r="U157" s="46"/>
      <c r="V157" s="46"/>
      <c r="W157" s="46"/>
      <c r="X157" s="46"/>
      <c r="Y157" s="46"/>
      <c r="Z157" s="46"/>
      <c r="AA157" s="46"/>
      <c r="AB157" s="46"/>
      <c r="AC157" s="46"/>
      <c r="AD157" s="46"/>
      <c r="AE157" s="46"/>
      <c r="AF157" s="46"/>
      <c r="AG157" s="68">
        <v>119820662</v>
      </c>
      <c r="AH157" s="86"/>
      <c r="AI157" s="86"/>
      <c r="AJ157" s="68">
        <v>119100690</v>
      </c>
      <c r="AK157" s="86"/>
      <c r="AL157" s="86"/>
      <c r="AM157" s="68">
        <v>142065474</v>
      </c>
      <c r="AN157" s="86"/>
      <c r="AO157" s="86"/>
      <c r="AP157" s="156">
        <v>128139408</v>
      </c>
      <c r="AQ157" s="96"/>
      <c r="AR157" s="96"/>
      <c r="AS157" s="267">
        <v>137089362</v>
      </c>
      <c r="AV157" s="67">
        <v>133251553.40000001</v>
      </c>
      <c r="AW157" s="91"/>
      <c r="AX157" s="91"/>
      <c r="AY157" s="63">
        <v>139616511</v>
      </c>
    </row>
    <row r="158" spans="1:53" x14ac:dyDescent="0.35">
      <c r="A158" s="141"/>
      <c r="B158" s="141"/>
      <c r="C158" s="141"/>
      <c r="D158" s="141"/>
      <c r="E158" s="141"/>
      <c r="F158" s="141"/>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92" t="s">
        <v>450</v>
      </c>
      <c r="AG158" s="144"/>
      <c r="AH158" s="144"/>
      <c r="AI158" s="144"/>
      <c r="AJ158" s="144"/>
      <c r="AK158" s="144"/>
      <c r="AL158" s="144"/>
      <c r="AM158" s="144"/>
      <c r="AN158" s="144"/>
      <c r="AO158" s="144"/>
      <c r="AP158" s="138"/>
      <c r="AQ158" s="9"/>
      <c r="AR158" s="9"/>
    </row>
  </sheetData>
  <phoneticPr fontId="2" type="noConversion"/>
  <conditionalFormatting sqref="B103">
    <cfRule type="expression" dxfId="737" priority="72">
      <formula>ROW()=CELL("row")</formula>
    </cfRule>
  </conditionalFormatting>
  <conditionalFormatting sqref="X29:X133">
    <cfRule type="dataBar" priority="70">
      <dataBar>
        <cfvo type="min"/>
        <cfvo type="max"/>
        <color rgb="FF638EC6"/>
      </dataBar>
      <extLst>
        <ext xmlns:x14="http://schemas.microsoft.com/office/spreadsheetml/2009/9/main" uri="{B025F937-C7B1-47D3-B67F-A62EFF666E3E}">
          <x14:id>{BE725950-3B2E-4793-9E9C-C3220F79A400}</x14:id>
        </ext>
      </extLst>
    </cfRule>
    <cfRule type="iconSet" priority="71">
      <iconSet iconSet="3Arrows">
        <cfvo type="percent" val="0"/>
        <cfvo type="percent" val="33"/>
        <cfvo type="percent" val="67"/>
      </iconSet>
    </cfRule>
  </conditionalFormatting>
  <conditionalFormatting sqref="A77:X107 G108:X116 A117:X133">
    <cfRule type="expression" dxfId="736" priority="69">
      <formula>CELL("row")=ROW()</formula>
    </cfRule>
  </conditionalFormatting>
  <conditionalFormatting sqref="G108:X116 A29:X107 A117:X133">
    <cfRule type="expression" dxfId="735" priority="68">
      <formula>CELL("row")=ROW()</formula>
    </cfRule>
  </conditionalFormatting>
  <conditionalFormatting sqref="Y30:Y133">
    <cfRule type="iconSet" priority="67">
      <iconSet iconSet="3Arrows">
        <cfvo type="percent" val="0"/>
        <cfvo type="percent" val="33"/>
        <cfvo type="percent" val="67"/>
      </iconSet>
    </cfRule>
  </conditionalFormatting>
  <conditionalFormatting sqref="Y31:Y133">
    <cfRule type="dataBar" priority="66">
      <dataBar>
        <cfvo type="min"/>
        <cfvo type="max"/>
        <color rgb="FF638EC6"/>
      </dataBar>
      <extLst>
        <ext xmlns:x14="http://schemas.microsoft.com/office/spreadsheetml/2009/9/main" uri="{B025F937-C7B1-47D3-B67F-A62EFF666E3E}">
          <x14:id>{7B870A7E-5B50-4047-A8DC-6546FAEEAAE8}</x14:id>
        </ext>
      </extLst>
    </cfRule>
  </conditionalFormatting>
  <conditionalFormatting sqref="Z29:Z133">
    <cfRule type="dataBar" priority="64">
      <dataBar>
        <cfvo type="min"/>
        <cfvo type="max"/>
        <color rgb="FF638EC6"/>
      </dataBar>
      <extLst>
        <ext xmlns:x14="http://schemas.microsoft.com/office/spreadsheetml/2009/9/main" uri="{B025F937-C7B1-47D3-B67F-A62EFF666E3E}">
          <x14:id>{58F1A05E-4C31-4A2F-A0CE-FD12D941B91B}</x14:id>
        </ext>
      </extLst>
    </cfRule>
    <cfRule type="iconSet" priority="65">
      <iconSet iconSet="3Arrows">
        <cfvo type="percent" val="0"/>
        <cfvo type="percent" val="33"/>
        <cfvo type="percent" val="67"/>
      </iconSet>
    </cfRule>
  </conditionalFormatting>
  <conditionalFormatting sqref="AA30:AA133">
    <cfRule type="iconSet" priority="63">
      <iconSet iconSet="3Arrows">
        <cfvo type="percent" val="0"/>
        <cfvo type="percent" val="33"/>
        <cfvo type="percent" val="67"/>
      </iconSet>
    </cfRule>
  </conditionalFormatting>
  <conditionalFormatting sqref="AA31:AA133">
    <cfRule type="dataBar" priority="62">
      <dataBar>
        <cfvo type="min"/>
        <cfvo type="max"/>
        <color rgb="FF638EC6"/>
      </dataBar>
      <extLst>
        <ext xmlns:x14="http://schemas.microsoft.com/office/spreadsheetml/2009/9/main" uri="{B025F937-C7B1-47D3-B67F-A62EFF666E3E}">
          <x14:id>{C837FA94-5728-46CE-852D-06F69C7A70CF}</x14:id>
        </ext>
      </extLst>
    </cfRule>
  </conditionalFormatting>
  <conditionalFormatting sqref="AA30:AB133">
    <cfRule type="iconSet" priority="61">
      <iconSet iconSet="3Arrows">
        <cfvo type="percent" val="0"/>
        <cfvo type="percent" val="33"/>
        <cfvo type="percent" val="67"/>
      </iconSet>
    </cfRule>
  </conditionalFormatting>
  <conditionalFormatting sqref="AA31:AB133">
    <cfRule type="dataBar" priority="60">
      <dataBar>
        <cfvo type="min"/>
        <cfvo type="max"/>
        <color rgb="FF638EC6"/>
      </dataBar>
      <extLst>
        <ext xmlns:x14="http://schemas.microsoft.com/office/spreadsheetml/2009/9/main" uri="{B025F937-C7B1-47D3-B67F-A62EFF666E3E}">
          <x14:id>{51CA01FF-AAFE-4D2A-A0A6-9FC9EE89888F}</x14:id>
        </ext>
      </extLst>
    </cfRule>
  </conditionalFormatting>
  <conditionalFormatting sqref="AE134:AE136 G108:AC116 A27:AC107 A117:AC136">
    <cfRule type="expression" dxfId="734" priority="59">
      <formula>CELL("row")=ROW()</formula>
    </cfRule>
  </conditionalFormatting>
  <conditionalFormatting sqref="AB29:AC119">
    <cfRule type="dataBar" priority="57">
      <dataBar>
        <cfvo type="min"/>
        <cfvo type="max"/>
        <color rgb="FF638EC6"/>
      </dataBar>
      <extLst>
        <ext xmlns:x14="http://schemas.microsoft.com/office/spreadsheetml/2009/9/main" uri="{B025F937-C7B1-47D3-B67F-A62EFF666E3E}">
          <x14:id>{725D512D-78C4-4511-A436-C31F7C9F2935}</x14:id>
        </ext>
      </extLst>
    </cfRule>
    <cfRule type="iconSet" priority="58">
      <iconSet iconSet="3Arrows">
        <cfvo type="percent" val="0"/>
        <cfvo type="percent" val="33"/>
        <cfvo type="percent" val="67"/>
      </iconSet>
    </cfRule>
  </conditionalFormatting>
  <conditionalFormatting sqref="AC29:AC133">
    <cfRule type="dataBar" priority="55">
      <dataBar>
        <cfvo type="min"/>
        <cfvo type="max"/>
        <color rgb="FF638EC6"/>
      </dataBar>
      <extLst>
        <ext xmlns:x14="http://schemas.microsoft.com/office/spreadsheetml/2009/9/main" uri="{B025F937-C7B1-47D3-B67F-A62EFF666E3E}">
          <x14:id>{23BC000F-77C6-4C7F-8D19-193953F5F6F0}</x14:id>
        </ext>
      </extLst>
    </cfRule>
    <cfRule type="iconSet" priority="56">
      <iconSet iconSet="3Arrows">
        <cfvo type="percent" val="0"/>
        <cfvo type="percent" val="33"/>
        <cfvo type="percent" val="67"/>
      </iconSet>
    </cfRule>
  </conditionalFormatting>
  <conditionalFormatting sqref="AD29:AD133">
    <cfRule type="dataBar" priority="53">
      <dataBar>
        <cfvo type="min"/>
        <cfvo type="max"/>
        <color rgb="FF638EC6"/>
      </dataBar>
      <extLst>
        <ext xmlns:x14="http://schemas.microsoft.com/office/spreadsheetml/2009/9/main" uri="{B025F937-C7B1-47D3-B67F-A62EFF666E3E}">
          <x14:id>{E7D158F4-A408-45B1-8A6F-599DA9A1E71D}</x14:id>
        </ext>
      </extLst>
    </cfRule>
    <cfRule type="iconSet" priority="54">
      <iconSet iconSet="3Arrows">
        <cfvo type="percent" val="0"/>
        <cfvo type="percent" val="33"/>
        <cfvo type="percent" val="67"/>
      </iconSet>
    </cfRule>
  </conditionalFormatting>
  <conditionalFormatting sqref="A108:F116">
    <cfRule type="expression" dxfId="733" priority="52">
      <formula>CELL("row")=ROW()</formula>
    </cfRule>
  </conditionalFormatting>
  <conditionalFormatting sqref="A108:F116">
    <cfRule type="expression" dxfId="732" priority="51">
      <formula>CELL("row")=ROW()</formula>
    </cfRule>
  </conditionalFormatting>
  <conditionalFormatting sqref="A108:F116">
    <cfRule type="expression" dxfId="731" priority="50">
      <formula>CELL("row")=ROW()</formula>
    </cfRule>
  </conditionalFormatting>
  <conditionalFormatting sqref="A145:AC145">
    <cfRule type="expression" dxfId="730" priority="3">
      <formula>CELL("row")=ROW()</formula>
    </cfRule>
  </conditionalFormatting>
  <conditionalFormatting sqref="G29:AS133">
    <cfRule type="dataBar" priority="1">
      <dataBar>
        <cfvo type="min"/>
        <cfvo type="max"/>
        <color rgb="FF638EC6"/>
      </dataBar>
      <extLst>
        <ext xmlns:x14="http://schemas.microsoft.com/office/spreadsheetml/2009/9/main" uri="{B025F937-C7B1-47D3-B67F-A62EFF666E3E}">
          <x14:id>{3B3BB9F8-08DB-43B1-AF7F-8CE98206ACF2}</x14:id>
        </ext>
      </extLst>
    </cfRule>
    <cfRule type="iconSet" priority="2">
      <iconSet iconSet="3Arrows">
        <cfvo type="percent" val="0"/>
        <cfvo type="percent" val="33"/>
        <cfvo type="percent" val="67"/>
      </iconSet>
    </cfRule>
  </conditionalFormatting>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BE725950-3B2E-4793-9E9C-C3220F79A400}">
            <x14:dataBar minLength="0" maxLength="100" gradient="0">
              <x14:cfvo type="autoMin"/>
              <x14:cfvo type="autoMax"/>
              <x14:negativeFillColor rgb="FFFF0000"/>
              <x14:axisColor rgb="FF000000"/>
            </x14:dataBar>
          </x14:cfRule>
          <xm:sqref>X29:X133</xm:sqref>
        </x14:conditionalFormatting>
        <x14:conditionalFormatting xmlns:xm="http://schemas.microsoft.com/office/excel/2006/main">
          <x14:cfRule type="dataBar" id="{7B870A7E-5B50-4047-A8DC-6546FAEEAAE8}">
            <x14:dataBar minLength="0" maxLength="100" gradient="0">
              <x14:cfvo type="autoMin"/>
              <x14:cfvo type="autoMax"/>
              <x14:negativeFillColor rgb="FFFF0000"/>
              <x14:axisColor rgb="FF000000"/>
            </x14:dataBar>
          </x14:cfRule>
          <xm:sqref>Y31:Y133</xm:sqref>
        </x14:conditionalFormatting>
        <x14:conditionalFormatting xmlns:xm="http://schemas.microsoft.com/office/excel/2006/main">
          <x14:cfRule type="dataBar" id="{58F1A05E-4C31-4A2F-A0CE-FD12D941B91B}">
            <x14:dataBar minLength="0" maxLength="100" gradient="0">
              <x14:cfvo type="autoMin"/>
              <x14:cfvo type="autoMax"/>
              <x14:negativeFillColor rgb="FFFF0000"/>
              <x14:axisColor rgb="FF000000"/>
            </x14:dataBar>
          </x14:cfRule>
          <xm:sqref>Z29:Z133</xm:sqref>
        </x14:conditionalFormatting>
        <x14:conditionalFormatting xmlns:xm="http://schemas.microsoft.com/office/excel/2006/main">
          <x14:cfRule type="dataBar" id="{C837FA94-5728-46CE-852D-06F69C7A70CF}">
            <x14:dataBar minLength="0" maxLength="100" gradient="0">
              <x14:cfvo type="autoMin"/>
              <x14:cfvo type="autoMax"/>
              <x14:negativeFillColor rgb="FFFF0000"/>
              <x14:axisColor rgb="FF000000"/>
            </x14:dataBar>
          </x14:cfRule>
          <xm:sqref>AA31:AA133</xm:sqref>
        </x14:conditionalFormatting>
        <x14:conditionalFormatting xmlns:xm="http://schemas.microsoft.com/office/excel/2006/main">
          <x14:cfRule type="dataBar" id="{51CA01FF-AAFE-4D2A-A0A6-9FC9EE89888F}">
            <x14:dataBar minLength="0" maxLength="100" gradient="0">
              <x14:cfvo type="autoMin"/>
              <x14:cfvo type="autoMax"/>
              <x14:negativeFillColor rgb="FFFF0000"/>
              <x14:axisColor rgb="FF000000"/>
            </x14:dataBar>
          </x14:cfRule>
          <xm:sqref>AA31:AB133</xm:sqref>
        </x14:conditionalFormatting>
        <x14:conditionalFormatting xmlns:xm="http://schemas.microsoft.com/office/excel/2006/main">
          <x14:cfRule type="dataBar" id="{725D512D-78C4-4511-A436-C31F7C9F2935}">
            <x14:dataBar minLength="0" maxLength="100" gradient="0">
              <x14:cfvo type="autoMin"/>
              <x14:cfvo type="autoMax"/>
              <x14:negativeFillColor rgb="FFFF0000"/>
              <x14:axisColor rgb="FF000000"/>
            </x14:dataBar>
          </x14:cfRule>
          <xm:sqref>AB29:AC119</xm:sqref>
        </x14:conditionalFormatting>
        <x14:conditionalFormatting xmlns:xm="http://schemas.microsoft.com/office/excel/2006/main">
          <x14:cfRule type="dataBar" id="{23BC000F-77C6-4C7F-8D19-193953F5F6F0}">
            <x14:dataBar minLength="0" maxLength="100" gradient="0">
              <x14:cfvo type="autoMin"/>
              <x14:cfvo type="autoMax"/>
              <x14:negativeFillColor rgb="FFFF0000"/>
              <x14:axisColor rgb="FF000000"/>
            </x14:dataBar>
          </x14:cfRule>
          <xm:sqref>AC29:AC133</xm:sqref>
        </x14:conditionalFormatting>
        <x14:conditionalFormatting xmlns:xm="http://schemas.microsoft.com/office/excel/2006/main">
          <x14:cfRule type="dataBar" id="{E7D158F4-A408-45B1-8A6F-599DA9A1E71D}">
            <x14:dataBar minLength="0" maxLength="100" gradient="0">
              <x14:cfvo type="autoMin"/>
              <x14:cfvo type="autoMax"/>
              <x14:negativeFillColor rgb="FFFF0000"/>
              <x14:axisColor rgb="FF000000"/>
            </x14:dataBar>
          </x14:cfRule>
          <xm:sqref>AD29:AD133</xm:sqref>
        </x14:conditionalFormatting>
        <x14:conditionalFormatting xmlns:xm="http://schemas.microsoft.com/office/excel/2006/main">
          <x14:cfRule type="dataBar" id="{3B3BB9F8-08DB-43B1-AF7F-8CE98206ACF2}">
            <x14:dataBar minLength="0" maxLength="100" gradient="0">
              <x14:cfvo type="autoMin"/>
              <x14:cfvo type="autoMax"/>
              <x14:negativeFillColor rgb="FFFF0000"/>
              <x14:axisColor rgb="FF000000"/>
            </x14:dataBar>
          </x14:cfRule>
          <xm:sqref>G29:AS133</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63725-EAC7-48F0-9048-007C9BAD0450}">
  <sheetPr codeName="Sheet4">
    <tabColor rgb="FF00B0F0"/>
  </sheetPr>
  <dimension ref="A28:CK204"/>
  <sheetViews>
    <sheetView showGridLines="0" topLeftCell="A8" zoomScale="60" zoomScaleNormal="60" workbookViewId="0">
      <selection activeCell="A138" sqref="A138:BA148"/>
    </sheetView>
  </sheetViews>
  <sheetFormatPr defaultRowHeight="14.5" x14ac:dyDescent="0.35"/>
  <cols>
    <col min="1" max="1" width="13" style="2" customWidth="1"/>
    <col min="2" max="2" width="50.54296875" style="2" bestFit="1" customWidth="1"/>
    <col min="3" max="3" width="13.36328125" style="2" customWidth="1"/>
    <col min="4" max="4" width="15.6328125" style="2" customWidth="1"/>
    <col min="5" max="5" width="11.54296875" style="2" customWidth="1"/>
    <col min="6" max="6" width="12.6328125" style="2" bestFit="1" customWidth="1"/>
    <col min="7" max="7" width="9.453125" style="2" bestFit="1" customWidth="1"/>
    <col min="8" max="9" width="8.7265625" style="2"/>
    <col min="10" max="11" width="8.90625" style="2" customWidth="1"/>
    <col min="12" max="13" width="8.7265625" style="2"/>
    <col min="14" max="16" width="8.90625" style="2" customWidth="1"/>
    <col min="17" max="18" width="8.7265625" style="2"/>
    <col min="19" max="21" width="8.90625" style="2" customWidth="1"/>
    <col min="22" max="23" width="8.7265625" style="2"/>
    <col min="24" max="25" width="8.90625" style="2" customWidth="1"/>
    <col min="26" max="26" width="9.26953125" style="2" customWidth="1"/>
    <col min="27" max="27" width="8.81640625" style="2" customWidth="1"/>
    <col min="28" max="29" width="9.81640625" style="2" customWidth="1"/>
    <col min="30" max="30" width="10.1796875" style="2" customWidth="1"/>
    <col min="31" max="31" width="8.7265625" style="2"/>
    <col min="32" max="32" width="19" style="2" bestFit="1" customWidth="1"/>
    <col min="33" max="33" width="28.6328125" style="2" customWidth="1"/>
    <col min="34" max="34" width="29.54296875" style="2" customWidth="1"/>
    <col min="35" max="35" width="36.1796875" style="2" bestFit="1" customWidth="1"/>
    <col min="36" max="36" width="27.453125" style="2" customWidth="1"/>
    <col min="37" max="37" width="34" style="2" bestFit="1" customWidth="1"/>
    <col min="38" max="38" width="36.1796875" style="2" bestFit="1" customWidth="1"/>
    <col min="39" max="39" width="32.08984375" style="2" bestFit="1" customWidth="1"/>
    <col min="40" max="40" width="32.54296875" style="2" bestFit="1" customWidth="1"/>
    <col min="41" max="41" width="36.1796875" style="2" bestFit="1" customWidth="1"/>
    <col min="42" max="42" width="26.7265625" style="2" bestFit="1" customWidth="1"/>
    <col min="43" max="43" width="27.1796875" style="2" bestFit="1" customWidth="1"/>
    <col min="44" max="44" width="36.1796875" style="2" bestFit="1" customWidth="1"/>
    <col min="45" max="45" width="28.6328125" style="2" customWidth="1"/>
    <col min="46" max="46" width="29.7265625" style="2" customWidth="1"/>
    <col min="47" max="47" width="36.1796875" style="2" bestFit="1" customWidth="1"/>
    <col min="48" max="50" width="27.81640625" style="2" bestFit="1" customWidth="1"/>
    <col min="51" max="51" width="24.81640625" style="2" customWidth="1"/>
    <col min="52" max="52" width="25.90625" style="2" customWidth="1"/>
    <col min="53" max="53" width="36.1796875" style="2" bestFit="1" customWidth="1"/>
    <col min="54" max="16384" width="8.7265625" style="2"/>
  </cols>
  <sheetData>
    <row r="28" spans="1:89" x14ac:dyDescent="0.35">
      <c r="G28" s="32">
        <v>45281</v>
      </c>
      <c r="H28" s="26">
        <v>45292</v>
      </c>
      <c r="I28" s="26">
        <v>45323</v>
      </c>
      <c r="J28" s="26">
        <v>45352</v>
      </c>
      <c r="K28" s="26">
        <v>45383</v>
      </c>
      <c r="L28" s="26">
        <v>45413</v>
      </c>
      <c r="Q28" s="26">
        <v>45444</v>
      </c>
      <c r="V28" s="26">
        <v>45474</v>
      </c>
      <c r="Z28" s="72" t="s">
        <v>220</v>
      </c>
      <c r="AA28" s="72"/>
      <c r="AD28" s="73" t="s">
        <v>249</v>
      </c>
      <c r="AE28" s="73"/>
      <c r="AF28" s="73"/>
    </row>
    <row r="29" spans="1:89" s="74" customFormat="1" x14ac:dyDescent="0.35">
      <c r="A29" s="105" t="s">
        <v>0</v>
      </c>
      <c r="B29" s="105" t="s">
        <v>444</v>
      </c>
      <c r="C29" s="105" t="s">
        <v>2</v>
      </c>
      <c r="D29" s="105" t="s">
        <v>3</v>
      </c>
      <c r="E29" s="105" t="s">
        <v>4</v>
      </c>
      <c r="F29" s="105" t="s">
        <v>115</v>
      </c>
      <c r="G29" s="106" t="s">
        <v>105</v>
      </c>
      <c r="H29" s="106" t="s">
        <v>106</v>
      </c>
      <c r="I29" s="106" t="s">
        <v>107</v>
      </c>
      <c r="J29" s="106" t="s">
        <v>399</v>
      </c>
      <c r="K29" s="106" t="s">
        <v>400</v>
      </c>
      <c r="L29" s="135" t="s">
        <v>114</v>
      </c>
      <c r="M29" s="108" t="s">
        <v>7</v>
      </c>
      <c r="N29" s="108" t="s">
        <v>6</v>
      </c>
      <c r="O29" s="108" t="s">
        <v>135</v>
      </c>
      <c r="P29" s="108" t="s">
        <v>5</v>
      </c>
      <c r="Q29" s="135" t="s">
        <v>8</v>
      </c>
      <c r="R29" s="108" t="s">
        <v>9</v>
      </c>
      <c r="S29" s="108" t="s">
        <v>10</v>
      </c>
      <c r="T29" s="108" t="s">
        <v>11</v>
      </c>
      <c r="U29" s="108" t="s">
        <v>12</v>
      </c>
      <c r="V29" s="135" t="s">
        <v>13</v>
      </c>
      <c r="W29" s="108" t="s">
        <v>14</v>
      </c>
      <c r="X29" s="108" t="s">
        <v>144</v>
      </c>
      <c r="Y29" s="108" t="s">
        <v>213</v>
      </c>
      <c r="Z29" s="108" t="s">
        <v>221</v>
      </c>
      <c r="AA29" s="108" t="s">
        <v>227</v>
      </c>
      <c r="AB29" s="108" t="s">
        <v>233</v>
      </c>
      <c r="AC29" s="108" t="s">
        <v>240</v>
      </c>
      <c r="AD29" s="110" t="s">
        <v>251</v>
      </c>
      <c r="AE29" s="109" t="s">
        <v>280</v>
      </c>
      <c r="AF29" s="115" t="s">
        <v>288</v>
      </c>
      <c r="AG29" s="110" t="s">
        <v>362</v>
      </c>
      <c r="AH29" s="110" t="s">
        <v>363</v>
      </c>
      <c r="AI29" s="110" t="s">
        <v>364</v>
      </c>
      <c r="AJ29" s="109" t="s">
        <v>453</v>
      </c>
      <c r="AK29" s="247" t="s">
        <v>513</v>
      </c>
      <c r="AL29" s="419" t="s">
        <v>524</v>
      </c>
      <c r="AM29" s="15" t="s">
        <v>542</v>
      </c>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row>
    <row r="30" spans="1:89" s="18" customFormat="1" hidden="1" x14ac:dyDescent="0.35">
      <c r="A30" s="244" t="s">
        <v>15</v>
      </c>
      <c r="B30" s="195" t="s">
        <v>16</v>
      </c>
      <c r="C30" s="195" t="s">
        <v>99</v>
      </c>
      <c r="D30" s="195" t="s">
        <v>100</v>
      </c>
      <c r="E30" s="195" t="s">
        <v>109</v>
      </c>
      <c r="F30" s="165">
        <v>169000</v>
      </c>
      <c r="G30" s="118">
        <v>0</v>
      </c>
      <c r="H30" s="118">
        <v>0</v>
      </c>
      <c r="I30" s="118">
        <v>0</v>
      </c>
      <c r="J30" s="118">
        <v>0</v>
      </c>
      <c r="K30" s="118">
        <v>0</v>
      </c>
      <c r="L30" s="118">
        <v>0</v>
      </c>
      <c r="M30" s="118">
        <v>0</v>
      </c>
      <c r="N30" s="118">
        <v>0</v>
      </c>
      <c r="O30" s="118">
        <v>0</v>
      </c>
      <c r="P30" s="118">
        <v>0</v>
      </c>
      <c r="Q30" s="118">
        <v>0</v>
      </c>
      <c r="R30" s="118">
        <v>0</v>
      </c>
      <c r="S30" s="118">
        <v>0</v>
      </c>
      <c r="T30" s="118">
        <v>0</v>
      </c>
      <c r="U30" s="118">
        <v>0</v>
      </c>
      <c r="V30" s="118">
        <v>0</v>
      </c>
      <c r="W30" s="118">
        <v>0</v>
      </c>
      <c r="X30" s="236">
        <v>0</v>
      </c>
      <c r="Y30" s="236">
        <v>0</v>
      </c>
      <c r="Z30" s="236">
        <v>0</v>
      </c>
      <c r="AA30" s="236">
        <v>0</v>
      </c>
      <c r="AB30" s="236">
        <v>0</v>
      </c>
      <c r="AC30" s="236">
        <v>0</v>
      </c>
      <c r="AD30" s="236">
        <v>0</v>
      </c>
      <c r="AE30" s="237">
        <v>0</v>
      </c>
      <c r="AF30" s="236">
        <v>0</v>
      </c>
      <c r="AG30" s="118">
        <v>0</v>
      </c>
      <c r="AH30" s="118">
        <v>0</v>
      </c>
      <c r="AI30" s="118">
        <v>0</v>
      </c>
      <c r="AJ30" s="118">
        <v>0</v>
      </c>
      <c r="AK30" s="278">
        <v>0</v>
      </c>
      <c r="AL30" s="420"/>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row>
    <row r="31" spans="1:89" s="18" customFormat="1" hidden="1" x14ac:dyDescent="0.35">
      <c r="A31" s="438" t="s">
        <v>17</v>
      </c>
      <c r="B31" s="198" t="s">
        <v>18</v>
      </c>
      <c r="C31" s="198" t="s">
        <v>99</v>
      </c>
      <c r="D31" s="198" t="s">
        <v>100</v>
      </c>
      <c r="E31" s="198" t="s">
        <v>109</v>
      </c>
      <c r="F31" s="165">
        <v>99000</v>
      </c>
      <c r="G31" s="122">
        <v>0</v>
      </c>
      <c r="H31" s="122">
        <v>0</v>
      </c>
      <c r="I31" s="122">
        <v>0</v>
      </c>
      <c r="J31" s="122">
        <v>0</v>
      </c>
      <c r="K31" s="122">
        <v>0</v>
      </c>
      <c r="L31" s="122">
        <v>0</v>
      </c>
      <c r="M31" s="122">
        <v>0</v>
      </c>
      <c r="N31" s="122">
        <v>0</v>
      </c>
      <c r="O31" s="122">
        <v>0</v>
      </c>
      <c r="P31" s="122">
        <v>0</v>
      </c>
      <c r="Q31" s="122">
        <v>0</v>
      </c>
      <c r="R31" s="122">
        <v>0</v>
      </c>
      <c r="S31" s="122">
        <v>0</v>
      </c>
      <c r="T31" s="122">
        <v>0</v>
      </c>
      <c r="U31" s="122">
        <v>0</v>
      </c>
      <c r="V31" s="122">
        <v>0</v>
      </c>
      <c r="W31" s="122">
        <v>0</v>
      </c>
      <c r="X31" s="238">
        <v>0</v>
      </c>
      <c r="Y31" s="238">
        <v>0</v>
      </c>
      <c r="Z31" s="238">
        <v>0</v>
      </c>
      <c r="AA31" s="238">
        <v>0</v>
      </c>
      <c r="AB31" s="238">
        <v>0</v>
      </c>
      <c r="AC31" s="238">
        <v>0</v>
      </c>
      <c r="AD31" s="238">
        <v>0</v>
      </c>
      <c r="AE31" s="238">
        <v>0</v>
      </c>
      <c r="AF31" s="238">
        <v>0</v>
      </c>
      <c r="AG31" s="122">
        <v>0</v>
      </c>
      <c r="AH31" s="122">
        <v>0</v>
      </c>
      <c r="AI31" s="122">
        <v>0</v>
      </c>
      <c r="AJ31" s="122">
        <v>0</v>
      </c>
      <c r="AK31" s="278">
        <v>0</v>
      </c>
      <c r="AL31" s="420"/>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row>
    <row r="32" spans="1:89" s="18" customFormat="1" hidden="1" x14ac:dyDescent="0.35">
      <c r="A32" s="244" t="s">
        <v>19</v>
      </c>
      <c r="B32" s="195" t="s">
        <v>20</v>
      </c>
      <c r="C32" s="195" t="s">
        <v>99</v>
      </c>
      <c r="D32" s="195" t="s">
        <v>100</v>
      </c>
      <c r="E32" s="195" t="s">
        <v>109</v>
      </c>
      <c r="F32" s="165">
        <v>119000</v>
      </c>
      <c r="G32" s="118">
        <v>0</v>
      </c>
      <c r="H32" s="118">
        <v>0</v>
      </c>
      <c r="I32" s="118">
        <v>0</v>
      </c>
      <c r="J32" s="118">
        <v>0</v>
      </c>
      <c r="K32" s="118">
        <v>0</v>
      </c>
      <c r="L32" s="118">
        <v>0</v>
      </c>
      <c r="M32" s="118">
        <v>0</v>
      </c>
      <c r="N32" s="118">
        <v>0</v>
      </c>
      <c r="O32" s="118">
        <v>0</v>
      </c>
      <c r="P32" s="118">
        <v>0</v>
      </c>
      <c r="Q32" s="118">
        <v>0</v>
      </c>
      <c r="R32" s="118">
        <v>0</v>
      </c>
      <c r="S32" s="118">
        <v>0</v>
      </c>
      <c r="T32" s="118">
        <v>0</v>
      </c>
      <c r="U32" s="118">
        <v>0</v>
      </c>
      <c r="V32" s="118">
        <v>0</v>
      </c>
      <c r="W32" s="118">
        <v>0</v>
      </c>
      <c r="X32" s="236">
        <v>0</v>
      </c>
      <c r="Y32" s="236">
        <v>0</v>
      </c>
      <c r="Z32" s="236">
        <v>0</v>
      </c>
      <c r="AA32" s="236">
        <v>0</v>
      </c>
      <c r="AB32" s="236">
        <v>0</v>
      </c>
      <c r="AC32" s="236">
        <v>0</v>
      </c>
      <c r="AD32" s="236">
        <v>0</v>
      </c>
      <c r="AE32" s="236">
        <v>0</v>
      </c>
      <c r="AF32" s="236">
        <v>0</v>
      </c>
      <c r="AG32" s="118">
        <v>0</v>
      </c>
      <c r="AH32" s="118">
        <v>0</v>
      </c>
      <c r="AI32" s="118">
        <v>0</v>
      </c>
      <c r="AJ32" s="118">
        <v>0</v>
      </c>
      <c r="AK32" s="278">
        <v>0</v>
      </c>
      <c r="AL32" s="420"/>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row>
    <row r="33" spans="1:89" s="18" customFormat="1" hidden="1" x14ac:dyDescent="0.35">
      <c r="A33" s="438" t="s">
        <v>19</v>
      </c>
      <c r="B33" s="198" t="s">
        <v>20</v>
      </c>
      <c r="C33" s="198" t="s">
        <v>100</v>
      </c>
      <c r="D33" s="198" t="s">
        <v>100</v>
      </c>
      <c r="E33" s="198" t="s">
        <v>109</v>
      </c>
      <c r="F33" s="165">
        <v>119000</v>
      </c>
      <c r="G33" s="122">
        <v>0</v>
      </c>
      <c r="H33" s="122">
        <v>0</v>
      </c>
      <c r="I33" s="122">
        <v>0</v>
      </c>
      <c r="J33" s="122">
        <v>0</v>
      </c>
      <c r="K33" s="122">
        <v>0</v>
      </c>
      <c r="L33" s="122">
        <v>0</v>
      </c>
      <c r="M33" s="122">
        <v>0</v>
      </c>
      <c r="N33" s="122">
        <v>0</v>
      </c>
      <c r="O33" s="122">
        <v>0</v>
      </c>
      <c r="P33" s="122">
        <v>0</v>
      </c>
      <c r="Q33" s="122">
        <v>0</v>
      </c>
      <c r="R33" s="122">
        <v>0</v>
      </c>
      <c r="S33" s="122">
        <v>0</v>
      </c>
      <c r="T33" s="122">
        <v>0</v>
      </c>
      <c r="U33" s="122">
        <v>0</v>
      </c>
      <c r="V33" s="122">
        <v>0</v>
      </c>
      <c r="W33" s="122">
        <v>0</v>
      </c>
      <c r="X33" s="238">
        <v>0</v>
      </c>
      <c r="Y33" s="238">
        <v>0</v>
      </c>
      <c r="Z33" s="238">
        <v>0</v>
      </c>
      <c r="AA33" s="238">
        <v>0</v>
      </c>
      <c r="AB33" s="238">
        <v>0</v>
      </c>
      <c r="AC33" s="238">
        <v>0</v>
      </c>
      <c r="AD33" s="238">
        <v>0</v>
      </c>
      <c r="AE33" s="238">
        <v>0</v>
      </c>
      <c r="AF33" s="238">
        <v>0</v>
      </c>
      <c r="AG33" s="122">
        <v>0</v>
      </c>
      <c r="AH33" s="122">
        <v>0</v>
      </c>
      <c r="AI33" s="122">
        <v>0</v>
      </c>
      <c r="AJ33" s="122">
        <v>0</v>
      </c>
      <c r="AK33" s="278">
        <v>0</v>
      </c>
      <c r="AL33" s="420"/>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row>
    <row r="34" spans="1:89" s="74" customFormat="1" hidden="1" x14ac:dyDescent="0.35">
      <c r="A34" s="244" t="s">
        <v>19</v>
      </c>
      <c r="B34" s="195" t="s">
        <v>20</v>
      </c>
      <c r="C34" s="195" t="s">
        <v>99</v>
      </c>
      <c r="D34" s="195" t="s">
        <v>100</v>
      </c>
      <c r="E34" s="195" t="s">
        <v>110</v>
      </c>
      <c r="F34" s="165">
        <v>119000</v>
      </c>
      <c r="G34" s="118">
        <v>0</v>
      </c>
      <c r="H34" s="118">
        <v>0</v>
      </c>
      <c r="I34" s="118">
        <v>0</v>
      </c>
      <c r="J34" s="118">
        <v>0</v>
      </c>
      <c r="K34" s="118">
        <v>0</v>
      </c>
      <c r="L34" s="118">
        <v>0</v>
      </c>
      <c r="M34" s="118">
        <v>0</v>
      </c>
      <c r="N34" s="118">
        <v>0</v>
      </c>
      <c r="O34" s="118">
        <v>0</v>
      </c>
      <c r="P34" s="118">
        <v>0</v>
      </c>
      <c r="Q34" s="118">
        <v>0</v>
      </c>
      <c r="R34" s="118">
        <v>0</v>
      </c>
      <c r="S34" s="118">
        <v>0</v>
      </c>
      <c r="T34" s="118">
        <v>0</v>
      </c>
      <c r="U34" s="118">
        <v>0</v>
      </c>
      <c r="V34" s="118">
        <v>0</v>
      </c>
      <c r="W34" s="118">
        <v>0</v>
      </c>
      <c r="X34" s="236">
        <v>0</v>
      </c>
      <c r="Y34" s="236">
        <v>0</v>
      </c>
      <c r="Z34" s="236">
        <v>0</v>
      </c>
      <c r="AA34" s="236">
        <v>0</v>
      </c>
      <c r="AB34" s="236">
        <v>0</v>
      </c>
      <c r="AC34" s="236">
        <v>0</v>
      </c>
      <c r="AD34" s="236">
        <v>0</v>
      </c>
      <c r="AE34" s="236">
        <v>0</v>
      </c>
      <c r="AF34" s="236">
        <v>0</v>
      </c>
      <c r="AG34" s="118">
        <v>0</v>
      </c>
      <c r="AH34" s="118">
        <v>0</v>
      </c>
      <c r="AI34" s="118">
        <v>0</v>
      </c>
      <c r="AJ34" s="118">
        <v>0</v>
      </c>
      <c r="AK34" s="278">
        <v>0</v>
      </c>
      <c r="AL34" s="420"/>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row>
    <row r="35" spans="1:89" s="18" customFormat="1" hidden="1" x14ac:dyDescent="0.35">
      <c r="A35" s="438" t="s">
        <v>21</v>
      </c>
      <c r="B35" s="198" t="s">
        <v>22</v>
      </c>
      <c r="C35" s="198" t="s">
        <v>99</v>
      </c>
      <c r="D35" s="198" t="s">
        <v>100</v>
      </c>
      <c r="E35" s="198" t="s">
        <v>110</v>
      </c>
      <c r="F35" s="165">
        <v>169000</v>
      </c>
      <c r="G35" s="122">
        <v>0</v>
      </c>
      <c r="H35" s="122">
        <v>0</v>
      </c>
      <c r="I35" s="122">
        <v>0</v>
      </c>
      <c r="J35" s="122">
        <v>0</v>
      </c>
      <c r="K35" s="122">
        <v>0</v>
      </c>
      <c r="L35" s="122">
        <v>0</v>
      </c>
      <c r="M35" s="122">
        <v>0</v>
      </c>
      <c r="N35" s="122">
        <v>0</v>
      </c>
      <c r="O35" s="122">
        <v>0</v>
      </c>
      <c r="P35" s="122">
        <v>0</v>
      </c>
      <c r="Q35" s="122">
        <v>0</v>
      </c>
      <c r="R35" s="122">
        <v>0</v>
      </c>
      <c r="S35" s="122">
        <v>0</v>
      </c>
      <c r="T35" s="122">
        <v>0</v>
      </c>
      <c r="U35" s="122">
        <v>0</v>
      </c>
      <c r="V35" s="122">
        <v>0</v>
      </c>
      <c r="W35" s="122">
        <v>0</v>
      </c>
      <c r="X35" s="238">
        <v>0</v>
      </c>
      <c r="Y35" s="238">
        <v>0</v>
      </c>
      <c r="Z35" s="238">
        <v>0</v>
      </c>
      <c r="AA35" s="238">
        <v>0</v>
      </c>
      <c r="AB35" s="238">
        <v>0</v>
      </c>
      <c r="AC35" s="238">
        <v>0</v>
      </c>
      <c r="AD35" s="238">
        <v>0</v>
      </c>
      <c r="AE35" s="238">
        <v>0</v>
      </c>
      <c r="AF35" s="238">
        <v>0</v>
      </c>
      <c r="AG35" s="122">
        <v>0</v>
      </c>
      <c r="AH35" s="122">
        <v>0</v>
      </c>
      <c r="AI35" s="122">
        <v>0</v>
      </c>
      <c r="AJ35" s="122">
        <v>0</v>
      </c>
      <c r="AK35" s="278">
        <v>0</v>
      </c>
      <c r="AL35" s="420"/>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row>
    <row r="36" spans="1:89" s="18" customFormat="1" hidden="1" x14ac:dyDescent="0.35">
      <c r="A36" s="244" t="s">
        <v>21</v>
      </c>
      <c r="B36" s="195" t="s">
        <v>22</v>
      </c>
      <c r="C36" s="195" t="s">
        <v>99</v>
      </c>
      <c r="D36" s="195" t="s">
        <v>100</v>
      </c>
      <c r="E36" s="195" t="s">
        <v>109</v>
      </c>
      <c r="F36" s="165">
        <v>169000</v>
      </c>
      <c r="G36" s="118">
        <v>0</v>
      </c>
      <c r="H36" s="118">
        <v>0</v>
      </c>
      <c r="I36" s="118">
        <v>0</v>
      </c>
      <c r="J36" s="118">
        <v>0</v>
      </c>
      <c r="K36" s="118">
        <v>0</v>
      </c>
      <c r="L36" s="118">
        <v>0</v>
      </c>
      <c r="M36" s="118">
        <v>0</v>
      </c>
      <c r="N36" s="118">
        <v>0</v>
      </c>
      <c r="O36" s="118">
        <v>0</v>
      </c>
      <c r="P36" s="118">
        <v>0</v>
      </c>
      <c r="Q36" s="118">
        <v>0</v>
      </c>
      <c r="R36" s="118">
        <v>0</v>
      </c>
      <c r="S36" s="118">
        <v>0</v>
      </c>
      <c r="T36" s="118">
        <v>0</v>
      </c>
      <c r="U36" s="118">
        <v>0</v>
      </c>
      <c r="V36" s="118">
        <v>0</v>
      </c>
      <c r="W36" s="118">
        <v>0</v>
      </c>
      <c r="X36" s="236">
        <v>0</v>
      </c>
      <c r="Y36" s="236">
        <v>0</v>
      </c>
      <c r="Z36" s="236">
        <v>0</v>
      </c>
      <c r="AA36" s="236">
        <v>0</v>
      </c>
      <c r="AB36" s="236">
        <v>0</v>
      </c>
      <c r="AC36" s="236">
        <v>0</v>
      </c>
      <c r="AD36" s="236">
        <v>0</v>
      </c>
      <c r="AE36" s="236">
        <v>0</v>
      </c>
      <c r="AF36" s="236">
        <v>0</v>
      </c>
      <c r="AG36" s="118">
        <v>0</v>
      </c>
      <c r="AH36" s="118">
        <v>0</v>
      </c>
      <c r="AI36" s="118">
        <v>0</v>
      </c>
      <c r="AJ36" s="118">
        <v>0</v>
      </c>
      <c r="AK36" s="278">
        <v>0</v>
      </c>
      <c r="AL36" s="420"/>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row>
    <row r="37" spans="1:89" s="18" customFormat="1" hidden="1" x14ac:dyDescent="0.35">
      <c r="A37" s="438" t="s">
        <v>21</v>
      </c>
      <c r="B37" s="198" t="s">
        <v>22</v>
      </c>
      <c r="C37" s="198" t="s">
        <v>100</v>
      </c>
      <c r="D37" s="198" t="s">
        <v>100</v>
      </c>
      <c r="E37" s="198" t="s">
        <v>109</v>
      </c>
      <c r="F37" s="165">
        <v>169000</v>
      </c>
      <c r="G37" s="122">
        <v>0</v>
      </c>
      <c r="H37" s="122">
        <v>0</v>
      </c>
      <c r="I37" s="122">
        <v>0</v>
      </c>
      <c r="J37" s="122">
        <v>0</v>
      </c>
      <c r="K37" s="122">
        <v>0</v>
      </c>
      <c r="L37" s="122">
        <v>0</v>
      </c>
      <c r="M37" s="122">
        <v>0</v>
      </c>
      <c r="N37" s="122">
        <v>0</v>
      </c>
      <c r="O37" s="122">
        <v>0</v>
      </c>
      <c r="P37" s="122">
        <v>0</v>
      </c>
      <c r="Q37" s="122">
        <v>0</v>
      </c>
      <c r="R37" s="122">
        <v>0</v>
      </c>
      <c r="S37" s="122">
        <v>0</v>
      </c>
      <c r="T37" s="122">
        <v>0</v>
      </c>
      <c r="U37" s="122">
        <v>0</v>
      </c>
      <c r="V37" s="122">
        <v>0</v>
      </c>
      <c r="W37" s="122">
        <v>0</v>
      </c>
      <c r="X37" s="238">
        <v>0</v>
      </c>
      <c r="Y37" s="238">
        <v>0</v>
      </c>
      <c r="Z37" s="238">
        <v>0</v>
      </c>
      <c r="AA37" s="238">
        <v>0</v>
      </c>
      <c r="AB37" s="238">
        <v>0</v>
      </c>
      <c r="AC37" s="238">
        <v>0</v>
      </c>
      <c r="AD37" s="238">
        <v>0</v>
      </c>
      <c r="AE37" s="238">
        <v>0</v>
      </c>
      <c r="AF37" s="238">
        <v>0</v>
      </c>
      <c r="AG37" s="122">
        <v>0</v>
      </c>
      <c r="AH37" s="122">
        <v>0</v>
      </c>
      <c r="AI37" s="122">
        <v>0</v>
      </c>
      <c r="AJ37" s="122">
        <v>0</v>
      </c>
      <c r="AK37" s="278">
        <v>0</v>
      </c>
      <c r="AL37" s="420"/>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row>
    <row r="38" spans="1:89" s="18" customFormat="1" hidden="1" x14ac:dyDescent="0.35">
      <c r="A38" s="244" t="s">
        <v>23</v>
      </c>
      <c r="B38" s="195" t="s">
        <v>24</v>
      </c>
      <c r="C38" s="195" t="s">
        <v>99</v>
      </c>
      <c r="D38" s="195" t="s">
        <v>100</v>
      </c>
      <c r="E38" s="195" t="s">
        <v>109</v>
      </c>
      <c r="F38" s="165">
        <v>178000</v>
      </c>
      <c r="G38" s="118">
        <v>0</v>
      </c>
      <c r="H38" s="118">
        <v>0</v>
      </c>
      <c r="I38" s="118">
        <v>0</v>
      </c>
      <c r="J38" s="118">
        <v>0</v>
      </c>
      <c r="K38" s="118">
        <v>0</v>
      </c>
      <c r="L38" s="118">
        <v>0</v>
      </c>
      <c r="M38" s="118">
        <v>0</v>
      </c>
      <c r="N38" s="118">
        <v>0</v>
      </c>
      <c r="O38" s="118">
        <v>0</v>
      </c>
      <c r="P38" s="118">
        <v>0</v>
      </c>
      <c r="Q38" s="118">
        <v>0</v>
      </c>
      <c r="R38" s="118">
        <v>0</v>
      </c>
      <c r="S38" s="118">
        <v>0</v>
      </c>
      <c r="T38" s="118">
        <v>0</v>
      </c>
      <c r="U38" s="118">
        <v>0</v>
      </c>
      <c r="V38" s="118">
        <v>0</v>
      </c>
      <c r="W38" s="118">
        <v>0</v>
      </c>
      <c r="X38" s="236">
        <v>0</v>
      </c>
      <c r="Y38" s="236">
        <v>0</v>
      </c>
      <c r="Z38" s="236">
        <v>0</v>
      </c>
      <c r="AA38" s="236">
        <v>0</v>
      </c>
      <c r="AB38" s="236">
        <v>0</v>
      </c>
      <c r="AC38" s="236">
        <v>0</v>
      </c>
      <c r="AD38" s="236">
        <v>0</v>
      </c>
      <c r="AE38" s="236">
        <v>0</v>
      </c>
      <c r="AF38" s="236">
        <v>0</v>
      </c>
      <c r="AG38" s="118">
        <v>0</v>
      </c>
      <c r="AH38" s="118">
        <v>0</v>
      </c>
      <c r="AI38" s="118">
        <v>0</v>
      </c>
      <c r="AJ38" s="118">
        <v>0</v>
      </c>
      <c r="AK38" s="278">
        <v>0</v>
      </c>
      <c r="AL38" s="420"/>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row>
    <row r="39" spans="1:89" s="74" customFormat="1" hidden="1" x14ac:dyDescent="0.35">
      <c r="A39" s="438" t="s">
        <v>23</v>
      </c>
      <c r="B39" s="198" t="s">
        <v>24</v>
      </c>
      <c r="C39" s="198" t="s">
        <v>100</v>
      </c>
      <c r="D39" s="198" t="s">
        <v>100</v>
      </c>
      <c r="E39" s="198" t="s">
        <v>109</v>
      </c>
      <c r="F39" s="165">
        <v>178000</v>
      </c>
      <c r="G39" s="122">
        <v>0</v>
      </c>
      <c r="H39" s="122">
        <v>0</v>
      </c>
      <c r="I39" s="122">
        <v>0</v>
      </c>
      <c r="J39" s="122">
        <v>0</v>
      </c>
      <c r="K39" s="122">
        <v>0</v>
      </c>
      <c r="L39" s="122">
        <v>0</v>
      </c>
      <c r="M39" s="122">
        <v>0</v>
      </c>
      <c r="N39" s="122">
        <v>0</v>
      </c>
      <c r="O39" s="122">
        <v>0</v>
      </c>
      <c r="P39" s="122">
        <v>0</v>
      </c>
      <c r="Q39" s="122">
        <v>0</v>
      </c>
      <c r="R39" s="122">
        <v>0</v>
      </c>
      <c r="S39" s="122">
        <v>0</v>
      </c>
      <c r="T39" s="122">
        <v>0</v>
      </c>
      <c r="U39" s="122">
        <v>0</v>
      </c>
      <c r="V39" s="122">
        <v>0</v>
      </c>
      <c r="W39" s="122">
        <v>0</v>
      </c>
      <c r="X39" s="238">
        <v>0</v>
      </c>
      <c r="Y39" s="238">
        <v>0</v>
      </c>
      <c r="Z39" s="238">
        <v>0</v>
      </c>
      <c r="AA39" s="238">
        <v>0</v>
      </c>
      <c r="AB39" s="238">
        <v>0</v>
      </c>
      <c r="AC39" s="238">
        <v>0</v>
      </c>
      <c r="AD39" s="238">
        <v>0</v>
      </c>
      <c r="AE39" s="238">
        <v>0</v>
      </c>
      <c r="AF39" s="238">
        <v>0</v>
      </c>
      <c r="AG39" s="122">
        <v>0</v>
      </c>
      <c r="AH39" s="122">
        <v>0</v>
      </c>
      <c r="AI39" s="122">
        <v>0</v>
      </c>
      <c r="AJ39" s="122">
        <v>0</v>
      </c>
      <c r="AK39" s="278">
        <v>0</v>
      </c>
      <c r="AL39" s="420"/>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row>
    <row r="40" spans="1:89" s="18" customFormat="1" hidden="1" x14ac:dyDescent="0.35">
      <c r="A40" s="244" t="s">
        <v>25</v>
      </c>
      <c r="B40" s="195" t="s">
        <v>26</v>
      </c>
      <c r="C40" s="195" t="s">
        <v>99</v>
      </c>
      <c r="D40" s="195" t="s">
        <v>100</v>
      </c>
      <c r="E40" s="195" t="s">
        <v>109</v>
      </c>
      <c r="F40" s="165">
        <v>248000</v>
      </c>
      <c r="G40" s="118">
        <v>0</v>
      </c>
      <c r="H40" s="118">
        <v>0</v>
      </c>
      <c r="I40" s="118">
        <v>0</v>
      </c>
      <c r="J40" s="118">
        <v>0</v>
      </c>
      <c r="K40" s="118">
        <v>0</v>
      </c>
      <c r="L40" s="118">
        <v>0</v>
      </c>
      <c r="M40" s="118">
        <v>0</v>
      </c>
      <c r="N40" s="118">
        <v>0</v>
      </c>
      <c r="O40" s="118">
        <v>0</v>
      </c>
      <c r="P40" s="118">
        <v>0</v>
      </c>
      <c r="Q40" s="118">
        <v>0</v>
      </c>
      <c r="R40" s="118">
        <v>0</v>
      </c>
      <c r="S40" s="118">
        <v>0</v>
      </c>
      <c r="T40" s="118">
        <v>0</v>
      </c>
      <c r="U40" s="118">
        <v>0</v>
      </c>
      <c r="V40" s="118">
        <v>0</v>
      </c>
      <c r="W40" s="118">
        <v>0</v>
      </c>
      <c r="X40" s="236">
        <v>0</v>
      </c>
      <c r="Y40" s="236">
        <v>0</v>
      </c>
      <c r="Z40" s="236">
        <v>0</v>
      </c>
      <c r="AA40" s="236">
        <v>0</v>
      </c>
      <c r="AB40" s="236">
        <v>0</v>
      </c>
      <c r="AC40" s="236">
        <v>0</v>
      </c>
      <c r="AD40" s="236">
        <v>0</v>
      </c>
      <c r="AE40" s="236">
        <v>0</v>
      </c>
      <c r="AF40" s="236">
        <v>0</v>
      </c>
      <c r="AG40" s="118">
        <v>0</v>
      </c>
      <c r="AH40" s="118">
        <v>0</v>
      </c>
      <c r="AI40" s="118">
        <v>0</v>
      </c>
      <c r="AJ40" s="118">
        <v>0</v>
      </c>
      <c r="AK40" s="278">
        <v>0</v>
      </c>
      <c r="AL40" s="420"/>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row>
    <row r="41" spans="1:89" s="18" customFormat="1" hidden="1" x14ac:dyDescent="0.35">
      <c r="A41" s="438" t="s">
        <v>25</v>
      </c>
      <c r="B41" s="198" t="s">
        <v>26</v>
      </c>
      <c r="C41" s="198" t="s">
        <v>100</v>
      </c>
      <c r="D41" s="198" t="s">
        <v>100</v>
      </c>
      <c r="E41" s="198" t="s">
        <v>109</v>
      </c>
      <c r="F41" s="165">
        <v>248000</v>
      </c>
      <c r="G41" s="122">
        <v>0</v>
      </c>
      <c r="H41" s="122">
        <v>0</v>
      </c>
      <c r="I41" s="122">
        <v>0</v>
      </c>
      <c r="J41" s="122">
        <v>0</v>
      </c>
      <c r="K41" s="122">
        <v>0</v>
      </c>
      <c r="L41" s="122">
        <v>0</v>
      </c>
      <c r="M41" s="122">
        <v>0</v>
      </c>
      <c r="N41" s="122">
        <v>0</v>
      </c>
      <c r="O41" s="122">
        <v>0</v>
      </c>
      <c r="P41" s="122">
        <v>0</v>
      </c>
      <c r="Q41" s="122">
        <v>0</v>
      </c>
      <c r="R41" s="122">
        <v>0</v>
      </c>
      <c r="S41" s="122">
        <v>0</v>
      </c>
      <c r="T41" s="122">
        <v>0</v>
      </c>
      <c r="U41" s="122">
        <v>0</v>
      </c>
      <c r="V41" s="122">
        <v>0</v>
      </c>
      <c r="W41" s="122">
        <v>0</v>
      </c>
      <c r="X41" s="238">
        <v>0</v>
      </c>
      <c r="Y41" s="238">
        <v>0</v>
      </c>
      <c r="Z41" s="238">
        <v>0</v>
      </c>
      <c r="AA41" s="238">
        <v>0</v>
      </c>
      <c r="AB41" s="238">
        <v>0</v>
      </c>
      <c r="AC41" s="238">
        <v>0</v>
      </c>
      <c r="AD41" s="238">
        <v>0</v>
      </c>
      <c r="AE41" s="238">
        <v>0</v>
      </c>
      <c r="AF41" s="238">
        <v>0</v>
      </c>
      <c r="AG41" s="122">
        <v>0</v>
      </c>
      <c r="AH41" s="122">
        <v>0</v>
      </c>
      <c r="AI41" s="122">
        <v>0</v>
      </c>
      <c r="AJ41" s="122">
        <v>0</v>
      </c>
      <c r="AK41" s="278">
        <v>0</v>
      </c>
      <c r="AL41" s="420"/>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row>
    <row r="42" spans="1:89" s="18" customFormat="1" hidden="1" x14ac:dyDescent="0.35">
      <c r="A42" s="244" t="s">
        <v>25</v>
      </c>
      <c r="B42" s="195" t="s">
        <v>26</v>
      </c>
      <c r="C42" s="195" t="s">
        <v>100</v>
      </c>
      <c r="D42" s="195" t="s">
        <v>100</v>
      </c>
      <c r="E42" s="195" t="s">
        <v>110</v>
      </c>
      <c r="F42" s="165">
        <v>248000</v>
      </c>
      <c r="G42" s="118">
        <v>0</v>
      </c>
      <c r="H42" s="118">
        <v>0</v>
      </c>
      <c r="I42" s="118">
        <v>0</v>
      </c>
      <c r="J42" s="118">
        <v>0</v>
      </c>
      <c r="K42" s="118">
        <v>0</v>
      </c>
      <c r="L42" s="118">
        <v>0</v>
      </c>
      <c r="M42" s="118">
        <v>0</v>
      </c>
      <c r="N42" s="118">
        <v>0</v>
      </c>
      <c r="O42" s="118">
        <v>0</v>
      </c>
      <c r="P42" s="118">
        <v>0</v>
      </c>
      <c r="Q42" s="118">
        <v>0</v>
      </c>
      <c r="R42" s="118">
        <v>0</v>
      </c>
      <c r="S42" s="118">
        <v>0</v>
      </c>
      <c r="T42" s="118">
        <v>0</v>
      </c>
      <c r="U42" s="118">
        <v>0</v>
      </c>
      <c r="V42" s="118">
        <v>0</v>
      </c>
      <c r="W42" s="118">
        <v>0</v>
      </c>
      <c r="X42" s="236">
        <v>0</v>
      </c>
      <c r="Y42" s="236">
        <v>0</v>
      </c>
      <c r="Z42" s="236">
        <v>0</v>
      </c>
      <c r="AA42" s="236">
        <v>0</v>
      </c>
      <c r="AB42" s="236">
        <v>0</v>
      </c>
      <c r="AC42" s="236">
        <v>0</v>
      </c>
      <c r="AD42" s="236">
        <v>0</v>
      </c>
      <c r="AE42" s="236">
        <v>0</v>
      </c>
      <c r="AF42" s="236">
        <v>0</v>
      </c>
      <c r="AG42" s="118">
        <v>0</v>
      </c>
      <c r="AH42" s="118">
        <v>0</v>
      </c>
      <c r="AI42" s="118">
        <v>0</v>
      </c>
      <c r="AJ42" s="118">
        <v>0</v>
      </c>
      <c r="AK42" s="278">
        <v>0</v>
      </c>
      <c r="AL42" s="420"/>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row>
    <row r="43" spans="1:89" s="18" customFormat="1" hidden="1" x14ac:dyDescent="0.35">
      <c r="A43" s="438" t="s">
        <v>27</v>
      </c>
      <c r="B43" s="198" t="s">
        <v>28</v>
      </c>
      <c r="C43" s="198" t="s">
        <v>100</v>
      </c>
      <c r="D43" s="198" t="s">
        <v>100</v>
      </c>
      <c r="E43" s="198" t="s">
        <v>110</v>
      </c>
      <c r="F43" s="165">
        <v>11000</v>
      </c>
      <c r="G43" s="122">
        <v>0</v>
      </c>
      <c r="H43" s="122">
        <v>0</v>
      </c>
      <c r="I43" s="122">
        <v>0</v>
      </c>
      <c r="J43" s="122">
        <v>0</v>
      </c>
      <c r="K43" s="122">
        <v>0</v>
      </c>
      <c r="L43" s="122">
        <v>0</v>
      </c>
      <c r="M43" s="122">
        <v>0</v>
      </c>
      <c r="N43" s="122">
        <v>0</v>
      </c>
      <c r="O43" s="122">
        <v>0</v>
      </c>
      <c r="P43" s="122">
        <v>0</v>
      </c>
      <c r="Q43" s="122">
        <v>0</v>
      </c>
      <c r="R43" s="122">
        <v>0</v>
      </c>
      <c r="S43" s="122">
        <v>0</v>
      </c>
      <c r="T43" s="122">
        <v>0</v>
      </c>
      <c r="U43" s="122">
        <v>0</v>
      </c>
      <c r="V43" s="122">
        <v>0</v>
      </c>
      <c r="W43" s="122">
        <v>0</v>
      </c>
      <c r="X43" s="238">
        <v>0</v>
      </c>
      <c r="Y43" s="238">
        <v>0</v>
      </c>
      <c r="Z43" s="238">
        <v>0</v>
      </c>
      <c r="AA43" s="238">
        <v>0</v>
      </c>
      <c r="AB43" s="238">
        <v>0</v>
      </c>
      <c r="AC43" s="238">
        <v>0</v>
      </c>
      <c r="AD43" s="238">
        <v>0</v>
      </c>
      <c r="AE43" s="238">
        <v>0</v>
      </c>
      <c r="AF43" s="238">
        <v>0</v>
      </c>
      <c r="AG43" s="122">
        <v>0</v>
      </c>
      <c r="AH43" s="122">
        <v>0</v>
      </c>
      <c r="AI43" s="122">
        <v>0</v>
      </c>
      <c r="AJ43" s="122">
        <v>0</v>
      </c>
      <c r="AK43" s="278">
        <v>0</v>
      </c>
      <c r="AL43" s="420"/>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row>
    <row r="44" spans="1:89" s="18" customFormat="1" hidden="1" x14ac:dyDescent="0.35">
      <c r="A44" s="244" t="s">
        <v>27</v>
      </c>
      <c r="B44" s="195" t="s">
        <v>28</v>
      </c>
      <c r="C44" s="195" t="s">
        <v>100</v>
      </c>
      <c r="D44" s="195" t="s">
        <v>100</v>
      </c>
      <c r="E44" s="195" t="s">
        <v>109</v>
      </c>
      <c r="F44" s="165">
        <v>11000</v>
      </c>
      <c r="G44" s="118">
        <v>0</v>
      </c>
      <c r="H44" s="118">
        <v>0</v>
      </c>
      <c r="I44" s="118">
        <v>0</v>
      </c>
      <c r="J44" s="118">
        <v>0</v>
      </c>
      <c r="K44" s="118">
        <v>0</v>
      </c>
      <c r="L44" s="118">
        <v>0</v>
      </c>
      <c r="M44" s="118">
        <v>0</v>
      </c>
      <c r="N44" s="118">
        <v>0</v>
      </c>
      <c r="O44" s="118">
        <v>0</v>
      </c>
      <c r="P44" s="118">
        <v>0</v>
      </c>
      <c r="Q44" s="118">
        <v>0</v>
      </c>
      <c r="R44" s="118">
        <v>0</v>
      </c>
      <c r="S44" s="118">
        <v>0</v>
      </c>
      <c r="T44" s="118">
        <v>0</v>
      </c>
      <c r="U44" s="118">
        <v>0</v>
      </c>
      <c r="V44" s="118">
        <v>0</v>
      </c>
      <c r="W44" s="118">
        <v>0</v>
      </c>
      <c r="X44" s="236">
        <v>0</v>
      </c>
      <c r="Y44" s="236">
        <v>0</v>
      </c>
      <c r="Z44" s="236">
        <v>0</v>
      </c>
      <c r="AA44" s="236">
        <v>0</v>
      </c>
      <c r="AB44" s="236">
        <v>0</v>
      </c>
      <c r="AC44" s="236">
        <v>0</v>
      </c>
      <c r="AD44" s="236">
        <v>0</v>
      </c>
      <c r="AE44" s="236">
        <v>0</v>
      </c>
      <c r="AF44" s="236">
        <v>0</v>
      </c>
      <c r="AG44" s="118">
        <v>0</v>
      </c>
      <c r="AH44" s="118">
        <v>0</v>
      </c>
      <c r="AI44" s="118">
        <v>0</v>
      </c>
      <c r="AJ44" s="118">
        <v>0</v>
      </c>
      <c r="AK44" s="278">
        <v>0</v>
      </c>
      <c r="AL44" s="420"/>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row>
    <row r="45" spans="1:89" s="18" customFormat="1" hidden="1" x14ac:dyDescent="0.35">
      <c r="A45" s="438" t="s">
        <v>29</v>
      </c>
      <c r="B45" s="198" t="s">
        <v>30</v>
      </c>
      <c r="C45" s="198" t="s">
        <v>100</v>
      </c>
      <c r="D45" s="198" t="s">
        <v>100</v>
      </c>
      <c r="E45" s="198" t="s">
        <v>109</v>
      </c>
      <c r="F45" s="165">
        <v>59000</v>
      </c>
      <c r="G45" s="122">
        <v>0</v>
      </c>
      <c r="H45" s="122">
        <v>0</v>
      </c>
      <c r="I45" s="122">
        <v>0</v>
      </c>
      <c r="J45" s="122">
        <v>0</v>
      </c>
      <c r="K45" s="122">
        <v>0</v>
      </c>
      <c r="L45" s="122">
        <v>0</v>
      </c>
      <c r="M45" s="122">
        <v>0</v>
      </c>
      <c r="N45" s="122">
        <v>0</v>
      </c>
      <c r="O45" s="122">
        <v>0</v>
      </c>
      <c r="P45" s="122">
        <v>0</v>
      </c>
      <c r="Q45" s="122">
        <v>0</v>
      </c>
      <c r="R45" s="122">
        <v>0</v>
      </c>
      <c r="S45" s="122">
        <v>0</v>
      </c>
      <c r="T45" s="122">
        <v>0</v>
      </c>
      <c r="U45" s="122">
        <v>0</v>
      </c>
      <c r="V45" s="122">
        <v>0</v>
      </c>
      <c r="W45" s="122">
        <v>0</v>
      </c>
      <c r="X45" s="238">
        <v>0</v>
      </c>
      <c r="Y45" s="238">
        <v>0</v>
      </c>
      <c r="Z45" s="238">
        <v>0</v>
      </c>
      <c r="AA45" s="238">
        <v>0</v>
      </c>
      <c r="AB45" s="238">
        <v>0</v>
      </c>
      <c r="AC45" s="238">
        <v>0</v>
      </c>
      <c r="AD45" s="238">
        <v>0</v>
      </c>
      <c r="AE45" s="238">
        <v>0</v>
      </c>
      <c r="AF45" s="238">
        <v>0</v>
      </c>
      <c r="AG45" s="122">
        <v>0</v>
      </c>
      <c r="AH45" s="122">
        <v>0</v>
      </c>
      <c r="AI45" s="122">
        <v>0</v>
      </c>
      <c r="AJ45" s="122">
        <v>0</v>
      </c>
      <c r="AK45" s="278">
        <v>0</v>
      </c>
      <c r="AL45" s="420"/>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row>
    <row r="46" spans="1:89" s="18" customFormat="1" hidden="1" x14ac:dyDescent="0.35">
      <c r="A46" s="244" t="s">
        <v>31</v>
      </c>
      <c r="B46" s="195" t="s">
        <v>32</v>
      </c>
      <c r="C46" s="195" t="s">
        <v>100</v>
      </c>
      <c r="D46" s="195" t="s">
        <v>100</v>
      </c>
      <c r="E46" s="195" t="s">
        <v>109</v>
      </c>
      <c r="F46" s="165">
        <v>56000</v>
      </c>
      <c r="G46" s="118">
        <v>0</v>
      </c>
      <c r="H46" s="118">
        <v>0</v>
      </c>
      <c r="I46" s="118">
        <v>0</v>
      </c>
      <c r="J46" s="118">
        <v>0</v>
      </c>
      <c r="K46" s="118">
        <v>0</v>
      </c>
      <c r="L46" s="118">
        <v>0</v>
      </c>
      <c r="M46" s="118">
        <v>0</v>
      </c>
      <c r="N46" s="118">
        <v>0</v>
      </c>
      <c r="O46" s="118">
        <v>0</v>
      </c>
      <c r="P46" s="118">
        <v>0</v>
      </c>
      <c r="Q46" s="118">
        <v>0</v>
      </c>
      <c r="R46" s="118">
        <v>0</v>
      </c>
      <c r="S46" s="118">
        <v>0</v>
      </c>
      <c r="T46" s="118">
        <v>0</v>
      </c>
      <c r="U46" s="118">
        <v>0</v>
      </c>
      <c r="V46" s="118">
        <v>0</v>
      </c>
      <c r="W46" s="118">
        <v>0</v>
      </c>
      <c r="X46" s="236">
        <v>0</v>
      </c>
      <c r="Y46" s="236">
        <v>0</v>
      </c>
      <c r="Z46" s="236">
        <v>0</v>
      </c>
      <c r="AA46" s="236">
        <v>0</v>
      </c>
      <c r="AB46" s="236">
        <v>0</v>
      </c>
      <c r="AC46" s="236">
        <v>0</v>
      </c>
      <c r="AD46" s="236">
        <v>0</v>
      </c>
      <c r="AE46" s="236">
        <v>0</v>
      </c>
      <c r="AF46" s="236">
        <v>0</v>
      </c>
      <c r="AG46" s="118">
        <v>0</v>
      </c>
      <c r="AH46" s="118">
        <v>0</v>
      </c>
      <c r="AI46" s="118">
        <v>0</v>
      </c>
      <c r="AJ46" s="118">
        <v>0</v>
      </c>
      <c r="AK46" s="278">
        <v>0</v>
      </c>
      <c r="AL46" s="420"/>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row>
    <row r="47" spans="1:89" s="18" customFormat="1" hidden="1" x14ac:dyDescent="0.35">
      <c r="A47" s="438" t="s">
        <v>33</v>
      </c>
      <c r="B47" s="198" t="s">
        <v>34</v>
      </c>
      <c r="C47" s="198" t="s">
        <v>100</v>
      </c>
      <c r="D47" s="198" t="s">
        <v>100</v>
      </c>
      <c r="E47" s="198" t="s">
        <v>109</v>
      </c>
      <c r="F47" s="165">
        <v>56000</v>
      </c>
      <c r="G47" s="122">
        <v>0</v>
      </c>
      <c r="H47" s="122">
        <v>0</v>
      </c>
      <c r="I47" s="122">
        <v>0</v>
      </c>
      <c r="J47" s="122">
        <v>0</v>
      </c>
      <c r="K47" s="122">
        <v>0</v>
      </c>
      <c r="L47" s="122">
        <v>0</v>
      </c>
      <c r="M47" s="122">
        <v>0</v>
      </c>
      <c r="N47" s="122">
        <v>0</v>
      </c>
      <c r="O47" s="122">
        <v>0</v>
      </c>
      <c r="P47" s="122">
        <v>0</v>
      </c>
      <c r="Q47" s="122">
        <v>0</v>
      </c>
      <c r="R47" s="122">
        <v>0</v>
      </c>
      <c r="S47" s="122">
        <v>0</v>
      </c>
      <c r="T47" s="122">
        <v>0</v>
      </c>
      <c r="U47" s="122">
        <v>0</v>
      </c>
      <c r="V47" s="122">
        <v>0</v>
      </c>
      <c r="W47" s="122">
        <v>0</v>
      </c>
      <c r="X47" s="238">
        <v>0</v>
      </c>
      <c r="Y47" s="238">
        <v>0</v>
      </c>
      <c r="Z47" s="238">
        <v>0</v>
      </c>
      <c r="AA47" s="238">
        <v>0</v>
      </c>
      <c r="AB47" s="238">
        <v>0</v>
      </c>
      <c r="AC47" s="238">
        <v>0</v>
      </c>
      <c r="AD47" s="238">
        <v>0</v>
      </c>
      <c r="AE47" s="238">
        <v>0</v>
      </c>
      <c r="AF47" s="238">
        <v>0</v>
      </c>
      <c r="AG47" s="122">
        <v>0</v>
      </c>
      <c r="AH47" s="122">
        <v>0</v>
      </c>
      <c r="AI47" s="122">
        <v>0</v>
      </c>
      <c r="AJ47" s="122">
        <v>0</v>
      </c>
      <c r="AK47" s="278">
        <v>0</v>
      </c>
      <c r="AL47" s="420"/>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row>
    <row r="48" spans="1:89" s="18" customFormat="1" hidden="1" x14ac:dyDescent="0.35">
      <c r="A48" s="244" t="s">
        <v>116</v>
      </c>
      <c r="B48" s="195" t="s">
        <v>117</v>
      </c>
      <c r="C48" s="195" t="s">
        <v>100</v>
      </c>
      <c r="D48" s="195" t="s">
        <v>100</v>
      </c>
      <c r="E48" s="195" t="s">
        <v>109</v>
      </c>
      <c r="F48" s="165">
        <v>119000</v>
      </c>
      <c r="G48" s="118">
        <v>0</v>
      </c>
      <c r="H48" s="118">
        <v>0</v>
      </c>
      <c r="I48" s="118">
        <v>0</v>
      </c>
      <c r="J48" s="118">
        <v>0</v>
      </c>
      <c r="K48" s="118">
        <v>0</v>
      </c>
      <c r="L48" s="118">
        <v>0</v>
      </c>
      <c r="M48" s="118">
        <v>0</v>
      </c>
      <c r="N48" s="118">
        <v>0</v>
      </c>
      <c r="O48" s="118">
        <v>0</v>
      </c>
      <c r="P48" s="118">
        <v>0</v>
      </c>
      <c r="Q48" s="118">
        <v>0</v>
      </c>
      <c r="R48" s="118">
        <v>0</v>
      </c>
      <c r="S48" s="118">
        <v>0</v>
      </c>
      <c r="T48" s="118">
        <v>0</v>
      </c>
      <c r="U48" s="118">
        <v>0</v>
      </c>
      <c r="V48" s="118">
        <v>0</v>
      </c>
      <c r="W48" s="118">
        <v>0</v>
      </c>
      <c r="X48" s="236">
        <v>0</v>
      </c>
      <c r="Y48" s="236">
        <v>0</v>
      </c>
      <c r="Z48" s="236">
        <v>0</v>
      </c>
      <c r="AA48" s="236">
        <v>0</v>
      </c>
      <c r="AB48" s="236">
        <v>0</v>
      </c>
      <c r="AC48" s="236">
        <v>0</v>
      </c>
      <c r="AD48" s="236">
        <v>0</v>
      </c>
      <c r="AE48" s="236">
        <v>0</v>
      </c>
      <c r="AF48" s="236">
        <v>0</v>
      </c>
      <c r="AG48" s="118">
        <v>0</v>
      </c>
      <c r="AH48" s="118">
        <v>0</v>
      </c>
      <c r="AI48" s="118">
        <v>0</v>
      </c>
      <c r="AJ48" s="118">
        <v>0</v>
      </c>
      <c r="AK48" s="278">
        <v>0</v>
      </c>
      <c r="AL48" s="420"/>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row>
    <row r="49" spans="1:89" s="18" customFormat="1" hidden="1" x14ac:dyDescent="0.35">
      <c r="A49" s="438" t="s">
        <v>118</v>
      </c>
      <c r="B49" s="198" t="s">
        <v>119</v>
      </c>
      <c r="C49" s="198" t="s">
        <v>100</v>
      </c>
      <c r="D49" s="198" t="s">
        <v>100</v>
      </c>
      <c r="E49" s="198" t="s">
        <v>109</v>
      </c>
      <c r="F49" s="165">
        <v>169000</v>
      </c>
      <c r="G49" s="122">
        <v>0</v>
      </c>
      <c r="H49" s="122">
        <v>0</v>
      </c>
      <c r="I49" s="122">
        <v>0</v>
      </c>
      <c r="J49" s="122">
        <v>0</v>
      </c>
      <c r="K49" s="122">
        <v>0</v>
      </c>
      <c r="L49" s="122">
        <v>0</v>
      </c>
      <c r="M49" s="122">
        <v>0</v>
      </c>
      <c r="N49" s="122">
        <v>0</v>
      </c>
      <c r="O49" s="122">
        <v>0</v>
      </c>
      <c r="P49" s="122">
        <v>0</v>
      </c>
      <c r="Q49" s="122">
        <v>0</v>
      </c>
      <c r="R49" s="122">
        <v>0</v>
      </c>
      <c r="S49" s="122">
        <v>0</v>
      </c>
      <c r="T49" s="122">
        <v>0</v>
      </c>
      <c r="U49" s="122">
        <v>0</v>
      </c>
      <c r="V49" s="122">
        <v>0</v>
      </c>
      <c r="W49" s="122">
        <v>0</v>
      </c>
      <c r="X49" s="238">
        <v>0</v>
      </c>
      <c r="Y49" s="238">
        <v>0</v>
      </c>
      <c r="Z49" s="238">
        <v>0</v>
      </c>
      <c r="AA49" s="238">
        <v>0</v>
      </c>
      <c r="AB49" s="238">
        <v>0</v>
      </c>
      <c r="AC49" s="238">
        <v>0</v>
      </c>
      <c r="AD49" s="238">
        <v>0</v>
      </c>
      <c r="AE49" s="238">
        <v>0</v>
      </c>
      <c r="AF49" s="238">
        <v>0</v>
      </c>
      <c r="AG49" s="122">
        <v>0</v>
      </c>
      <c r="AH49" s="122">
        <v>0</v>
      </c>
      <c r="AI49" s="122">
        <v>0</v>
      </c>
      <c r="AJ49" s="122">
        <v>0</v>
      </c>
      <c r="AK49" s="278">
        <v>0</v>
      </c>
      <c r="AL49" s="420"/>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row>
    <row r="50" spans="1:89" s="18" customFormat="1" hidden="1" x14ac:dyDescent="0.35">
      <c r="A50" s="244" t="s">
        <v>120</v>
      </c>
      <c r="B50" s="195" t="s">
        <v>121</v>
      </c>
      <c r="C50" s="195" t="s">
        <v>100</v>
      </c>
      <c r="D50" s="195" t="s">
        <v>100</v>
      </c>
      <c r="E50" s="195" t="s">
        <v>109</v>
      </c>
      <c r="F50" s="165">
        <v>178000</v>
      </c>
      <c r="G50" s="118">
        <v>0</v>
      </c>
      <c r="H50" s="118">
        <v>0</v>
      </c>
      <c r="I50" s="118">
        <v>0</v>
      </c>
      <c r="J50" s="118">
        <v>0</v>
      </c>
      <c r="K50" s="118">
        <v>0</v>
      </c>
      <c r="L50" s="118">
        <v>0</v>
      </c>
      <c r="M50" s="118">
        <v>0</v>
      </c>
      <c r="N50" s="118">
        <v>0</v>
      </c>
      <c r="O50" s="118">
        <v>0</v>
      </c>
      <c r="P50" s="118">
        <v>0</v>
      </c>
      <c r="Q50" s="118">
        <v>0</v>
      </c>
      <c r="R50" s="118">
        <v>0</v>
      </c>
      <c r="S50" s="118">
        <v>0</v>
      </c>
      <c r="T50" s="118">
        <v>0</v>
      </c>
      <c r="U50" s="118">
        <v>0</v>
      </c>
      <c r="V50" s="118">
        <v>0</v>
      </c>
      <c r="W50" s="118">
        <v>0</v>
      </c>
      <c r="X50" s="236">
        <v>0</v>
      </c>
      <c r="Y50" s="236">
        <v>0</v>
      </c>
      <c r="Z50" s="236">
        <v>0</v>
      </c>
      <c r="AA50" s="236">
        <v>0</v>
      </c>
      <c r="AB50" s="236">
        <v>0</v>
      </c>
      <c r="AC50" s="236">
        <v>0</v>
      </c>
      <c r="AD50" s="236">
        <v>0</v>
      </c>
      <c r="AE50" s="236">
        <v>0</v>
      </c>
      <c r="AF50" s="236">
        <v>0</v>
      </c>
      <c r="AG50" s="118">
        <v>0</v>
      </c>
      <c r="AH50" s="118">
        <v>0</v>
      </c>
      <c r="AI50" s="118">
        <v>0</v>
      </c>
      <c r="AJ50" s="118">
        <v>0</v>
      </c>
      <c r="AK50" s="278">
        <v>0</v>
      </c>
      <c r="AL50" s="420"/>
      <c r="AM50" s="15"/>
      <c r="AN50" s="15"/>
      <c r="AO50" s="15"/>
      <c r="AP50" s="15"/>
      <c r="AQ50" s="15"/>
      <c r="AR50" s="15"/>
      <c r="AS50" s="15"/>
      <c r="AT50" s="15"/>
      <c r="AU50" s="15"/>
      <c r="AV50" s="15"/>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5"/>
      <c r="BX50" s="15"/>
      <c r="BY50" s="15"/>
      <c r="BZ50" s="15"/>
      <c r="CA50" s="15"/>
      <c r="CB50" s="15"/>
      <c r="CC50" s="15"/>
      <c r="CD50" s="15"/>
      <c r="CE50" s="15"/>
      <c r="CF50" s="15"/>
      <c r="CG50" s="15"/>
      <c r="CH50" s="15"/>
      <c r="CI50" s="15"/>
      <c r="CJ50" s="15"/>
      <c r="CK50" s="15"/>
    </row>
    <row r="51" spans="1:89" s="18" customFormat="1" hidden="1" x14ac:dyDescent="0.35">
      <c r="A51" s="438" t="s">
        <v>122</v>
      </c>
      <c r="B51" s="198" t="s">
        <v>123</v>
      </c>
      <c r="C51" s="198" t="s">
        <v>100</v>
      </c>
      <c r="D51" s="198" t="s">
        <v>100</v>
      </c>
      <c r="E51" s="198" t="s">
        <v>109</v>
      </c>
      <c r="F51" s="165">
        <v>248000</v>
      </c>
      <c r="G51" s="122">
        <v>0</v>
      </c>
      <c r="H51" s="122">
        <v>0</v>
      </c>
      <c r="I51" s="122">
        <v>0</v>
      </c>
      <c r="J51" s="122">
        <v>0</v>
      </c>
      <c r="K51" s="122">
        <v>0</v>
      </c>
      <c r="L51" s="122">
        <v>0</v>
      </c>
      <c r="M51" s="122">
        <v>0</v>
      </c>
      <c r="N51" s="122">
        <v>0</v>
      </c>
      <c r="O51" s="122">
        <v>0</v>
      </c>
      <c r="P51" s="122">
        <v>0</v>
      </c>
      <c r="Q51" s="122">
        <v>0</v>
      </c>
      <c r="R51" s="122">
        <v>0</v>
      </c>
      <c r="S51" s="122">
        <v>0</v>
      </c>
      <c r="T51" s="122">
        <v>0</v>
      </c>
      <c r="U51" s="122">
        <v>0</v>
      </c>
      <c r="V51" s="122">
        <v>0</v>
      </c>
      <c r="W51" s="122">
        <v>0</v>
      </c>
      <c r="X51" s="238">
        <v>0</v>
      </c>
      <c r="Y51" s="238">
        <v>0</v>
      </c>
      <c r="Z51" s="238">
        <v>0</v>
      </c>
      <c r="AA51" s="238">
        <v>0</v>
      </c>
      <c r="AB51" s="238">
        <v>0</v>
      </c>
      <c r="AC51" s="238">
        <v>0</v>
      </c>
      <c r="AD51" s="238">
        <v>0</v>
      </c>
      <c r="AE51" s="238">
        <v>0</v>
      </c>
      <c r="AF51" s="238">
        <v>0</v>
      </c>
      <c r="AG51" s="122">
        <v>0</v>
      </c>
      <c r="AH51" s="122">
        <v>0</v>
      </c>
      <c r="AI51" s="122">
        <v>0</v>
      </c>
      <c r="AJ51" s="122">
        <v>0</v>
      </c>
      <c r="AK51" s="278">
        <v>0</v>
      </c>
      <c r="AL51" s="420"/>
      <c r="AM51" s="15"/>
      <c r="AN51" s="15"/>
      <c r="AO51" s="15"/>
      <c r="AP51" s="15"/>
      <c r="AQ51" s="15"/>
      <c r="AR51" s="15"/>
      <c r="AS51" s="15"/>
      <c r="AT51" s="15"/>
      <c r="AU51" s="15"/>
      <c r="AV51" s="15"/>
      <c r="AW51" s="15"/>
      <c r="AX51" s="15"/>
      <c r="AY51" s="15"/>
      <c r="AZ51" s="15"/>
      <c r="BA51" s="15"/>
      <c r="BB51" s="15"/>
      <c r="BC51" s="15"/>
      <c r="BD51" s="15"/>
      <c r="BE51" s="15"/>
      <c r="BF51" s="15"/>
      <c r="BG51" s="15"/>
      <c r="BH51" s="15"/>
      <c r="BI51" s="15"/>
      <c r="BJ51" s="15"/>
      <c r="BK51" s="15"/>
      <c r="BL51" s="15"/>
      <c r="BM51" s="15"/>
      <c r="BN51" s="15"/>
      <c r="BO51" s="15"/>
      <c r="BP51" s="15"/>
      <c r="BQ51" s="15"/>
      <c r="BR51" s="15"/>
      <c r="BS51" s="15"/>
      <c r="BT51" s="15"/>
      <c r="BU51" s="15"/>
      <c r="BV51" s="15"/>
      <c r="BW51" s="15"/>
      <c r="BX51" s="15"/>
      <c r="BY51" s="15"/>
      <c r="BZ51" s="15"/>
      <c r="CA51" s="15"/>
      <c r="CB51" s="15"/>
      <c r="CC51" s="15"/>
      <c r="CD51" s="15"/>
      <c r="CE51" s="15"/>
      <c r="CF51" s="15"/>
      <c r="CG51" s="15"/>
      <c r="CH51" s="15"/>
      <c r="CI51" s="15"/>
      <c r="CJ51" s="15"/>
      <c r="CK51" s="15"/>
    </row>
    <row r="52" spans="1:89" s="18" customFormat="1" hidden="1" x14ac:dyDescent="0.35">
      <c r="A52" s="244" t="s">
        <v>124</v>
      </c>
      <c r="B52" s="195" t="s">
        <v>125</v>
      </c>
      <c r="C52" s="195" t="s">
        <v>100</v>
      </c>
      <c r="D52" s="195" t="s">
        <v>100</v>
      </c>
      <c r="E52" s="195" t="s">
        <v>109</v>
      </c>
      <c r="F52" s="165">
        <v>119000</v>
      </c>
      <c r="G52" s="118">
        <v>0</v>
      </c>
      <c r="H52" s="118">
        <v>0</v>
      </c>
      <c r="I52" s="118">
        <v>0</v>
      </c>
      <c r="J52" s="118">
        <v>0</v>
      </c>
      <c r="K52" s="118">
        <v>0</v>
      </c>
      <c r="L52" s="118">
        <v>0</v>
      </c>
      <c r="M52" s="118">
        <v>0</v>
      </c>
      <c r="N52" s="118">
        <v>0</v>
      </c>
      <c r="O52" s="118">
        <v>0</v>
      </c>
      <c r="P52" s="118">
        <v>0</v>
      </c>
      <c r="Q52" s="118">
        <v>0</v>
      </c>
      <c r="R52" s="118">
        <v>0</v>
      </c>
      <c r="S52" s="118">
        <v>0</v>
      </c>
      <c r="T52" s="118">
        <v>0</v>
      </c>
      <c r="U52" s="118">
        <v>0</v>
      </c>
      <c r="V52" s="118">
        <v>0</v>
      </c>
      <c r="W52" s="118">
        <v>0</v>
      </c>
      <c r="X52" s="236">
        <v>0</v>
      </c>
      <c r="Y52" s="236">
        <v>0</v>
      </c>
      <c r="Z52" s="236">
        <v>0</v>
      </c>
      <c r="AA52" s="236">
        <v>0</v>
      </c>
      <c r="AB52" s="236">
        <v>0</v>
      </c>
      <c r="AC52" s="236">
        <v>0</v>
      </c>
      <c r="AD52" s="236">
        <v>0</v>
      </c>
      <c r="AE52" s="236">
        <v>0</v>
      </c>
      <c r="AF52" s="236">
        <v>0</v>
      </c>
      <c r="AG52" s="118">
        <v>0</v>
      </c>
      <c r="AH52" s="118">
        <v>0</v>
      </c>
      <c r="AI52" s="118">
        <v>0</v>
      </c>
      <c r="AJ52" s="118">
        <v>0</v>
      </c>
      <c r="AK52" s="278">
        <v>0</v>
      </c>
      <c r="AL52" s="420"/>
      <c r="AM52" s="15"/>
      <c r="AN52" s="15"/>
      <c r="AO52" s="15"/>
      <c r="AP52" s="15"/>
      <c r="AQ52" s="15"/>
      <c r="AR52" s="15"/>
      <c r="AS52" s="15"/>
      <c r="AT52" s="15"/>
      <c r="AU52" s="15"/>
      <c r="AV52" s="15"/>
      <c r="AW52" s="15"/>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5"/>
      <c r="BX52" s="15"/>
      <c r="BY52" s="15"/>
      <c r="BZ52" s="15"/>
      <c r="CA52" s="15"/>
      <c r="CB52" s="15"/>
      <c r="CC52" s="15"/>
      <c r="CD52" s="15"/>
      <c r="CE52" s="15"/>
      <c r="CF52" s="15"/>
      <c r="CG52" s="15"/>
      <c r="CH52" s="15"/>
      <c r="CI52" s="15"/>
      <c r="CJ52" s="15"/>
      <c r="CK52" s="15"/>
    </row>
    <row r="53" spans="1:89" s="74" customFormat="1" hidden="1" x14ac:dyDescent="0.35">
      <c r="A53" s="438" t="s">
        <v>124</v>
      </c>
      <c r="B53" s="198" t="s">
        <v>125</v>
      </c>
      <c r="C53" s="198" t="s">
        <v>100</v>
      </c>
      <c r="D53" s="198" t="s">
        <v>100</v>
      </c>
      <c r="E53" s="198" t="s">
        <v>109</v>
      </c>
      <c r="F53" s="165">
        <v>128000</v>
      </c>
      <c r="G53" s="122">
        <v>0</v>
      </c>
      <c r="H53" s="122">
        <v>0</v>
      </c>
      <c r="I53" s="122">
        <v>0</v>
      </c>
      <c r="J53" s="122">
        <v>0</v>
      </c>
      <c r="K53" s="122">
        <v>0</v>
      </c>
      <c r="L53" s="122">
        <v>0</v>
      </c>
      <c r="M53" s="122">
        <v>0</v>
      </c>
      <c r="N53" s="122">
        <v>0</v>
      </c>
      <c r="O53" s="122">
        <v>0</v>
      </c>
      <c r="P53" s="122">
        <v>0</v>
      </c>
      <c r="Q53" s="122">
        <v>0</v>
      </c>
      <c r="R53" s="122">
        <v>0</v>
      </c>
      <c r="S53" s="122">
        <v>0</v>
      </c>
      <c r="T53" s="122">
        <v>0</v>
      </c>
      <c r="U53" s="122">
        <v>0</v>
      </c>
      <c r="V53" s="122">
        <v>0</v>
      </c>
      <c r="W53" s="122">
        <v>0</v>
      </c>
      <c r="X53" s="238">
        <v>0</v>
      </c>
      <c r="Y53" s="238">
        <v>0</v>
      </c>
      <c r="Z53" s="238">
        <v>0</v>
      </c>
      <c r="AA53" s="238">
        <v>0</v>
      </c>
      <c r="AB53" s="238">
        <v>0</v>
      </c>
      <c r="AC53" s="238">
        <v>0</v>
      </c>
      <c r="AD53" s="238">
        <v>0</v>
      </c>
      <c r="AE53" s="238">
        <v>0</v>
      </c>
      <c r="AF53" s="238">
        <v>0</v>
      </c>
      <c r="AG53" s="122">
        <v>0</v>
      </c>
      <c r="AH53" s="122">
        <v>0</v>
      </c>
      <c r="AI53" s="122">
        <v>0</v>
      </c>
      <c r="AJ53" s="122">
        <v>0</v>
      </c>
      <c r="AK53" s="278">
        <v>0</v>
      </c>
      <c r="AL53" s="420"/>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row>
    <row r="54" spans="1:89" s="18" customFormat="1" hidden="1" x14ac:dyDescent="0.35">
      <c r="A54" s="244" t="s">
        <v>124</v>
      </c>
      <c r="B54" s="195" t="s">
        <v>125</v>
      </c>
      <c r="C54" s="195" t="s">
        <v>100</v>
      </c>
      <c r="D54" s="195" t="s">
        <v>100</v>
      </c>
      <c r="E54" s="195" t="s">
        <v>110</v>
      </c>
      <c r="F54" s="165">
        <v>119000</v>
      </c>
      <c r="G54" s="118">
        <v>0</v>
      </c>
      <c r="H54" s="118">
        <v>0</v>
      </c>
      <c r="I54" s="118">
        <v>0</v>
      </c>
      <c r="J54" s="118">
        <v>0</v>
      </c>
      <c r="K54" s="118">
        <v>0</v>
      </c>
      <c r="L54" s="118">
        <v>0</v>
      </c>
      <c r="M54" s="118">
        <v>0</v>
      </c>
      <c r="N54" s="118">
        <v>0</v>
      </c>
      <c r="O54" s="118">
        <v>0</v>
      </c>
      <c r="P54" s="118">
        <v>0</v>
      </c>
      <c r="Q54" s="118">
        <v>0</v>
      </c>
      <c r="R54" s="118">
        <v>0</v>
      </c>
      <c r="S54" s="118">
        <v>0</v>
      </c>
      <c r="T54" s="118">
        <v>0</v>
      </c>
      <c r="U54" s="118">
        <v>0</v>
      </c>
      <c r="V54" s="118">
        <v>0</v>
      </c>
      <c r="W54" s="118">
        <v>0</v>
      </c>
      <c r="X54" s="236">
        <v>0</v>
      </c>
      <c r="Y54" s="236">
        <v>0</v>
      </c>
      <c r="Z54" s="236">
        <v>0</v>
      </c>
      <c r="AA54" s="236">
        <v>0</v>
      </c>
      <c r="AB54" s="236">
        <v>0</v>
      </c>
      <c r="AC54" s="236">
        <v>0</v>
      </c>
      <c r="AD54" s="236">
        <v>0</v>
      </c>
      <c r="AE54" s="236">
        <v>0</v>
      </c>
      <c r="AF54" s="236">
        <v>0</v>
      </c>
      <c r="AG54" s="118">
        <v>0</v>
      </c>
      <c r="AH54" s="118">
        <v>0</v>
      </c>
      <c r="AI54" s="118">
        <v>0</v>
      </c>
      <c r="AJ54" s="118">
        <v>0</v>
      </c>
      <c r="AK54" s="278">
        <v>0</v>
      </c>
      <c r="AL54" s="420"/>
      <c r="AM54" s="15"/>
      <c r="AN54" s="15"/>
      <c r="AO54" s="15"/>
      <c r="AP54" s="15"/>
      <c r="AQ54" s="15"/>
      <c r="AR54" s="15"/>
      <c r="AS54" s="15"/>
      <c r="AT54" s="15"/>
      <c r="AU54" s="15"/>
      <c r="AV54" s="15"/>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5"/>
      <c r="BX54" s="15"/>
      <c r="BY54" s="15"/>
      <c r="BZ54" s="15"/>
      <c r="CA54" s="15"/>
      <c r="CB54" s="15"/>
      <c r="CC54" s="15"/>
      <c r="CD54" s="15"/>
      <c r="CE54" s="15"/>
      <c r="CF54" s="15"/>
      <c r="CG54" s="15"/>
      <c r="CH54" s="15"/>
      <c r="CI54" s="15"/>
      <c r="CJ54" s="15"/>
      <c r="CK54" s="15"/>
    </row>
    <row r="55" spans="1:89" s="18" customFormat="1" hidden="1" x14ac:dyDescent="0.35">
      <c r="A55" s="438" t="s">
        <v>126</v>
      </c>
      <c r="B55" s="198" t="s">
        <v>127</v>
      </c>
      <c r="C55" s="198" t="s">
        <v>100</v>
      </c>
      <c r="D55" s="198" t="s">
        <v>100</v>
      </c>
      <c r="E55" s="198" t="s">
        <v>109</v>
      </c>
      <c r="F55" s="165">
        <v>169000</v>
      </c>
      <c r="G55" s="122">
        <v>0</v>
      </c>
      <c r="H55" s="122">
        <v>0</v>
      </c>
      <c r="I55" s="122">
        <v>0</v>
      </c>
      <c r="J55" s="122">
        <v>0</v>
      </c>
      <c r="K55" s="122">
        <v>0</v>
      </c>
      <c r="L55" s="122">
        <v>0</v>
      </c>
      <c r="M55" s="122">
        <v>0</v>
      </c>
      <c r="N55" s="122">
        <v>0</v>
      </c>
      <c r="O55" s="122">
        <v>0</v>
      </c>
      <c r="P55" s="122">
        <v>0</v>
      </c>
      <c r="Q55" s="122">
        <v>0</v>
      </c>
      <c r="R55" s="122">
        <v>0</v>
      </c>
      <c r="S55" s="122">
        <v>0</v>
      </c>
      <c r="T55" s="122">
        <v>0</v>
      </c>
      <c r="U55" s="122">
        <v>0</v>
      </c>
      <c r="V55" s="122">
        <v>0</v>
      </c>
      <c r="W55" s="122">
        <v>0</v>
      </c>
      <c r="X55" s="238">
        <v>0</v>
      </c>
      <c r="Y55" s="238">
        <v>0</v>
      </c>
      <c r="Z55" s="238">
        <v>0</v>
      </c>
      <c r="AA55" s="238">
        <v>0</v>
      </c>
      <c r="AB55" s="238">
        <v>0</v>
      </c>
      <c r="AC55" s="238">
        <v>0</v>
      </c>
      <c r="AD55" s="238">
        <v>0</v>
      </c>
      <c r="AE55" s="238">
        <v>0</v>
      </c>
      <c r="AF55" s="238">
        <v>0</v>
      </c>
      <c r="AG55" s="122">
        <v>0</v>
      </c>
      <c r="AH55" s="122">
        <v>0</v>
      </c>
      <c r="AI55" s="122">
        <v>0</v>
      </c>
      <c r="AJ55" s="122">
        <v>0</v>
      </c>
      <c r="AK55" s="278">
        <v>0</v>
      </c>
      <c r="AL55" s="420"/>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row>
    <row r="56" spans="1:89" s="18" customFormat="1" hidden="1" x14ac:dyDescent="0.35">
      <c r="A56" s="244" t="s">
        <v>126</v>
      </c>
      <c r="B56" s="195" t="s">
        <v>127</v>
      </c>
      <c r="C56" s="195" t="s">
        <v>100</v>
      </c>
      <c r="D56" s="195" t="s">
        <v>100</v>
      </c>
      <c r="E56" s="195" t="s">
        <v>109</v>
      </c>
      <c r="F56" s="165">
        <v>179000</v>
      </c>
      <c r="G56" s="118">
        <v>0</v>
      </c>
      <c r="H56" s="118">
        <v>0</v>
      </c>
      <c r="I56" s="118">
        <v>0</v>
      </c>
      <c r="J56" s="118">
        <v>0</v>
      </c>
      <c r="K56" s="118">
        <v>0</v>
      </c>
      <c r="L56" s="118">
        <v>0</v>
      </c>
      <c r="M56" s="118">
        <v>0</v>
      </c>
      <c r="N56" s="118">
        <v>0</v>
      </c>
      <c r="O56" s="118">
        <v>0</v>
      </c>
      <c r="P56" s="118">
        <v>0</v>
      </c>
      <c r="Q56" s="118">
        <v>0</v>
      </c>
      <c r="R56" s="118">
        <v>0</v>
      </c>
      <c r="S56" s="118">
        <v>0</v>
      </c>
      <c r="T56" s="118">
        <v>0</v>
      </c>
      <c r="U56" s="118">
        <v>0</v>
      </c>
      <c r="V56" s="118">
        <v>0</v>
      </c>
      <c r="W56" s="118">
        <v>0</v>
      </c>
      <c r="X56" s="236">
        <v>0</v>
      </c>
      <c r="Y56" s="236">
        <v>0</v>
      </c>
      <c r="Z56" s="236">
        <v>0</v>
      </c>
      <c r="AA56" s="236">
        <v>0</v>
      </c>
      <c r="AB56" s="236">
        <v>0</v>
      </c>
      <c r="AC56" s="236">
        <v>0</v>
      </c>
      <c r="AD56" s="236">
        <v>0</v>
      </c>
      <c r="AE56" s="236">
        <v>0</v>
      </c>
      <c r="AF56" s="236">
        <v>0</v>
      </c>
      <c r="AG56" s="118">
        <v>0</v>
      </c>
      <c r="AH56" s="118">
        <v>0</v>
      </c>
      <c r="AI56" s="118">
        <v>0</v>
      </c>
      <c r="AJ56" s="118">
        <v>0</v>
      </c>
      <c r="AK56" s="278">
        <v>0</v>
      </c>
      <c r="AL56" s="420"/>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row>
    <row r="57" spans="1:89" s="18" customFormat="1" hidden="1" x14ac:dyDescent="0.35">
      <c r="A57" s="438" t="s">
        <v>128</v>
      </c>
      <c r="B57" s="198" t="s">
        <v>129</v>
      </c>
      <c r="C57" s="198" t="s">
        <v>100</v>
      </c>
      <c r="D57" s="198" t="s">
        <v>100</v>
      </c>
      <c r="E57" s="198" t="s">
        <v>109</v>
      </c>
      <c r="F57" s="165">
        <v>178000</v>
      </c>
      <c r="G57" s="122">
        <v>0</v>
      </c>
      <c r="H57" s="122">
        <v>0</v>
      </c>
      <c r="I57" s="122">
        <v>0</v>
      </c>
      <c r="J57" s="122">
        <v>0</v>
      </c>
      <c r="K57" s="122">
        <v>0</v>
      </c>
      <c r="L57" s="122">
        <v>0</v>
      </c>
      <c r="M57" s="122">
        <v>0</v>
      </c>
      <c r="N57" s="122">
        <v>0</v>
      </c>
      <c r="O57" s="122">
        <v>0</v>
      </c>
      <c r="P57" s="122">
        <v>0</v>
      </c>
      <c r="Q57" s="122">
        <v>0</v>
      </c>
      <c r="R57" s="122">
        <v>0</v>
      </c>
      <c r="S57" s="122">
        <v>0</v>
      </c>
      <c r="T57" s="122">
        <v>0</v>
      </c>
      <c r="U57" s="122">
        <v>0</v>
      </c>
      <c r="V57" s="122">
        <v>0</v>
      </c>
      <c r="W57" s="122">
        <v>0</v>
      </c>
      <c r="X57" s="238">
        <v>0</v>
      </c>
      <c r="Y57" s="238">
        <v>0</v>
      </c>
      <c r="Z57" s="238">
        <v>0</v>
      </c>
      <c r="AA57" s="238">
        <v>0</v>
      </c>
      <c r="AB57" s="238">
        <v>0</v>
      </c>
      <c r="AC57" s="238">
        <v>0</v>
      </c>
      <c r="AD57" s="238">
        <v>0</v>
      </c>
      <c r="AE57" s="238">
        <v>0</v>
      </c>
      <c r="AF57" s="238">
        <v>0</v>
      </c>
      <c r="AG57" s="122">
        <v>0</v>
      </c>
      <c r="AH57" s="122">
        <v>0</v>
      </c>
      <c r="AI57" s="122">
        <v>0</v>
      </c>
      <c r="AJ57" s="122">
        <v>0</v>
      </c>
      <c r="AK57" s="278">
        <v>0</v>
      </c>
      <c r="AL57" s="420"/>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row>
    <row r="58" spans="1:89" s="18" customFormat="1" hidden="1" x14ac:dyDescent="0.35">
      <c r="A58" s="244" t="s">
        <v>128</v>
      </c>
      <c r="B58" s="195" t="s">
        <v>129</v>
      </c>
      <c r="C58" s="195" t="s">
        <v>100</v>
      </c>
      <c r="D58" s="195" t="s">
        <v>100</v>
      </c>
      <c r="E58" s="195" t="s">
        <v>109</v>
      </c>
      <c r="F58" s="165">
        <v>183000</v>
      </c>
      <c r="G58" s="118">
        <v>0</v>
      </c>
      <c r="H58" s="118">
        <v>0</v>
      </c>
      <c r="I58" s="118">
        <v>0</v>
      </c>
      <c r="J58" s="118">
        <v>0</v>
      </c>
      <c r="K58" s="118">
        <v>0</v>
      </c>
      <c r="L58" s="118">
        <v>0</v>
      </c>
      <c r="M58" s="118">
        <v>0</v>
      </c>
      <c r="N58" s="118">
        <v>0</v>
      </c>
      <c r="O58" s="118">
        <v>0</v>
      </c>
      <c r="P58" s="118">
        <v>0</v>
      </c>
      <c r="Q58" s="118">
        <v>0</v>
      </c>
      <c r="R58" s="118">
        <v>0</v>
      </c>
      <c r="S58" s="118">
        <v>0</v>
      </c>
      <c r="T58" s="118">
        <v>0</v>
      </c>
      <c r="U58" s="118">
        <v>0</v>
      </c>
      <c r="V58" s="118">
        <v>0</v>
      </c>
      <c r="W58" s="118">
        <v>0</v>
      </c>
      <c r="X58" s="236">
        <v>0</v>
      </c>
      <c r="Y58" s="236">
        <v>0</v>
      </c>
      <c r="Z58" s="236">
        <v>0</v>
      </c>
      <c r="AA58" s="236">
        <v>0</v>
      </c>
      <c r="AB58" s="236">
        <v>0</v>
      </c>
      <c r="AC58" s="236">
        <v>0</v>
      </c>
      <c r="AD58" s="236">
        <v>0</v>
      </c>
      <c r="AE58" s="236">
        <v>0</v>
      </c>
      <c r="AF58" s="236">
        <v>0</v>
      </c>
      <c r="AG58" s="118">
        <v>0</v>
      </c>
      <c r="AH58" s="118">
        <v>0</v>
      </c>
      <c r="AI58" s="118">
        <v>0</v>
      </c>
      <c r="AJ58" s="118">
        <v>0</v>
      </c>
      <c r="AK58" s="278">
        <v>0</v>
      </c>
      <c r="AL58" s="420"/>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row>
    <row r="59" spans="1:89" s="18" customFormat="1" hidden="1" x14ac:dyDescent="0.35">
      <c r="A59" s="438" t="s">
        <v>130</v>
      </c>
      <c r="B59" s="198" t="s">
        <v>131</v>
      </c>
      <c r="C59" s="198" t="s">
        <v>100</v>
      </c>
      <c r="D59" s="198" t="s">
        <v>100</v>
      </c>
      <c r="E59" s="198" t="s">
        <v>109</v>
      </c>
      <c r="F59" s="165">
        <v>248000</v>
      </c>
      <c r="G59" s="122">
        <v>0</v>
      </c>
      <c r="H59" s="122">
        <v>0</v>
      </c>
      <c r="I59" s="122">
        <v>0</v>
      </c>
      <c r="J59" s="122">
        <v>0</v>
      </c>
      <c r="K59" s="122">
        <v>0</v>
      </c>
      <c r="L59" s="122">
        <v>0</v>
      </c>
      <c r="M59" s="122">
        <v>0</v>
      </c>
      <c r="N59" s="122">
        <v>0</v>
      </c>
      <c r="O59" s="122">
        <v>0</v>
      </c>
      <c r="P59" s="122">
        <v>0</v>
      </c>
      <c r="Q59" s="122">
        <v>0</v>
      </c>
      <c r="R59" s="122">
        <v>0</v>
      </c>
      <c r="S59" s="122">
        <v>0</v>
      </c>
      <c r="T59" s="122">
        <v>0</v>
      </c>
      <c r="U59" s="122">
        <v>0</v>
      </c>
      <c r="V59" s="122">
        <v>0</v>
      </c>
      <c r="W59" s="122">
        <v>0</v>
      </c>
      <c r="X59" s="238">
        <v>0</v>
      </c>
      <c r="Y59" s="238">
        <v>0</v>
      </c>
      <c r="Z59" s="238">
        <v>0</v>
      </c>
      <c r="AA59" s="238">
        <v>0</v>
      </c>
      <c r="AB59" s="238">
        <v>0</v>
      </c>
      <c r="AC59" s="238">
        <v>0</v>
      </c>
      <c r="AD59" s="238">
        <v>0</v>
      </c>
      <c r="AE59" s="238">
        <v>0</v>
      </c>
      <c r="AF59" s="238">
        <v>0</v>
      </c>
      <c r="AG59" s="122">
        <v>0</v>
      </c>
      <c r="AH59" s="122">
        <v>0</v>
      </c>
      <c r="AI59" s="122">
        <v>0</v>
      </c>
      <c r="AJ59" s="122">
        <v>0</v>
      </c>
      <c r="AK59" s="278">
        <v>0</v>
      </c>
      <c r="AL59" s="420"/>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row>
    <row r="60" spans="1:89" hidden="1" x14ac:dyDescent="0.35">
      <c r="A60" s="244" t="s">
        <v>130</v>
      </c>
      <c r="B60" s="195" t="s">
        <v>131</v>
      </c>
      <c r="C60" s="195" t="s">
        <v>100</v>
      </c>
      <c r="D60" s="195" t="s">
        <v>100</v>
      </c>
      <c r="E60" s="195" t="s">
        <v>109</v>
      </c>
      <c r="F60" s="165">
        <v>259000</v>
      </c>
      <c r="G60" s="118">
        <v>0</v>
      </c>
      <c r="H60" s="118">
        <v>0</v>
      </c>
      <c r="I60" s="118">
        <v>0</v>
      </c>
      <c r="J60" s="118">
        <v>0</v>
      </c>
      <c r="K60" s="118">
        <v>0</v>
      </c>
      <c r="L60" s="118">
        <v>0</v>
      </c>
      <c r="M60" s="118">
        <v>0</v>
      </c>
      <c r="N60" s="118">
        <v>0</v>
      </c>
      <c r="O60" s="118">
        <v>0</v>
      </c>
      <c r="P60" s="118">
        <v>0</v>
      </c>
      <c r="Q60" s="118">
        <v>0</v>
      </c>
      <c r="R60" s="118">
        <v>0</v>
      </c>
      <c r="S60" s="118">
        <v>0</v>
      </c>
      <c r="T60" s="118">
        <v>0</v>
      </c>
      <c r="U60" s="118">
        <v>0</v>
      </c>
      <c r="V60" s="118">
        <v>0</v>
      </c>
      <c r="W60" s="118">
        <v>0</v>
      </c>
      <c r="X60" s="236">
        <v>0</v>
      </c>
      <c r="Y60" s="236">
        <v>0</v>
      </c>
      <c r="Z60" s="236">
        <v>0</v>
      </c>
      <c r="AA60" s="236">
        <v>0</v>
      </c>
      <c r="AB60" s="236">
        <v>0</v>
      </c>
      <c r="AC60" s="236">
        <v>0</v>
      </c>
      <c r="AD60" s="236">
        <v>0</v>
      </c>
      <c r="AE60" s="236">
        <v>0</v>
      </c>
      <c r="AF60" s="236">
        <v>0</v>
      </c>
      <c r="AG60" s="118">
        <v>0</v>
      </c>
      <c r="AH60" s="118">
        <v>0</v>
      </c>
      <c r="AI60" s="118">
        <v>0</v>
      </c>
      <c r="AJ60" s="118">
        <v>0</v>
      </c>
      <c r="AK60" s="278">
        <v>0</v>
      </c>
      <c r="AL60" s="420"/>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row>
    <row r="61" spans="1:89" hidden="1" x14ac:dyDescent="0.35">
      <c r="A61" s="438" t="s">
        <v>35</v>
      </c>
      <c r="B61" s="198" t="s">
        <v>36</v>
      </c>
      <c r="C61" s="198" t="s">
        <v>100</v>
      </c>
      <c r="D61" s="198" t="s">
        <v>100</v>
      </c>
      <c r="E61" s="198" t="s">
        <v>109</v>
      </c>
      <c r="F61" s="165">
        <v>12000</v>
      </c>
      <c r="G61" s="122">
        <v>0</v>
      </c>
      <c r="H61" s="122">
        <v>0</v>
      </c>
      <c r="I61" s="122">
        <v>0</v>
      </c>
      <c r="J61" s="122">
        <v>0</v>
      </c>
      <c r="K61" s="122">
        <v>0</v>
      </c>
      <c r="L61" s="122">
        <v>0</v>
      </c>
      <c r="M61" s="122">
        <v>0</v>
      </c>
      <c r="N61" s="122">
        <v>0</v>
      </c>
      <c r="O61" s="122">
        <v>0</v>
      </c>
      <c r="P61" s="122">
        <v>0</v>
      </c>
      <c r="Q61" s="122">
        <v>0</v>
      </c>
      <c r="R61" s="122">
        <v>0</v>
      </c>
      <c r="S61" s="122">
        <v>0</v>
      </c>
      <c r="T61" s="122">
        <v>0</v>
      </c>
      <c r="U61" s="122">
        <v>0</v>
      </c>
      <c r="V61" s="122">
        <v>0</v>
      </c>
      <c r="W61" s="122">
        <v>0</v>
      </c>
      <c r="X61" s="238">
        <v>0</v>
      </c>
      <c r="Y61" s="238">
        <v>0</v>
      </c>
      <c r="Z61" s="238">
        <v>0</v>
      </c>
      <c r="AA61" s="238">
        <v>0</v>
      </c>
      <c r="AB61" s="238">
        <v>0</v>
      </c>
      <c r="AC61" s="238">
        <v>0</v>
      </c>
      <c r="AD61" s="238">
        <v>0</v>
      </c>
      <c r="AE61" s="238">
        <v>0</v>
      </c>
      <c r="AF61" s="238">
        <v>0</v>
      </c>
      <c r="AG61" s="122">
        <v>0</v>
      </c>
      <c r="AH61" s="122">
        <v>0</v>
      </c>
      <c r="AI61" s="122">
        <v>0</v>
      </c>
      <c r="AJ61" s="122">
        <v>0</v>
      </c>
      <c r="AK61" s="278">
        <v>0</v>
      </c>
      <c r="AL61" s="420"/>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row>
    <row r="62" spans="1:89" hidden="1" x14ac:dyDescent="0.35">
      <c r="A62" s="244" t="s">
        <v>37</v>
      </c>
      <c r="B62" s="195" t="s">
        <v>38</v>
      </c>
      <c r="C62" s="195" t="s">
        <v>100</v>
      </c>
      <c r="D62" s="195" t="s">
        <v>100</v>
      </c>
      <c r="E62" s="195" t="s">
        <v>110</v>
      </c>
      <c r="F62" s="165">
        <v>50000</v>
      </c>
      <c r="G62" s="118">
        <v>0</v>
      </c>
      <c r="H62" s="118">
        <v>0</v>
      </c>
      <c r="I62" s="118">
        <v>0</v>
      </c>
      <c r="J62" s="118">
        <v>0</v>
      </c>
      <c r="K62" s="118">
        <v>0</v>
      </c>
      <c r="L62" s="118">
        <v>0</v>
      </c>
      <c r="M62" s="118">
        <v>0</v>
      </c>
      <c r="N62" s="118">
        <v>0</v>
      </c>
      <c r="O62" s="118">
        <v>0</v>
      </c>
      <c r="P62" s="118">
        <v>0</v>
      </c>
      <c r="Q62" s="118">
        <v>0</v>
      </c>
      <c r="R62" s="118">
        <v>0</v>
      </c>
      <c r="S62" s="118">
        <v>0</v>
      </c>
      <c r="T62" s="118">
        <v>0</v>
      </c>
      <c r="U62" s="118">
        <v>0</v>
      </c>
      <c r="V62" s="118">
        <v>0</v>
      </c>
      <c r="W62" s="118">
        <v>0</v>
      </c>
      <c r="X62" s="236">
        <v>0</v>
      </c>
      <c r="Y62" s="236">
        <v>0</v>
      </c>
      <c r="Z62" s="236">
        <v>0</v>
      </c>
      <c r="AA62" s="236">
        <v>0</v>
      </c>
      <c r="AB62" s="236">
        <v>0</v>
      </c>
      <c r="AC62" s="236">
        <v>0</v>
      </c>
      <c r="AD62" s="236">
        <v>0</v>
      </c>
      <c r="AE62" s="236">
        <v>0</v>
      </c>
      <c r="AF62" s="236">
        <v>0</v>
      </c>
      <c r="AG62" s="118">
        <v>0</v>
      </c>
      <c r="AH62" s="118">
        <v>0</v>
      </c>
      <c r="AI62" s="118">
        <v>0</v>
      </c>
      <c r="AJ62" s="118">
        <v>0</v>
      </c>
      <c r="AK62" s="278">
        <v>0</v>
      </c>
      <c r="AL62" s="420"/>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row>
    <row r="63" spans="1:89" hidden="1" x14ac:dyDescent="0.35">
      <c r="A63" s="438" t="s">
        <v>37</v>
      </c>
      <c r="B63" s="198" t="s">
        <v>38</v>
      </c>
      <c r="C63" s="198" t="s">
        <v>100</v>
      </c>
      <c r="D63" s="198" t="s">
        <v>100</v>
      </c>
      <c r="E63" s="198" t="s">
        <v>109</v>
      </c>
      <c r="F63" s="165">
        <v>50000</v>
      </c>
      <c r="G63" s="122">
        <v>0</v>
      </c>
      <c r="H63" s="122">
        <v>0</v>
      </c>
      <c r="I63" s="122">
        <v>0</v>
      </c>
      <c r="J63" s="122">
        <v>0</v>
      </c>
      <c r="K63" s="122">
        <v>0</v>
      </c>
      <c r="L63" s="122">
        <v>0</v>
      </c>
      <c r="M63" s="122">
        <v>0</v>
      </c>
      <c r="N63" s="122">
        <v>0</v>
      </c>
      <c r="O63" s="122">
        <v>0</v>
      </c>
      <c r="P63" s="122">
        <v>0</v>
      </c>
      <c r="Q63" s="122">
        <v>0</v>
      </c>
      <c r="R63" s="122">
        <v>0</v>
      </c>
      <c r="S63" s="122">
        <v>0</v>
      </c>
      <c r="T63" s="122">
        <v>0</v>
      </c>
      <c r="U63" s="122">
        <v>0</v>
      </c>
      <c r="V63" s="122">
        <v>0</v>
      </c>
      <c r="W63" s="122">
        <v>0</v>
      </c>
      <c r="X63" s="238">
        <v>0</v>
      </c>
      <c r="Y63" s="238">
        <v>0</v>
      </c>
      <c r="Z63" s="238">
        <v>0</v>
      </c>
      <c r="AA63" s="238">
        <v>0</v>
      </c>
      <c r="AB63" s="238">
        <v>0</v>
      </c>
      <c r="AC63" s="238">
        <v>0</v>
      </c>
      <c r="AD63" s="238">
        <v>0</v>
      </c>
      <c r="AE63" s="238">
        <v>0</v>
      </c>
      <c r="AF63" s="238">
        <v>0</v>
      </c>
      <c r="AG63" s="122">
        <v>0</v>
      </c>
      <c r="AH63" s="122">
        <v>0</v>
      </c>
      <c r="AI63" s="122">
        <v>0</v>
      </c>
      <c r="AJ63" s="122">
        <v>0</v>
      </c>
      <c r="AK63" s="278">
        <v>0</v>
      </c>
      <c r="AL63" s="420"/>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row>
    <row r="64" spans="1:89" hidden="1" x14ac:dyDescent="0.35">
      <c r="A64" s="244" t="s">
        <v>39</v>
      </c>
      <c r="B64" s="195" t="s">
        <v>40</v>
      </c>
      <c r="C64" s="195" t="s">
        <v>100</v>
      </c>
      <c r="D64" s="195" t="s">
        <v>100</v>
      </c>
      <c r="E64" s="195" t="s">
        <v>109</v>
      </c>
      <c r="F64" s="165">
        <v>0</v>
      </c>
      <c r="G64" s="118">
        <v>0</v>
      </c>
      <c r="H64" s="118">
        <v>0</v>
      </c>
      <c r="I64" s="118">
        <v>0</v>
      </c>
      <c r="J64" s="118">
        <v>0</v>
      </c>
      <c r="K64" s="118">
        <v>0</v>
      </c>
      <c r="L64" s="118">
        <v>0</v>
      </c>
      <c r="M64" s="118">
        <v>0</v>
      </c>
      <c r="N64" s="118">
        <v>0</v>
      </c>
      <c r="O64" s="118">
        <v>0</v>
      </c>
      <c r="P64" s="118">
        <v>0</v>
      </c>
      <c r="Q64" s="118">
        <v>0</v>
      </c>
      <c r="R64" s="118">
        <v>0</v>
      </c>
      <c r="S64" s="118">
        <v>0</v>
      </c>
      <c r="T64" s="118">
        <v>0</v>
      </c>
      <c r="U64" s="118">
        <v>0</v>
      </c>
      <c r="V64" s="118">
        <v>0</v>
      </c>
      <c r="W64" s="118">
        <v>0</v>
      </c>
      <c r="X64" s="236">
        <v>4</v>
      </c>
      <c r="Y64" s="236">
        <v>6</v>
      </c>
      <c r="Z64" s="236">
        <v>3</v>
      </c>
      <c r="AA64" s="236">
        <v>0</v>
      </c>
      <c r="AB64" s="236">
        <v>0</v>
      </c>
      <c r="AC64" s="236">
        <v>2</v>
      </c>
      <c r="AD64" s="236">
        <v>1</v>
      </c>
      <c r="AE64" s="236">
        <v>5</v>
      </c>
      <c r="AF64" s="236">
        <v>3</v>
      </c>
      <c r="AG64" s="118">
        <v>6</v>
      </c>
      <c r="AH64" s="118">
        <v>3</v>
      </c>
      <c r="AI64" s="118">
        <v>1</v>
      </c>
      <c r="AJ64" s="118">
        <v>3</v>
      </c>
      <c r="AK64" s="278">
        <v>8</v>
      </c>
      <c r="AL64" s="420">
        <v>3</v>
      </c>
      <c r="AM64" s="15">
        <v>2</v>
      </c>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row>
    <row r="65" spans="1:89" hidden="1" x14ac:dyDescent="0.35">
      <c r="A65" s="438" t="s">
        <v>41</v>
      </c>
      <c r="B65" s="198" t="s">
        <v>42</v>
      </c>
      <c r="C65" s="198" t="s">
        <v>100</v>
      </c>
      <c r="D65" s="198" t="s">
        <v>100</v>
      </c>
      <c r="E65" s="198" t="s">
        <v>109</v>
      </c>
      <c r="F65" s="165">
        <v>0</v>
      </c>
      <c r="G65" s="122">
        <v>0</v>
      </c>
      <c r="H65" s="122">
        <v>0</v>
      </c>
      <c r="I65" s="122">
        <v>0</v>
      </c>
      <c r="J65" s="122">
        <v>0</v>
      </c>
      <c r="K65" s="122">
        <v>0</v>
      </c>
      <c r="L65" s="122">
        <v>0</v>
      </c>
      <c r="M65" s="122">
        <v>0</v>
      </c>
      <c r="N65" s="122">
        <v>0</v>
      </c>
      <c r="O65" s="122">
        <v>0</v>
      </c>
      <c r="P65" s="122">
        <v>0</v>
      </c>
      <c r="Q65" s="122">
        <v>0</v>
      </c>
      <c r="R65" s="122">
        <v>0</v>
      </c>
      <c r="S65" s="122">
        <v>0</v>
      </c>
      <c r="T65" s="122">
        <v>0</v>
      </c>
      <c r="U65" s="122">
        <v>0</v>
      </c>
      <c r="V65" s="122">
        <v>0</v>
      </c>
      <c r="W65" s="122">
        <v>0</v>
      </c>
      <c r="X65" s="238">
        <v>4</v>
      </c>
      <c r="Y65" s="238">
        <v>6</v>
      </c>
      <c r="Z65" s="238">
        <v>3</v>
      </c>
      <c r="AA65" s="238">
        <v>0</v>
      </c>
      <c r="AB65" s="238">
        <v>0</v>
      </c>
      <c r="AC65" s="238">
        <v>2</v>
      </c>
      <c r="AD65" s="238">
        <v>1</v>
      </c>
      <c r="AE65" s="238">
        <v>5</v>
      </c>
      <c r="AF65" s="238">
        <v>3</v>
      </c>
      <c r="AG65" s="122">
        <v>0</v>
      </c>
      <c r="AH65" s="122">
        <v>0</v>
      </c>
      <c r="AI65" s="122">
        <v>0</v>
      </c>
      <c r="AJ65" s="122">
        <v>0</v>
      </c>
      <c r="AK65" s="278">
        <v>0</v>
      </c>
      <c r="AL65" s="420"/>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row>
    <row r="66" spans="1:89" hidden="1" x14ac:dyDescent="0.35">
      <c r="A66" s="244" t="s">
        <v>41</v>
      </c>
      <c r="B66" s="195" t="s">
        <v>389</v>
      </c>
      <c r="C66" s="195" t="s">
        <v>100</v>
      </c>
      <c r="D66" s="195" t="s">
        <v>100</v>
      </c>
      <c r="E66" s="195" t="s">
        <v>109</v>
      </c>
      <c r="F66" s="165">
        <v>0</v>
      </c>
      <c r="G66" s="118">
        <v>0</v>
      </c>
      <c r="H66" s="118">
        <v>0</v>
      </c>
      <c r="I66" s="118">
        <v>0</v>
      </c>
      <c r="J66" s="118">
        <v>0</v>
      </c>
      <c r="K66" s="118">
        <v>0</v>
      </c>
      <c r="L66" s="118">
        <v>0</v>
      </c>
      <c r="M66" s="118">
        <v>0</v>
      </c>
      <c r="N66" s="118">
        <v>0</v>
      </c>
      <c r="O66" s="118">
        <v>0</v>
      </c>
      <c r="P66" s="118">
        <v>0</v>
      </c>
      <c r="Q66" s="118">
        <v>0</v>
      </c>
      <c r="R66" s="118">
        <v>0</v>
      </c>
      <c r="S66" s="118">
        <v>0</v>
      </c>
      <c r="T66" s="118">
        <v>0</v>
      </c>
      <c r="U66" s="118">
        <v>0</v>
      </c>
      <c r="V66" s="118">
        <v>0</v>
      </c>
      <c r="W66" s="118">
        <v>0</v>
      </c>
      <c r="X66" s="236">
        <v>0</v>
      </c>
      <c r="Y66" s="236">
        <v>0</v>
      </c>
      <c r="Z66" s="236">
        <v>0</v>
      </c>
      <c r="AA66" s="236">
        <v>0</v>
      </c>
      <c r="AB66" s="236">
        <v>0</v>
      </c>
      <c r="AC66" s="236">
        <v>0</v>
      </c>
      <c r="AD66" s="236">
        <v>0</v>
      </c>
      <c r="AE66" s="236">
        <v>0</v>
      </c>
      <c r="AF66" s="236">
        <v>0</v>
      </c>
      <c r="AG66" s="118">
        <v>1</v>
      </c>
      <c r="AH66" s="118">
        <v>0</v>
      </c>
      <c r="AI66" s="118">
        <v>0</v>
      </c>
      <c r="AJ66" s="118">
        <v>0</v>
      </c>
      <c r="AK66" s="278">
        <v>0</v>
      </c>
      <c r="AL66" s="420"/>
      <c r="AM66" s="15">
        <v>1</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row>
    <row r="67" spans="1:89" hidden="1" x14ac:dyDescent="0.35">
      <c r="A67" s="438" t="s">
        <v>41</v>
      </c>
      <c r="B67" s="198" t="s">
        <v>390</v>
      </c>
      <c r="C67" s="198" t="s">
        <v>100</v>
      </c>
      <c r="D67" s="198" t="s">
        <v>100</v>
      </c>
      <c r="E67" s="198" t="s">
        <v>109</v>
      </c>
      <c r="F67" s="165">
        <v>0</v>
      </c>
      <c r="G67" s="122">
        <v>0</v>
      </c>
      <c r="H67" s="122">
        <v>0</v>
      </c>
      <c r="I67" s="122">
        <v>0</v>
      </c>
      <c r="J67" s="122">
        <v>0</v>
      </c>
      <c r="K67" s="122">
        <v>0</v>
      </c>
      <c r="L67" s="122">
        <v>0</v>
      </c>
      <c r="M67" s="122">
        <v>0</v>
      </c>
      <c r="N67" s="122">
        <v>0</v>
      </c>
      <c r="O67" s="122">
        <v>0</v>
      </c>
      <c r="P67" s="122">
        <v>0</v>
      </c>
      <c r="Q67" s="122">
        <v>0</v>
      </c>
      <c r="R67" s="122">
        <v>0</v>
      </c>
      <c r="S67" s="122">
        <v>0</v>
      </c>
      <c r="T67" s="122">
        <v>0</v>
      </c>
      <c r="U67" s="122">
        <v>0</v>
      </c>
      <c r="V67" s="122">
        <v>0</v>
      </c>
      <c r="W67" s="122">
        <v>0</v>
      </c>
      <c r="X67" s="238">
        <v>0</v>
      </c>
      <c r="Y67" s="238">
        <v>0</v>
      </c>
      <c r="Z67" s="238">
        <v>0</v>
      </c>
      <c r="AA67" s="238">
        <v>0</v>
      </c>
      <c r="AB67" s="238">
        <v>0</v>
      </c>
      <c r="AC67" s="238">
        <v>0</v>
      </c>
      <c r="AD67" s="238">
        <v>0</v>
      </c>
      <c r="AE67" s="238">
        <v>0</v>
      </c>
      <c r="AF67" s="238">
        <v>0</v>
      </c>
      <c r="AG67" s="122">
        <v>2</v>
      </c>
      <c r="AH67" s="122">
        <v>0</v>
      </c>
      <c r="AI67" s="122">
        <v>0</v>
      </c>
      <c r="AJ67" s="122">
        <v>2</v>
      </c>
      <c r="AK67" s="278">
        <v>4</v>
      </c>
      <c r="AL67" s="420">
        <v>1</v>
      </c>
      <c r="AM67" s="15">
        <v>1</v>
      </c>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row>
    <row r="68" spans="1:89" hidden="1" x14ac:dyDescent="0.35">
      <c r="A68" s="244" t="s">
        <v>41</v>
      </c>
      <c r="B68" s="195" t="s">
        <v>391</v>
      </c>
      <c r="C68" s="195" t="s">
        <v>100</v>
      </c>
      <c r="D68" s="195" t="s">
        <v>100</v>
      </c>
      <c r="E68" s="195" t="s">
        <v>109</v>
      </c>
      <c r="F68" s="165">
        <v>0</v>
      </c>
      <c r="G68" s="118">
        <v>0</v>
      </c>
      <c r="H68" s="118">
        <v>0</v>
      </c>
      <c r="I68" s="118">
        <v>0</v>
      </c>
      <c r="J68" s="118">
        <v>0</v>
      </c>
      <c r="K68" s="118">
        <v>0</v>
      </c>
      <c r="L68" s="118">
        <v>0</v>
      </c>
      <c r="M68" s="118">
        <v>0</v>
      </c>
      <c r="N68" s="118">
        <v>0</v>
      </c>
      <c r="O68" s="118">
        <v>0</v>
      </c>
      <c r="P68" s="118">
        <v>0</v>
      </c>
      <c r="Q68" s="118">
        <v>0</v>
      </c>
      <c r="R68" s="118">
        <v>0</v>
      </c>
      <c r="S68" s="118">
        <v>0</v>
      </c>
      <c r="T68" s="118">
        <v>0</v>
      </c>
      <c r="U68" s="118">
        <v>0</v>
      </c>
      <c r="V68" s="118">
        <v>0</v>
      </c>
      <c r="W68" s="118">
        <v>0</v>
      </c>
      <c r="X68" s="236">
        <v>0</v>
      </c>
      <c r="Y68" s="236">
        <v>0</v>
      </c>
      <c r="Z68" s="236">
        <v>0</v>
      </c>
      <c r="AA68" s="236">
        <v>0</v>
      </c>
      <c r="AB68" s="236">
        <v>0</v>
      </c>
      <c r="AC68" s="236">
        <v>0</v>
      </c>
      <c r="AD68" s="236">
        <v>0</v>
      </c>
      <c r="AE68" s="236">
        <v>0</v>
      </c>
      <c r="AF68" s="236">
        <v>0</v>
      </c>
      <c r="AG68" s="118">
        <v>3</v>
      </c>
      <c r="AH68" s="118">
        <v>3</v>
      </c>
      <c r="AI68" s="118">
        <v>1</v>
      </c>
      <c r="AJ68" s="118">
        <v>1</v>
      </c>
      <c r="AK68" s="278">
        <v>5</v>
      </c>
      <c r="AL68" s="420">
        <v>2</v>
      </c>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row>
    <row r="69" spans="1:89" hidden="1" x14ac:dyDescent="0.35">
      <c r="A69" s="438" t="s">
        <v>43</v>
      </c>
      <c r="B69" s="198" t="s">
        <v>44</v>
      </c>
      <c r="C69" s="198" t="s">
        <v>100</v>
      </c>
      <c r="D69" s="198" t="s">
        <v>100</v>
      </c>
      <c r="E69" s="198" t="s">
        <v>109</v>
      </c>
      <c r="F69" s="165">
        <v>14000</v>
      </c>
      <c r="G69" s="122">
        <v>0</v>
      </c>
      <c r="H69" s="122">
        <v>0</v>
      </c>
      <c r="I69" s="122">
        <v>0</v>
      </c>
      <c r="J69" s="122">
        <v>0</v>
      </c>
      <c r="K69" s="122">
        <v>0</v>
      </c>
      <c r="L69" s="122">
        <v>0</v>
      </c>
      <c r="M69" s="122">
        <v>0</v>
      </c>
      <c r="N69" s="122">
        <v>0</v>
      </c>
      <c r="O69" s="122">
        <v>0</v>
      </c>
      <c r="P69" s="122">
        <v>0</v>
      </c>
      <c r="Q69" s="122">
        <v>0</v>
      </c>
      <c r="R69" s="122">
        <v>0</v>
      </c>
      <c r="S69" s="122">
        <v>0</v>
      </c>
      <c r="T69" s="122">
        <v>0</v>
      </c>
      <c r="U69" s="122">
        <v>0</v>
      </c>
      <c r="V69" s="122">
        <v>0</v>
      </c>
      <c r="W69" s="122">
        <v>0</v>
      </c>
      <c r="X69" s="238">
        <v>0</v>
      </c>
      <c r="Y69" s="238">
        <v>0</v>
      </c>
      <c r="Z69" s="238">
        <v>0</v>
      </c>
      <c r="AA69" s="238">
        <v>0</v>
      </c>
      <c r="AB69" s="238">
        <v>0</v>
      </c>
      <c r="AC69" s="238">
        <v>0</v>
      </c>
      <c r="AD69" s="238">
        <v>0</v>
      </c>
      <c r="AE69" s="238">
        <v>0</v>
      </c>
      <c r="AF69" s="238">
        <v>0</v>
      </c>
      <c r="AG69" s="122">
        <v>0</v>
      </c>
      <c r="AH69" s="122">
        <v>0</v>
      </c>
      <c r="AI69" s="122">
        <v>0</v>
      </c>
      <c r="AJ69" s="122">
        <v>0</v>
      </c>
      <c r="AK69" s="278">
        <v>0</v>
      </c>
      <c r="AL69" s="420"/>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row>
    <row r="70" spans="1:89" hidden="1" x14ac:dyDescent="0.35">
      <c r="A70" s="244" t="s">
        <v>43</v>
      </c>
      <c r="B70" s="195" t="s">
        <v>44</v>
      </c>
      <c r="C70" s="195" t="s">
        <v>100</v>
      </c>
      <c r="D70" s="195" t="s">
        <v>100</v>
      </c>
      <c r="E70" s="195" t="s">
        <v>110</v>
      </c>
      <c r="F70" s="165">
        <v>14000</v>
      </c>
      <c r="G70" s="118">
        <v>0</v>
      </c>
      <c r="H70" s="118">
        <v>0</v>
      </c>
      <c r="I70" s="118">
        <v>0</v>
      </c>
      <c r="J70" s="118">
        <v>0</v>
      </c>
      <c r="K70" s="118">
        <v>0</v>
      </c>
      <c r="L70" s="118">
        <v>0</v>
      </c>
      <c r="M70" s="118">
        <v>0</v>
      </c>
      <c r="N70" s="118">
        <v>0</v>
      </c>
      <c r="O70" s="118">
        <v>0</v>
      </c>
      <c r="P70" s="118">
        <v>0</v>
      </c>
      <c r="Q70" s="118">
        <v>0</v>
      </c>
      <c r="R70" s="118">
        <v>0</v>
      </c>
      <c r="S70" s="118">
        <v>0</v>
      </c>
      <c r="T70" s="118">
        <v>0</v>
      </c>
      <c r="U70" s="118">
        <v>0</v>
      </c>
      <c r="V70" s="118">
        <v>0</v>
      </c>
      <c r="W70" s="118">
        <v>0</v>
      </c>
      <c r="X70" s="236">
        <v>0</v>
      </c>
      <c r="Y70" s="236">
        <v>0</v>
      </c>
      <c r="Z70" s="236">
        <v>0</v>
      </c>
      <c r="AA70" s="236">
        <v>0</v>
      </c>
      <c r="AB70" s="236">
        <v>0</v>
      </c>
      <c r="AC70" s="236">
        <v>0</v>
      </c>
      <c r="AD70" s="236">
        <v>0</v>
      </c>
      <c r="AE70" s="236">
        <v>0</v>
      </c>
      <c r="AF70" s="236">
        <v>0</v>
      </c>
      <c r="AG70" s="118">
        <v>0</v>
      </c>
      <c r="AH70" s="118">
        <v>0</v>
      </c>
      <c r="AI70" s="118">
        <v>0</v>
      </c>
      <c r="AJ70" s="118">
        <v>0</v>
      </c>
      <c r="AK70" s="278">
        <v>0</v>
      </c>
      <c r="AL70" s="420"/>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row>
    <row r="71" spans="1:89" hidden="1" x14ac:dyDescent="0.35">
      <c r="A71" s="438" t="s">
        <v>45</v>
      </c>
      <c r="B71" s="198" t="s">
        <v>46</v>
      </c>
      <c r="C71" s="198" t="s">
        <v>100</v>
      </c>
      <c r="D71" s="198" t="s">
        <v>100</v>
      </c>
      <c r="E71" s="198" t="s">
        <v>109</v>
      </c>
      <c r="F71" s="165">
        <v>0</v>
      </c>
      <c r="G71" s="122">
        <v>0</v>
      </c>
      <c r="H71" s="122">
        <v>0</v>
      </c>
      <c r="I71" s="122">
        <v>0</v>
      </c>
      <c r="J71" s="122">
        <v>0</v>
      </c>
      <c r="K71" s="122">
        <v>0</v>
      </c>
      <c r="L71" s="122">
        <v>0</v>
      </c>
      <c r="M71" s="122">
        <v>0</v>
      </c>
      <c r="N71" s="122">
        <v>0</v>
      </c>
      <c r="O71" s="122">
        <v>0</v>
      </c>
      <c r="P71" s="122">
        <v>0</v>
      </c>
      <c r="Q71" s="122">
        <v>0</v>
      </c>
      <c r="R71" s="122">
        <v>0</v>
      </c>
      <c r="S71" s="122">
        <v>0</v>
      </c>
      <c r="T71" s="122">
        <v>0</v>
      </c>
      <c r="U71" s="122">
        <v>0</v>
      </c>
      <c r="V71" s="122">
        <v>0</v>
      </c>
      <c r="W71" s="122">
        <v>0</v>
      </c>
      <c r="X71" s="238">
        <v>0</v>
      </c>
      <c r="Y71" s="238">
        <v>0</v>
      </c>
      <c r="Z71" s="238">
        <v>0</v>
      </c>
      <c r="AA71" s="238">
        <v>0</v>
      </c>
      <c r="AB71" s="238">
        <v>1</v>
      </c>
      <c r="AC71" s="238">
        <v>1</v>
      </c>
      <c r="AD71" s="238">
        <v>0</v>
      </c>
      <c r="AE71" s="238">
        <v>0</v>
      </c>
      <c r="AF71" s="238">
        <v>0</v>
      </c>
      <c r="AG71" s="122">
        <v>0</v>
      </c>
      <c r="AH71" s="122">
        <v>0</v>
      </c>
      <c r="AI71" s="122">
        <v>1</v>
      </c>
      <c r="AJ71" s="122">
        <v>0</v>
      </c>
      <c r="AK71" s="278">
        <v>0</v>
      </c>
      <c r="AL71" s="420"/>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row>
    <row r="72" spans="1:89" hidden="1" x14ac:dyDescent="0.35">
      <c r="A72" s="244" t="s">
        <v>47</v>
      </c>
      <c r="B72" s="195" t="s">
        <v>48</v>
      </c>
      <c r="C72" s="195" t="s">
        <v>100</v>
      </c>
      <c r="D72" s="195" t="s">
        <v>100</v>
      </c>
      <c r="E72" s="195" t="s">
        <v>109</v>
      </c>
      <c r="F72" s="165">
        <v>90000</v>
      </c>
      <c r="G72" s="118">
        <v>0</v>
      </c>
      <c r="H72" s="118">
        <v>0</v>
      </c>
      <c r="I72" s="118">
        <v>0</v>
      </c>
      <c r="J72" s="118">
        <v>0</v>
      </c>
      <c r="K72" s="118">
        <v>0</v>
      </c>
      <c r="L72" s="118">
        <v>0</v>
      </c>
      <c r="M72" s="118">
        <v>0</v>
      </c>
      <c r="N72" s="118">
        <v>0</v>
      </c>
      <c r="O72" s="118">
        <v>0</v>
      </c>
      <c r="P72" s="118">
        <v>0</v>
      </c>
      <c r="Q72" s="118">
        <v>0</v>
      </c>
      <c r="R72" s="118">
        <v>0</v>
      </c>
      <c r="S72" s="118">
        <v>0</v>
      </c>
      <c r="T72" s="118">
        <v>0</v>
      </c>
      <c r="U72" s="118">
        <v>0</v>
      </c>
      <c r="V72" s="118">
        <v>0</v>
      </c>
      <c r="W72" s="118">
        <v>0</v>
      </c>
      <c r="X72" s="237">
        <v>0</v>
      </c>
      <c r="Y72" s="236">
        <v>0</v>
      </c>
      <c r="Z72" s="236">
        <v>0</v>
      </c>
      <c r="AA72" s="236">
        <v>0</v>
      </c>
      <c r="AB72" s="236">
        <v>0</v>
      </c>
      <c r="AC72" s="236">
        <v>0</v>
      </c>
      <c r="AD72" s="236">
        <v>0</v>
      </c>
      <c r="AE72" s="236">
        <v>0</v>
      </c>
      <c r="AF72" s="236">
        <v>0</v>
      </c>
      <c r="AG72" s="118">
        <v>0</v>
      </c>
      <c r="AH72" s="118">
        <v>0</v>
      </c>
      <c r="AI72" s="118">
        <v>0</v>
      </c>
      <c r="AJ72" s="118">
        <v>0</v>
      </c>
      <c r="AK72" s="278">
        <v>0</v>
      </c>
      <c r="AL72" s="420"/>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row>
    <row r="73" spans="1:89" hidden="1" x14ac:dyDescent="0.35">
      <c r="A73" s="438" t="s">
        <v>47</v>
      </c>
      <c r="B73" s="198" t="s">
        <v>132</v>
      </c>
      <c r="C73" s="198" t="s">
        <v>100</v>
      </c>
      <c r="D73" s="198" t="s">
        <v>100</v>
      </c>
      <c r="E73" s="198" t="s">
        <v>109</v>
      </c>
      <c r="F73" s="165">
        <v>90000</v>
      </c>
      <c r="G73" s="122">
        <v>0</v>
      </c>
      <c r="H73" s="122">
        <v>0</v>
      </c>
      <c r="I73" s="122">
        <v>0</v>
      </c>
      <c r="J73" s="122">
        <v>0</v>
      </c>
      <c r="K73" s="122">
        <v>0</v>
      </c>
      <c r="L73" s="122">
        <v>0</v>
      </c>
      <c r="M73" s="122">
        <v>0</v>
      </c>
      <c r="N73" s="122">
        <v>0</v>
      </c>
      <c r="O73" s="122">
        <v>0</v>
      </c>
      <c r="P73" s="122">
        <v>0</v>
      </c>
      <c r="Q73" s="122">
        <v>0</v>
      </c>
      <c r="R73" s="122">
        <v>0</v>
      </c>
      <c r="S73" s="122">
        <v>0</v>
      </c>
      <c r="T73" s="122">
        <v>0</v>
      </c>
      <c r="U73" s="122">
        <v>0</v>
      </c>
      <c r="V73" s="122">
        <v>0</v>
      </c>
      <c r="W73" s="122">
        <v>0</v>
      </c>
      <c r="X73" s="238">
        <v>0</v>
      </c>
      <c r="Y73" s="238">
        <v>0</v>
      </c>
      <c r="Z73" s="238">
        <v>0</v>
      </c>
      <c r="AA73" s="238">
        <v>0</v>
      </c>
      <c r="AB73" s="238">
        <v>0</v>
      </c>
      <c r="AC73" s="238">
        <v>0</v>
      </c>
      <c r="AD73" s="238">
        <v>0</v>
      </c>
      <c r="AE73" s="238">
        <v>0</v>
      </c>
      <c r="AF73" s="238">
        <v>0</v>
      </c>
      <c r="AG73" s="122">
        <v>0</v>
      </c>
      <c r="AH73" s="122">
        <v>0</v>
      </c>
      <c r="AI73" s="122">
        <v>0</v>
      </c>
      <c r="AJ73" s="122">
        <v>0</v>
      </c>
      <c r="AK73" s="278">
        <v>0</v>
      </c>
      <c r="AL73" s="420"/>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row>
    <row r="74" spans="1:89" hidden="1" x14ac:dyDescent="0.35">
      <c r="A74" s="244" t="s">
        <v>49</v>
      </c>
      <c r="B74" s="195" t="s">
        <v>50</v>
      </c>
      <c r="C74" s="195" t="s">
        <v>100</v>
      </c>
      <c r="D74" s="195" t="s">
        <v>102</v>
      </c>
      <c r="E74" s="195" t="s">
        <v>109</v>
      </c>
      <c r="F74" s="165">
        <v>129000</v>
      </c>
      <c r="G74" s="118">
        <v>0</v>
      </c>
      <c r="H74" s="118">
        <v>0</v>
      </c>
      <c r="I74" s="118">
        <v>0</v>
      </c>
      <c r="J74" s="118">
        <v>0</v>
      </c>
      <c r="K74" s="118">
        <v>0</v>
      </c>
      <c r="L74" s="118">
        <v>0</v>
      </c>
      <c r="M74" s="118">
        <v>0</v>
      </c>
      <c r="N74" s="118">
        <v>0</v>
      </c>
      <c r="O74" s="118">
        <v>0</v>
      </c>
      <c r="P74" s="118">
        <v>0</v>
      </c>
      <c r="Q74" s="118">
        <v>0</v>
      </c>
      <c r="R74" s="118">
        <v>0</v>
      </c>
      <c r="S74" s="118">
        <v>0</v>
      </c>
      <c r="T74" s="118">
        <v>0</v>
      </c>
      <c r="U74" s="118">
        <v>0</v>
      </c>
      <c r="V74" s="118">
        <v>0</v>
      </c>
      <c r="W74" s="118">
        <v>0</v>
      </c>
      <c r="X74" s="236">
        <v>0</v>
      </c>
      <c r="Y74" s="236">
        <v>0</v>
      </c>
      <c r="Z74" s="236">
        <v>0</v>
      </c>
      <c r="AA74" s="236">
        <v>0</v>
      </c>
      <c r="AB74" s="236">
        <v>0</v>
      </c>
      <c r="AC74" s="236">
        <v>0</v>
      </c>
      <c r="AD74" s="236">
        <v>0</v>
      </c>
      <c r="AE74" s="236">
        <v>0</v>
      </c>
      <c r="AF74" s="236">
        <v>0</v>
      </c>
      <c r="AG74" s="118">
        <v>0</v>
      </c>
      <c r="AH74" s="118">
        <v>0</v>
      </c>
      <c r="AI74" s="118">
        <v>0</v>
      </c>
      <c r="AJ74" s="118">
        <v>0</v>
      </c>
      <c r="AK74" s="278">
        <v>0</v>
      </c>
      <c r="AL74" s="420"/>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15"/>
      <c r="CB74" s="15"/>
      <c r="CC74" s="15"/>
      <c r="CD74" s="15"/>
      <c r="CE74" s="15"/>
      <c r="CF74" s="15"/>
      <c r="CG74" s="15"/>
      <c r="CH74" s="15"/>
      <c r="CI74" s="15"/>
      <c r="CJ74" s="15"/>
      <c r="CK74" s="15"/>
    </row>
    <row r="75" spans="1:89" hidden="1" x14ac:dyDescent="0.35">
      <c r="A75" s="438" t="s">
        <v>51</v>
      </c>
      <c r="B75" s="198" t="s">
        <v>52</v>
      </c>
      <c r="C75" s="198" t="s">
        <v>100</v>
      </c>
      <c r="D75" s="198" t="s">
        <v>102</v>
      </c>
      <c r="E75" s="198" t="s">
        <v>109</v>
      </c>
      <c r="F75" s="165">
        <v>169000</v>
      </c>
      <c r="G75" s="122">
        <v>0</v>
      </c>
      <c r="H75" s="122">
        <v>0</v>
      </c>
      <c r="I75" s="122">
        <v>0</v>
      </c>
      <c r="J75" s="122">
        <v>0</v>
      </c>
      <c r="K75" s="122">
        <v>0</v>
      </c>
      <c r="L75" s="122">
        <v>0</v>
      </c>
      <c r="M75" s="122">
        <v>0</v>
      </c>
      <c r="N75" s="122">
        <v>0</v>
      </c>
      <c r="O75" s="122">
        <v>0</v>
      </c>
      <c r="P75" s="122">
        <v>0</v>
      </c>
      <c r="Q75" s="122">
        <v>0</v>
      </c>
      <c r="R75" s="122">
        <v>0</v>
      </c>
      <c r="S75" s="122">
        <v>0</v>
      </c>
      <c r="T75" s="122">
        <v>0</v>
      </c>
      <c r="U75" s="122">
        <v>0</v>
      </c>
      <c r="V75" s="122">
        <v>0</v>
      </c>
      <c r="W75" s="122">
        <v>0</v>
      </c>
      <c r="X75" s="238">
        <v>0</v>
      </c>
      <c r="Y75" s="238">
        <v>0</v>
      </c>
      <c r="Z75" s="238">
        <v>0</v>
      </c>
      <c r="AA75" s="238">
        <v>0</v>
      </c>
      <c r="AB75" s="238">
        <v>0</v>
      </c>
      <c r="AC75" s="238">
        <v>0</v>
      </c>
      <c r="AD75" s="238">
        <v>0</v>
      </c>
      <c r="AE75" s="238">
        <v>0</v>
      </c>
      <c r="AF75" s="238">
        <v>0</v>
      </c>
      <c r="AG75" s="122">
        <v>0</v>
      </c>
      <c r="AH75" s="122">
        <v>0</v>
      </c>
      <c r="AI75" s="122">
        <v>0</v>
      </c>
      <c r="AJ75" s="122">
        <v>0</v>
      </c>
      <c r="AK75" s="278">
        <v>0</v>
      </c>
      <c r="AL75" s="420"/>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row>
    <row r="76" spans="1:89" hidden="1" x14ac:dyDescent="0.35">
      <c r="A76" s="244" t="s">
        <v>53</v>
      </c>
      <c r="B76" s="195" t="s">
        <v>54</v>
      </c>
      <c r="C76" s="195" t="s">
        <v>100</v>
      </c>
      <c r="D76" s="195" t="s">
        <v>102</v>
      </c>
      <c r="E76" s="195" t="s">
        <v>109</v>
      </c>
      <c r="F76" s="165">
        <v>216000</v>
      </c>
      <c r="G76" s="118">
        <v>0</v>
      </c>
      <c r="H76" s="118">
        <v>0</v>
      </c>
      <c r="I76" s="118">
        <v>0</v>
      </c>
      <c r="J76" s="118">
        <v>0</v>
      </c>
      <c r="K76" s="118">
        <v>0</v>
      </c>
      <c r="L76" s="118">
        <v>0</v>
      </c>
      <c r="M76" s="118">
        <v>0</v>
      </c>
      <c r="N76" s="118">
        <v>0</v>
      </c>
      <c r="O76" s="118">
        <v>0</v>
      </c>
      <c r="P76" s="118">
        <v>0</v>
      </c>
      <c r="Q76" s="118">
        <v>0</v>
      </c>
      <c r="R76" s="118">
        <v>0</v>
      </c>
      <c r="S76" s="118">
        <v>0</v>
      </c>
      <c r="T76" s="118">
        <v>0</v>
      </c>
      <c r="U76" s="118">
        <v>0</v>
      </c>
      <c r="V76" s="118">
        <v>0</v>
      </c>
      <c r="W76" s="118">
        <v>0</v>
      </c>
      <c r="X76" s="236">
        <v>0</v>
      </c>
      <c r="Y76" s="236">
        <v>0</v>
      </c>
      <c r="Z76" s="236">
        <v>0</v>
      </c>
      <c r="AA76" s="236">
        <v>0</v>
      </c>
      <c r="AB76" s="236">
        <v>0</v>
      </c>
      <c r="AC76" s="236">
        <v>0</v>
      </c>
      <c r="AD76" s="236">
        <v>0</v>
      </c>
      <c r="AE76" s="236">
        <v>0</v>
      </c>
      <c r="AF76" s="236">
        <v>0</v>
      </c>
      <c r="AG76" s="118">
        <v>0</v>
      </c>
      <c r="AH76" s="118">
        <v>0</v>
      </c>
      <c r="AI76" s="118">
        <v>0</v>
      </c>
      <c r="AJ76" s="118">
        <v>0</v>
      </c>
      <c r="AK76" s="278">
        <v>0</v>
      </c>
      <c r="AL76" s="420"/>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5"/>
      <c r="BX76" s="15"/>
      <c r="BY76" s="15"/>
      <c r="BZ76" s="15"/>
      <c r="CA76" s="15"/>
      <c r="CB76" s="15"/>
      <c r="CC76" s="15"/>
      <c r="CD76" s="15"/>
      <c r="CE76" s="15"/>
      <c r="CF76" s="15"/>
      <c r="CG76" s="15"/>
      <c r="CH76" s="15"/>
      <c r="CI76" s="15"/>
      <c r="CJ76" s="15"/>
      <c r="CK76" s="15"/>
    </row>
    <row r="77" spans="1:89" hidden="1" x14ac:dyDescent="0.35">
      <c r="A77" s="438" t="s">
        <v>55</v>
      </c>
      <c r="B77" s="198" t="s">
        <v>56</v>
      </c>
      <c r="C77" s="198" t="s">
        <v>100</v>
      </c>
      <c r="D77" s="198" t="s">
        <v>102</v>
      </c>
      <c r="E77" s="198" t="s">
        <v>109</v>
      </c>
      <c r="F77" s="165">
        <v>328000</v>
      </c>
      <c r="G77" s="122">
        <v>0</v>
      </c>
      <c r="H77" s="122">
        <v>0</v>
      </c>
      <c r="I77" s="122">
        <v>0</v>
      </c>
      <c r="J77" s="122">
        <v>0</v>
      </c>
      <c r="K77" s="122">
        <v>0</v>
      </c>
      <c r="L77" s="122">
        <v>0</v>
      </c>
      <c r="M77" s="122">
        <v>0</v>
      </c>
      <c r="N77" s="122">
        <v>0</v>
      </c>
      <c r="O77" s="122">
        <v>0</v>
      </c>
      <c r="P77" s="122">
        <v>0</v>
      </c>
      <c r="Q77" s="122">
        <v>0</v>
      </c>
      <c r="R77" s="122">
        <v>0</v>
      </c>
      <c r="S77" s="122">
        <v>0</v>
      </c>
      <c r="T77" s="122">
        <v>0</v>
      </c>
      <c r="U77" s="122">
        <v>0</v>
      </c>
      <c r="V77" s="122">
        <v>0</v>
      </c>
      <c r="W77" s="122">
        <v>0</v>
      </c>
      <c r="X77" s="238">
        <v>0</v>
      </c>
      <c r="Y77" s="238">
        <v>0</v>
      </c>
      <c r="Z77" s="238">
        <v>0</v>
      </c>
      <c r="AA77" s="238">
        <v>0</v>
      </c>
      <c r="AB77" s="238">
        <v>0</v>
      </c>
      <c r="AC77" s="238">
        <v>0</v>
      </c>
      <c r="AD77" s="238">
        <v>0</v>
      </c>
      <c r="AE77" s="238">
        <v>0</v>
      </c>
      <c r="AF77" s="238">
        <v>0</v>
      </c>
      <c r="AG77" s="122">
        <v>0</v>
      </c>
      <c r="AH77" s="122">
        <v>0</v>
      </c>
      <c r="AI77" s="122">
        <v>0</v>
      </c>
      <c r="AJ77" s="122">
        <v>0</v>
      </c>
      <c r="AK77" s="278">
        <v>0</v>
      </c>
      <c r="AL77" s="420"/>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5"/>
      <c r="BX77" s="15"/>
      <c r="BY77" s="15"/>
      <c r="BZ77" s="15"/>
      <c r="CA77" s="15"/>
      <c r="CB77" s="15"/>
      <c r="CC77" s="15"/>
      <c r="CD77" s="15"/>
      <c r="CE77" s="15"/>
      <c r="CF77" s="15"/>
      <c r="CG77" s="15"/>
      <c r="CH77" s="15"/>
      <c r="CI77" s="15"/>
      <c r="CJ77" s="15"/>
      <c r="CK77" s="15"/>
    </row>
    <row r="78" spans="1:89" hidden="1" x14ac:dyDescent="0.35">
      <c r="A78" s="244" t="s">
        <v>97</v>
      </c>
      <c r="B78" s="195" t="s">
        <v>98</v>
      </c>
      <c r="C78" s="195" t="s">
        <v>101</v>
      </c>
      <c r="D78" s="195" t="s">
        <v>100</v>
      </c>
      <c r="E78" s="195" t="s">
        <v>109</v>
      </c>
      <c r="F78" s="165">
        <v>0</v>
      </c>
      <c r="G78" s="118">
        <v>0</v>
      </c>
      <c r="H78" s="118">
        <v>0</v>
      </c>
      <c r="I78" s="118">
        <v>0</v>
      </c>
      <c r="J78" s="118">
        <v>0</v>
      </c>
      <c r="K78" s="118">
        <v>0</v>
      </c>
      <c r="L78" s="118">
        <v>0</v>
      </c>
      <c r="M78" s="118">
        <v>0</v>
      </c>
      <c r="N78" s="118">
        <v>0</v>
      </c>
      <c r="O78" s="118">
        <v>0</v>
      </c>
      <c r="P78" s="118">
        <v>0</v>
      </c>
      <c r="Q78" s="118">
        <v>0</v>
      </c>
      <c r="R78" s="118">
        <v>0</v>
      </c>
      <c r="S78" s="118">
        <v>0</v>
      </c>
      <c r="T78" s="118">
        <v>0</v>
      </c>
      <c r="U78" s="118">
        <v>0</v>
      </c>
      <c r="V78" s="118">
        <v>0</v>
      </c>
      <c r="W78" s="118">
        <v>0</v>
      </c>
      <c r="X78" s="236">
        <v>0</v>
      </c>
      <c r="Y78" s="236">
        <v>0</v>
      </c>
      <c r="Z78" s="236">
        <v>0</v>
      </c>
      <c r="AA78" s="236">
        <v>0</v>
      </c>
      <c r="AB78" s="236">
        <v>0</v>
      </c>
      <c r="AC78" s="236">
        <v>0</v>
      </c>
      <c r="AD78" s="236">
        <v>0</v>
      </c>
      <c r="AE78" s="236">
        <v>0</v>
      </c>
      <c r="AF78" s="236">
        <v>0</v>
      </c>
      <c r="AG78" s="118">
        <v>0</v>
      </c>
      <c r="AH78" s="118">
        <v>0</v>
      </c>
      <c r="AI78" s="118">
        <v>0</v>
      </c>
      <c r="AJ78" s="118">
        <v>0</v>
      </c>
      <c r="AK78" s="278">
        <v>0</v>
      </c>
      <c r="AL78" s="420"/>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5"/>
      <c r="BX78" s="15"/>
      <c r="BY78" s="15"/>
      <c r="BZ78" s="15"/>
      <c r="CA78" s="15"/>
      <c r="CB78" s="15"/>
      <c r="CC78" s="15"/>
      <c r="CD78" s="15"/>
      <c r="CE78" s="15"/>
      <c r="CF78" s="15"/>
      <c r="CG78" s="15"/>
      <c r="CH78" s="15"/>
      <c r="CI78" s="15"/>
      <c r="CJ78" s="15"/>
      <c r="CK78" s="15"/>
    </row>
    <row r="79" spans="1:89" hidden="1" x14ac:dyDescent="0.35">
      <c r="A79" s="438" t="s">
        <v>57</v>
      </c>
      <c r="B79" s="198" t="s">
        <v>58</v>
      </c>
      <c r="C79" s="198" t="s">
        <v>100</v>
      </c>
      <c r="D79" s="198" t="s">
        <v>100</v>
      </c>
      <c r="E79" s="198" t="s">
        <v>109</v>
      </c>
      <c r="F79" s="165">
        <v>0</v>
      </c>
      <c r="G79" s="122">
        <v>0</v>
      </c>
      <c r="H79" s="122">
        <v>0</v>
      </c>
      <c r="I79" s="122">
        <v>0</v>
      </c>
      <c r="J79" s="122">
        <v>0</v>
      </c>
      <c r="K79" s="122">
        <v>0</v>
      </c>
      <c r="L79" s="122">
        <v>0</v>
      </c>
      <c r="M79" s="122">
        <v>0</v>
      </c>
      <c r="N79" s="122">
        <v>0</v>
      </c>
      <c r="O79" s="122">
        <v>0</v>
      </c>
      <c r="P79" s="122">
        <v>0</v>
      </c>
      <c r="Q79" s="122">
        <v>0</v>
      </c>
      <c r="R79" s="122">
        <v>0</v>
      </c>
      <c r="S79" s="122">
        <v>0</v>
      </c>
      <c r="T79" s="122">
        <v>0</v>
      </c>
      <c r="U79" s="122">
        <v>0</v>
      </c>
      <c r="V79" s="122">
        <v>0</v>
      </c>
      <c r="W79" s="122">
        <v>0</v>
      </c>
      <c r="X79" s="238">
        <v>0</v>
      </c>
      <c r="Y79" s="238">
        <v>0</v>
      </c>
      <c r="Z79" s="238">
        <v>0</v>
      </c>
      <c r="AA79" s="238">
        <v>0</v>
      </c>
      <c r="AB79" s="238">
        <v>0</v>
      </c>
      <c r="AC79" s="238">
        <v>0</v>
      </c>
      <c r="AD79" s="238">
        <v>0</v>
      </c>
      <c r="AE79" s="238">
        <v>0</v>
      </c>
      <c r="AF79" s="238">
        <v>0</v>
      </c>
      <c r="AG79" s="122">
        <v>0</v>
      </c>
      <c r="AH79" s="122">
        <v>0</v>
      </c>
      <c r="AI79" s="122">
        <v>0</v>
      </c>
      <c r="AJ79" s="122">
        <v>0</v>
      </c>
      <c r="AK79" s="278">
        <v>0</v>
      </c>
      <c r="AL79" s="420"/>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BT79" s="15"/>
      <c r="BU79" s="15"/>
      <c r="BV79" s="15"/>
      <c r="BW79" s="15"/>
      <c r="BX79" s="15"/>
      <c r="BY79" s="15"/>
      <c r="BZ79" s="15"/>
      <c r="CA79" s="15"/>
      <c r="CB79" s="15"/>
      <c r="CC79" s="15"/>
      <c r="CD79" s="15"/>
      <c r="CE79" s="15"/>
      <c r="CF79" s="15"/>
      <c r="CG79" s="15"/>
      <c r="CH79" s="15"/>
      <c r="CI79" s="15"/>
      <c r="CJ79" s="15"/>
      <c r="CK79" s="15"/>
    </row>
    <row r="80" spans="1:89" hidden="1" x14ac:dyDescent="0.35">
      <c r="A80" s="244" t="s">
        <v>59</v>
      </c>
      <c r="B80" s="195" t="s">
        <v>60</v>
      </c>
      <c r="C80" s="195" t="s">
        <v>100</v>
      </c>
      <c r="D80" s="195" t="s">
        <v>103</v>
      </c>
      <c r="E80" s="195" t="s">
        <v>109</v>
      </c>
      <c r="F80" s="165">
        <v>167000</v>
      </c>
      <c r="G80" s="118">
        <v>0</v>
      </c>
      <c r="H80" s="118">
        <v>0</v>
      </c>
      <c r="I80" s="118">
        <v>0</v>
      </c>
      <c r="J80" s="118">
        <v>0</v>
      </c>
      <c r="K80" s="118">
        <v>0</v>
      </c>
      <c r="L80" s="118">
        <v>0</v>
      </c>
      <c r="M80" s="118">
        <v>0</v>
      </c>
      <c r="N80" s="118">
        <v>0</v>
      </c>
      <c r="O80" s="118">
        <v>0</v>
      </c>
      <c r="P80" s="118">
        <v>0</v>
      </c>
      <c r="Q80" s="118">
        <v>0</v>
      </c>
      <c r="R80" s="118">
        <v>0</v>
      </c>
      <c r="S80" s="118">
        <v>0</v>
      </c>
      <c r="T80" s="118">
        <v>0</v>
      </c>
      <c r="U80" s="118">
        <v>0</v>
      </c>
      <c r="V80" s="118">
        <v>0</v>
      </c>
      <c r="W80" s="118">
        <v>0</v>
      </c>
      <c r="X80" s="236">
        <v>0</v>
      </c>
      <c r="Y80" s="236">
        <v>0</v>
      </c>
      <c r="Z80" s="236">
        <v>0</v>
      </c>
      <c r="AA80" s="236">
        <v>0</v>
      </c>
      <c r="AB80" s="236">
        <v>0</v>
      </c>
      <c r="AC80" s="236">
        <v>0</v>
      </c>
      <c r="AD80" s="236">
        <v>0</v>
      </c>
      <c r="AE80" s="236">
        <v>0</v>
      </c>
      <c r="AF80" s="236">
        <v>0</v>
      </c>
      <c r="AG80" s="118">
        <v>0</v>
      </c>
      <c r="AH80" s="118">
        <v>0</v>
      </c>
      <c r="AI80" s="118">
        <v>0</v>
      </c>
      <c r="AJ80" s="118">
        <v>0</v>
      </c>
      <c r="AK80" s="278">
        <v>0</v>
      </c>
      <c r="AL80" s="420"/>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c r="BX80" s="15"/>
      <c r="BY80" s="15"/>
      <c r="BZ80" s="15"/>
      <c r="CA80" s="15"/>
      <c r="CB80" s="15"/>
      <c r="CC80" s="15"/>
      <c r="CD80" s="15"/>
      <c r="CE80" s="15"/>
      <c r="CF80" s="15"/>
      <c r="CG80" s="15"/>
      <c r="CH80" s="15"/>
      <c r="CI80" s="15"/>
      <c r="CJ80" s="15"/>
      <c r="CK80" s="15"/>
    </row>
    <row r="81" spans="1:89" hidden="1" x14ac:dyDescent="0.35">
      <c r="A81" s="438" t="s">
        <v>61</v>
      </c>
      <c r="B81" s="198" t="s">
        <v>62</v>
      </c>
      <c r="C81" s="198" t="s">
        <v>100</v>
      </c>
      <c r="D81" s="198" t="s">
        <v>103</v>
      </c>
      <c r="E81" s="198" t="s">
        <v>109</v>
      </c>
      <c r="F81" s="165">
        <v>329000</v>
      </c>
      <c r="G81" s="122">
        <v>0</v>
      </c>
      <c r="H81" s="122">
        <v>0</v>
      </c>
      <c r="I81" s="122">
        <v>0</v>
      </c>
      <c r="J81" s="122">
        <v>0</v>
      </c>
      <c r="K81" s="122">
        <v>0</v>
      </c>
      <c r="L81" s="122">
        <v>0</v>
      </c>
      <c r="M81" s="122">
        <v>0</v>
      </c>
      <c r="N81" s="122">
        <v>0</v>
      </c>
      <c r="O81" s="122">
        <v>0</v>
      </c>
      <c r="P81" s="122">
        <v>0</v>
      </c>
      <c r="Q81" s="122">
        <v>0</v>
      </c>
      <c r="R81" s="122">
        <v>0</v>
      </c>
      <c r="S81" s="122">
        <v>0</v>
      </c>
      <c r="T81" s="122">
        <v>0</v>
      </c>
      <c r="U81" s="122">
        <v>0</v>
      </c>
      <c r="V81" s="122">
        <v>0</v>
      </c>
      <c r="W81" s="122">
        <v>0</v>
      </c>
      <c r="X81" s="238">
        <v>0</v>
      </c>
      <c r="Y81" s="238">
        <v>0</v>
      </c>
      <c r="Z81" s="238">
        <v>0</v>
      </c>
      <c r="AA81" s="238">
        <v>0</v>
      </c>
      <c r="AB81" s="238">
        <v>0</v>
      </c>
      <c r="AC81" s="238">
        <v>0</v>
      </c>
      <c r="AD81" s="238">
        <v>0</v>
      </c>
      <c r="AE81" s="238">
        <v>0</v>
      </c>
      <c r="AF81" s="238">
        <v>0</v>
      </c>
      <c r="AG81" s="122">
        <v>0</v>
      </c>
      <c r="AH81" s="122">
        <v>0</v>
      </c>
      <c r="AI81" s="122">
        <v>0</v>
      </c>
      <c r="AJ81" s="122">
        <v>0</v>
      </c>
      <c r="AK81" s="278">
        <v>0</v>
      </c>
      <c r="AL81" s="420"/>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15"/>
      <c r="CB81" s="15"/>
      <c r="CC81" s="15"/>
      <c r="CD81" s="15"/>
      <c r="CE81" s="15"/>
      <c r="CF81" s="15"/>
      <c r="CG81" s="15"/>
      <c r="CH81" s="15"/>
      <c r="CI81" s="15"/>
      <c r="CJ81" s="15"/>
      <c r="CK81" s="15"/>
    </row>
    <row r="82" spans="1:89" hidden="1" x14ac:dyDescent="0.35">
      <c r="A82" s="244" t="s">
        <v>63</v>
      </c>
      <c r="B82" s="195" t="s">
        <v>64</v>
      </c>
      <c r="C82" s="195" t="s">
        <v>100</v>
      </c>
      <c r="D82" s="195" t="s">
        <v>103</v>
      </c>
      <c r="E82" s="195" t="s">
        <v>109</v>
      </c>
      <c r="F82" s="165">
        <v>39000</v>
      </c>
      <c r="G82" s="118">
        <v>0</v>
      </c>
      <c r="H82" s="118">
        <v>0</v>
      </c>
      <c r="I82" s="118">
        <v>0</v>
      </c>
      <c r="J82" s="118">
        <v>0</v>
      </c>
      <c r="K82" s="118">
        <v>0</v>
      </c>
      <c r="L82" s="118">
        <v>0</v>
      </c>
      <c r="M82" s="118">
        <v>0</v>
      </c>
      <c r="N82" s="118">
        <v>0</v>
      </c>
      <c r="O82" s="118">
        <v>0</v>
      </c>
      <c r="P82" s="118">
        <v>0</v>
      </c>
      <c r="Q82" s="118">
        <v>0</v>
      </c>
      <c r="R82" s="118">
        <v>0</v>
      </c>
      <c r="S82" s="118">
        <v>0</v>
      </c>
      <c r="T82" s="118">
        <v>0</v>
      </c>
      <c r="U82" s="118">
        <v>0</v>
      </c>
      <c r="V82" s="118">
        <v>0</v>
      </c>
      <c r="W82" s="118">
        <v>0</v>
      </c>
      <c r="X82" s="236">
        <v>0</v>
      </c>
      <c r="Y82" s="236">
        <v>0</v>
      </c>
      <c r="Z82" s="236">
        <v>0</v>
      </c>
      <c r="AA82" s="236">
        <v>0</v>
      </c>
      <c r="AB82" s="236">
        <v>0</v>
      </c>
      <c r="AC82" s="236">
        <v>0</v>
      </c>
      <c r="AD82" s="236">
        <v>0</v>
      </c>
      <c r="AE82" s="236">
        <v>0</v>
      </c>
      <c r="AF82" s="236">
        <v>0</v>
      </c>
      <c r="AG82" s="118">
        <v>0</v>
      </c>
      <c r="AH82" s="118">
        <v>0</v>
      </c>
      <c r="AI82" s="118">
        <v>0</v>
      </c>
      <c r="AJ82" s="118">
        <v>0</v>
      </c>
      <c r="AK82" s="278">
        <v>0</v>
      </c>
      <c r="AL82" s="420"/>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15"/>
      <c r="CB82" s="15"/>
      <c r="CC82" s="15"/>
      <c r="CD82" s="15"/>
      <c r="CE82" s="15"/>
      <c r="CF82" s="15"/>
      <c r="CG82" s="15"/>
      <c r="CH82" s="15"/>
      <c r="CI82" s="15"/>
      <c r="CJ82" s="15"/>
      <c r="CK82" s="15"/>
    </row>
    <row r="83" spans="1:89" hidden="1" x14ac:dyDescent="0.35">
      <c r="A83" s="438" t="s">
        <v>65</v>
      </c>
      <c r="B83" s="198" t="s">
        <v>66</v>
      </c>
      <c r="C83" s="198" t="s">
        <v>100</v>
      </c>
      <c r="D83" s="198" t="s">
        <v>103</v>
      </c>
      <c r="E83" s="198" t="s">
        <v>109</v>
      </c>
      <c r="F83" s="165">
        <v>99000</v>
      </c>
      <c r="G83" s="122">
        <v>0</v>
      </c>
      <c r="H83" s="122">
        <v>0</v>
      </c>
      <c r="I83" s="122">
        <v>0</v>
      </c>
      <c r="J83" s="122">
        <v>0</v>
      </c>
      <c r="K83" s="122">
        <v>0</v>
      </c>
      <c r="L83" s="122">
        <v>0</v>
      </c>
      <c r="M83" s="122">
        <v>0</v>
      </c>
      <c r="N83" s="122">
        <v>0</v>
      </c>
      <c r="O83" s="122">
        <v>0</v>
      </c>
      <c r="P83" s="122">
        <v>0</v>
      </c>
      <c r="Q83" s="122">
        <v>0</v>
      </c>
      <c r="R83" s="122">
        <v>0</v>
      </c>
      <c r="S83" s="122">
        <v>0</v>
      </c>
      <c r="T83" s="122">
        <v>0</v>
      </c>
      <c r="U83" s="122">
        <v>0</v>
      </c>
      <c r="V83" s="122">
        <v>0</v>
      </c>
      <c r="W83" s="122">
        <v>0</v>
      </c>
      <c r="X83" s="238">
        <v>19</v>
      </c>
      <c r="Y83" s="238">
        <v>10</v>
      </c>
      <c r="Z83" s="238">
        <v>7</v>
      </c>
      <c r="AA83" s="238">
        <v>10</v>
      </c>
      <c r="AB83" s="238">
        <v>6</v>
      </c>
      <c r="AC83" s="238">
        <v>26</v>
      </c>
      <c r="AD83" s="238">
        <v>30</v>
      </c>
      <c r="AE83" s="238">
        <v>14</v>
      </c>
      <c r="AF83" s="238">
        <v>14</v>
      </c>
      <c r="AG83" s="122">
        <v>15</v>
      </c>
      <c r="AH83" s="122">
        <v>4</v>
      </c>
      <c r="AI83" s="122">
        <v>11</v>
      </c>
      <c r="AJ83" s="122">
        <v>5</v>
      </c>
      <c r="AK83" s="278">
        <v>8</v>
      </c>
      <c r="AL83" s="420">
        <v>25</v>
      </c>
      <c r="AM83" s="15">
        <v>15</v>
      </c>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15"/>
      <c r="CB83" s="15"/>
      <c r="CC83" s="15"/>
      <c r="CD83" s="15"/>
      <c r="CE83" s="15"/>
      <c r="CF83" s="15"/>
      <c r="CG83" s="15"/>
      <c r="CH83" s="15"/>
      <c r="CI83" s="15"/>
      <c r="CJ83" s="15"/>
      <c r="CK83" s="15"/>
    </row>
    <row r="84" spans="1:89" hidden="1" x14ac:dyDescent="0.35">
      <c r="A84" s="244" t="s">
        <v>67</v>
      </c>
      <c r="B84" s="195" t="s">
        <v>68</v>
      </c>
      <c r="C84" s="195" t="s">
        <v>100</v>
      </c>
      <c r="D84" s="195" t="s">
        <v>100</v>
      </c>
      <c r="E84" s="195" t="s">
        <v>109</v>
      </c>
      <c r="F84" s="165">
        <v>0</v>
      </c>
      <c r="G84" s="118">
        <v>0</v>
      </c>
      <c r="H84" s="118">
        <v>0</v>
      </c>
      <c r="I84" s="118">
        <v>0</v>
      </c>
      <c r="J84" s="118">
        <v>0</v>
      </c>
      <c r="K84" s="118">
        <v>0</v>
      </c>
      <c r="L84" s="118">
        <v>0</v>
      </c>
      <c r="M84" s="118">
        <v>0</v>
      </c>
      <c r="N84" s="118">
        <v>0</v>
      </c>
      <c r="O84" s="118">
        <v>0</v>
      </c>
      <c r="P84" s="118">
        <v>0</v>
      </c>
      <c r="Q84" s="118">
        <v>0</v>
      </c>
      <c r="R84" s="118">
        <v>0</v>
      </c>
      <c r="S84" s="118">
        <v>0</v>
      </c>
      <c r="T84" s="118">
        <v>0</v>
      </c>
      <c r="U84" s="118">
        <v>0</v>
      </c>
      <c r="V84" s="118">
        <v>0</v>
      </c>
      <c r="W84" s="118">
        <v>0</v>
      </c>
      <c r="X84" s="236">
        <v>0</v>
      </c>
      <c r="Y84" s="236">
        <v>0</v>
      </c>
      <c r="Z84" s="236">
        <v>0</v>
      </c>
      <c r="AA84" s="236">
        <v>0</v>
      </c>
      <c r="AB84" s="236">
        <v>0</v>
      </c>
      <c r="AC84" s="236">
        <v>0</v>
      </c>
      <c r="AD84" s="236">
        <v>0</v>
      </c>
      <c r="AE84" s="236">
        <v>0</v>
      </c>
      <c r="AF84" s="236">
        <v>0</v>
      </c>
      <c r="AG84" s="118">
        <v>0</v>
      </c>
      <c r="AH84" s="118">
        <v>0</v>
      </c>
      <c r="AI84" s="118">
        <v>0</v>
      </c>
      <c r="AJ84" s="118">
        <v>0</v>
      </c>
      <c r="AK84" s="278">
        <v>0</v>
      </c>
      <c r="AL84" s="420"/>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15"/>
      <c r="CB84" s="15"/>
      <c r="CC84" s="15"/>
      <c r="CD84" s="15"/>
      <c r="CE84" s="15"/>
      <c r="CF84" s="15"/>
      <c r="CG84" s="15"/>
      <c r="CH84" s="15"/>
      <c r="CI84" s="15"/>
      <c r="CJ84" s="15"/>
      <c r="CK84" s="15"/>
    </row>
    <row r="85" spans="1:89" hidden="1" x14ac:dyDescent="0.35">
      <c r="A85" s="438" t="s">
        <v>69</v>
      </c>
      <c r="B85" s="198" t="s">
        <v>70</v>
      </c>
      <c r="C85" s="198" t="s">
        <v>100</v>
      </c>
      <c r="D85" s="198" t="s">
        <v>104</v>
      </c>
      <c r="E85" s="198" t="s">
        <v>109</v>
      </c>
      <c r="F85" s="165">
        <v>155000</v>
      </c>
      <c r="G85" s="122">
        <v>0</v>
      </c>
      <c r="H85" s="122">
        <v>0</v>
      </c>
      <c r="I85" s="122">
        <v>0</v>
      </c>
      <c r="J85" s="122">
        <v>0</v>
      </c>
      <c r="K85" s="122">
        <v>0</v>
      </c>
      <c r="L85" s="122">
        <v>0</v>
      </c>
      <c r="M85" s="122">
        <v>0</v>
      </c>
      <c r="N85" s="122">
        <v>0</v>
      </c>
      <c r="O85" s="122">
        <v>0</v>
      </c>
      <c r="P85" s="122">
        <v>0</v>
      </c>
      <c r="Q85" s="122">
        <v>0</v>
      </c>
      <c r="R85" s="122">
        <v>0</v>
      </c>
      <c r="S85" s="122">
        <v>0</v>
      </c>
      <c r="T85" s="122">
        <v>0</v>
      </c>
      <c r="U85" s="122">
        <v>0</v>
      </c>
      <c r="V85" s="122">
        <v>0</v>
      </c>
      <c r="W85" s="122">
        <v>0</v>
      </c>
      <c r="X85" s="238">
        <v>18</v>
      </c>
      <c r="Y85" s="238">
        <v>18</v>
      </c>
      <c r="Z85" s="238">
        <v>1</v>
      </c>
      <c r="AA85" s="238">
        <v>0</v>
      </c>
      <c r="AB85" s="238">
        <v>0</v>
      </c>
      <c r="AC85" s="238">
        <v>0</v>
      </c>
      <c r="AD85" s="238">
        <v>0</v>
      </c>
      <c r="AE85" s="238">
        <v>0</v>
      </c>
      <c r="AF85" s="238">
        <v>0</v>
      </c>
      <c r="AG85" s="122">
        <v>0</v>
      </c>
      <c r="AH85" s="122">
        <v>0</v>
      </c>
      <c r="AI85" s="122">
        <v>0</v>
      </c>
      <c r="AJ85" s="122">
        <v>0</v>
      </c>
      <c r="AK85" s="278">
        <v>0</v>
      </c>
      <c r="AL85" s="420"/>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c r="BY85" s="15"/>
      <c r="BZ85" s="15"/>
      <c r="CA85" s="15"/>
      <c r="CB85" s="15"/>
      <c r="CC85" s="15"/>
      <c r="CD85" s="15"/>
      <c r="CE85" s="15"/>
      <c r="CF85" s="15"/>
      <c r="CG85" s="15"/>
      <c r="CH85" s="15"/>
      <c r="CI85" s="15"/>
      <c r="CJ85" s="15"/>
      <c r="CK85" s="15"/>
    </row>
    <row r="86" spans="1:89" hidden="1" x14ac:dyDescent="0.35">
      <c r="A86" s="244" t="s">
        <v>71</v>
      </c>
      <c r="B86" s="195" t="s">
        <v>72</v>
      </c>
      <c r="C86" s="195" t="s">
        <v>100</v>
      </c>
      <c r="D86" s="195" t="s">
        <v>104</v>
      </c>
      <c r="E86" s="195" t="s">
        <v>109</v>
      </c>
      <c r="F86" s="165">
        <v>196000</v>
      </c>
      <c r="G86" s="118">
        <v>0</v>
      </c>
      <c r="H86" s="118">
        <v>0</v>
      </c>
      <c r="I86" s="118">
        <v>0</v>
      </c>
      <c r="J86" s="118">
        <v>0</v>
      </c>
      <c r="K86" s="118">
        <v>0</v>
      </c>
      <c r="L86" s="118">
        <v>0</v>
      </c>
      <c r="M86" s="118">
        <v>0</v>
      </c>
      <c r="N86" s="118">
        <v>0</v>
      </c>
      <c r="O86" s="118">
        <v>0</v>
      </c>
      <c r="P86" s="118">
        <v>0</v>
      </c>
      <c r="Q86" s="118">
        <v>0</v>
      </c>
      <c r="R86" s="118">
        <v>0</v>
      </c>
      <c r="S86" s="118">
        <v>0</v>
      </c>
      <c r="T86" s="118">
        <v>0</v>
      </c>
      <c r="U86" s="118">
        <v>0</v>
      </c>
      <c r="V86" s="118">
        <v>0</v>
      </c>
      <c r="W86" s="118">
        <v>0</v>
      </c>
      <c r="X86" s="236">
        <v>15</v>
      </c>
      <c r="Y86" s="236">
        <v>6</v>
      </c>
      <c r="Z86" s="236">
        <v>1</v>
      </c>
      <c r="AA86" s="236">
        <v>0</v>
      </c>
      <c r="AB86" s="236">
        <v>0</v>
      </c>
      <c r="AC86" s="236">
        <v>0</v>
      </c>
      <c r="AD86" s="236">
        <v>0</v>
      </c>
      <c r="AE86" s="236">
        <v>0</v>
      </c>
      <c r="AF86" s="236">
        <v>0</v>
      </c>
      <c r="AG86" s="118">
        <v>0</v>
      </c>
      <c r="AH86" s="118">
        <v>0</v>
      </c>
      <c r="AI86" s="118">
        <v>0</v>
      </c>
      <c r="AJ86" s="118">
        <v>0</v>
      </c>
      <c r="AK86" s="278">
        <v>0</v>
      </c>
      <c r="AL86" s="420"/>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c r="BX86" s="15"/>
      <c r="BY86" s="15"/>
      <c r="BZ86" s="15"/>
      <c r="CA86" s="15"/>
      <c r="CB86" s="15"/>
      <c r="CC86" s="15"/>
      <c r="CD86" s="15"/>
      <c r="CE86" s="15"/>
      <c r="CF86" s="15"/>
      <c r="CG86" s="15"/>
      <c r="CH86" s="15"/>
      <c r="CI86" s="15"/>
      <c r="CJ86" s="15"/>
      <c r="CK86" s="15"/>
    </row>
    <row r="87" spans="1:89" hidden="1" x14ac:dyDescent="0.35">
      <c r="A87" s="438" t="s">
        <v>73</v>
      </c>
      <c r="B87" s="198" t="s">
        <v>74</v>
      </c>
      <c r="C87" s="198" t="s">
        <v>100</v>
      </c>
      <c r="D87" s="198" t="s">
        <v>104</v>
      </c>
      <c r="E87" s="198" t="s">
        <v>109</v>
      </c>
      <c r="F87" s="165">
        <v>168000</v>
      </c>
      <c r="G87" s="122">
        <v>0</v>
      </c>
      <c r="H87" s="122">
        <v>0</v>
      </c>
      <c r="I87" s="122">
        <v>0</v>
      </c>
      <c r="J87" s="122">
        <v>0</v>
      </c>
      <c r="K87" s="122">
        <v>0</v>
      </c>
      <c r="L87" s="122">
        <v>0</v>
      </c>
      <c r="M87" s="122">
        <v>0</v>
      </c>
      <c r="N87" s="122">
        <v>0</v>
      </c>
      <c r="O87" s="122">
        <v>0</v>
      </c>
      <c r="P87" s="122">
        <v>0</v>
      </c>
      <c r="Q87" s="122">
        <v>0</v>
      </c>
      <c r="R87" s="122">
        <v>0</v>
      </c>
      <c r="S87" s="122">
        <v>0</v>
      </c>
      <c r="T87" s="122">
        <v>0</v>
      </c>
      <c r="U87" s="122">
        <v>0</v>
      </c>
      <c r="V87" s="122">
        <v>0</v>
      </c>
      <c r="W87" s="122">
        <v>0</v>
      </c>
      <c r="X87" s="238">
        <v>1</v>
      </c>
      <c r="Y87" s="238">
        <v>4</v>
      </c>
      <c r="Z87" s="238">
        <v>1</v>
      </c>
      <c r="AA87" s="238">
        <v>0</v>
      </c>
      <c r="AB87" s="238">
        <v>0</v>
      </c>
      <c r="AC87" s="238">
        <v>0</v>
      </c>
      <c r="AD87" s="238">
        <v>0</v>
      </c>
      <c r="AE87" s="238">
        <v>0</v>
      </c>
      <c r="AF87" s="238">
        <v>0</v>
      </c>
      <c r="AG87" s="122">
        <v>0</v>
      </c>
      <c r="AH87" s="122">
        <v>0</v>
      </c>
      <c r="AI87" s="122">
        <v>0</v>
      </c>
      <c r="AJ87" s="122">
        <v>0</v>
      </c>
      <c r="AK87" s="278">
        <v>0</v>
      </c>
      <c r="AL87" s="420"/>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15"/>
      <c r="CB87" s="15"/>
      <c r="CC87" s="15"/>
      <c r="CD87" s="15"/>
      <c r="CE87" s="15"/>
      <c r="CF87" s="15"/>
      <c r="CG87" s="15"/>
      <c r="CH87" s="15"/>
      <c r="CI87" s="15"/>
      <c r="CJ87" s="15"/>
      <c r="CK87" s="15"/>
    </row>
    <row r="88" spans="1:89" hidden="1" x14ac:dyDescent="0.35">
      <c r="A88" s="244" t="s">
        <v>75</v>
      </c>
      <c r="B88" s="195" t="s">
        <v>76</v>
      </c>
      <c r="C88" s="195" t="s">
        <v>100</v>
      </c>
      <c r="D88" s="195" t="s">
        <v>104</v>
      </c>
      <c r="E88" s="195" t="s">
        <v>109</v>
      </c>
      <c r="F88" s="165">
        <v>209000</v>
      </c>
      <c r="G88" s="118">
        <v>0</v>
      </c>
      <c r="H88" s="118">
        <v>0</v>
      </c>
      <c r="I88" s="118">
        <v>0</v>
      </c>
      <c r="J88" s="118">
        <v>0</v>
      </c>
      <c r="K88" s="118">
        <v>0</v>
      </c>
      <c r="L88" s="118">
        <v>0</v>
      </c>
      <c r="M88" s="118">
        <v>0</v>
      </c>
      <c r="N88" s="118">
        <v>0</v>
      </c>
      <c r="O88" s="118">
        <v>0</v>
      </c>
      <c r="P88" s="118">
        <v>0</v>
      </c>
      <c r="Q88" s="118">
        <v>0</v>
      </c>
      <c r="R88" s="118">
        <v>0</v>
      </c>
      <c r="S88" s="118">
        <v>0</v>
      </c>
      <c r="T88" s="118">
        <v>0</v>
      </c>
      <c r="U88" s="118">
        <v>0</v>
      </c>
      <c r="V88" s="118">
        <v>0</v>
      </c>
      <c r="W88" s="118">
        <v>0</v>
      </c>
      <c r="X88" s="236">
        <v>4</v>
      </c>
      <c r="Y88" s="236">
        <v>6</v>
      </c>
      <c r="Z88" s="236">
        <v>2</v>
      </c>
      <c r="AA88" s="236">
        <v>0</v>
      </c>
      <c r="AB88" s="236">
        <v>0</v>
      </c>
      <c r="AC88" s="236">
        <v>0</v>
      </c>
      <c r="AD88" s="236">
        <v>0</v>
      </c>
      <c r="AE88" s="236">
        <v>0</v>
      </c>
      <c r="AF88" s="236">
        <v>0</v>
      </c>
      <c r="AG88" s="118">
        <v>0</v>
      </c>
      <c r="AH88" s="118">
        <v>0</v>
      </c>
      <c r="AI88" s="118">
        <v>0</v>
      </c>
      <c r="AJ88" s="118">
        <v>0</v>
      </c>
      <c r="AK88" s="278">
        <v>0</v>
      </c>
      <c r="AL88" s="420"/>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c r="CI88" s="15"/>
      <c r="CJ88" s="15"/>
      <c r="CK88" s="15"/>
    </row>
    <row r="89" spans="1:89" hidden="1" x14ac:dyDescent="0.35">
      <c r="A89" s="438" t="s">
        <v>77</v>
      </c>
      <c r="B89" s="198" t="s">
        <v>78</v>
      </c>
      <c r="C89" s="198" t="s">
        <v>100</v>
      </c>
      <c r="D89" s="198" t="s">
        <v>104</v>
      </c>
      <c r="E89" s="198" t="s">
        <v>109</v>
      </c>
      <c r="F89" s="165">
        <v>128000</v>
      </c>
      <c r="G89" s="122">
        <v>0</v>
      </c>
      <c r="H89" s="122">
        <v>0</v>
      </c>
      <c r="I89" s="122">
        <v>0</v>
      </c>
      <c r="J89" s="122">
        <v>0</v>
      </c>
      <c r="K89" s="122">
        <v>0</v>
      </c>
      <c r="L89" s="122">
        <v>0</v>
      </c>
      <c r="M89" s="122">
        <v>0</v>
      </c>
      <c r="N89" s="122">
        <v>0</v>
      </c>
      <c r="O89" s="122">
        <v>0</v>
      </c>
      <c r="P89" s="122">
        <v>0</v>
      </c>
      <c r="Q89" s="122">
        <v>0</v>
      </c>
      <c r="R89" s="122">
        <v>0</v>
      </c>
      <c r="S89" s="122">
        <v>0</v>
      </c>
      <c r="T89" s="122">
        <v>0</v>
      </c>
      <c r="U89" s="122">
        <v>0</v>
      </c>
      <c r="V89" s="122">
        <v>0</v>
      </c>
      <c r="W89" s="122">
        <v>0</v>
      </c>
      <c r="X89" s="238">
        <v>0</v>
      </c>
      <c r="Y89" s="238">
        <v>0</v>
      </c>
      <c r="Z89" s="238">
        <v>0</v>
      </c>
      <c r="AA89" s="238">
        <v>0</v>
      </c>
      <c r="AB89" s="238">
        <v>0</v>
      </c>
      <c r="AC89" s="238">
        <v>0</v>
      </c>
      <c r="AD89" s="238">
        <v>0</v>
      </c>
      <c r="AE89" s="238">
        <v>0</v>
      </c>
      <c r="AF89" s="238">
        <v>0</v>
      </c>
      <c r="AG89" s="122">
        <v>0</v>
      </c>
      <c r="AH89" s="122">
        <v>0</v>
      </c>
      <c r="AI89" s="122">
        <v>0</v>
      </c>
      <c r="AJ89" s="122">
        <v>0</v>
      </c>
      <c r="AK89" s="278">
        <v>0</v>
      </c>
      <c r="AL89" s="420"/>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c r="CI89" s="15"/>
      <c r="CJ89" s="15"/>
      <c r="CK89" s="15"/>
    </row>
    <row r="90" spans="1:89" hidden="1" x14ac:dyDescent="0.35">
      <c r="A90" s="244" t="s">
        <v>79</v>
      </c>
      <c r="B90" s="195" t="s">
        <v>80</v>
      </c>
      <c r="C90" s="195" t="s">
        <v>100</v>
      </c>
      <c r="D90" s="195" t="s">
        <v>104</v>
      </c>
      <c r="E90" s="195" t="s">
        <v>109</v>
      </c>
      <c r="F90" s="165">
        <v>179000</v>
      </c>
      <c r="G90" s="118">
        <v>0</v>
      </c>
      <c r="H90" s="118">
        <v>0</v>
      </c>
      <c r="I90" s="118">
        <v>0</v>
      </c>
      <c r="J90" s="118">
        <v>0</v>
      </c>
      <c r="K90" s="118">
        <v>0</v>
      </c>
      <c r="L90" s="118">
        <v>0</v>
      </c>
      <c r="M90" s="118">
        <v>0</v>
      </c>
      <c r="N90" s="118">
        <v>0</v>
      </c>
      <c r="O90" s="118">
        <v>0</v>
      </c>
      <c r="P90" s="118">
        <v>0</v>
      </c>
      <c r="Q90" s="118">
        <v>0</v>
      </c>
      <c r="R90" s="118">
        <v>0</v>
      </c>
      <c r="S90" s="118">
        <v>0</v>
      </c>
      <c r="T90" s="118">
        <v>0</v>
      </c>
      <c r="U90" s="118">
        <v>0</v>
      </c>
      <c r="V90" s="118">
        <v>0</v>
      </c>
      <c r="W90" s="118">
        <v>0</v>
      </c>
      <c r="X90" s="236">
        <v>0</v>
      </c>
      <c r="Y90" s="236">
        <v>0</v>
      </c>
      <c r="Z90" s="236">
        <v>0</v>
      </c>
      <c r="AA90" s="236">
        <v>0</v>
      </c>
      <c r="AB90" s="236">
        <v>0</v>
      </c>
      <c r="AC90" s="236">
        <v>0</v>
      </c>
      <c r="AD90" s="236">
        <v>0</v>
      </c>
      <c r="AE90" s="236">
        <v>0</v>
      </c>
      <c r="AF90" s="236">
        <v>0</v>
      </c>
      <c r="AG90" s="118">
        <v>0</v>
      </c>
      <c r="AH90" s="118">
        <v>0</v>
      </c>
      <c r="AI90" s="118">
        <v>0</v>
      </c>
      <c r="AJ90" s="118">
        <v>0</v>
      </c>
      <c r="AK90" s="278">
        <v>0</v>
      </c>
      <c r="AL90" s="420"/>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15"/>
      <c r="CB90" s="15"/>
      <c r="CC90" s="15"/>
      <c r="CD90" s="15"/>
      <c r="CE90" s="15"/>
      <c r="CF90" s="15"/>
      <c r="CG90" s="15"/>
      <c r="CH90" s="15"/>
      <c r="CI90" s="15"/>
      <c r="CJ90" s="15"/>
      <c r="CK90" s="15"/>
    </row>
    <row r="91" spans="1:89" hidden="1" x14ac:dyDescent="0.35">
      <c r="A91" s="438" t="s">
        <v>81</v>
      </c>
      <c r="B91" s="198" t="s">
        <v>82</v>
      </c>
      <c r="C91" s="198" t="s">
        <v>100</v>
      </c>
      <c r="D91" s="198" t="s">
        <v>104</v>
      </c>
      <c r="E91" s="198" t="s">
        <v>109</v>
      </c>
      <c r="F91" s="165">
        <v>183000</v>
      </c>
      <c r="G91" s="122">
        <v>0</v>
      </c>
      <c r="H91" s="122">
        <v>0</v>
      </c>
      <c r="I91" s="122">
        <v>0</v>
      </c>
      <c r="J91" s="122">
        <v>0</v>
      </c>
      <c r="K91" s="122">
        <v>0</v>
      </c>
      <c r="L91" s="122">
        <v>0</v>
      </c>
      <c r="M91" s="122">
        <v>0</v>
      </c>
      <c r="N91" s="122">
        <v>0</v>
      </c>
      <c r="O91" s="122">
        <v>0</v>
      </c>
      <c r="P91" s="122">
        <v>0</v>
      </c>
      <c r="Q91" s="122">
        <v>0</v>
      </c>
      <c r="R91" s="122">
        <v>0</v>
      </c>
      <c r="S91" s="122">
        <v>0</v>
      </c>
      <c r="T91" s="122">
        <v>0</v>
      </c>
      <c r="U91" s="122">
        <v>0</v>
      </c>
      <c r="V91" s="122">
        <v>0</v>
      </c>
      <c r="W91" s="122">
        <v>0</v>
      </c>
      <c r="X91" s="238">
        <v>0</v>
      </c>
      <c r="Y91" s="238">
        <v>0</v>
      </c>
      <c r="Z91" s="238">
        <v>0</v>
      </c>
      <c r="AA91" s="238">
        <v>0</v>
      </c>
      <c r="AB91" s="238">
        <v>0</v>
      </c>
      <c r="AC91" s="238">
        <v>0</v>
      </c>
      <c r="AD91" s="238">
        <v>0</v>
      </c>
      <c r="AE91" s="238">
        <v>0</v>
      </c>
      <c r="AF91" s="238">
        <v>0</v>
      </c>
      <c r="AG91" s="122">
        <v>0</v>
      </c>
      <c r="AH91" s="122">
        <v>0</v>
      </c>
      <c r="AI91" s="122">
        <v>0</v>
      </c>
      <c r="AJ91" s="122">
        <v>0</v>
      </c>
      <c r="AK91" s="278">
        <v>0</v>
      </c>
      <c r="AL91" s="420"/>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c r="BY91" s="15"/>
      <c r="BZ91" s="15"/>
      <c r="CA91" s="15"/>
      <c r="CB91" s="15"/>
      <c r="CC91" s="15"/>
      <c r="CD91" s="15"/>
      <c r="CE91" s="15"/>
      <c r="CF91" s="15"/>
      <c r="CG91" s="15"/>
      <c r="CH91" s="15"/>
      <c r="CI91" s="15"/>
      <c r="CJ91" s="15"/>
      <c r="CK91" s="15"/>
    </row>
    <row r="92" spans="1:89" hidden="1" x14ac:dyDescent="0.35">
      <c r="A92" s="244" t="s">
        <v>83</v>
      </c>
      <c r="B92" s="195" t="s">
        <v>84</v>
      </c>
      <c r="C92" s="195" t="s">
        <v>100</v>
      </c>
      <c r="D92" s="195" t="s">
        <v>104</v>
      </c>
      <c r="E92" s="195" t="s">
        <v>109</v>
      </c>
      <c r="F92" s="165">
        <v>259000</v>
      </c>
      <c r="G92" s="118">
        <v>0</v>
      </c>
      <c r="H92" s="118">
        <v>0</v>
      </c>
      <c r="I92" s="118">
        <v>0</v>
      </c>
      <c r="J92" s="118">
        <v>0</v>
      </c>
      <c r="K92" s="118">
        <v>0</v>
      </c>
      <c r="L92" s="118">
        <v>0</v>
      </c>
      <c r="M92" s="118">
        <v>0</v>
      </c>
      <c r="N92" s="118">
        <v>0</v>
      </c>
      <c r="O92" s="118">
        <v>0</v>
      </c>
      <c r="P92" s="118">
        <v>0</v>
      </c>
      <c r="Q92" s="118">
        <v>0</v>
      </c>
      <c r="R92" s="118">
        <v>0</v>
      </c>
      <c r="S92" s="118">
        <v>0</v>
      </c>
      <c r="T92" s="118">
        <v>0</v>
      </c>
      <c r="U92" s="118">
        <v>0</v>
      </c>
      <c r="V92" s="118">
        <v>0</v>
      </c>
      <c r="W92" s="118">
        <v>0</v>
      </c>
      <c r="X92" s="236">
        <v>0</v>
      </c>
      <c r="Y92" s="236">
        <v>0</v>
      </c>
      <c r="Z92" s="236">
        <v>0</v>
      </c>
      <c r="AA92" s="236">
        <v>0</v>
      </c>
      <c r="AB92" s="236">
        <v>0</v>
      </c>
      <c r="AC92" s="236">
        <v>0</v>
      </c>
      <c r="AD92" s="236">
        <v>0</v>
      </c>
      <c r="AE92" s="236">
        <v>0</v>
      </c>
      <c r="AF92" s="236">
        <v>0</v>
      </c>
      <c r="AG92" s="118">
        <v>0</v>
      </c>
      <c r="AH92" s="118">
        <v>0</v>
      </c>
      <c r="AI92" s="118">
        <v>0</v>
      </c>
      <c r="AJ92" s="118">
        <v>0</v>
      </c>
      <c r="AK92" s="278">
        <v>0</v>
      </c>
      <c r="AL92" s="420"/>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row>
    <row r="93" spans="1:89" hidden="1" x14ac:dyDescent="0.35">
      <c r="A93" s="438" t="s">
        <v>85</v>
      </c>
      <c r="B93" s="198" t="s">
        <v>86</v>
      </c>
      <c r="C93" s="198" t="s">
        <v>100</v>
      </c>
      <c r="D93" s="198" t="s">
        <v>104</v>
      </c>
      <c r="E93" s="198" t="s">
        <v>109</v>
      </c>
      <c r="F93" s="165">
        <v>155000</v>
      </c>
      <c r="G93" s="122">
        <v>0</v>
      </c>
      <c r="H93" s="122">
        <v>0</v>
      </c>
      <c r="I93" s="122">
        <v>0</v>
      </c>
      <c r="J93" s="122">
        <v>0</v>
      </c>
      <c r="K93" s="122">
        <v>0</v>
      </c>
      <c r="L93" s="122">
        <v>0</v>
      </c>
      <c r="M93" s="122">
        <v>0</v>
      </c>
      <c r="N93" s="122">
        <v>0</v>
      </c>
      <c r="O93" s="122">
        <v>0</v>
      </c>
      <c r="P93" s="122">
        <v>0</v>
      </c>
      <c r="Q93" s="122">
        <v>0</v>
      </c>
      <c r="R93" s="122">
        <v>0</v>
      </c>
      <c r="S93" s="122">
        <v>0</v>
      </c>
      <c r="T93" s="122">
        <v>0</v>
      </c>
      <c r="U93" s="122">
        <v>0</v>
      </c>
      <c r="V93" s="122">
        <v>0</v>
      </c>
      <c r="W93" s="122">
        <v>0</v>
      </c>
      <c r="X93" s="238">
        <v>0</v>
      </c>
      <c r="Y93" s="238">
        <v>0</v>
      </c>
      <c r="Z93" s="238">
        <v>0</v>
      </c>
      <c r="AA93" s="238">
        <v>0</v>
      </c>
      <c r="AB93" s="238">
        <v>0</v>
      </c>
      <c r="AC93" s="238">
        <v>0</v>
      </c>
      <c r="AD93" s="238">
        <v>0</v>
      </c>
      <c r="AE93" s="238">
        <v>0</v>
      </c>
      <c r="AF93" s="238">
        <v>0</v>
      </c>
      <c r="AG93" s="122">
        <v>0</v>
      </c>
      <c r="AH93" s="122">
        <v>0</v>
      </c>
      <c r="AI93" s="122">
        <v>0</v>
      </c>
      <c r="AJ93" s="122">
        <v>0</v>
      </c>
      <c r="AK93" s="278">
        <v>0</v>
      </c>
      <c r="AL93" s="420"/>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row>
    <row r="94" spans="1:89" hidden="1" x14ac:dyDescent="0.35">
      <c r="A94" s="244" t="s">
        <v>87</v>
      </c>
      <c r="B94" s="195" t="s">
        <v>88</v>
      </c>
      <c r="C94" s="195" t="s">
        <v>100</v>
      </c>
      <c r="D94" s="195" t="s">
        <v>104</v>
      </c>
      <c r="E94" s="195" t="s">
        <v>109</v>
      </c>
      <c r="F94" s="165">
        <v>196000</v>
      </c>
      <c r="G94" s="118">
        <v>0</v>
      </c>
      <c r="H94" s="118">
        <v>0</v>
      </c>
      <c r="I94" s="118">
        <v>0</v>
      </c>
      <c r="J94" s="118">
        <v>0</v>
      </c>
      <c r="K94" s="118">
        <v>0</v>
      </c>
      <c r="L94" s="118">
        <v>0</v>
      </c>
      <c r="M94" s="118">
        <v>0</v>
      </c>
      <c r="N94" s="118">
        <v>0</v>
      </c>
      <c r="O94" s="118">
        <v>0</v>
      </c>
      <c r="P94" s="118">
        <v>0</v>
      </c>
      <c r="Q94" s="118">
        <v>0</v>
      </c>
      <c r="R94" s="118">
        <v>0</v>
      </c>
      <c r="S94" s="118">
        <v>0</v>
      </c>
      <c r="T94" s="118">
        <v>0</v>
      </c>
      <c r="U94" s="118">
        <v>0</v>
      </c>
      <c r="V94" s="118">
        <v>0</v>
      </c>
      <c r="W94" s="118">
        <v>0</v>
      </c>
      <c r="X94" s="236">
        <v>0</v>
      </c>
      <c r="Y94" s="236">
        <v>0</v>
      </c>
      <c r="Z94" s="236">
        <v>0</v>
      </c>
      <c r="AA94" s="236">
        <v>0</v>
      </c>
      <c r="AB94" s="236">
        <v>0</v>
      </c>
      <c r="AC94" s="236">
        <v>0</v>
      </c>
      <c r="AD94" s="236">
        <v>0</v>
      </c>
      <c r="AE94" s="236">
        <v>0</v>
      </c>
      <c r="AF94" s="236">
        <v>0</v>
      </c>
      <c r="AG94" s="118">
        <v>0</v>
      </c>
      <c r="AH94" s="118">
        <v>0</v>
      </c>
      <c r="AI94" s="118">
        <v>0</v>
      </c>
      <c r="AJ94" s="118">
        <v>0</v>
      </c>
      <c r="AK94" s="278">
        <v>0</v>
      </c>
      <c r="AL94" s="420"/>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15"/>
      <c r="CB94" s="15"/>
      <c r="CC94" s="15"/>
      <c r="CD94" s="15"/>
      <c r="CE94" s="15"/>
      <c r="CF94" s="15"/>
      <c r="CG94" s="15"/>
      <c r="CH94" s="15"/>
      <c r="CI94" s="15"/>
      <c r="CJ94" s="15"/>
      <c r="CK94" s="15"/>
    </row>
    <row r="95" spans="1:89" hidden="1" x14ac:dyDescent="0.35">
      <c r="A95" s="438" t="s">
        <v>89</v>
      </c>
      <c r="B95" s="198" t="s">
        <v>90</v>
      </c>
      <c r="C95" s="198" t="s">
        <v>100</v>
      </c>
      <c r="D95" s="198" t="s">
        <v>104</v>
      </c>
      <c r="E95" s="198" t="s">
        <v>109</v>
      </c>
      <c r="F95" s="165">
        <v>168000</v>
      </c>
      <c r="G95" s="122">
        <v>0</v>
      </c>
      <c r="H95" s="122">
        <v>0</v>
      </c>
      <c r="I95" s="122">
        <v>0</v>
      </c>
      <c r="J95" s="122">
        <v>0</v>
      </c>
      <c r="K95" s="122">
        <v>0</v>
      </c>
      <c r="L95" s="122">
        <v>0</v>
      </c>
      <c r="M95" s="122">
        <v>0</v>
      </c>
      <c r="N95" s="122">
        <v>0</v>
      </c>
      <c r="O95" s="122">
        <v>0</v>
      </c>
      <c r="P95" s="122">
        <v>0</v>
      </c>
      <c r="Q95" s="122">
        <v>0</v>
      </c>
      <c r="R95" s="122">
        <v>0</v>
      </c>
      <c r="S95" s="122">
        <v>0</v>
      </c>
      <c r="T95" s="122">
        <v>0</v>
      </c>
      <c r="U95" s="122">
        <v>0</v>
      </c>
      <c r="V95" s="122">
        <v>0</v>
      </c>
      <c r="W95" s="122">
        <v>0</v>
      </c>
      <c r="X95" s="238">
        <v>0</v>
      </c>
      <c r="Y95" s="238">
        <v>0</v>
      </c>
      <c r="Z95" s="238">
        <v>0</v>
      </c>
      <c r="AA95" s="238">
        <v>0</v>
      </c>
      <c r="AB95" s="238">
        <v>0</v>
      </c>
      <c r="AC95" s="238">
        <v>0</v>
      </c>
      <c r="AD95" s="238">
        <v>0</v>
      </c>
      <c r="AE95" s="238">
        <v>0</v>
      </c>
      <c r="AF95" s="238">
        <v>0</v>
      </c>
      <c r="AG95" s="122">
        <v>0</v>
      </c>
      <c r="AH95" s="122">
        <v>0</v>
      </c>
      <c r="AI95" s="122">
        <v>0</v>
      </c>
      <c r="AJ95" s="122">
        <v>0</v>
      </c>
      <c r="AK95" s="278">
        <v>0</v>
      </c>
      <c r="AL95" s="420"/>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15"/>
      <c r="CB95" s="15"/>
      <c r="CC95" s="15"/>
      <c r="CD95" s="15"/>
      <c r="CE95" s="15"/>
      <c r="CF95" s="15"/>
      <c r="CG95" s="15"/>
      <c r="CH95" s="15"/>
      <c r="CI95" s="15"/>
      <c r="CJ95" s="15"/>
      <c r="CK95" s="15"/>
    </row>
    <row r="96" spans="1:89" hidden="1" x14ac:dyDescent="0.35">
      <c r="A96" s="244" t="s">
        <v>91</v>
      </c>
      <c r="B96" s="195" t="s">
        <v>92</v>
      </c>
      <c r="C96" s="195" t="s">
        <v>100</v>
      </c>
      <c r="D96" s="195" t="s">
        <v>104</v>
      </c>
      <c r="E96" s="195" t="s">
        <v>109</v>
      </c>
      <c r="F96" s="165">
        <v>209000</v>
      </c>
      <c r="G96" s="118">
        <v>0</v>
      </c>
      <c r="H96" s="118">
        <v>0</v>
      </c>
      <c r="I96" s="118">
        <v>0</v>
      </c>
      <c r="J96" s="118">
        <v>0</v>
      </c>
      <c r="K96" s="118">
        <v>0</v>
      </c>
      <c r="L96" s="118">
        <v>0</v>
      </c>
      <c r="M96" s="118">
        <v>0</v>
      </c>
      <c r="N96" s="118">
        <v>0</v>
      </c>
      <c r="O96" s="118">
        <v>0</v>
      </c>
      <c r="P96" s="118">
        <v>0</v>
      </c>
      <c r="Q96" s="118">
        <v>0</v>
      </c>
      <c r="R96" s="118">
        <v>0</v>
      </c>
      <c r="S96" s="118">
        <v>0</v>
      </c>
      <c r="T96" s="118">
        <v>0</v>
      </c>
      <c r="U96" s="118">
        <v>0</v>
      </c>
      <c r="V96" s="118">
        <v>0</v>
      </c>
      <c r="W96" s="118">
        <v>0</v>
      </c>
      <c r="X96" s="236">
        <v>0</v>
      </c>
      <c r="Y96" s="236">
        <v>0</v>
      </c>
      <c r="Z96" s="236">
        <v>0</v>
      </c>
      <c r="AA96" s="236">
        <v>0</v>
      </c>
      <c r="AB96" s="236">
        <v>0</v>
      </c>
      <c r="AC96" s="236">
        <v>0</v>
      </c>
      <c r="AD96" s="236">
        <v>0</v>
      </c>
      <c r="AE96" s="236">
        <v>0</v>
      </c>
      <c r="AF96" s="236">
        <v>0</v>
      </c>
      <c r="AG96" s="118">
        <v>0</v>
      </c>
      <c r="AH96" s="118">
        <v>0</v>
      </c>
      <c r="AI96" s="118">
        <v>0</v>
      </c>
      <c r="AJ96" s="118">
        <v>0</v>
      </c>
      <c r="AK96" s="278">
        <v>0</v>
      </c>
      <c r="AL96" s="420"/>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15"/>
      <c r="CB96" s="15"/>
      <c r="CC96" s="15"/>
      <c r="CD96" s="15"/>
      <c r="CE96" s="15"/>
      <c r="CF96" s="15"/>
      <c r="CG96" s="15"/>
      <c r="CH96" s="15"/>
      <c r="CI96" s="15"/>
      <c r="CJ96" s="15"/>
      <c r="CK96" s="15"/>
    </row>
    <row r="97" spans="1:89" hidden="1" x14ac:dyDescent="0.35">
      <c r="A97" s="438" t="s">
        <v>93</v>
      </c>
      <c r="B97" s="198" t="s">
        <v>94</v>
      </c>
      <c r="C97" s="198" t="s">
        <v>100</v>
      </c>
      <c r="D97" s="198" t="s">
        <v>103</v>
      </c>
      <c r="E97" s="198" t="s">
        <v>109</v>
      </c>
      <c r="F97" s="165">
        <v>128000</v>
      </c>
      <c r="G97" s="122">
        <v>0</v>
      </c>
      <c r="H97" s="122">
        <v>0</v>
      </c>
      <c r="I97" s="122">
        <v>0</v>
      </c>
      <c r="J97" s="122">
        <v>0</v>
      </c>
      <c r="K97" s="122">
        <v>0</v>
      </c>
      <c r="L97" s="122">
        <v>0</v>
      </c>
      <c r="M97" s="122">
        <v>0</v>
      </c>
      <c r="N97" s="122">
        <v>0</v>
      </c>
      <c r="O97" s="122">
        <v>0</v>
      </c>
      <c r="P97" s="122">
        <v>0</v>
      </c>
      <c r="Q97" s="122">
        <v>0</v>
      </c>
      <c r="R97" s="122">
        <v>0</v>
      </c>
      <c r="S97" s="122">
        <v>0</v>
      </c>
      <c r="T97" s="122">
        <v>0</v>
      </c>
      <c r="U97" s="122">
        <v>0</v>
      </c>
      <c r="V97" s="122">
        <v>0</v>
      </c>
      <c r="W97" s="122">
        <v>0</v>
      </c>
      <c r="X97" s="238">
        <v>4</v>
      </c>
      <c r="Y97" s="238">
        <v>0</v>
      </c>
      <c r="Z97" s="238">
        <v>0</v>
      </c>
      <c r="AA97" s="238">
        <v>0</v>
      </c>
      <c r="AB97" s="238">
        <v>0</v>
      </c>
      <c r="AC97" s="238">
        <v>0</v>
      </c>
      <c r="AD97" s="238">
        <v>0</v>
      </c>
      <c r="AE97" s="238">
        <v>0</v>
      </c>
      <c r="AF97" s="238">
        <v>0</v>
      </c>
      <c r="AG97" s="122">
        <v>0</v>
      </c>
      <c r="AH97" s="122">
        <v>0</v>
      </c>
      <c r="AI97" s="122">
        <v>0</v>
      </c>
      <c r="AJ97" s="122">
        <v>0</v>
      </c>
      <c r="AK97" s="278">
        <v>0</v>
      </c>
      <c r="AL97" s="420"/>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15"/>
      <c r="CB97" s="15"/>
      <c r="CC97" s="15"/>
      <c r="CD97" s="15"/>
      <c r="CE97" s="15"/>
      <c r="CF97" s="15"/>
      <c r="CG97" s="15"/>
      <c r="CH97" s="15"/>
      <c r="CI97" s="15"/>
      <c r="CJ97" s="15"/>
      <c r="CK97" s="15"/>
    </row>
    <row r="98" spans="1:89" hidden="1" x14ac:dyDescent="0.35">
      <c r="A98" s="244" t="s">
        <v>95</v>
      </c>
      <c r="B98" s="195" t="s">
        <v>96</v>
      </c>
      <c r="C98" s="195" t="s">
        <v>100</v>
      </c>
      <c r="D98" s="195" t="s">
        <v>103</v>
      </c>
      <c r="E98" s="195" t="s">
        <v>109</v>
      </c>
      <c r="F98" s="165">
        <v>128000</v>
      </c>
      <c r="G98" s="118">
        <v>0</v>
      </c>
      <c r="H98" s="118">
        <v>0</v>
      </c>
      <c r="I98" s="118">
        <v>0</v>
      </c>
      <c r="J98" s="118">
        <v>0</v>
      </c>
      <c r="K98" s="118">
        <v>0</v>
      </c>
      <c r="L98" s="118">
        <v>0</v>
      </c>
      <c r="M98" s="118">
        <v>0</v>
      </c>
      <c r="N98" s="118">
        <v>0</v>
      </c>
      <c r="O98" s="118">
        <v>0</v>
      </c>
      <c r="P98" s="118">
        <v>0</v>
      </c>
      <c r="Q98" s="118">
        <v>0</v>
      </c>
      <c r="R98" s="118">
        <v>0</v>
      </c>
      <c r="S98" s="118">
        <v>0</v>
      </c>
      <c r="T98" s="118">
        <v>0</v>
      </c>
      <c r="U98" s="118">
        <v>0</v>
      </c>
      <c r="V98" s="118">
        <v>0</v>
      </c>
      <c r="W98" s="118">
        <v>0</v>
      </c>
      <c r="X98" s="236">
        <v>14</v>
      </c>
      <c r="Y98" s="236">
        <v>15</v>
      </c>
      <c r="Z98" s="236">
        <v>3</v>
      </c>
      <c r="AA98" s="236">
        <v>0</v>
      </c>
      <c r="AB98" s="236">
        <v>0</v>
      </c>
      <c r="AC98" s="236">
        <v>0</v>
      </c>
      <c r="AD98" s="236">
        <v>0</v>
      </c>
      <c r="AE98" s="236">
        <v>0</v>
      </c>
      <c r="AF98" s="236">
        <v>0</v>
      </c>
      <c r="AG98" s="118">
        <v>0</v>
      </c>
      <c r="AH98" s="118">
        <v>0</v>
      </c>
      <c r="AI98" s="118">
        <v>0</v>
      </c>
      <c r="AJ98" s="118">
        <v>0</v>
      </c>
      <c r="AK98" s="278">
        <v>0</v>
      </c>
      <c r="AL98" s="420"/>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15"/>
      <c r="CB98" s="15"/>
      <c r="CC98" s="15"/>
      <c r="CD98" s="15"/>
      <c r="CE98" s="15"/>
      <c r="CF98" s="15"/>
      <c r="CG98" s="15"/>
      <c r="CH98" s="15"/>
      <c r="CI98" s="15"/>
      <c r="CJ98" s="15"/>
      <c r="CK98" s="15"/>
    </row>
    <row r="99" spans="1:89" hidden="1" x14ac:dyDescent="0.35">
      <c r="A99" s="438" t="s">
        <v>214</v>
      </c>
      <c r="B99" s="198" t="s">
        <v>215</v>
      </c>
      <c r="C99" s="198" t="s">
        <v>100</v>
      </c>
      <c r="D99" s="198" t="s">
        <v>103</v>
      </c>
      <c r="E99" s="198" t="s">
        <v>109</v>
      </c>
      <c r="F99" s="165">
        <v>9000</v>
      </c>
      <c r="G99" s="122">
        <v>0</v>
      </c>
      <c r="H99" s="122">
        <v>0</v>
      </c>
      <c r="I99" s="122">
        <v>0</v>
      </c>
      <c r="J99" s="122">
        <v>0</v>
      </c>
      <c r="K99" s="122">
        <v>0</v>
      </c>
      <c r="L99" s="122">
        <v>0</v>
      </c>
      <c r="M99" s="122">
        <v>0</v>
      </c>
      <c r="N99" s="122">
        <v>0</v>
      </c>
      <c r="O99" s="122">
        <v>0</v>
      </c>
      <c r="P99" s="122">
        <v>0</v>
      </c>
      <c r="Q99" s="122">
        <v>0</v>
      </c>
      <c r="R99" s="122">
        <v>0</v>
      </c>
      <c r="S99" s="122">
        <v>0</v>
      </c>
      <c r="T99" s="122">
        <v>0</v>
      </c>
      <c r="U99" s="122">
        <v>0</v>
      </c>
      <c r="V99" s="122">
        <v>0</v>
      </c>
      <c r="W99" s="122">
        <v>0</v>
      </c>
      <c r="X99" s="239">
        <v>0</v>
      </c>
      <c r="Y99" s="238">
        <v>33</v>
      </c>
      <c r="Z99" s="238">
        <v>51</v>
      </c>
      <c r="AA99" s="238">
        <v>0</v>
      </c>
      <c r="AB99" s="238">
        <v>0</v>
      </c>
      <c r="AC99" s="238">
        <v>0</v>
      </c>
      <c r="AD99" s="238">
        <v>0</v>
      </c>
      <c r="AE99" s="238">
        <v>0</v>
      </c>
      <c r="AF99" s="238">
        <v>0</v>
      </c>
      <c r="AG99" s="122">
        <v>0</v>
      </c>
      <c r="AH99" s="122">
        <v>0</v>
      </c>
      <c r="AI99" s="122">
        <v>0</v>
      </c>
      <c r="AJ99" s="122">
        <v>0</v>
      </c>
      <c r="AK99" s="278">
        <v>0</v>
      </c>
      <c r="AL99" s="420"/>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15"/>
      <c r="CB99" s="15"/>
      <c r="CC99" s="15"/>
      <c r="CD99" s="15"/>
      <c r="CE99" s="15"/>
      <c r="CF99" s="15"/>
      <c r="CG99" s="15"/>
      <c r="CH99" s="15"/>
      <c r="CI99" s="15"/>
      <c r="CJ99" s="15"/>
      <c r="CK99" s="15"/>
    </row>
    <row r="100" spans="1:89" hidden="1" x14ac:dyDescent="0.35">
      <c r="A100" s="244" t="s">
        <v>228</v>
      </c>
      <c r="B100" s="195" t="s">
        <v>230</v>
      </c>
      <c r="C100" s="195" t="s">
        <v>100</v>
      </c>
      <c r="D100" s="195" t="s">
        <v>103</v>
      </c>
      <c r="E100" s="195" t="s">
        <v>109</v>
      </c>
      <c r="F100" s="165">
        <v>50000</v>
      </c>
      <c r="G100" s="118">
        <v>0</v>
      </c>
      <c r="H100" s="118">
        <v>0</v>
      </c>
      <c r="I100" s="118">
        <v>0</v>
      </c>
      <c r="J100" s="118">
        <v>0</v>
      </c>
      <c r="K100" s="118">
        <v>0</v>
      </c>
      <c r="L100" s="118">
        <v>0</v>
      </c>
      <c r="M100" s="118">
        <v>0</v>
      </c>
      <c r="N100" s="118">
        <v>0</v>
      </c>
      <c r="O100" s="118">
        <v>0</v>
      </c>
      <c r="P100" s="118">
        <v>0</v>
      </c>
      <c r="Q100" s="118">
        <v>0</v>
      </c>
      <c r="R100" s="118">
        <v>0</v>
      </c>
      <c r="S100" s="118">
        <v>0</v>
      </c>
      <c r="T100" s="118">
        <v>0</v>
      </c>
      <c r="U100" s="118">
        <v>0</v>
      </c>
      <c r="V100" s="118">
        <v>0</v>
      </c>
      <c r="W100" s="118">
        <v>0</v>
      </c>
      <c r="X100" s="237">
        <v>0</v>
      </c>
      <c r="Y100" s="236">
        <v>0</v>
      </c>
      <c r="Z100" s="237">
        <v>0</v>
      </c>
      <c r="AA100" s="237">
        <v>351</v>
      </c>
      <c r="AB100" s="236">
        <v>227</v>
      </c>
      <c r="AC100" s="236">
        <v>247</v>
      </c>
      <c r="AD100" s="236">
        <v>308</v>
      </c>
      <c r="AE100" s="236">
        <v>279</v>
      </c>
      <c r="AF100" s="236">
        <v>267</v>
      </c>
      <c r="AG100" s="118">
        <v>0</v>
      </c>
      <c r="AH100" s="118">
        <v>0</v>
      </c>
      <c r="AI100" s="118">
        <v>0</v>
      </c>
      <c r="AJ100" s="118">
        <v>0</v>
      </c>
      <c r="AK100" s="278">
        <v>0</v>
      </c>
      <c r="AL100" s="420"/>
      <c r="AM100" s="15"/>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c r="BX100" s="15"/>
      <c r="BY100" s="15"/>
      <c r="BZ100" s="15"/>
      <c r="CA100" s="15"/>
      <c r="CB100" s="15"/>
      <c r="CC100" s="15"/>
      <c r="CD100" s="15"/>
      <c r="CE100" s="15"/>
      <c r="CF100" s="15"/>
      <c r="CG100" s="15"/>
      <c r="CH100" s="15"/>
      <c r="CI100" s="15"/>
      <c r="CJ100" s="15"/>
      <c r="CK100" s="15"/>
    </row>
    <row r="101" spans="1:89" hidden="1" x14ac:dyDescent="0.35">
      <c r="A101" s="475" t="s">
        <v>365</v>
      </c>
      <c r="B101" s="214" t="s">
        <v>366</v>
      </c>
      <c r="C101" s="214" t="s">
        <v>100</v>
      </c>
      <c r="D101" s="214" t="s">
        <v>103</v>
      </c>
      <c r="E101" s="198" t="s">
        <v>109</v>
      </c>
      <c r="F101" s="165">
        <v>50000</v>
      </c>
      <c r="G101" s="122">
        <v>0</v>
      </c>
      <c r="H101" s="122">
        <v>0</v>
      </c>
      <c r="I101" s="122">
        <v>0</v>
      </c>
      <c r="J101" s="122">
        <v>0</v>
      </c>
      <c r="K101" s="122">
        <v>0</v>
      </c>
      <c r="L101" s="122">
        <v>0</v>
      </c>
      <c r="M101" s="122">
        <v>0</v>
      </c>
      <c r="N101" s="122">
        <v>0</v>
      </c>
      <c r="O101" s="122">
        <v>0</v>
      </c>
      <c r="P101" s="122">
        <v>0</v>
      </c>
      <c r="Q101" s="122">
        <v>0</v>
      </c>
      <c r="R101" s="122">
        <v>0</v>
      </c>
      <c r="S101" s="122">
        <v>0</v>
      </c>
      <c r="T101" s="122">
        <v>0</v>
      </c>
      <c r="U101" s="122">
        <v>0</v>
      </c>
      <c r="V101" s="122">
        <v>0</v>
      </c>
      <c r="W101" s="122">
        <v>0</v>
      </c>
      <c r="X101" s="239">
        <v>0</v>
      </c>
      <c r="Y101" s="238">
        <v>0</v>
      </c>
      <c r="Z101" s="239">
        <v>0</v>
      </c>
      <c r="AA101" s="239">
        <v>0</v>
      </c>
      <c r="AB101" s="238">
        <v>0</v>
      </c>
      <c r="AC101" s="238">
        <v>0</v>
      </c>
      <c r="AD101" s="238">
        <v>0</v>
      </c>
      <c r="AE101" s="238">
        <v>0</v>
      </c>
      <c r="AF101" s="238">
        <v>0</v>
      </c>
      <c r="AG101" s="122">
        <f>28+48</f>
        <v>76</v>
      </c>
      <c r="AH101" s="122">
        <v>60</v>
      </c>
      <c r="AI101" s="122">
        <v>36</v>
      </c>
      <c r="AJ101" s="122">
        <v>0</v>
      </c>
      <c r="AK101" s="278">
        <v>0</v>
      </c>
      <c r="AL101" s="420"/>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c r="BY101" s="15"/>
      <c r="BZ101" s="15"/>
      <c r="CA101" s="15"/>
      <c r="CB101" s="15"/>
      <c r="CC101" s="15"/>
      <c r="CD101" s="15"/>
      <c r="CE101" s="15"/>
      <c r="CF101" s="15"/>
      <c r="CG101" s="15"/>
      <c r="CH101" s="15"/>
      <c r="CI101" s="15"/>
      <c r="CJ101" s="15"/>
      <c r="CK101" s="15"/>
    </row>
    <row r="102" spans="1:89" hidden="1" x14ac:dyDescent="0.35">
      <c r="A102" s="476" t="s">
        <v>367</v>
      </c>
      <c r="B102" s="215" t="s">
        <v>368</v>
      </c>
      <c r="C102" s="215" t="s">
        <v>100</v>
      </c>
      <c r="D102" s="215" t="s">
        <v>103</v>
      </c>
      <c r="E102" s="215" t="s">
        <v>109</v>
      </c>
      <c r="F102" s="216">
        <v>50000</v>
      </c>
      <c r="G102" s="118">
        <v>0</v>
      </c>
      <c r="H102" s="118">
        <v>0</v>
      </c>
      <c r="I102" s="118">
        <v>0</v>
      </c>
      <c r="J102" s="118">
        <v>0</v>
      </c>
      <c r="K102" s="118">
        <v>0</v>
      </c>
      <c r="L102" s="118">
        <v>0</v>
      </c>
      <c r="M102" s="118">
        <v>0</v>
      </c>
      <c r="N102" s="118">
        <v>0</v>
      </c>
      <c r="O102" s="118">
        <v>0</v>
      </c>
      <c r="P102" s="118">
        <v>0</v>
      </c>
      <c r="Q102" s="118">
        <v>0</v>
      </c>
      <c r="R102" s="118">
        <v>0</v>
      </c>
      <c r="S102" s="118">
        <v>0</v>
      </c>
      <c r="T102" s="118">
        <v>0</v>
      </c>
      <c r="U102" s="118">
        <v>0</v>
      </c>
      <c r="V102" s="118">
        <v>0</v>
      </c>
      <c r="W102" s="118">
        <v>0</v>
      </c>
      <c r="X102" s="237">
        <v>0</v>
      </c>
      <c r="Y102" s="236">
        <v>0</v>
      </c>
      <c r="Z102" s="237">
        <v>0</v>
      </c>
      <c r="AA102" s="237">
        <v>0</v>
      </c>
      <c r="AB102" s="236">
        <v>0</v>
      </c>
      <c r="AC102" s="236">
        <v>0</v>
      </c>
      <c r="AD102" s="236">
        <v>0</v>
      </c>
      <c r="AE102" s="236">
        <v>0</v>
      </c>
      <c r="AF102" s="236">
        <v>0</v>
      </c>
      <c r="AG102" s="118">
        <f>5+6</f>
        <v>11</v>
      </c>
      <c r="AH102" s="118">
        <v>13</v>
      </c>
      <c r="AI102" s="118">
        <v>8</v>
      </c>
      <c r="AJ102" s="118">
        <v>0</v>
      </c>
      <c r="AK102" s="278">
        <v>0</v>
      </c>
      <c r="AL102" s="420"/>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row>
    <row r="103" spans="1:89" hidden="1" x14ac:dyDescent="0.35">
      <c r="A103" s="475" t="s">
        <v>369</v>
      </c>
      <c r="B103" s="214" t="s">
        <v>370</v>
      </c>
      <c r="C103" s="214" t="s">
        <v>100</v>
      </c>
      <c r="D103" s="214" t="s">
        <v>103</v>
      </c>
      <c r="E103" s="214" t="s">
        <v>109</v>
      </c>
      <c r="F103" s="216">
        <v>50000</v>
      </c>
      <c r="G103" s="122">
        <v>0</v>
      </c>
      <c r="H103" s="122">
        <v>0</v>
      </c>
      <c r="I103" s="122">
        <v>0</v>
      </c>
      <c r="J103" s="122">
        <v>0</v>
      </c>
      <c r="K103" s="122">
        <v>0</v>
      </c>
      <c r="L103" s="122">
        <v>0</v>
      </c>
      <c r="M103" s="122">
        <v>0</v>
      </c>
      <c r="N103" s="122">
        <v>0</v>
      </c>
      <c r="O103" s="122">
        <v>0</v>
      </c>
      <c r="P103" s="122">
        <v>0</v>
      </c>
      <c r="Q103" s="122">
        <v>0</v>
      </c>
      <c r="R103" s="122">
        <v>0</v>
      </c>
      <c r="S103" s="122">
        <v>0</v>
      </c>
      <c r="T103" s="122">
        <v>0</v>
      </c>
      <c r="U103" s="122">
        <v>0</v>
      </c>
      <c r="V103" s="122">
        <v>0</v>
      </c>
      <c r="W103" s="122">
        <v>0</v>
      </c>
      <c r="X103" s="239">
        <v>0</v>
      </c>
      <c r="Y103" s="238">
        <v>0</v>
      </c>
      <c r="Z103" s="239">
        <v>0</v>
      </c>
      <c r="AA103" s="239">
        <v>0</v>
      </c>
      <c r="AB103" s="238">
        <v>0</v>
      </c>
      <c r="AC103" s="238">
        <v>0</v>
      </c>
      <c r="AD103" s="238">
        <v>0</v>
      </c>
      <c r="AE103" s="238">
        <v>0</v>
      </c>
      <c r="AF103" s="238">
        <v>0</v>
      </c>
      <c r="AG103" s="122">
        <f>6+4</f>
        <v>10</v>
      </c>
      <c r="AH103" s="122">
        <v>8</v>
      </c>
      <c r="AI103" s="122">
        <v>5</v>
      </c>
      <c r="AJ103" s="122">
        <v>0</v>
      </c>
      <c r="AK103" s="278">
        <v>0</v>
      </c>
      <c r="AL103" s="420"/>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15"/>
      <c r="CB103" s="15"/>
      <c r="CC103" s="15"/>
      <c r="CD103" s="15"/>
      <c r="CE103" s="15"/>
      <c r="CF103" s="15"/>
      <c r="CG103" s="15"/>
      <c r="CH103" s="15"/>
      <c r="CI103" s="15"/>
      <c r="CJ103" s="15"/>
      <c r="CK103" s="15"/>
    </row>
    <row r="104" spans="1:89" hidden="1" x14ac:dyDescent="0.35">
      <c r="A104" s="476" t="s">
        <v>371</v>
      </c>
      <c r="B104" s="215" t="s">
        <v>372</v>
      </c>
      <c r="C104" s="215" t="s">
        <v>100</v>
      </c>
      <c r="D104" s="215" t="s">
        <v>103</v>
      </c>
      <c r="E104" s="215" t="s">
        <v>109</v>
      </c>
      <c r="F104" s="216">
        <v>50000</v>
      </c>
      <c r="G104" s="118">
        <v>0</v>
      </c>
      <c r="H104" s="118">
        <v>0</v>
      </c>
      <c r="I104" s="118">
        <v>0</v>
      </c>
      <c r="J104" s="118">
        <v>0</v>
      </c>
      <c r="K104" s="118">
        <v>0</v>
      </c>
      <c r="L104" s="118">
        <v>0</v>
      </c>
      <c r="M104" s="118">
        <v>0</v>
      </c>
      <c r="N104" s="118">
        <v>0</v>
      </c>
      <c r="O104" s="118">
        <v>0</v>
      </c>
      <c r="P104" s="118">
        <v>0</v>
      </c>
      <c r="Q104" s="118">
        <v>0</v>
      </c>
      <c r="R104" s="118">
        <v>0</v>
      </c>
      <c r="S104" s="118">
        <v>0</v>
      </c>
      <c r="T104" s="118">
        <v>0</v>
      </c>
      <c r="U104" s="118">
        <v>0</v>
      </c>
      <c r="V104" s="118">
        <v>0</v>
      </c>
      <c r="W104" s="118">
        <v>0</v>
      </c>
      <c r="X104" s="237">
        <v>0</v>
      </c>
      <c r="Y104" s="236">
        <v>0</v>
      </c>
      <c r="Z104" s="237">
        <v>0</v>
      </c>
      <c r="AA104" s="237">
        <v>0</v>
      </c>
      <c r="AB104" s="236">
        <v>0</v>
      </c>
      <c r="AC104" s="236">
        <v>0</v>
      </c>
      <c r="AD104" s="236">
        <v>0</v>
      </c>
      <c r="AE104" s="236">
        <v>0</v>
      </c>
      <c r="AF104" s="236">
        <v>0</v>
      </c>
      <c r="AG104" s="118">
        <f>1+4</f>
        <v>5</v>
      </c>
      <c r="AH104" s="118">
        <v>8</v>
      </c>
      <c r="AI104" s="118">
        <v>5</v>
      </c>
      <c r="AJ104" s="118">
        <v>0</v>
      </c>
      <c r="AK104" s="278">
        <v>0</v>
      </c>
      <c r="AL104" s="420"/>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c r="BX104" s="15"/>
      <c r="BY104" s="15"/>
      <c r="BZ104" s="15"/>
      <c r="CA104" s="15"/>
      <c r="CB104" s="15"/>
      <c r="CC104" s="15"/>
      <c r="CD104" s="15"/>
      <c r="CE104" s="15"/>
      <c r="CF104" s="15"/>
      <c r="CG104" s="15"/>
      <c r="CH104" s="15"/>
      <c r="CI104" s="15"/>
      <c r="CJ104" s="15"/>
      <c r="CK104" s="15"/>
    </row>
    <row r="105" spans="1:89" hidden="1" x14ac:dyDescent="0.35">
      <c r="A105" s="475" t="s">
        <v>373</v>
      </c>
      <c r="B105" s="214" t="s">
        <v>374</v>
      </c>
      <c r="C105" s="214" t="s">
        <v>100</v>
      </c>
      <c r="D105" s="214" t="s">
        <v>103</v>
      </c>
      <c r="E105" s="214" t="s">
        <v>109</v>
      </c>
      <c r="F105" s="216">
        <v>50000</v>
      </c>
      <c r="G105" s="122">
        <v>0</v>
      </c>
      <c r="H105" s="122">
        <v>0</v>
      </c>
      <c r="I105" s="122">
        <v>0</v>
      </c>
      <c r="J105" s="122">
        <v>0</v>
      </c>
      <c r="K105" s="122">
        <v>0</v>
      </c>
      <c r="L105" s="122">
        <v>0</v>
      </c>
      <c r="M105" s="122">
        <v>0</v>
      </c>
      <c r="N105" s="122">
        <v>0</v>
      </c>
      <c r="O105" s="122">
        <v>0</v>
      </c>
      <c r="P105" s="122">
        <v>0</v>
      </c>
      <c r="Q105" s="122">
        <v>0</v>
      </c>
      <c r="R105" s="122">
        <v>0</v>
      </c>
      <c r="S105" s="122">
        <v>0</v>
      </c>
      <c r="T105" s="122">
        <v>0</v>
      </c>
      <c r="U105" s="122">
        <v>0</v>
      </c>
      <c r="V105" s="122">
        <v>0</v>
      </c>
      <c r="W105" s="122">
        <v>0</v>
      </c>
      <c r="X105" s="239">
        <v>0</v>
      </c>
      <c r="Y105" s="238">
        <v>0</v>
      </c>
      <c r="Z105" s="239">
        <v>0</v>
      </c>
      <c r="AA105" s="239">
        <v>0</v>
      </c>
      <c r="AB105" s="238">
        <v>0</v>
      </c>
      <c r="AC105" s="238">
        <v>0</v>
      </c>
      <c r="AD105" s="238">
        <v>0</v>
      </c>
      <c r="AE105" s="238">
        <v>0</v>
      </c>
      <c r="AF105" s="238">
        <v>0</v>
      </c>
      <c r="AG105" s="122">
        <f>7+12</f>
        <v>19</v>
      </c>
      <c r="AH105" s="122">
        <v>9</v>
      </c>
      <c r="AI105" s="122">
        <v>14</v>
      </c>
      <c r="AJ105" s="122">
        <v>0</v>
      </c>
      <c r="AK105" s="278">
        <v>0</v>
      </c>
      <c r="AL105" s="420"/>
      <c r="AM105" s="15"/>
      <c r="AN105" s="15"/>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c r="BX105" s="15"/>
      <c r="BY105" s="15"/>
      <c r="BZ105" s="15"/>
      <c r="CA105" s="15"/>
      <c r="CB105" s="15"/>
      <c r="CC105" s="15"/>
      <c r="CD105" s="15"/>
      <c r="CE105" s="15"/>
      <c r="CF105" s="15"/>
      <c r="CG105" s="15"/>
      <c r="CH105" s="15"/>
      <c r="CI105" s="15"/>
      <c r="CJ105" s="15"/>
      <c r="CK105" s="15"/>
    </row>
    <row r="106" spans="1:89" hidden="1" x14ac:dyDescent="0.35">
      <c r="A106" s="476" t="s">
        <v>375</v>
      </c>
      <c r="B106" s="215" t="s">
        <v>376</v>
      </c>
      <c r="C106" s="215" t="s">
        <v>100</v>
      </c>
      <c r="D106" s="215" t="s">
        <v>103</v>
      </c>
      <c r="E106" s="215" t="s">
        <v>109</v>
      </c>
      <c r="F106" s="216">
        <v>50000</v>
      </c>
      <c r="G106" s="118">
        <v>0</v>
      </c>
      <c r="H106" s="118">
        <v>0</v>
      </c>
      <c r="I106" s="118">
        <v>0</v>
      </c>
      <c r="J106" s="118">
        <v>0</v>
      </c>
      <c r="K106" s="118">
        <v>0</v>
      </c>
      <c r="L106" s="118">
        <v>0</v>
      </c>
      <c r="M106" s="118">
        <v>0</v>
      </c>
      <c r="N106" s="118">
        <v>0</v>
      </c>
      <c r="O106" s="118">
        <v>0</v>
      </c>
      <c r="P106" s="118">
        <v>0</v>
      </c>
      <c r="Q106" s="118">
        <v>0</v>
      </c>
      <c r="R106" s="118">
        <v>0</v>
      </c>
      <c r="S106" s="118">
        <v>0</v>
      </c>
      <c r="T106" s="118">
        <v>0</v>
      </c>
      <c r="U106" s="118">
        <v>0</v>
      </c>
      <c r="V106" s="118">
        <v>0</v>
      </c>
      <c r="W106" s="118">
        <v>0</v>
      </c>
      <c r="X106" s="237">
        <v>0</v>
      </c>
      <c r="Y106" s="236">
        <v>0</v>
      </c>
      <c r="Z106" s="237">
        <v>0</v>
      </c>
      <c r="AA106" s="237">
        <v>0</v>
      </c>
      <c r="AB106" s="236">
        <v>0</v>
      </c>
      <c r="AC106" s="236">
        <v>0</v>
      </c>
      <c r="AD106" s="236">
        <v>0</v>
      </c>
      <c r="AE106" s="236">
        <v>0</v>
      </c>
      <c r="AF106" s="236">
        <v>0</v>
      </c>
      <c r="AG106" s="118">
        <f>5+11</f>
        <v>16</v>
      </c>
      <c r="AH106" s="118">
        <v>28</v>
      </c>
      <c r="AI106" s="118">
        <v>21</v>
      </c>
      <c r="AJ106" s="118">
        <v>0</v>
      </c>
      <c r="AK106" s="278">
        <v>0</v>
      </c>
      <c r="AL106" s="420"/>
      <c r="AM106" s="15"/>
      <c r="AN106" s="15"/>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c r="BX106" s="15"/>
      <c r="BY106" s="15"/>
      <c r="BZ106" s="15"/>
      <c r="CA106" s="15"/>
      <c r="CB106" s="15"/>
      <c r="CC106" s="15"/>
      <c r="CD106" s="15"/>
      <c r="CE106" s="15"/>
      <c r="CF106" s="15"/>
      <c r="CG106" s="15"/>
      <c r="CH106" s="15"/>
      <c r="CI106" s="15"/>
      <c r="CJ106" s="15"/>
      <c r="CK106" s="15"/>
    </row>
    <row r="107" spans="1:89" hidden="1" x14ac:dyDescent="0.35">
      <c r="A107" s="475" t="s">
        <v>377</v>
      </c>
      <c r="B107" s="214" t="s">
        <v>378</v>
      </c>
      <c r="C107" s="214" t="s">
        <v>100</v>
      </c>
      <c r="D107" s="214" t="s">
        <v>103</v>
      </c>
      <c r="E107" s="214" t="s">
        <v>109</v>
      </c>
      <c r="F107" s="216">
        <v>50000</v>
      </c>
      <c r="G107" s="122">
        <v>0</v>
      </c>
      <c r="H107" s="122">
        <v>0</v>
      </c>
      <c r="I107" s="122">
        <v>0</v>
      </c>
      <c r="J107" s="122">
        <v>0</v>
      </c>
      <c r="K107" s="122">
        <v>0</v>
      </c>
      <c r="L107" s="122">
        <v>0</v>
      </c>
      <c r="M107" s="122">
        <v>0</v>
      </c>
      <c r="N107" s="122">
        <v>0</v>
      </c>
      <c r="O107" s="122">
        <v>0</v>
      </c>
      <c r="P107" s="122">
        <v>0</v>
      </c>
      <c r="Q107" s="122">
        <v>0</v>
      </c>
      <c r="R107" s="122">
        <v>0</v>
      </c>
      <c r="S107" s="122">
        <v>0</v>
      </c>
      <c r="T107" s="122">
        <v>0</v>
      </c>
      <c r="U107" s="122">
        <v>0</v>
      </c>
      <c r="V107" s="122">
        <v>0</v>
      </c>
      <c r="W107" s="122">
        <v>0</v>
      </c>
      <c r="X107" s="239">
        <v>0</v>
      </c>
      <c r="Y107" s="238">
        <v>0</v>
      </c>
      <c r="Z107" s="239">
        <v>0</v>
      </c>
      <c r="AA107" s="239">
        <v>0</v>
      </c>
      <c r="AB107" s="238">
        <v>0</v>
      </c>
      <c r="AC107" s="238">
        <v>0</v>
      </c>
      <c r="AD107" s="238">
        <v>0</v>
      </c>
      <c r="AE107" s="238">
        <v>0</v>
      </c>
      <c r="AF107" s="238">
        <v>0</v>
      </c>
      <c r="AG107" s="122">
        <f>19+29</f>
        <v>48</v>
      </c>
      <c r="AH107" s="122">
        <v>18</v>
      </c>
      <c r="AI107" s="122">
        <v>15</v>
      </c>
      <c r="AJ107" s="122">
        <v>0</v>
      </c>
      <c r="AK107" s="278">
        <v>0</v>
      </c>
      <c r="AL107" s="420"/>
      <c r="AM107" s="15"/>
      <c r="AN107" s="15"/>
      <c r="AO107" s="15"/>
      <c r="AP107" s="15"/>
      <c r="AQ107" s="15"/>
      <c r="AR107" s="15"/>
      <c r="AS107" s="15"/>
      <c r="AT107" s="15"/>
      <c r="AU107" s="15"/>
      <c r="AV107" s="15"/>
      <c r="AW107" s="15"/>
      <c r="AX107" s="15"/>
      <c r="AY107" s="15"/>
      <c r="AZ107" s="15"/>
      <c r="BA107" s="15"/>
      <c r="BB107" s="15"/>
      <c r="BC107" s="15"/>
      <c r="BD107" s="15"/>
      <c r="BE107" s="15"/>
      <c r="BF107" s="15"/>
      <c r="BG107" s="15"/>
      <c r="BH107" s="15"/>
      <c r="BI107" s="15"/>
      <c r="BJ107" s="15"/>
      <c r="BK107" s="15"/>
      <c r="BL107" s="15"/>
      <c r="BM107" s="15"/>
      <c r="BN107" s="15"/>
      <c r="BO107" s="15"/>
      <c r="BP107" s="15"/>
      <c r="BQ107" s="15"/>
      <c r="BR107" s="15"/>
      <c r="BS107" s="15"/>
      <c r="BT107" s="15"/>
      <c r="BU107" s="15"/>
      <c r="BV107" s="15"/>
      <c r="BW107" s="15"/>
      <c r="BX107" s="15"/>
      <c r="BY107" s="15"/>
      <c r="BZ107" s="15"/>
      <c r="CA107" s="15"/>
      <c r="CB107" s="15"/>
      <c r="CC107" s="15"/>
      <c r="CD107" s="15"/>
      <c r="CE107" s="15"/>
      <c r="CF107" s="15"/>
      <c r="CG107" s="15"/>
      <c r="CH107" s="15"/>
      <c r="CI107" s="15"/>
      <c r="CJ107" s="15"/>
      <c r="CK107" s="15"/>
    </row>
    <row r="108" spans="1:89" hidden="1" x14ac:dyDescent="0.35">
      <c r="A108" s="476" t="s">
        <v>379</v>
      </c>
      <c r="B108" s="215" t="s">
        <v>380</v>
      </c>
      <c r="C108" s="215" t="s">
        <v>100</v>
      </c>
      <c r="D108" s="215" t="s">
        <v>103</v>
      </c>
      <c r="E108" s="215" t="s">
        <v>109</v>
      </c>
      <c r="F108" s="216">
        <v>50000</v>
      </c>
      <c r="G108" s="118">
        <v>0</v>
      </c>
      <c r="H108" s="118">
        <v>0</v>
      </c>
      <c r="I108" s="118">
        <v>0</v>
      </c>
      <c r="J108" s="118">
        <v>0</v>
      </c>
      <c r="K108" s="118">
        <v>0</v>
      </c>
      <c r="L108" s="118">
        <v>0</v>
      </c>
      <c r="M108" s="118">
        <v>0</v>
      </c>
      <c r="N108" s="118">
        <v>0</v>
      </c>
      <c r="O108" s="118">
        <v>0</v>
      </c>
      <c r="P108" s="118">
        <v>0</v>
      </c>
      <c r="Q108" s="118">
        <v>0</v>
      </c>
      <c r="R108" s="118">
        <v>0</v>
      </c>
      <c r="S108" s="118">
        <v>0</v>
      </c>
      <c r="T108" s="118">
        <v>0</v>
      </c>
      <c r="U108" s="118">
        <v>0</v>
      </c>
      <c r="V108" s="118">
        <v>0</v>
      </c>
      <c r="W108" s="118">
        <v>0</v>
      </c>
      <c r="X108" s="237">
        <v>0</v>
      </c>
      <c r="Y108" s="236">
        <v>0</v>
      </c>
      <c r="Z108" s="237">
        <v>0</v>
      </c>
      <c r="AA108" s="237">
        <v>0</v>
      </c>
      <c r="AB108" s="236">
        <v>0</v>
      </c>
      <c r="AC108" s="236">
        <v>0</v>
      </c>
      <c r="AD108" s="236">
        <v>0</v>
      </c>
      <c r="AE108" s="236">
        <v>0</v>
      </c>
      <c r="AF108" s="236">
        <v>0</v>
      </c>
      <c r="AG108" s="118">
        <f>14+26</f>
        <v>40</v>
      </c>
      <c r="AH108" s="118">
        <v>44</v>
      </c>
      <c r="AI108" s="118">
        <v>46</v>
      </c>
      <c r="AJ108" s="118">
        <v>0</v>
      </c>
      <c r="AK108" s="278">
        <v>0</v>
      </c>
      <c r="AL108" s="420"/>
      <c r="AM108" s="15"/>
      <c r="AN108" s="15"/>
      <c r="AO108" s="15"/>
      <c r="AP108" s="15"/>
      <c r="AQ108" s="15"/>
      <c r="AR108" s="15"/>
      <c r="AS108" s="15"/>
      <c r="AT108" s="15"/>
      <c r="AU108" s="15"/>
      <c r="AV108" s="15"/>
      <c r="AW108" s="15"/>
      <c r="AX108" s="15"/>
      <c r="AY108" s="15"/>
      <c r="AZ108" s="15"/>
      <c r="BA108" s="15"/>
      <c r="BB108" s="15"/>
      <c r="BC108" s="15"/>
      <c r="BD108" s="15"/>
      <c r="BE108" s="15"/>
      <c r="BF108" s="15"/>
      <c r="BG108" s="15"/>
      <c r="BH108" s="15"/>
      <c r="BI108" s="15"/>
      <c r="BJ108" s="15"/>
      <c r="BK108" s="15"/>
      <c r="BL108" s="15"/>
      <c r="BM108" s="15"/>
      <c r="BN108" s="15"/>
      <c r="BO108" s="15"/>
      <c r="BP108" s="15"/>
      <c r="BQ108" s="15"/>
      <c r="BR108" s="15"/>
      <c r="BS108" s="15"/>
      <c r="BT108" s="15"/>
      <c r="BU108" s="15"/>
      <c r="BV108" s="15"/>
      <c r="BW108" s="15"/>
      <c r="BX108" s="15"/>
      <c r="BY108" s="15"/>
      <c r="BZ108" s="15"/>
      <c r="CA108" s="15"/>
      <c r="CB108" s="15"/>
      <c r="CC108" s="15"/>
      <c r="CD108" s="15"/>
      <c r="CE108" s="15"/>
      <c r="CF108" s="15"/>
      <c r="CG108" s="15"/>
      <c r="CH108" s="15"/>
      <c r="CI108" s="15"/>
      <c r="CJ108" s="15"/>
      <c r="CK108" s="15"/>
    </row>
    <row r="109" spans="1:89" hidden="1" x14ac:dyDescent="0.35">
      <c r="A109" s="475" t="s">
        <v>381</v>
      </c>
      <c r="B109" s="214" t="s">
        <v>382</v>
      </c>
      <c r="C109" s="214" t="s">
        <v>100</v>
      </c>
      <c r="D109" s="214" t="s">
        <v>103</v>
      </c>
      <c r="E109" s="214" t="s">
        <v>109</v>
      </c>
      <c r="F109" s="216">
        <v>50000</v>
      </c>
      <c r="G109" s="122">
        <v>0</v>
      </c>
      <c r="H109" s="122">
        <v>0</v>
      </c>
      <c r="I109" s="122">
        <v>0</v>
      </c>
      <c r="J109" s="122">
        <v>0</v>
      </c>
      <c r="K109" s="122">
        <v>0</v>
      </c>
      <c r="L109" s="122">
        <v>0</v>
      </c>
      <c r="M109" s="122">
        <v>0</v>
      </c>
      <c r="N109" s="122">
        <v>0</v>
      </c>
      <c r="O109" s="122">
        <v>0</v>
      </c>
      <c r="P109" s="122">
        <v>0</v>
      </c>
      <c r="Q109" s="122">
        <v>0</v>
      </c>
      <c r="R109" s="122">
        <v>0</v>
      </c>
      <c r="S109" s="122">
        <v>0</v>
      </c>
      <c r="T109" s="122">
        <v>0</v>
      </c>
      <c r="U109" s="122">
        <v>0</v>
      </c>
      <c r="V109" s="122">
        <v>0</v>
      </c>
      <c r="W109" s="122">
        <v>0</v>
      </c>
      <c r="X109" s="239">
        <v>0</v>
      </c>
      <c r="Y109" s="238">
        <v>0</v>
      </c>
      <c r="Z109" s="239">
        <v>0</v>
      </c>
      <c r="AA109" s="239">
        <v>0</v>
      </c>
      <c r="AB109" s="238">
        <v>0</v>
      </c>
      <c r="AC109" s="238">
        <v>0</v>
      </c>
      <c r="AD109" s="238">
        <v>0</v>
      </c>
      <c r="AE109" s="238">
        <v>0</v>
      </c>
      <c r="AF109" s="238">
        <v>0</v>
      </c>
      <c r="AG109" s="122">
        <f>12+36</f>
        <v>48</v>
      </c>
      <c r="AH109" s="122">
        <v>32</v>
      </c>
      <c r="AI109" s="122">
        <v>35</v>
      </c>
      <c r="AJ109" s="122">
        <v>0</v>
      </c>
      <c r="AK109" s="278">
        <v>0</v>
      </c>
      <c r="AL109" s="420"/>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15"/>
      <c r="CB109" s="15"/>
      <c r="CC109" s="15"/>
      <c r="CD109" s="15"/>
      <c r="CE109" s="15"/>
      <c r="CF109" s="15"/>
      <c r="CG109" s="15"/>
      <c r="CH109" s="15"/>
      <c r="CI109" s="15"/>
      <c r="CJ109" s="15"/>
      <c r="CK109" s="15"/>
    </row>
    <row r="110" spans="1:89" hidden="1" x14ac:dyDescent="0.35">
      <c r="A110" s="476" t="s">
        <v>234</v>
      </c>
      <c r="B110" s="215" t="s">
        <v>235</v>
      </c>
      <c r="C110" s="215" t="s">
        <v>100</v>
      </c>
      <c r="D110" s="215" t="s">
        <v>103</v>
      </c>
      <c r="E110" s="215" t="s">
        <v>109</v>
      </c>
      <c r="F110" s="216">
        <v>17000</v>
      </c>
      <c r="G110" s="118">
        <v>0</v>
      </c>
      <c r="H110" s="118">
        <v>0</v>
      </c>
      <c r="I110" s="118">
        <v>0</v>
      </c>
      <c r="J110" s="118">
        <v>0</v>
      </c>
      <c r="K110" s="118">
        <v>0</v>
      </c>
      <c r="L110" s="118">
        <v>0</v>
      </c>
      <c r="M110" s="118">
        <v>0</v>
      </c>
      <c r="N110" s="118">
        <v>0</v>
      </c>
      <c r="O110" s="118">
        <v>0</v>
      </c>
      <c r="P110" s="118">
        <v>0</v>
      </c>
      <c r="Q110" s="118">
        <v>0</v>
      </c>
      <c r="R110" s="118">
        <v>0</v>
      </c>
      <c r="S110" s="118">
        <v>0</v>
      </c>
      <c r="T110" s="118">
        <v>0</v>
      </c>
      <c r="U110" s="118">
        <v>0</v>
      </c>
      <c r="V110" s="118">
        <v>0</v>
      </c>
      <c r="W110" s="118">
        <v>0</v>
      </c>
      <c r="X110" s="237">
        <v>0</v>
      </c>
      <c r="Y110" s="236">
        <v>0</v>
      </c>
      <c r="Z110" s="237">
        <v>0</v>
      </c>
      <c r="AA110" s="237">
        <v>0</v>
      </c>
      <c r="AB110" s="236">
        <v>59</v>
      </c>
      <c r="AC110" s="236">
        <v>0</v>
      </c>
      <c r="AD110" s="236">
        <v>0</v>
      </c>
      <c r="AE110" s="236">
        <v>0</v>
      </c>
      <c r="AF110" s="236">
        <v>0</v>
      </c>
      <c r="AG110" s="118">
        <v>0</v>
      </c>
      <c r="AH110" s="118">
        <v>0</v>
      </c>
      <c r="AI110" s="118">
        <v>0</v>
      </c>
      <c r="AJ110" s="118">
        <v>0</v>
      </c>
      <c r="AK110" s="278">
        <v>0</v>
      </c>
      <c r="AL110" s="420"/>
      <c r="AM110" s="15"/>
      <c r="AN110" s="15"/>
      <c r="AO110" s="15"/>
      <c r="AP110" s="15"/>
      <c r="AQ110" s="15"/>
      <c r="AR110" s="15"/>
      <c r="AS110" s="15"/>
      <c r="AT110" s="15"/>
      <c r="AU110" s="15"/>
      <c r="AV110" s="15"/>
      <c r="AW110" s="15"/>
      <c r="AX110" s="15"/>
      <c r="AY110" s="15"/>
      <c r="AZ110" s="15"/>
      <c r="BA110" s="15"/>
      <c r="BB110" s="15"/>
      <c r="BC110" s="15"/>
      <c r="BD110" s="15"/>
      <c r="BE110" s="15"/>
      <c r="BF110" s="15"/>
      <c r="BG110" s="15"/>
      <c r="BH110" s="15"/>
      <c r="BI110" s="15"/>
      <c r="BJ110" s="15"/>
      <c r="BK110" s="15"/>
      <c r="BL110" s="15"/>
      <c r="BM110" s="15"/>
      <c r="BN110" s="15"/>
      <c r="BO110" s="15"/>
      <c r="BP110" s="15"/>
      <c r="BQ110" s="15"/>
      <c r="BR110" s="15"/>
      <c r="BS110" s="15"/>
      <c r="BT110" s="15"/>
      <c r="BU110" s="15"/>
      <c r="BV110" s="15"/>
      <c r="BW110" s="15"/>
      <c r="BX110" s="15"/>
      <c r="BY110" s="15"/>
      <c r="BZ110" s="15"/>
      <c r="CA110" s="15"/>
      <c r="CB110" s="15"/>
      <c r="CC110" s="15"/>
      <c r="CD110" s="15"/>
      <c r="CE110" s="15"/>
      <c r="CF110" s="15"/>
      <c r="CG110" s="15"/>
      <c r="CH110" s="15"/>
      <c r="CI110" s="15"/>
      <c r="CJ110" s="15"/>
      <c r="CK110" s="15"/>
    </row>
    <row r="111" spans="1:89" hidden="1" x14ac:dyDescent="0.35">
      <c r="A111" s="438" t="s">
        <v>260</v>
      </c>
      <c r="B111" s="198" t="s">
        <v>262</v>
      </c>
      <c r="C111" s="198" t="s">
        <v>100</v>
      </c>
      <c r="D111" s="198" t="s">
        <v>103</v>
      </c>
      <c r="E111" s="198" t="s">
        <v>109</v>
      </c>
      <c r="F111" s="165">
        <v>139000</v>
      </c>
      <c r="G111" s="122">
        <v>0</v>
      </c>
      <c r="H111" s="122">
        <v>0</v>
      </c>
      <c r="I111" s="122">
        <v>0</v>
      </c>
      <c r="J111" s="122">
        <v>0</v>
      </c>
      <c r="K111" s="122">
        <v>0</v>
      </c>
      <c r="L111" s="122">
        <v>0</v>
      </c>
      <c r="M111" s="122">
        <v>0</v>
      </c>
      <c r="N111" s="122">
        <v>0</v>
      </c>
      <c r="O111" s="122">
        <v>0</v>
      </c>
      <c r="P111" s="122">
        <v>0</v>
      </c>
      <c r="Q111" s="122">
        <v>0</v>
      </c>
      <c r="R111" s="122">
        <v>0</v>
      </c>
      <c r="S111" s="122">
        <v>0</v>
      </c>
      <c r="T111" s="122">
        <v>0</v>
      </c>
      <c r="U111" s="122">
        <v>0</v>
      </c>
      <c r="V111" s="122">
        <v>0</v>
      </c>
      <c r="W111" s="122">
        <v>0</v>
      </c>
      <c r="X111" s="239">
        <v>0</v>
      </c>
      <c r="Y111" s="238">
        <v>0</v>
      </c>
      <c r="Z111" s="239">
        <v>0</v>
      </c>
      <c r="AA111" s="239">
        <v>0</v>
      </c>
      <c r="AB111" s="239">
        <v>0</v>
      </c>
      <c r="AC111" s="239">
        <v>0</v>
      </c>
      <c r="AD111" s="238">
        <v>132</v>
      </c>
      <c r="AE111" s="238">
        <v>0</v>
      </c>
      <c r="AF111" s="238">
        <v>0</v>
      </c>
      <c r="AG111" s="122">
        <v>0</v>
      </c>
      <c r="AH111" s="122">
        <v>0</v>
      </c>
      <c r="AI111" s="122">
        <v>0</v>
      </c>
      <c r="AJ111" s="122">
        <v>0</v>
      </c>
      <c r="AK111" s="278">
        <v>0</v>
      </c>
      <c r="AL111" s="420"/>
      <c r="AM111" s="15"/>
      <c r="AN111" s="15"/>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c r="BO111" s="15"/>
      <c r="BP111" s="15"/>
      <c r="BQ111" s="15"/>
      <c r="BR111" s="15"/>
      <c r="BS111" s="15"/>
      <c r="BT111" s="15"/>
      <c r="BU111" s="15"/>
      <c r="BV111" s="15"/>
      <c r="BW111" s="15"/>
      <c r="BX111" s="15"/>
      <c r="BY111" s="15"/>
      <c r="BZ111" s="15"/>
      <c r="CA111" s="15"/>
      <c r="CB111" s="15"/>
      <c r="CC111" s="15"/>
      <c r="CD111" s="15"/>
      <c r="CE111" s="15"/>
      <c r="CF111" s="15"/>
      <c r="CG111" s="15"/>
      <c r="CH111" s="15"/>
      <c r="CI111" s="15"/>
      <c r="CJ111" s="15"/>
      <c r="CK111" s="15"/>
    </row>
    <row r="112" spans="1:89" hidden="1" x14ac:dyDescent="0.35">
      <c r="A112" s="244" t="s">
        <v>261</v>
      </c>
      <c r="B112" s="195" t="s">
        <v>263</v>
      </c>
      <c r="C112" s="195" t="s">
        <v>100</v>
      </c>
      <c r="D112" s="195" t="s">
        <v>103</v>
      </c>
      <c r="E112" s="195" t="s">
        <v>109</v>
      </c>
      <c r="F112" s="165">
        <v>209000</v>
      </c>
      <c r="G112" s="118">
        <v>0</v>
      </c>
      <c r="H112" s="118">
        <v>0</v>
      </c>
      <c r="I112" s="118">
        <v>0</v>
      </c>
      <c r="J112" s="118">
        <v>0</v>
      </c>
      <c r="K112" s="118">
        <v>0</v>
      </c>
      <c r="L112" s="118">
        <v>0</v>
      </c>
      <c r="M112" s="118">
        <v>0</v>
      </c>
      <c r="N112" s="118">
        <v>0</v>
      </c>
      <c r="O112" s="118">
        <v>0</v>
      </c>
      <c r="P112" s="118">
        <v>0</v>
      </c>
      <c r="Q112" s="118">
        <v>0</v>
      </c>
      <c r="R112" s="118">
        <v>0</v>
      </c>
      <c r="S112" s="118">
        <v>0</v>
      </c>
      <c r="T112" s="118">
        <v>0</v>
      </c>
      <c r="U112" s="118">
        <v>0</v>
      </c>
      <c r="V112" s="118">
        <v>0</v>
      </c>
      <c r="W112" s="118">
        <v>0</v>
      </c>
      <c r="X112" s="237">
        <v>0</v>
      </c>
      <c r="Y112" s="236">
        <v>0</v>
      </c>
      <c r="Z112" s="237">
        <v>0</v>
      </c>
      <c r="AA112" s="237">
        <v>0</v>
      </c>
      <c r="AB112" s="237">
        <v>0</v>
      </c>
      <c r="AC112" s="237">
        <v>0</v>
      </c>
      <c r="AD112" s="236">
        <v>15</v>
      </c>
      <c r="AE112" s="236">
        <v>0</v>
      </c>
      <c r="AF112" s="236">
        <v>0</v>
      </c>
      <c r="AG112" s="118">
        <v>0</v>
      </c>
      <c r="AH112" s="118">
        <v>0</v>
      </c>
      <c r="AI112" s="118">
        <v>0</v>
      </c>
      <c r="AJ112" s="118">
        <v>0</v>
      </c>
      <c r="AK112" s="278">
        <v>0</v>
      </c>
      <c r="AL112" s="420"/>
      <c r="AM112" s="15"/>
      <c r="AN112" s="15"/>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c r="BO112" s="15"/>
      <c r="BP112" s="15"/>
      <c r="BQ112" s="15"/>
      <c r="BR112" s="15"/>
      <c r="BS112" s="15"/>
      <c r="BT112" s="15"/>
      <c r="BU112" s="15"/>
      <c r="BV112" s="15"/>
      <c r="BW112" s="15"/>
      <c r="BX112" s="15"/>
      <c r="BY112" s="15"/>
      <c r="BZ112" s="15"/>
      <c r="CA112" s="15"/>
      <c r="CB112" s="15"/>
      <c r="CC112" s="15"/>
      <c r="CD112" s="15"/>
      <c r="CE112" s="15"/>
      <c r="CF112" s="15"/>
      <c r="CG112" s="15"/>
      <c r="CH112" s="15"/>
      <c r="CI112" s="15"/>
      <c r="CJ112" s="15"/>
      <c r="CK112" s="15"/>
    </row>
    <row r="113" spans="1:89" hidden="1" x14ac:dyDescent="0.35">
      <c r="A113" s="438" t="s">
        <v>238</v>
      </c>
      <c r="B113" s="198" t="s">
        <v>239</v>
      </c>
      <c r="C113" s="198" t="s">
        <v>100</v>
      </c>
      <c r="D113" s="198" t="s">
        <v>163</v>
      </c>
      <c r="E113" s="198" t="s">
        <v>109</v>
      </c>
      <c r="F113" s="165">
        <v>0</v>
      </c>
      <c r="G113" s="122">
        <v>0</v>
      </c>
      <c r="H113" s="122">
        <v>0</v>
      </c>
      <c r="I113" s="122">
        <v>0</v>
      </c>
      <c r="J113" s="122">
        <v>0</v>
      </c>
      <c r="K113" s="122">
        <v>0</v>
      </c>
      <c r="L113" s="122">
        <v>0</v>
      </c>
      <c r="M113" s="122">
        <v>0</v>
      </c>
      <c r="N113" s="122">
        <v>0</v>
      </c>
      <c r="O113" s="122">
        <v>0</v>
      </c>
      <c r="P113" s="122">
        <v>0</v>
      </c>
      <c r="Q113" s="122">
        <v>0</v>
      </c>
      <c r="R113" s="122">
        <v>0</v>
      </c>
      <c r="S113" s="122">
        <v>0</v>
      </c>
      <c r="T113" s="122">
        <v>0</v>
      </c>
      <c r="U113" s="122">
        <v>0</v>
      </c>
      <c r="V113" s="122">
        <v>0</v>
      </c>
      <c r="W113" s="122">
        <v>0</v>
      </c>
      <c r="X113" s="239">
        <v>0</v>
      </c>
      <c r="Y113" s="238">
        <v>0</v>
      </c>
      <c r="Z113" s="239">
        <v>0</v>
      </c>
      <c r="AA113" s="239">
        <v>0</v>
      </c>
      <c r="AB113" s="239">
        <v>0</v>
      </c>
      <c r="AC113" s="239">
        <v>10</v>
      </c>
      <c r="AD113" s="238">
        <v>13</v>
      </c>
      <c r="AE113" s="238">
        <v>3</v>
      </c>
      <c r="AF113" s="238">
        <v>0</v>
      </c>
      <c r="AG113" s="122">
        <v>0</v>
      </c>
      <c r="AH113" s="122">
        <v>0</v>
      </c>
      <c r="AI113" s="122">
        <v>0</v>
      </c>
      <c r="AJ113" s="122">
        <v>0</v>
      </c>
      <c r="AK113" s="278">
        <v>0</v>
      </c>
      <c r="AL113" s="420"/>
      <c r="AM113" s="15"/>
      <c r="AN113" s="15"/>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c r="BO113" s="15"/>
      <c r="BP113" s="15"/>
      <c r="BQ113" s="15"/>
      <c r="BR113" s="15"/>
      <c r="BS113" s="15"/>
      <c r="BT113" s="15"/>
      <c r="BU113" s="15"/>
      <c r="BV113" s="15"/>
      <c r="BW113" s="15"/>
      <c r="BX113" s="15"/>
      <c r="BY113" s="15"/>
      <c r="BZ113" s="15"/>
      <c r="CA113" s="15"/>
      <c r="CB113" s="15"/>
      <c r="CC113" s="15"/>
      <c r="CD113" s="15"/>
      <c r="CE113" s="15"/>
      <c r="CF113" s="15"/>
      <c r="CG113" s="15"/>
      <c r="CH113" s="15"/>
      <c r="CI113" s="15"/>
      <c r="CJ113" s="15"/>
      <c r="CK113" s="15"/>
    </row>
    <row r="114" spans="1:89" hidden="1" x14ac:dyDescent="0.35">
      <c r="A114" s="244" t="s">
        <v>264</v>
      </c>
      <c r="B114" s="195" t="s">
        <v>265</v>
      </c>
      <c r="C114" s="195" t="s">
        <v>100</v>
      </c>
      <c r="D114" s="195" t="s">
        <v>163</v>
      </c>
      <c r="E114" s="195" t="s">
        <v>109</v>
      </c>
      <c r="F114" s="165">
        <v>0</v>
      </c>
      <c r="G114" s="118">
        <v>0</v>
      </c>
      <c r="H114" s="118">
        <v>0</v>
      </c>
      <c r="I114" s="118">
        <v>0</v>
      </c>
      <c r="J114" s="118">
        <v>0</v>
      </c>
      <c r="K114" s="118">
        <v>0</v>
      </c>
      <c r="L114" s="118">
        <v>0</v>
      </c>
      <c r="M114" s="118">
        <v>0</v>
      </c>
      <c r="N114" s="118">
        <v>0</v>
      </c>
      <c r="O114" s="118">
        <v>0</v>
      </c>
      <c r="P114" s="118">
        <v>0</v>
      </c>
      <c r="Q114" s="118">
        <v>0</v>
      </c>
      <c r="R114" s="118">
        <v>0</v>
      </c>
      <c r="S114" s="118">
        <v>0</v>
      </c>
      <c r="T114" s="118">
        <v>0</v>
      </c>
      <c r="U114" s="118">
        <v>0</v>
      </c>
      <c r="V114" s="118">
        <v>0</v>
      </c>
      <c r="W114" s="118">
        <v>0</v>
      </c>
      <c r="X114" s="237">
        <v>0</v>
      </c>
      <c r="Y114" s="236">
        <v>0</v>
      </c>
      <c r="Z114" s="237">
        <v>0</v>
      </c>
      <c r="AA114" s="237">
        <v>0</v>
      </c>
      <c r="AB114" s="237">
        <v>0</v>
      </c>
      <c r="AC114" s="237">
        <v>0</v>
      </c>
      <c r="AD114" s="236">
        <v>191</v>
      </c>
      <c r="AE114" s="236">
        <v>57</v>
      </c>
      <c r="AF114" s="236">
        <v>0</v>
      </c>
      <c r="AG114" s="118">
        <v>0</v>
      </c>
      <c r="AH114" s="118">
        <v>0</v>
      </c>
      <c r="AI114" s="118">
        <v>0</v>
      </c>
      <c r="AJ114" s="118">
        <v>0</v>
      </c>
      <c r="AK114" s="278">
        <v>0</v>
      </c>
      <c r="AL114" s="420"/>
      <c r="AM114" s="15"/>
      <c r="AN114" s="15"/>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W114" s="15"/>
      <c r="BX114" s="15"/>
      <c r="BY114" s="15"/>
      <c r="BZ114" s="15"/>
      <c r="CA114" s="15"/>
      <c r="CB114" s="15"/>
      <c r="CC114" s="15"/>
      <c r="CD114" s="15"/>
      <c r="CE114" s="15"/>
      <c r="CF114" s="15"/>
      <c r="CG114" s="15"/>
      <c r="CH114" s="15"/>
      <c r="CI114" s="15"/>
      <c r="CJ114" s="15"/>
      <c r="CK114" s="15"/>
    </row>
    <row r="115" spans="1:89" hidden="1" x14ac:dyDescent="0.35">
      <c r="A115" s="438" t="s">
        <v>277</v>
      </c>
      <c r="B115" s="198" t="s">
        <v>278</v>
      </c>
      <c r="C115" s="198" t="s">
        <v>100</v>
      </c>
      <c r="D115" s="198" t="s">
        <v>103</v>
      </c>
      <c r="E115" s="198" t="s">
        <v>109</v>
      </c>
      <c r="F115" s="165">
        <v>148000</v>
      </c>
      <c r="G115" s="122">
        <v>0</v>
      </c>
      <c r="H115" s="122">
        <v>0</v>
      </c>
      <c r="I115" s="122">
        <v>0</v>
      </c>
      <c r="J115" s="122">
        <v>0</v>
      </c>
      <c r="K115" s="122">
        <v>0</v>
      </c>
      <c r="L115" s="122">
        <v>0</v>
      </c>
      <c r="M115" s="122">
        <v>0</v>
      </c>
      <c r="N115" s="122">
        <v>0</v>
      </c>
      <c r="O115" s="122">
        <v>0</v>
      </c>
      <c r="P115" s="122">
        <v>0</v>
      </c>
      <c r="Q115" s="122">
        <v>0</v>
      </c>
      <c r="R115" s="122">
        <v>0</v>
      </c>
      <c r="S115" s="122">
        <v>0</v>
      </c>
      <c r="T115" s="122">
        <v>0</v>
      </c>
      <c r="U115" s="122">
        <v>0</v>
      </c>
      <c r="V115" s="122">
        <v>0</v>
      </c>
      <c r="W115" s="122">
        <v>0</v>
      </c>
      <c r="X115" s="239">
        <v>0</v>
      </c>
      <c r="Y115" s="238">
        <v>0</v>
      </c>
      <c r="Z115" s="239">
        <v>0</v>
      </c>
      <c r="AA115" s="239">
        <v>0</v>
      </c>
      <c r="AB115" s="239">
        <v>0</v>
      </c>
      <c r="AC115" s="239">
        <v>0</v>
      </c>
      <c r="AD115" s="238">
        <v>0</v>
      </c>
      <c r="AE115" s="238">
        <v>49</v>
      </c>
      <c r="AF115" s="238">
        <v>43</v>
      </c>
      <c r="AG115" s="122">
        <v>23</v>
      </c>
      <c r="AH115" s="122">
        <v>34</v>
      </c>
      <c r="AI115" s="122">
        <v>4</v>
      </c>
      <c r="AJ115" s="122">
        <v>0</v>
      </c>
      <c r="AK115" s="278">
        <v>0</v>
      </c>
      <c r="AL115" s="420"/>
      <c r="AM115" s="15"/>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BW115" s="15"/>
      <c r="BX115" s="15"/>
      <c r="BY115" s="15"/>
      <c r="BZ115" s="15"/>
      <c r="CA115" s="15"/>
      <c r="CB115" s="15"/>
      <c r="CC115" s="15"/>
      <c r="CD115" s="15"/>
      <c r="CE115" s="15"/>
      <c r="CF115" s="15"/>
      <c r="CG115" s="15"/>
      <c r="CH115" s="15"/>
      <c r="CI115" s="15"/>
      <c r="CJ115" s="15"/>
      <c r="CK115" s="15"/>
    </row>
    <row r="116" spans="1:89" hidden="1" x14ac:dyDescent="0.35">
      <c r="A116" s="244" t="s">
        <v>275</v>
      </c>
      <c r="B116" s="195" t="s">
        <v>276</v>
      </c>
      <c r="C116" s="195" t="s">
        <v>100</v>
      </c>
      <c r="D116" s="195" t="s">
        <v>163</v>
      </c>
      <c r="E116" s="195" t="s">
        <v>109</v>
      </c>
      <c r="F116" s="165">
        <v>0</v>
      </c>
      <c r="G116" s="118">
        <v>0</v>
      </c>
      <c r="H116" s="118">
        <v>0</v>
      </c>
      <c r="I116" s="118">
        <v>0</v>
      </c>
      <c r="J116" s="118">
        <v>0</v>
      </c>
      <c r="K116" s="118">
        <v>0</v>
      </c>
      <c r="L116" s="118">
        <v>0</v>
      </c>
      <c r="M116" s="118">
        <v>0</v>
      </c>
      <c r="N116" s="118">
        <v>0</v>
      </c>
      <c r="O116" s="118">
        <v>0</v>
      </c>
      <c r="P116" s="118">
        <v>0</v>
      </c>
      <c r="Q116" s="118">
        <v>0</v>
      </c>
      <c r="R116" s="118">
        <v>0</v>
      </c>
      <c r="S116" s="118">
        <v>0</v>
      </c>
      <c r="T116" s="118">
        <v>0</v>
      </c>
      <c r="U116" s="118">
        <v>0</v>
      </c>
      <c r="V116" s="118">
        <v>0</v>
      </c>
      <c r="W116" s="118">
        <v>0</v>
      </c>
      <c r="X116" s="237">
        <v>0</v>
      </c>
      <c r="Y116" s="236">
        <v>0</v>
      </c>
      <c r="Z116" s="237">
        <v>0</v>
      </c>
      <c r="AA116" s="237">
        <v>0</v>
      </c>
      <c r="AB116" s="237">
        <v>0</v>
      </c>
      <c r="AC116" s="237">
        <v>0</v>
      </c>
      <c r="AD116" s="236">
        <v>1</v>
      </c>
      <c r="AE116" s="236">
        <v>7</v>
      </c>
      <c r="AF116" s="236">
        <v>11</v>
      </c>
      <c r="AG116" s="118">
        <v>0</v>
      </c>
      <c r="AH116" s="118">
        <v>0</v>
      </c>
      <c r="AI116" s="118">
        <v>0</v>
      </c>
      <c r="AJ116" s="118">
        <v>0</v>
      </c>
      <c r="AK116" s="278">
        <v>0</v>
      </c>
      <c r="AL116" s="420"/>
      <c r="AM116" s="15"/>
      <c r="AN116" s="15"/>
      <c r="AO116" s="15"/>
      <c r="AP116" s="15"/>
      <c r="AQ116" s="15"/>
      <c r="AR116" s="15"/>
      <c r="AS116" s="15"/>
      <c r="AT116" s="15"/>
      <c r="AU116" s="15"/>
      <c r="AV116" s="15"/>
      <c r="AW116" s="15"/>
      <c r="AX116" s="15"/>
      <c r="AY116" s="15"/>
      <c r="AZ116" s="15"/>
      <c r="BA116" s="15"/>
      <c r="BB116" s="15"/>
      <c r="BC116" s="15"/>
      <c r="BD116" s="15"/>
      <c r="BE116" s="15"/>
      <c r="BF116" s="15"/>
      <c r="BG116" s="15"/>
      <c r="BH116" s="15"/>
      <c r="BI116" s="15"/>
      <c r="BJ116" s="15"/>
      <c r="BK116" s="15"/>
      <c r="BL116" s="15"/>
      <c r="BM116" s="15"/>
      <c r="BN116" s="15"/>
      <c r="BO116" s="15"/>
      <c r="BP116" s="15"/>
      <c r="BQ116" s="15"/>
      <c r="BR116" s="15"/>
      <c r="BS116" s="15"/>
      <c r="BT116" s="15"/>
      <c r="BU116" s="15"/>
      <c r="BV116" s="15"/>
      <c r="BW116" s="15"/>
      <c r="BX116" s="15"/>
      <c r="BY116" s="15"/>
      <c r="BZ116" s="15"/>
      <c r="CA116" s="15"/>
      <c r="CB116" s="15"/>
      <c r="CC116" s="15"/>
      <c r="CD116" s="15"/>
      <c r="CE116" s="15"/>
      <c r="CF116" s="15"/>
      <c r="CG116" s="15"/>
      <c r="CH116" s="15"/>
      <c r="CI116" s="15"/>
      <c r="CJ116" s="15"/>
      <c r="CK116" s="15"/>
    </row>
    <row r="117" spans="1:89" hidden="1" x14ac:dyDescent="0.35">
      <c r="A117" s="438" t="s">
        <v>275</v>
      </c>
      <c r="B117" s="198" t="s">
        <v>384</v>
      </c>
      <c r="C117" s="198" t="s">
        <v>100</v>
      </c>
      <c r="D117" s="198" t="s">
        <v>163</v>
      </c>
      <c r="E117" s="198" t="s">
        <v>109</v>
      </c>
      <c r="F117" s="165">
        <v>0</v>
      </c>
      <c r="G117" s="122">
        <v>0</v>
      </c>
      <c r="H117" s="122">
        <v>0</v>
      </c>
      <c r="I117" s="122">
        <v>0</v>
      </c>
      <c r="J117" s="122">
        <v>0</v>
      </c>
      <c r="K117" s="122">
        <v>0</v>
      </c>
      <c r="L117" s="122">
        <v>0</v>
      </c>
      <c r="M117" s="122">
        <v>0</v>
      </c>
      <c r="N117" s="122">
        <v>0</v>
      </c>
      <c r="O117" s="122">
        <v>0</v>
      </c>
      <c r="P117" s="122">
        <v>0</v>
      </c>
      <c r="Q117" s="122">
        <v>0</v>
      </c>
      <c r="R117" s="122">
        <v>0</v>
      </c>
      <c r="S117" s="122">
        <v>0</v>
      </c>
      <c r="T117" s="122">
        <v>0</v>
      </c>
      <c r="U117" s="122">
        <v>0</v>
      </c>
      <c r="V117" s="122">
        <v>0</v>
      </c>
      <c r="W117" s="122">
        <v>0</v>
      </c>
      <c r="X117" s="239">
        <v>0</v>
      </c>
      <c r="Y117" s="238">
        <v>0</v>
      </c>
      <c r="Z117" s="239">
        <v>0</v>
      </c>
      <c r="AA117" s="239">
        <v>0</v>
      </c>
      <c r="AB117" s="239">
        <v>0</v>
      </c>
      <c r="AC117" s="239">
        <v>0</v>
      </c>
      <c r="AD117" s="238">
        <v>0</v>
      </c>
      <c r="AE117" s="238">
        <v>0</v>
      </c>
      <c r="AF117" s="238">
        <v>0</v>
      </c>
      <c r="AG117" s="122">
        <v>10</v>
      </c>
      <c r="AH117" s="122">
        <v>0</v>
      </c>
      <c r="AI117" s="122">
        <v>0</v>
      </c>
      <c r="AJ117" s="122">
        <v>0</v>
      </c>
      <c r="AK117" s="278">
        <v>0</v>
      </c>
      <c r="AL117" s="420"/>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BW117" s="15"/>
      <c r="BX117" s="15"/>
      <c r="BY117" s="15"/>
      <c r="BZ117" s="15"/>
      <c r="CA117" s="15"/>
      <c r="CB117" s="15"/>
      <c r="CC117" s="15"/>
      <c r="CD117" s="15"/>
      <c r="CE117" s="15"/>
      <c r="CF117" s="15"/>
      <c r="CG117" s="15"/>
      <c r="CH117" s="15"/>
      <c r="CI117" s="15"/>
      <c r="CJ117" s="15"/>
      <c r="CK117" s="15"/>
    </row>
    <row r="118" spans="1:89" hidden="1" x14ac:dyDescent="0.35">
      <c r="A118" s="244" t="s">
        <v>394</v>
      </c>
      <c r="B118" s="195" t="s">
        <v>395</v>
      </c>
      <c r="C118" s="195" t="s">
        <v>100</v>
      </c>
      <c r="D118" s="195" t="s">
        <v>103</v>
      </c>
      <c r="E118" s="195" t="s">
        <v>109</v>
      </c>
      <c r="F118" s="165">
        <v>1</v>
      </c>
      <c r="G118" s="118">
        <v>0</v>
      </c>
      <c r="H118" s="118">
        <v>0</v>
      </c>
      <c r="I118" s="118">
        <v>0</v>
      </c>
      <c r="J118" s="118">
        <v>0</v>
      </c>
      <c r="K118" s="118">
        <v>0</v>
      </c>
      <c r="L118" s="118">
        <v>0</v>
      </c>
      <c r="M118" s="118">
        <v>0</v>
      </c>
      <c r="N118" s="118">
        <v>0</v>
      </c>
      <c r="O118" s="118">
        <v>0</v>
      </c>
      <c r="P118" s="118">
        <v>0</v>
      </c>
      <c r="Q118" s="118">
        <v>0</v>
      </c>
      <c r="R118" s="118">
        <v>0</v>
      </c>
      <c r="S118" s="118">
        <v>0</v>
      </c>
      <c r="T118" s="118">
        <v>0</v>
      </c>
      <c r="U118" s="118">
        <v>0</v>
      </c>
      <c r="V118" s="118">
        <v>0</v>
      </c>
      <c r="W118" s="118">
        <v>0</v>
      </c>
      <c r="X118" s="237">
        <v>0</v>
      </c>
      <c r="Y118" s="236">
        <v>0</v>
      </c>
      <c r="Z118" s="237">
        <v>0</v>
      </c>
      <c r="AA118" s="237">
        <v>0</v>
      </c>
      <c r="AB118" s="237">
        <v>0</v>
      </c>
      <c r="AC118" s="237">
        <v>0</v>
      </c>
      <c r="AD118" s="236">
        <v>0</v>
      </c>
      <c r="AE118" s="236">
        <v>0</v>
      </c>
      <c r="AF118" s="236">
        <v>0</v>
      </c>
      <c r="AG118" s="118">
        <v>0</v>
      </c>
      <c r="AH118" s="118">
        <v>0</v>
      </c>
      <c r="AI118" s="118">
        <v>1</v>
      </c>
      <c r="AJ118" s="118">
        <v>0</v>
      </c>
      <c r="AK118" s="278">
        <v>0</v>
      </c>
      <c r="AL118" s="420"/>
      <c r="AM118" s="15"/>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BW118" s="15"/>
      <c r="BX118" s="15"/>
      <c r="BY118" s="15"/>
      <c r="BZ118" s="15"/>
      <c r="CA118" s="15"/>
      <c r="CB118" s="15"/>
      <c r="CC118" s="15"/>
      <c r="CD118" s="15"/>
      <c r="CE118" s="15"/>
      <c r="CF118" s="15"/>
      <c r="CG118" s="15"/>
      <c r="CH118" s="15"/>
      <c r="CI118" s="15"/>
      <c r="CJ118" s="15"/>
      <c r="CK118" s="15"/>
    </row>
    <row r="119" spans="1:89" hidden="1" x14ac:dyDescent="0.35">
      <c r="A119" s="438" t="s">
        <v>281</v>
      </c>
      <c r="B119" s="198" t="s">
        <v>282</v>
      </c>
      <c r="C119" s="198" t="s">
        <v>100</v>
      </c>
      <c r="D119" s="198" t="s">
        <v>103</v>
      </c>
      <c r="E119" s="198" t="s">
        <v>109</v>
      </c>
      <c r="F119" s="165">
        <v>9000</v>
      </c>
      <c r="G119" s="122">
        <v>0</v>
      </c>
      <c r="H119" s="122">
        <v>0</v>
      </c>
      <c r="I119" s="122">
        <v>0</v>
      </c>
      <c r="J119" s="122">
        <v>0</v>
      </c>
      <c r="K119" s="122">
        <v>0</v>
      </c>
      <c r="L119" s="122">
        <v>0</v>
      </c>
      <c r="M119" s="122">
        <v>0</v>
      </c>
      <c r="N119" s="122">
        <v>0</v>
      </c>
      <c r="O119" s="122">
        <v>0</v>
      </c>
      <c r="P119" s="122">
        <v>0</v>
      </c>
      <c r="Q119" s="122">
        <v>0</v>
      </c>
      <c r="R119" s="122">
        <v>0</v>
      </c>
      <c r="S119" s="122">
        <v>0</v>
      </c>
      <c r="T119" s="122">
        <v>0</v>
      </c>
      <c r="U119" s="122">
        <v>0</v>
      </c>
      <c r="V119" s="122">
        <v>0</v>
      </c>
      <c r="W119" s="122">
        <v>0</v>
      </c>
      <c r="X119" s="239">
        <v>0</v>
      </c>
      <c r="Y119" s="238">
        <v>0</v>
      </c>
      <c r="Z119" s="239">
        <v>0</v>
      </c>
      <c r="AA119" s="239">
        <v>0</v>
      </c>
      <c r="AB119" s="239">
        <v>0</v>
      </c>
      <c r="AC119" s="239">
        <v>0</v>
      </c>
      <c r="AD119" s="238">
        <v>0</v>
      </c>
      <c r="AE119" s="238">
        <v>2</v>
      </c>
      <c r="AF119" s="238">
        <v>6</v>
      </c>
      <c r="AG119" s="122">
        <v>7</v>
      </c>
      <c r="AH119" s="122">
        <v>5</v>
      </c>
      <c r="AI119" s="122">
        <v>2</v>
      </c>
      <c r="AJ119" s="122">
        <v>0</v>
      </c>
      <c r="AK119" s="278">
        <v>0</v>
      </c>
      <c r="AL119" s="420"/>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15"/>
      <c r="CB119" s="15"/>
      <c r="CC119" s="15"/>
      <c r="CD119" s="15"/>
      <c r="CE119" s="15"/>
      <c r="CF119" s="15"/>
      <c r="CG119" s="15"/>
      <c r="CH119" s="15"/>
      <c r="CI119" s="15"/>
      <c r="CJ119" s="15"/>
      <c r="CK119" s="15"/>
    </row>
    <row r="120" spans="1:89" ht="15.5" x14ac:dyDescent="0.35">
      <c r="A120" s="132" t="s">
        <v>419</v>
      </c>
      <c r="B120" s="132" t="s">
        <v>420</v>
      </c>
      <c r="C120" s="205" t="s">
        <v>99</v>
      </c>
      <c r="D120" s="205" t="s">
        <v>421</v>
      </c>
      <c r="E120" s="195" t="s">
        <v>109</v>
      </c>
      <c r="F120" s="204">
        <v>59000</v>
      </c>
      <c r="G120" s="118">
        <v>0</v>
      </c>
      <c r="H120" s="118">
        <v>0</v>
      </c>
      <c r="I120" s="118">
        <v>0</v>
      </c>
      <c r="J120" s="118">
        <v>0</v>
      </c>
      <c r="K120" s="118">
        <v>0</v>
      </c>
      <c r="L120" s="118">
        <v>0</v>
      </c>
      <c r="M120" s="118">
        <v>0</v>
      </c>
      <c r="N120" s="118">
        <v>0</v>
      </c>
      <c r="O120" s="118">
        <v>0</v>
      </c>
      <c r="P120" s="118">
        <v>0</v>
      </c>
      <c r="Q120" s="118">
        <v>0</v>
      </c>
      <c r="R120" s="118">
        <v>0</v>
      </c>
      <c r="S120" s="118">
        <v>0</v>
      </c>
      <c r="T120" s="118">
        <v>0</v>
      </c>
      <c r="U120" s="118">
        <v>0</v>
      </c>
      <c r="V120" s="118">
        <v>0</v>
      </c>
      <c r="W120" s="118">
        <v>0</v>
      </c>
      <c r="X120" s="237">
        <v>0</v>
      </c>
      <c r="Y120" s="236">
        <v>0</v>
      </c>
      <c r="Z120" s="237">
        <v>0</v>
      </c>
      <c r="AA120" s="237">
        <v>0</v>
      </c>
      <c r="AB120" s="237">
        <v>0</v>
      </c>
      <c r="AC120" s="237">
        <v>0</v>
      </c>
      <c r="AD120" s="236">
        <v>0</v>
      </c>
      <c r="AE120" s="237">
        <v>0</v>
      </c>
      <c r="AF120" s="236">
        <v>0</v>
      </c>
      <c r="AG120" s="118">
        <v>0</v>
      </c>
      <c r="AH120" s="118">
        <v>0</v>
      </c>
      <c r="AI120" s="118">
        <v>0</v>
      </c>
      <c r="AJ120" s="312">
        <v>11</v>
      </c>
      <c r="AK120" s="389">
        <v>16</v>
      </c>
      <c r="AL120" s="390">
        <v>14</v>
      </c>
      <c r="AM120" s="15">
        <v>26</v>
      </c>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row>
    <row r="121" spans="1:89" ht="15.5" x14ac:dyDescent="0.35">
      <c r="A121" s="130" t="s">
        <v>423</v>
      </c>
      <c r="B121" s="130" t="s">
        <v>424</v>
      </c>
      <c r="C121" s="207" t="s">
        <v>99</v>
      </c>
      <c r="D121" s="207" t="s">
        <v>421</v>
      </c>
      <c r="E121" s="198" t="s">
        <v>109</v>
      </c>
      <c r="F121" s="204">
        <v>59000</v>
      </c>
      <c r="G121" s="122">
        <v>0</v>
      </c>
      <c r="H121" s="122">
        <v>0</v>
      </c>
      <c r="I121" s="122">
        <v>0</v>
      </c>
      <c r="J121" s="122">
        <v>0</v>
      </c>
      <c r="K121" s="122">
        <v>0</v>
      </c>
      <c r="L121" s="122">
        <v>0</v>
      </c>
      <c r="M121" s="122">
        <v>0</v>
      </c>
      <c r="N121" s="122">
        <v>0</v>
      </c>
      <c r="O121" s="122">
        <v>0</v>
      </c>
      <c r="P121" s="122">
        <v>0</v>
      </c>
      <c r="Q121" s="122">
        <v>0</v>
      </c>
      <c r="R121" s="122">
        <v>0</v>
      </c>
      <c r="S121" s="122">
        <v>0</v>
      </c>
      <c r="T121" s="122">
        <v>0</v>
      </c>
      <c r="U121" s="122">
        <v>0</v>
      </c>
      <c r="V121" s="122">
        <v>0</v>
      </c>
      <c r="W121" s="122">
        <v>0</v>
      </c>
      <c r="X121" s="239">
        <v>0</v>
      </c>
      <c r="Y121" s="238">
        <v>0</v>
      </c>
      <c r="Z121" s="239">
        <v>0</v>
      </c>
      <c r="AA121" s="239">
        <v>0</v>
      </c>
      <c r="AB121" s="239">
        <v>0</v>
      </c>
      <c r="AC121" s="239">
        <v>0</v>
      </c>
      <c r="AD121" s="238">
        <v>0</v>
      </c>
      <c r="AE121" s="239">
        <v>0</v>
      </c>
      <c r="AF121" s="238">
        <v>0</v>
      </c>
      <c r="AG121" s="122">
        <v>0</v>
      </c>
      <c r="AH121" s="122">
        <v>0</v>
      </c>
      <c r="AI121" s="122">
        <v>0</v>
      </c>
      <c r="AJ121" s="313">
        <v>30</v>
      </c>
      <c r="AK121" s="391">
        <v>24</v>
      </c>
      <c r="AL121" s="392">
        <v>12</v>
      </c>
      <c r="AM121" s="15">
        <v>20</v>
      </c>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15"/>
      <c r="CB121" s="15"/>
      <c r="CC121" s="15"/>
      <c r="CD121" s="15"/>
      <c r="CE121" s="15"/>
      <c r="CF121" s="15"/>
      <c r="CG121" s="15"/>
      <c r="CH121" s="15"/>
      <c r="CI121" s="15"/>
      <c r="CJ121" s="15"/>
      <c r="CK121" s="15"/>
    </row>
    <row r="122" spans="1:89" ht="15.5" x14ac:dyDescent="0.35">
      <c r="A122" s="132" t="s">
        <v>425</v>
      </c>
      <c r="B122" s="132" t="s">
        <v>426</v>
      </c>
      <c r="C122" s="205" t="s">
        <v>99</v>
      </c>
      <c r="D122" s="205" t="s">
        <v>421</v>
      </c>
      <c r="E122" s="195" t="s">
        <v>109</v>
      </c>
      <c r="F122" s="204">
        <v>59000</v>
      </c>
      <c r="G122" s="118">
        <v>0</v>
      </c>
      <c r="H122" s="118">
        <v>0</v>
      </c>
      <c r="I122" s="118">
        <v>0</v>
      </c>
      <c r="J122" s="118">
        <v>0</v>
      </c>
      <c r="K122" s="118">
        <v>0</v>
      </c>
      <c r="L122" s="118">
        <v>0</v>
      </c>
      <c r="M122" s="118">
        <v>0</v>
      </c>
      <c r="N122" s="118">
        <v>0</v>
      </c>
      <c r="O122" s="118">
        <v>0</v>
      </c>
      <c r="P122" s="118">
        <v>0</v>
      </c>
      <c r="Q122" s="118">
        <v>0</v>
      </c>
      <c r="R122" s="118">
        <v>0</v>
      </c>
      <c r="S122" s="118">
        <v>0</v>
      </c>
      <c r="T122" s="118">
        <v>0</v>
      </c>
      <c r="U122" s="118">
        <v>0</v>
      </c>
      <c r="V122" s="118">
        <v>0</v>
      </c>
      <c r="W122" s="118">
        <v>0</v>
      </c>
      <c r="X122" s="237">
        <v>0</v>
      </c>
      <c r="Y122" s="236">
        <v>0</v>
      </c>
      <c r="Z122" s="237">
        <v>0</v>
      </c>
      <c r="AA122" s="237">
        <v>0</v>
      </c>
      <c r="AB122" s="237">
        <v>0</v>
      </c>
      <c r="AC122" s="237">
        <v>0</v>
      </c>
      <c r="AD122" s="236">
        <v>0</v>
      </c>
      <c r="AE122" s="237">
        <v>0</v>
      </c>
      <c r="AF122" s="236">
        <v>0</v>
      </c>
      <c r="AG122" s="118">
        <v>0</v>
      </c>
      <c r="AH122" s="118">
        <v>0</v>
      </c>
      <c r="AI122" s="118">
        <v>0</v>
      </c>
      <c r="AJ122" s="312">
        <v>2</v>
      </c>
      <c r="AK122" s="389">
        <v>8</v>
      </c>
      <c r="AL122" s="390">
        <v>6</v>
      </c>
      <c r="AM122" s="15">
        <v>10</v>
      </c>
      <c r="AN122" s="15"/>
      <c r="AO122" s="15"/>
      <c r="AP122" s="15"/>
      <c r="AQ122" s="15"/>
      <c r="AR122" s="15"/>
      <c r="AS122" s="15"/>
      <c r="AT122" s="15"/>
      <c r="AU122" s="15"/>
      <c r="AV122" s="15"/>
      <c r="AW122" s="15"/>
      <c r="AX122" s="15"/>
      <c r="AY122" s="15"/>
      <c r="AZ122" s="15"/>
      <c r="BA122" s="15"/>
      <c r="BB122" s="15"/>
      <c r="BC122" s="15"/>
      <c r="BD122" s="15"/>
      <c r="BE122" s="15"/>
      <c r="BF122" s="15"/>
      <c r="BG122" s="15"/>
      <c r="BH122" s="15"/>
      <c r="BI122" s="15"/>
      <c r="BJ122" s="15"/>
      <c r="BK122" s="15"/>
      <c r="BL122" s="15"/>
      <c r="BM122" s="15"/>
      <c r="BN122" s="15"/>
      <c r="BO122" s="15"/>
      <c r="BP122" s="15"/>
      <c r="BQ122" s="15"/>
      <c r="BR122" s="15"/>
      <c r="BS122" s="15"/>
      <c r="BT122" s="15"/>
      <c r="BU122" s="15"/>
      <c r="BV122" s="15"/>
      <c r="BW122" s="15"/>
      <c r="BX122" s="15"/>
      <c r="BY122" s="15"/>
      <c r="BZ122" s="15"/>
      <c r="CA122" s="15"/>
      <c r="CB122" s="15"/>
      <c r="CC122" s="15"/>
      <c r="CD122" s="15"/>
      <c r="CE122" s="15"/>
      <c r="CF122" s="15"/>
      <c r="CG122" s="15"/>
      <c r="CH122" s="15"/>
      <c r="CI122" s="15"/>
      <c r="CJ122" s="15"/>
      <c r="CK122" s="15"/>
    </row>
    <row r="123" spans="1:89" ht="15.5" x14ac:dyDescent="0.35">
      <c r="A123" s="130" t="s">
        <v>427</v>
      </c>
      <c r="B123" s="130" t="s">
        <v>428</v>
      </c>
      <c r="C123" s="207" t="s">
        <v>99</v>
      </c>
      <c r="D123" s="207" t="s">
        <v>421</v>
      </c>
      <c r="E123" s="198" t="s">
        <v>109</v>
      </c>
      <c r="F123" s="204">
        <v>59000</v>
      </c>
      <c r="G123" s="122">
        <v>0</v>
      </c>
      <c r="H123" s="122">
        <v>0</v>
      </c>
      <c r="I123" s="122">
        <v>0</v>
      </c>
      <c r="J123" s="122">
        <v>0</v>
      </c>
      <c r="K123" s="122">
        <v>0</v>
      </c>
      <c r="L123" s="122">
        <v>0</v>
      </c>
      <c r="M123" s="122">
        <v>0</v>
      </c>
      <c r="N123" s="122">
        <v>0</v>
      </c>
      <c r="O123" s="122">
        <v>0</v>
      </c>
      <c r="P123" s="122">
        <v>0</v>
      </c>
      <c r="Q123" s="122">
        <v>0</v>
      </c>
      <c r="R123" s="122">
        <v>0</v>
      </c>
      <c r="S123" s="122">
        <v>0</v>
      </c>
      <c r="T123" s="122">
        <v>0</v>
      </c>
      <c r="U123" s="122">
        <v>0</v>
      </c>
      <c r="V123" s="122">
        <v>0</v>
      </c>
      <c r="W123" s="122">
        <v>0</v>
      </c>
      <c r="X123" s="239">
        <v>0</v>
      </c>
      <c r="Y123" s="238">
        <v>0</v>
      </c>
      <c r="Z123" s="239">
        <v>0</v>
      </c>
      <c r="AA123" s="239">
        <v>0</v>
      </c>
      <c r="AB123" s="239">
        <v>0</v>
      </c>
      <c r="AC123" s="239">
        <v>0</v>
      </c>
      <c r="AD123" s="238">
        <v>0</v>
      </c>
      <c r="AE123" s="239">
        <v>0</v>
      </c>
      <c r="AF123" s="238">
        <v>0</v>
      </c>
      <c r="AG123" s="122">
        <v>0</v>
      </c>
      <c r="AH123" s="122">
        <v>0</v>
      </c>
      <c r="AI123" s="122">
        <v>0</v>
      </c>
      <c r="AJ123" s="315">
        <v>3</v>
      </c>
      <c r="AK123" s="391">
        <v>3</v>
      </c>
      <c r="AL123" s="392">
        <v>2</v>
      </c>
      <c r="AM123" s="15">
        <v>5</v>
      </c>
      <c r="AN123" s="15"/>
      <c r="AO123" s="15"/>
      <c r="AP123" s="15"/>
      <c r="AQ123" s="15"/>
      <c r="AR123" s="15"/>
      <c r="AS123" s="15"/>
      <c r="AT123" s="15"/>
      <c r="AU123" s="15"/>
      <c r="AV123" s="15"/>
      <c r="AW123" s="15"/>
      <c r="AX123" s="15"/>
      <c r="AY123" s="15"/>
      <c r="AZ123" s="15"/>
      <c r="BA123" s="15"/>
      <c r="BB123" s="15"/>
      <c r="BC123" s="15"/>
      <c r="BD123" s="15"/>
      <c r="BE123" s="15"/>
      <c r="BF123" s="15"/>
      <c r="BG123" s="15"/>
      <c r="BH123" s="15"/>
      <c r="BI123" s="15"/>
      <c r="BJ123" s="15"/>
      <c r="BK123" s="15"/>
      <c r="BL123" s="15"/>
      <c r="BM123" s="15"/>
      <c r="BN123" s="15"/>
      <c r="BO123" s="15"/>
      <c r="BP123" s="15"/>
      <c r="BQ123" s="15"/>
      <c r="BR123" s="15"/>
      <c r="BS123" s="15"/>
      <c r="BT123" s="15"/>
      <c r="BU123" s="15"/>
      <c r="BV123" s="15"/>
      <c r="BW123" s="15"/>
      <c r="BX123" s="15"/>
      <c r="BY123" s="15"/>
      <c r="BZ123" s="15"/>
      <c r="CA123" s="15"/>
      <c r="CB123" s="15"/>
      <c r="CC123" s="15"/>
      <c r="CD123" s="15"/>
      <c r="CE123" s="15"/>
      <c r="CF123" s="15"/>
      <c r="CG123" s="15"/>
      <c r="CH123" s="15"/>
      <c r="CI123" s="15"/>
      <c r="CJ123" s="15"/>
      <c r="CK123" s="15"/>
    </row>
    <row r="124" spans="1:89" ht="15.5" x14ac:dyDescent="0.35">
      <c r="A124" s="132" t="s">
        <v>429</v>
      </c>
      <c r="B124" s="132" t="s">
        <v>430</v>
      </c>
      <c r="C124" s="205" t="s">
        <v>99</v>
      </c>
      <c r="D124" s="205" t="s">
        <v>421</v>
      </c>
      <c r="E124" s="195" t="s">
        <v>109</v>
      </c>
      <c r="F124" s="204">
        <v>89000</v>
      </c>
      <c r="G124" s="118">
        <v>0</v>
      </c>
      <c r="H124" s="118">
        <v>0</v>
      </c>
      <c r="I124" s="118">
        <v>0</v>
      </c>
      <c r="J124" s="118">
        <v>0</v>
      </c>
      <c r="K124" s="118">
        <v>0</v>
      </c>
      <c r="L124" s="118">
        <v>0</v>
      </c>
      <c r="M124" s="118">
        <v>0</v>
      </c>
      <c r="N124" s="118">
        <v>0</v>
      </c>
      <c r="O124" s="118">
        <v>0</v>
      </c>
      <c r="P124" s="118">
        <v>0</v>
      </c>
      <c r="Q124" s="118">
        <v>0</v>
      </c>
      <c r="R124" s="118">
        <v>0</v>
      </c>
      <c r="S124" s="118">
        <v>0</v>
      </c>
      <c r="T124" s="118">
        <v>0</v>
      </c>
      <c r="U124" s="118">
        <v>0</v>
      </c>
      <c r="V124" s="118">
        <v>0</v>
      </c>
      <c r="W124" s="118">
        <v>0</v>
      </c>
      <c r="X124" s="237">
        <v>0</v>
      </c>
      <c r="Y124" s="236">
        <v>0</v>
      </c>
      <c r="Z124" s="237">
        <v>0</v>
      </c>
      <c r="AA124" s="237">
        <v>0</v>
      </c>
      <c r="AB124" s="237">
        <v>0</v>
      </c>
      <c r="AC124" s="237">
        <v>0</v>
      </c>
      <c r="AD124" s="236">
        <v>0</v>
      </c>
      <c r="AE124" s="237">
        <v>0</v>
      </c>
      <c r="AF124" s="236">
        <v>0</v>
      </c>
      <c r="AG124" s="118">
        <v>0</v>
      </c>
      <c r="AH124" s="118">
        <v>0</v>
      </c>
      <c r="AI124" s="118">
        <v>0</v>
      </c>
      <c r="AJ124" s="312">
        <v>12</v>
      </c>
      <c r="AK124" s="389">
        <v>15</v>
      </c>
      <c r="AL124" s="390">
        <v>11</v>
      </c>
      <c r="AM124" s="15">
        <v>12</v>
      </c>
      <c r="AN124" s="15"/>
      <c r="AO124" s="15"/>
      <c r="AP124" s="15"/>
      <c r="AQ124" s="15"/>
      <c r="AR124" s="15"/>
      <c r="AS124" s="15"/>
      <c r="AT124" s="15"/>
      <c r="AU124" s="15"/>
      <c r="AV124" s="15"/>
      <c r="AW124" s="15"/>
      <c r="AX124" s="15"/>
      <c r="AY124" s="15"/>
      <c r="AZ124" s="15"/>
      <c r="BA124" s="15"/>
      <c r="BB124" s="15"/>
      <c r="BC124" s="15"/>
      <c r="BD124" s="15"/>
      <c r="BE124" s="15"/>
      <c r="BF124" s="15"/>
      <c r="BG124" s="15"/>
      <c r="BH124" s="15"/>
      <c r="BI124" s="15"/>
      <c r="BJ124" s="15"/>
      <c r="BK124" s="15"/>
      <c r="BL124" s="15"/>
      <c r="BM124" s="15"/>
      <c r="BN124" s="15"/>
      <c r="BO124" s="15"/>
      <c r="BP124" s="15"/>
      <c r="BQ124" s="15"/>
      <c r="BR124" s="15"/>
      <c r="BS124" s="15"/>
      <c r="BT124" s="15"/>
      <c r="BU124" s="15"/>
      <c r="BV124" s="15"/>
      <c r="BW124" s="15"/>
      <c r="BX124" s="15"/>
      <c r="BY124" s="15"/>
      <c r="BZ124" s="15"/>
      <c r="CA124" s="15"/>
      <c r="CB124" s="15"/>
      <c r="CC124" s="15"/>
      <c r="CD124" s="15"/>
      <c r="CE124" s="15"/>
      <c r="CF124" s="15"/>
      <c r="CG124" s="15"/>
      <c r="CH124" s="15"/>
      <c r="CI124" s="15"/>
      <c r="CJ124" s="15"/>
      <c r="CK124" s="15"/>
    </row>
    <row r="125" spans="1:89" ht="15.5" x14ac:dyDescent="0.35">
      <c r="A125" s="130" t="s">
        <v>431</v>
      </c>
      <c r="B125" s="130" t="s">
        <v>432</v>
      </c>
      <c r="C125" s="207" t="s">
        <v>99</v>
      </c>
      <c r="D125" s="207" t="s">
        <v>421</v>
      </c>
      <c r="E125" s="198" t="s">
        <v>109</v>
      </c>
      <c r="F125" s="204">
        <v>69000</v>
      </c>
      <c r="G125" s="122">
        <v>0</v>
      </c>
      <c r="H125" s="122">
        <v>0</v>
      </c>
      <c r="I125" s="122">
        <v>0</v>
      </c>
      <c r="J125" s="122">
        <v>0</v>
      </c>
      <c r="K125" s="122">
        <v>0</v>
      </c>
      <c r="L125" s="122">
        <v>0</v>
      </c>
      <c r="M125" s="122">
        <v>0</v>
      </c>
      <c r="N125" s="122">
        <v>0</v>
      </c>
      <c r="O125" s="122">
        <v>0</v>
      </c>
      <c r="P125" s="122">
        <v>0</v>
      </c>
      <c r="Q125" s="122">
        <v>0</v>
      </c>
      <c r="R125" s="122">
        <v>0</v>
      </c>
      <c r="S125" s="122">
        <v>0</v>
      </c>
      <c r="T125" s="122">
        <v>0</v>
      </c>
      <c r="U125" s="122">
        <v>0</v>
      </c>
      <c r="V125" s="122">
        <v>0</v>
      </c>
      <c r="W125" s="122">
        <v>0</v>
      </c>
      <c r="X125" s="239">
        <v>0</v>
      </c>
      <c r="Y125" s="238">
        <v>0</v>
      </c>
      <c r="Z125" s="239">
        <v>0</v>
      </c>
      <c r="AA125" s="239">
        <v>0</v>
      </c>
      <c r="AB125" s="239">
        <v>0</v>
      </c>
      <c r="AC125" s="239">
        <v>0</v>
      </c>
      <c r="AD125" s="238">
        <v>0</v>
      </c>
      <c r="AE125" s="239">
        <v>0</v>
      </c>
      <c r="AF125" s="238">
        <v>0</v>
      </c>
      <c r="AG125" s="122">
        <v>0</v>
      </c>
      <c r="AH125" s="122">
        <v>0</v>
      </c>
      <c r="AI125" s="122">
        <v>0</v>
      </c>
      <c r="AJ125" s="313">
        <v>25</v>
      </c>
      <c r="AK125" s="391">
        <v>16</v>
      </c>
      <c r="AL125" s="392">
        <v>20</v>
      </c>
      <c r="AM125" s="15">
        <v>26</v>
      </c>
      <c r="AN125" s="15"/>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c r="BO125" s="15"/>
      <c r="BP125" s="15"/>
      <c r="BQ125" s="15"/>
      <c r="BR125" s="15"/>
      <c r="BS125" s="15"/>
      <c r="BT125" s="15"/>
      <c r="BU125" s="15"/>
      <c r="BV125" s="15"/>
      <c r="BW125" s="15"/>
      <c r="BX125" s="15"/>
      <c r="BY125" s="15"/>
      <c r="BZ125" s="15"/>
      <c r="CA125" s="15"/>
      <c r="CB125" s="15"/>
      <c r="CC125" s="15"/>
      <c r="CD125" s="15"/>
      <c r="CE125" s="15"/>
      <c r="CF125" s="15"/>
      <c r="CG125" s="15"/>
      <c r="CH125" s="15"/>
      <c r="CI125" s="15"/>
      <c r="CJ125" s="15"/>
      <c r="CK125" s="15"/>
    </row>
    <row r="126" spans="1:89" ht="15.5" x14ac:dyDescent="0.35">
      <c r="A126" s="132" t="s">
        <v>433</v>
      </c>
      <c r="B126" s="132" t="s">
        <v>434</v>
      </c>
      <c r="C126" s="205" t="s">
        <v>99</v>
      </c>
      <c r="D126" s="205" t="s">
        <v>421</v>
      </c>
      <c r="E126" s="195" t="s">
        <v>109</v>
      </c>
      <c r="F126" s="204">
        <v>72000</v>
      </c>
      <c r="G126" s="118">
        <v>0</v>
      </c>
      <c r="H126" s="118">
        <v>0</v>
      </c>
      <c r="I126" s="118">
        <v>0</v>
      </c>
      <c r="J126" s="118">
        <v>0</v>
      </c>
      <c r="K126" s="118">
        <v>0</v>
      </c>
      <c r="L126" s="118">
        <v>0</v>
      </c>
      <c r="M126" s="118">
        <v>0</v>
      </c>
      <c r="N126" s="118">
        <v>0</v>
      </c>
      <c r="O126" s="118">
        <v>0</v>
      </c>
      <c r="P126" s="118">
        <v>0</v>
      </c>
      <c r="Q126" s="118">
        <v>0</v>
      </c>
      <c r="R126" s="118">
        <v>0</v>
      </c>
      <c r="S126" s="118">
        <v>0</v>
      </c>
      <c r="T126" s="118">
        <v>0</v>
      </c>
      <c r="U126" s="118">
        <v>0</v>
      </c>
      <c r="V126" s="118">
        <v>0</v>
      </c>
      <c r="W126" s="118">
        <v>0</v>
      </c>
      <c r="X126" s="237">
        <v>0</v>
      </c>
      <c r="Y126" s="236">
        <v>0</v>
      </c>
      <c r="Z126" s="237">
        <v>0</v>
      </c>
      <c r="AA126" s="237">
        <v>0</v>
      </c>
      <c r="AB126" s="237">
        <v>0</v>
      </c>
      <c r="AC126" s="237">
        <v>0</v>
      </c>
      <c r="AD126" s="236">
        <v>0</v>
      </c>
      <c r="AE126" s="237">
        <v>0</v>
      </c>
      <c r="AF126" s="236">
        <v>0</v>
      </c>
      <c r="AG126" s="118">
        <v>0</v>
      </c>
      <c r="AH126" s="118">
        <v>0</v>
      </c>
      <c r="AI126" s="118">
        <v>0</v>
      </c>
      <c r="AJ126" s="312">
        <v>13</v>
      </c>
      <c r="AK126" s="389">
        <v>8</v>
      </c>
      <c r="AL126" s="390">
        <v>3</v>
      </c>
      <c r="AM126" s="15">
        <v>12</v>
      </c>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c r="BX126" s="15"/>
      <c r="BY126" s="15"/>
      <c r="BZ126" s="15"/>
      <c r="CA126" s="15"/>
      <c r="CB126" s="15"/>
      <c r="CC126" s="15"/>
      <c r="CD126" s="15"/>
      <c r="CE126" s="15"/>
      <c r="CF126" s="15"/>
      <c r="CG126" s="15"/>
      <c r="CH126" s="15"/>
      <c r="CI126" s="15"/>
      <c r="CJ126" s="15"/>
      <c r="CK126" s="15"/>
    </row>
    <row r="127" spans="1:89" ht="15.5" x14ac:dyDescent="0.35">
      <c r="A127" s="130" t="s">
        <v>435</v>
      </c>
      <c r="B127" s="130" t="s">
        <v>436</v>
      </c>
      <c r="C127" s="207" t="s">
        <v>99</v>
      </c>
      <c r="D127" s="207" t="s">
        <v>421</v>
      </c>
      <c r="E127" s="198" t="s">
        <v>109</v>
      </c>
      <c r="F127" s="204">
        <v>72000</v>
      </c>
      <c r="G127" s="122">
        <v>0</v>
      </c>
      <c r="H127" s="122">
        <v>0</v>
      </c>
      <c r="I127" s="122">
        <v>0</v>
      </c>
      <c r="J127" s="122">
        <v>0</v>
      </c>
      <c r="K127" s="122">
        <v>0</v>
      </c>
      <c r="L127" s="122">
        <v>0</v>
      </c>
      <c r="M127" s="122">
        <v>0</v>
      </c>
      <c r="N127" s="122">
        <v>0</v>
      </c>
      <c r="O127" s="122">
        <v>0</v>
      </c>
      <c r="P127" s="122">
        <v>0</v>
      </c>
      <c r="Q127" s="122">
        <v>0</v>
      </c>
      <c r="R127" s="122">
        <v>0</v>
      </c>
      <c r="S127" s="122">
        <v>0</v>
      </c>
      <c r="T127" s="122">
        <v>0</v>
      </c>
      <c r="U127" s="122">
        <v>0</v>
      </c>
      <c r="V127" s="122">
        <v>0</v>
      </c>
      <c r="W127" s="122">
        <v>0</v>
      </c>
      <c r="X127" s="239">
        <v>0</v>
      </c>
      <c r="Y127" s="238">
        <v>0</v>
      </c>
      <c r="Z127" s="239">
        <v>0</v>
      </c>
      <c r="AA127" s="239">
        <v>0</v>
      </c>
      <c r="AB127" s="239">
        <v>0</v>
      </c>
      <c r="AC127" s="239">
        <v>0</v>
      </c>
      <c r="AD127" s="238">
        <v>0</v>
      </c>
      <c r="AE127" s="239">
        <v>0</v>
      </c>
      <c r="AF127" s="238">
        <v>0</v>
      </c>
      <c r="AG127" s="122">
        <v>0</v>
      </c>
      <c r="AH127" s="122">
        <v>0</v>
      </c>
      <c r="AI127" s="122">
        <v>0</v>
      </c>
      <c r="AJ127" s="313">
        <v>18</v>
      </c>
      <c r="AK127" s="391">
        <v>22</v>
      </c>
      <c r="AL127" s="392">
        <v>15</v>
      </c>
      <c r="AM127" s="15">
        <v>19</v>
      </c>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c r="BO127" s="15"/>
      <c r="BP127" s="15"/>
      <c r="BQ127" s="15"/>
      <c r="BR127" s="15"/>
      <c r="BS127" s="15"/>
      <c r="BT127" s="15"/>
      <c r="BU127" s="15"/>
      <c r="BV127" s="15"/>
      <c r="BW127" s="15"/>
      <c r="BX127" s="15"/>
      <c r="BY127" s="15"/>
      <c r="BZ127" s="15"/>
      <c r="CA127" s="15"/>
      <c r="CB127" s="15"/>
      <c r="CC127" s="15"/>
      <c r="CD127" s="15"/>
      <c r="CE127" s="15"/>
      <c r="CF127" s="15"/>
      <c r="CG127" s="15"/>
      <c r="CH127" s="15"/>
      <c r="CI127" s="15"/>
      <c r="CJ127" s="15"/>
      <c r="CK127" s="15"/>
    </row>
    <row r="128" spans="1:89" ht="15.5" x14ac:dyDescent="0.35">
      <c r="A128" s="128" t="s">
        <v>526</v>
      </c>
      <c r="B128" s="128" t="s">
        <v>527</v>
      </c>
      <c r="C128" s="128" t="s">
        <v>100</v>
      </c>
      <c r="D128" s="128" t="s">
        <v>163</v>
      </c>
      <c r="E128" s="118"/>
      <c r="F128" s="118"/>
      <c r="G128" s="118"/>
      <c r="H128" s="118"/>
      <c r="I128" s="118"/>
      <c r="J128" s="118"/>
      <c r="K128" s="118"/>
      <c r="L128" s="118"/>
      <c r="M128" s="118"/>
      <c r="N128" s="118"/>
      <c r="O128" s="118"/>
      <c r="P128" s="118"/>
      <c r="Q128" s="118"/>
      <c r="R128" s="118"/>
      <c r="S128" s="118"/>
      <c r="T128" s="118"/>
      <c r="U128" s="118"/>
      <c r="V128" s="118"/>
      <c r="W128" s="118"/>
      <c r="X128" s="118"/>
      <c r="Y128" s="118"/>
      <c r="Z128" s="118"/>
      <c r="AA128" s="118"/>
      <c r="AB128" s="118"/>
      <c r="AC128" s="118"/>
      <c r="AD128" s="118"/>
      <c r="AE128" s="118"/>
      <c r="AF128" s="118"/>
      <c r="AG128" s="118"/>
      <c r="AH128" s="118"/>
      <c r="AI128" s="118"/>
      <c r="AJ128" s="118"/>
      <c r="AK128" s="421"/>
      <c r="AL128" s="394">
        <v>22</v>
      </c>
      <c r="AM128" s="15">
        <v>5</v>
      </c>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15"/>
      <c r="CB128" s="15"/>
      <c r="CC128" s="15"/>
      <c r="CD128" s="15"/>
      <c r="CE128" s="15"/>
      <c r="CF128" s="15"/>
      <c r="CG128" s="15"/>
      <c r="CH128" s="15"/>
      <c r="CI128" s="15"/>
      <c r="CJ128" s="15"/>
      <c r="CK128" s="15"/>
    </row>
    <row r="129" spans="1:89" ht="15.5" x14ac:dyDescent="0.35">
      <c r="A129" s="65" t="s">
        <v>528</v>
      </c>
      <c r="B129" s="65" t="s">
        <v>529</v>
      </c>
      <c r="C129" s="65" t="s">
        <v>100</v>
      </c>
      <c r="D129" s="65" t="s">
        <v>163</v>
      </c>
      <c r="E129" s="416"/>
      <c r="F129" s="82"/>
      <c r="G129" s="416"/>
      <c r="H129" s="416"/>
      <c r="I129" s="416"/>
      <c r="J129" s="416"/>
      <c r="K129" s="416"/>
      <c r="L129" s="416"/>
      <c r="M129" s="416"/>
      <c r="N129" s="416"/>
      <c r="O129" s="416"/>
      <c r="P129" s="416"/>
      <c r="Q129" s="416"/>
      <c r="R129" s="416"/>
      <c r="S129" s="416"/>
      <c r="T129" s="416"/>
      <c r="U129" s="416"/>
      <c r="V129" s="416"/>
      <c r="W129" s="416"/>
      <c r="X129" s="416"/>
      <c r="Y129" s="416"/>
      <c r="Z129" s="416"/>
      <c r="AA129" s="416"/>
      <c r="AB129" s="416"/>
      <c r="AC129" s="416"/>
      <c r="AD129" s="415"/>
      <c r="AE129" s="416"/>
      <c r="AF129" s="416"/>
      <c r="AG129" s="416"/>
      <c r="AH129" s="416"/>
      <c r="AI129" s="416"/>
      <c r="AJ129" s="416"/>
      <c r="AK129" s="416"/>
      <c r="AL129" s="397">
        <v>12</v>
      </c>
      <c r="AM129" s="15">
        <v>4</v>
      </c>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row>
    <row r="130" spans="1:89" x14ac:dyDescent="0.35">
      <c r="A130" s="15"/>
      <c r="B130" s="15"/>
      <c r="C130" s="15"/>
      <c r="D130" s="15"/>
      <c r="E130" s="15"/>
      <c r="F130" s="141"/>
      <c r="G130" s="15"/>
      <c r="H130" s="15"/>
      <c r="I130" s="15"/>
      <c r="J130" s="15"/>
      <c r="K130" s="15"/>
      <c r="L130" s="15"/>
      <c r="M130" s="15"/>
      <c r="N130" s="15"/>
      <c r="O130" s="15"/>
      <c r="P130" s="15"/>
      <c r="Q130" s="15"/>
      <c r="R130" s="15"/>
      <c r="S130" s="15"/>
      <c r="T130" s="15"/>
      <c r="U130" s="15"/>
      <c r="V130" s="15"/>
      <c r="W130" s="15"/>
      <c r="X130" s="172"/>
      <c r="Y130" s="172"/>
      <c r="Z130" s="172"/>
      <c r="AA130" s="172"/>
      <c r="AB130" s="172"/>
      <c r="AC130" s="172"/>
      <c r="AD130" s="147"/>
      <c r="AE130" s="172"/>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15"/>
      <c r="CB130" s="15"/>
      <c r="CC130" s="15"/>
      <c r="CD130" s="15"/>
      <c r="CE130" s="15"/>
      <c r="CF130" s="15"/>
      <c r="CG130" s="15"/>
      <c r="CH130" s="15"/>
      <c r="CI130" s="15"/>
      <c r="CJ130" s="15"/>
      <c r="CK130" s="15"/>
    </row>
    <row r="131" spans="1:89" x14ac:dyDescent="0.35">
      <c r="A131" s="498"/>
      <c r="B131" s="498"/>
      <c r="C131" s="498"/>
      <c r="D131" s="498"/>
      <c r="E131" s="498"/>
      <c r="F131" s="498"/>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80" t="s">
        <v>362</v>
      </c>
      <c r="AH131" s="80" t="s">
        <v>363</v>
      </c>
      <c r="AI131" s="80" t="s">
        <v>364</v>
      </c>
      <c r="AJ131" s="166" t="s">
        <v>453</v>
      </c>
      <c r="AK131" s="15" t="s">
        <v>507</v>
      </c>
      <c r="AL131" s="15" t="s">
        <v>524</v>
      </c>
      <c r="AM131" s="15" t="s">
        <v>542</v>
      </c>
      <c r="AN131" s="15"/>
      <c r="AO131" s="15"/>
      <c r="AP131" s="15"/>
      <c r="AQ131" s="15"/>
      <c r="AR131" s="15"/>
      <c r="AS131" s="15"/>
      <c r="AT131" s="15"/>
      <c r="AU131" s="15"/>
      <c r="AV131" s="15"/>
      <c r="AW131" s="15"/>
      <c r="AX131" s="15"/>
      <c r="AY131" s="15"/>
      <c r="AZ131" s="15"/>
      <c r="BA131" s="15"/>
      <c r="BB131" s="15"/>
      <c r="BC131" s="15"/>
      <c r="BD131" s="15"/>
      <c r="BE131" s="15"/>
      <c r="BF131" s="15"/>
      <c r="BG131" s="15"/>
      <c r="BH131" s="15"/>
      <c r="BI131" s="15"/>
      <c r="BJ131" s="15"/>
      <c r="BK131" s="15"/>
      <c r="BL131" s="15"/>
      <c r="BM131" s="15"/>
      <c r="BN131" s="15"/>
      <c r="BO131" s="15"/>
      <c r="BP131" s="15"/>
      <c r="BQ131" s="15"/>
      <c r="BR131" s="15"/>
      <c r="BS131" s="15"/>
      <c r="BT131" s="15"/>
      <c r="BU131" s="15"/>
      <c r="BV131" s="15"/>
      <c r="BW131" s="15"/>
      <c r="BX131" s="15"/>
      <c r="BY131" s="15"/>
      <c r="BZ131" s="15"/>
      <c r="CA131" s="15"/>
      <c r="CB131" s="15"/>
      <c r="CC131" s="15"/>
      <c r="CD131" s="15"/>
      <c r="CE131" s="15"/>
      <c r="CF131" s="15"/>
      <c r="CG131" s="15"/>
      <c r="CH131" s="15"/>
      <c r="CI131" s="15"/>
      <c r="CJ131" s="15"/>
      <c r="CK131" s="15"/>
    </row>
    <row r="132" spans="1:89" x14ac:dyDescent="0.35">
      <c r="A132" s="494" t="s">
        <v>386</v>
      </c>
      <c r="B132" s="494"/>
      <c r="C132" s="494"/>
      <c r="D132" s="494"/>
      <c r="E132" s="494"/>
      <c r="F132" s="494"/>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v>244</v>
      </c>
      <c r="AH132" s="15">
        <v>302</v>
      </c>
      <c r="AI132" s="15">
        <v>316</v>
      </c>
      <c r="AJ132" s="15">
        <v>271</v>
      </c>
      <c r="AK132" s="15">
        <v>315</v>
      </c>
      <c r="AL132" s="15">
        <v>356</v>
      </c>
      <c r="AM132" s="15">
        <v>355</v>
      </c>
      <c r="AN132" s="15"/>
      <c r="AO132" s="15"/>
      <c r="AP132" s="15"/>
      <c r="AQ132" s="15"/>
      <c r="AR132" s="15"/>
      <c r="AS132" s="15"/>
      <c r="AT132" s="15"/>
      <c r="AU132" s="15"/>
      <c r="AV132" s="15"/>
      <c r="AW132" s="15"/>
      <c r="AX132" s="15"/>
      <c r="AY132" s="15"/>
      <c r="AZ132" s="15"/>
      <c r="BA132" s="15"/>
      <c r="BB132" s="15"/>
      <c r="BC132" s="15"/>
      <c r="BD132" s="15"/>
      <c r="BE132" s="15"/>
      <c r="BF132" s="15"/>
      <c r="BG132" s="15"/>
      <c r="BH132" s="15"/>
      <c r="BI132" s="15"/>
      <c r="BJ132" s="15"/>
      <c r="BK132" s="15"/>
      <c r="BL132" s="15"/>
      <c r="BM132" s="15"/>
      <c r="BN132" s="15"/>
      <c r="BO132" s="15"/>
      <c r="BP132" s="15"/>
      <c r="BQ132" s="15"/>
      <c r="BR132" s="15"/>
      <c r="BS132" s="15"/>
      <c r="BT132" s="15"/>
      <c r="BU132" s="15"/>
      <c r="BV132" s="15"/>
      <c r="BW132" s="15"/>
      <c r="BX132" s="15"/>
      <c r="BY132" s="15"/>
      <c r="BZ132" s="15"/>
      <c r="CA132" s="15"/>
      <c r="CB132" s="15"/>
      <c r="CC132" s="15"/>
      <c r="CD132" s="15"/>
      <c r="CE132" s="15"/>
      <c r="CF132" s="15"/>
      <c r="CG132" s="15"/>
      <c r="CH132" s="15"/>
      <c r="CI132" s="15"/>
      <c r="CJ132" s="15"/>
      <c r="CK132" s="15"/>
    </row>
    <row r="133" spans="1:89" x14ac:dyDescent="0.35">
      <c r="A133" s="494" t="s">
        <v>387</v>
      </c>
      <c r="B133" s="494"/>
      <c r="C133" s="494"/>
      <c r="D133" s="494"/>
      <c r="E133" s="494"/>
      <c r="F133" s="494"/>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76">
        <v>62334646</v>
      </c>
      <c r="AH133" s="76">
        <v>67840804</v>
      </c>
      <c r="AI133" s="76">
        <v>72422967</v>
      </c>
      <c r="AJ133" s="76">
        <v>62529580</v>
      </c>
      <c r="AK133" s="76">
        <v>68857476</v>
      </c>
      <c r="AL133" s="76">
        <v>81921134</v>
      </c>
      <c r="AM133" s="76">
        <v>76134662</v>
      </c>
      <c r="AN133" s="15"/>
      <c r="AO133" s="15"/>
      <c r="AP133" s="15"/>
      <c r="AQ133" s="15"/>
      <c r="AR133" s="15"/>
      <c r="AS133" s="15"/>
      <c r="AT133" s="15"/>
      <c r="AU133" s="15"/>
      <c r="AV133" s="15"/>
      <c r="AW133" s="15"/>
      <c r="AX133" s="15"/>
      <c r="AY133" s="15"/>
      <c r="AZ133" s="15"/>
      <c r="BA133" s="15"/>
      <c r="BB133" s="15"/>
      <c r="BC133" s="15"/>
      <c r="BD133" s="15"/>
      <c r="BE133" s="15"/>
      <c r="BF133" s="15"/>
      <c r="BG133" s="15"/>
      <c r="BH133" s="15"/>
      <c r="BI133" s="15"/>
      <c r="BJ133" s="15"/>
      <c r="BK133" s="15"/>
      <c r="BL133" s="15"/>
      <c r="BM133" s="15"/>
      <c r="BN133" s="15"/>
      <c r="BO133" s="15"/>
      <c r="BP133" s="15"/>
      <c r="BQ133" s="15"/>
      <c r="BR133" s="15"/>
      <c r="BS133" s="15"/>
      <c r="BT133" s="15"/>
      <c r="BU133" s="15"/>
      <c r="BV133" s="15"/>
      <c r="BW133" s="15"/>
      <c r="BX133" s="15"/>
      <c r="BY133" s="15"/>
      <c r="BZ133" s="15"/>
      <c r="CA133" s="15"/>
      <c r="CB133" s="15"/>
      <c r="CC133" s="15"/>
      <c r="CD133" s="15"/>
      <c r="CE133" s="15"/>
      <c r="CF133" s="15"/>
      <c r="CG133" s="15"/>
      <c r="CH133" s="15"/>
      <c r="CI133" s="15"/>
      <c r="CJ133" s="15"/>
      <c r="CK133" s="15"/>
    </row>
    <row r="134" spans="1:89" x14ac:dyDescent="0.35">
      <c r="A134" s="499" t="s">
        <v>458</v>
      </c>
      <c r="B134" s="499"/>
      <c r="C134" s="499"/>
      <c r="D134" s="499"/>
      <c r="E134" s="499"/>
      <c r="F134" s="499"/>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76">
        <f>SUMPRODUCT(F30:F119, AG30:AG119)</f>
        <v>18602000</v>
      </c>
      <c r="AH134" s="76">
        <f>SUMPRODUCT(F30:F119, AH30:AH119)</f>
        <v>16473000</v>
      </c>
      <c r="AI134" s="76">
        <f>SUMPRODUCT(F30:F119, AI30:AI119)</f>
        <v>10949001</v>
      </c>
      <c r="AJ134" s="74">
        <f>SUMPRODUCT(F120:F127, AJ120:AJ127)</f>
        <v>7739000</v>
      </c>
      <c r="AK134" s="15">
        <f>SUMPRODUCT(F120:F127, AK120:AK127)</f>
        <v>7608000</v>
      </c>
      <c r="AL134" s="15">
        <f>SUMPRODUCT(F120:F127, AL120:AL127)</f>
        <v>5661000</v>
      </c>
      <c r="AM134" s="15">
        <f>SUMPRODUCT(F120:F127, AM120:AM127)</f>
        <v>8693000</v>
      </c>
      <c r="AN134" s="15"/>
      <c r="AO134" s="15"/>
      <c r="AP134" s="15"/>
      <c r="AQ134" s="15"/>
      <c r="AR134" s="15"/>
      <c r="AS134" s="15"/>
      <c r="AT134" s="15"/>
      <c r="AU134" s="15"/>
      <c r="AV134" s="15"/>
      <c r="AW134" s="15"/>
      <c r="AX134" s="15"/>
      <c r="AY134" s="15"/>
      <c r="AZ134" s="15"/>
      <c r="BA134" s="15"/>
      <c r="BB134" s="15"/>
      <c r="BC134" s="15"/>
      <c r="BD134" s="15"/>
      <c r="BE134" s="15"/>
      <c r="BF134" s="15"/>
      <c r="BG134" s="15"/>
      <c r="BH134" s="15"/>
      <c r="BI134" s="15"/>
      <c r="BJ134" s="15"/>
      <c r="BK134" s="15"/>
      <c r="BL134" s="15"/>
      <c r="BM134" s="15"/>
      <c r="BN134" s="15"/>
      <c r="BO134" s="15"/>
      <c r="BP134" s="15"/>
      <c r="BQ134" s="15"/>
      <c r="BR134" s="15"/>
      <c r="BS134" s="15"/>
      <c r="BT134" s="15"/>
      <c r="BU134" s="15"/>
      <c r="BV134" s="15"/>
      <c r="BW134" s="15"/>
      <c r="BX134" s="15"/>
      <c r="BY134" s="15"/>
      <c r="BZ134" s="15"/>
      <c r="CA134" s="15"/>
      <c r="CB134" s="15"/>
      <c r="CC134" s="15"/>
      <c r="CD134" s="15"/>
      <c r="CE134" s="15"/>
      <c r="CF134" s="15"/>
      <c r="CG134" s="15"/>
      <c r="CH134" s="15"/>
      <c r="CI134" s="15"/>
      <c r="CJ134" s="15"/>
      <c r="CK134" s="15"/>
    </row>
    <row r="135" spans="1:89" x14ac:dyDescent="0.35">
      <c r="A135" s="141"/>
      <c r="B135" s="141"/>
      <c r="C135" s="141"/>
      <c r="D135" s="141"/>
      <c r="E135" s="141"/>
      <c r="F135" s="141"/>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76"/>
      <c r="AH135" s="76"/>
      <c r="AI135" s="76"/>
      <c r="AJ135" s="15"/>
      <c r="AK135" s="15"/>
      <c r="AL135" s="15"/>
      <c r="AM135" s="15"/>
      <c r="AN135" s="15"/>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c r="BO135" s="15"/>
      <c r="BP135" s="15"/>
      <c r="BQ135" s="15"/>
      <c r="BR135" s="15"/>
      <c r="BS135" s="15"/>
      <c r="BT135" s="15"/>
      <c r="BU135" s="15"/>
      <c r="BV135" s="15"/>
      <c r="BW135" s="15"/>
      <c r="BX135" s="15"/>
      <c r="BY135" s="15"/>
      <c r="BZ135" s="15"/>
      <c r="CA135" s="15"/>
      <c r="CB135" s="15"/>
      <c r="CC135" s="15"/>
      <c r="CD135" s="15"/>
      <c r="CE135" s="15"/>
      <c r="CF135" s="15"/>
      <c r="CG135" s="15"/>
      <c r="CH135" s="15"/>
      <c r="CI135" s="15"/>
      <c r="CJ135" s="15"/>
      <c r="CK135" s="15"/>
    </row>
    <row r="136" spans="1:89" x14ac:dyDescent="0.35">
      <c r="A136" s="141"/>
      <c r="B136" s="141"/>
      <c r="C136" s="141"/>
      <c r="D136" s="141"/>
      <c r="E136" s="141"/>
      <c r="F136" s="141"/>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76"/>
      <c r="AH136" s="76"/>
      <c r="AI136" s="76"/>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c r="BX136" s="15"/>
      <c r="BY136" s="15"/>
      <c r="BZ136" s="15"/>
      <c r="CA136" s="15"/>
      <c r="CB136" s="15"/>
      <c r="CC136" s="15"/>
      <c r="CD136" s="15"/>
      <c r="CE136" s="15"/>
      <c r="CF136" s="15"/>
      <c r="CG136" s="15"/>
      <c r="CH136" s="15"/>
      <c r="CI136" s="15"/>
      <c r="CJ136" s="15"/>
      <c r="CK136" s="15"/>
    </row>
    <row r="137" spans="1:89" x14ac:dyDescent="0.35">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45" t="s">
        <v>388</v>
      </c>
      <c r="AH137" s="145" t="s">
        <v>451</v>
      </c>
      <c r="AI137" s="145" t="s">
        <v>452</v>
      </c>
      <c r="AJ137" s="145" t="s">
        <v>388</v>
      </c>
      <c r="AK137" s="145" t="s">
        <v>451</v>
      </c>
      <c r="AL137" s="145" t="s">
        <v>452</v>
      </c>
      <c r="AM137" s="145" t="s">
        <v>388</v>
      </c>
      <c r="AN137" s="145" t="s">
        <v>451</v>
      </c>
      <c r="AO137" s="145" t="s">
        <v>452</v>
      </c>
      <c r="AP137" s="145" t="s">
        <v>388</v>
      </c>
      <c r="AQ137" s="145" t="s">
        <v>451</v>
      </c>
      <c r="AR137" s="145" t="s">
        <v>452</v>
      </c>
      <c r="AS137" s="145" t="s">
        <v>388</v>
      </c>
      <c r="AT137" s="145" t="s">
        <v>451</v>
      </c>
      <c r="AU137" s="145" t="s">
        <v>452</v>
      </c>
      <c r="AV137" s="145" t="s">
        <v>388</v>
      </c>
      <c r="AW137" s="145" t="s">
        <v>451</v>
      </c>
      <c r="AX137" s="145" t="s">
        <v>452</v>
      </c>
      <c r="AY137" s="145" t="s">
        <v>388</v>
      </c>
      <c r="AZ137" s="145" t="s">
        <v>451</v>
      </c>
      <c r="BA137" s="145" t="s">
        <v>452</v>
      </c>
      <c r="BB137" s="15"/>
      <c r="BC137" s="15"/>
      <c r="BD137" s="15"/>
      <c r="BE137" s="15"/>
      <c r="BF137" s="15"/>
      <c r="BG137" s="15"/>
      <c r="BH137" s="15"/>
      <c r="BI137" s="15"/>
      <c r="BJ137" s="15"/>
      <c r="BK137" s="15"/>
      <c r="BL137" s="15"/>
      <c r="BM137" s="15"/>
      <c r="BN137" s="15"/>
      <c r="BO137" s="15"/>
      <c r="BP137" s="15"/>
      <c r="BQ137" s="15"/>
      <c r="BR137" s="15"/>
      <c r="BS137" s="15"/>
      <c r="BT137" s="15"/>
      <c r="BU137" s="15"/>
      <c r="BV137" s="15"/>
      <c r="BW137" s="15"/>
      <c r="BX137" s="15"/>
      <c r="BY137" s="15"/>
      <c r="BZ137" s="15"/>
      <c r="CA137" s="15"/>
      <c r="CB137" s="15"/>
      <c r="CC137" s="15"/>
      <c r="CD137" s="15"/>
      <c r="CE137" s="15"/>
      <c r="CF137" s="15"/>
      <c r="CG137" s="15"/>
      <c r="CH137" s="15"/>
      <c r="CI137" s="15"/>
      <c r="CJ137" s="15"/>
      <c r="CK137" s="15"/>
    </row>
    <row r="138" spans="1:89" x14ac:dyDescent="0.35">
      <c r="A138" s="105" t="s">
        <v>0</v>
      </c>
      <c r="B138" s="105" t="s">
        <v>437</v>
      </c>
      <c r="C138" s="105" t="s">
        <v>2</v>
      </c>
      <c r="D138" s="105" t="s">
        <v>3</v>
      </c>
      <c r="E138" s="105" t="s">
        <v>4</v>
      </c>
      <c r="F138" s="105" t="s">
        <v>115</v>
      </c>
      <c r="G138" s="107" t="s">
        <v>105</v>
      </c>
      <c r="H138" s="107" t="s">
        <v>106</v>
      </c>
      <c r="I138" s="107" t="s">
        <v>107</v>
      </c>
      <c r="J138" s="107" t="s">
        <v>399</v>
      </c>
      <c r="K138" s="107" t="s">
        <v>400</v>
      </c>
      <c r="L138" s="108" t="s">
        <v>114</v>
      </c>
      <c r="M138" s="108" t="s">
        <v>7</v>
      </c>
      <c r="N138" s="108" t="s">
        <v>6</v>
      </c>
      <c r="O138" s="108" t="s">
        <v>135</v>
      </c>
      <c r="P138" s="108" t="s">
        <v>5</v>
      </c>
      <c r="Q138" s="108" t="s">
        <v>8</v>
      </c>
      <c r="R138" s="108" t="s">
        <v>9</v>
      </c>
      <c r="S138" s="108" t="s">
        <v>10</v>
      </c>
      <c r="T138" s="108" t="s">
        <v>11</v>
      </c>
      <c r="U138" s="108" t="s">
        <v>12</v>
      </c>
      <c r="V138" s="108" t="s">
        <v>13</v>
      </c>
      <c r="W138" s="108" t="s">
        <v>14</v>
      </c>
      <c r="X138" s="108" t="s">
        <v>144</v>
      </c>
      <c r="Y138" s="108" t="s">
        <v>213</v>
      </c>
      <c r="Z138" s="108" t="s">
        <v>294</v>
      </c>
      <c r="AA138" s="111" t="s">
        <v>295</v>
      </c>
      <c r="AB138" s="112" t="s">
        <v>247</v>
      </c>
      <c r="AC138" s="112" t="s">
        <v>237</v>
      </c>
      <c r="AD138" s="113" t="s">
        <v>296</v>
      </c>
      <c r="AE138" s="113" t="s">
        <v>297</v>
      </c>
      <c r="AF138" s="114" t="s">
        <v>298</v>
      </c>
      <c r="AG138" s="110" t="s">
        <v>362</v>
      </c>
      <c r="AH138" s="110" t="s">
        <v>403</v>
      </c>
      <c r="AI138" s="110" t="s">
        <v>404</v>
      </c>
      <c r="AJ138" s="110" t="s">
        <v>363</v>
      </c>
      <c r="AK138" s="110" t="s">
        <v>405</v>
      </c>
      <c r="AL138" s="110" t="s">
        <v>406</v>
      </c>
      <c r="AM138" s="110" t="s">
        <v>364</v>
      </c>
      <c r="AN138" s="109" t="s">
        <v>407</v>
      </c>
      <c r="AO138" s="115" t="s">
        <v>408</v>
      </c>
      <c r="AP138" s="116" t="s">
        <v>453</v>
      </c>
      <c r="AQ138" s="116" t="s">
        <v>454</v>
      </c>
      <c r="AR138" s="116" t="s">
        <v>455</v>
      </c>
      <c r="AS138" s="247" t="s">
        <v>508</v>
      </c>
      <c r="AT138" s="115" t="s">
        <v>516</v>
      </c>
      <c r="AU138" s="115" t="s">
        <v>517</v>
      </c>
      <c r="AV138" s="422" t="s">
        <v>524</v>
      </c>
      <c r="AW138" s="423" t="s">
        <v>530</v>
      </c>
      <c r="AX138" s="424" t="s">
        <v>531</v>
      </c>
      <c r="AY138" s="7" t="s">
        <v>542</v>
      </c>
      <c r="AZ138" s="7" t="s">
        <v>544</v>
      </c>
      <c r="BA138" s="7" t="s">
        <v>545</v>
      </c>
      <c r="BB138" s="15"/>
      <c r="BC138" s="15"/>
      <c r="BD138" s="15"/>
      <c r="BE138" s="15"/>
      <c r="BF138" s="15"/>
      <c r="BG138" s="15"/>
      <c r="BH138" s="15"/>
      <c r="BI138" s="15"/>
      <c r="BJ138" s="15"/>
      <c r="BK138" s="15"/>
      <c r="BL138" s="15"/>
      <c r="BM138" s="15"/>
      <c r="BN138" s="15"/>
      <c r="BO138" s="15"/>
      <c r="BP138" s="15"/>
      <c r="BQ138" s="15"/>
      <c r="BR138" s="15"/>
      <c r="BS138" s="15"/>
      <c r="BT138" s="15"/>
      <c r="BU138" s="15"/>
      <c r="BV138" s="15"/>
      <c r="BW138" s="15"/>
      <c r="BX138" s="15"/>
      <c r="BY138" s="15"/>
      <c r="BZ138" s="15"/>
      <c r="CA138" s="15"/>
      <c r="CB138" s="15"/>
      <c r="CC138" s="15"/>
      <c r="CD138" s="15"/>
      <c r="CE138" s="15"/>
      <c r="CF138" s="15"/>
      <c r="CG138" s="15"/>
      <c r="CH138" s="15"/>
      <c r="CI138" s="15"/>
      <c r="CJ138" s="15"/>
      <c r="CK138" s="15"/>
    </row>
    <row r="139" spans="1:89" ht="15.5" hidden="1" x14ac:dyDescent="0.35">
      <c r="A139" s="118" t="s">
        <v>415</v>
      </c>
      <c r="B139" s="118" t="s">
        <v>40</v>
      </c>
      <c r="C139" s="118" t="s">
        <v>100</v>
      </c>
      <c r="D139" s="118" t="s">
        <v>100</v>
      </c>
      <c r="E139" s="118"/>
      <c r="F139" s="119">
        <v>0</v>
      </c>
      <c r="G139" s="118"/>
      <c r="H139" s="118"/>
      <c r="I139" s="118"/>
      <c r="J139" s="118"/>
      <c r="K139" s="118"/>
      <c r="L139" s="118"/>
      <c r="M139" s="118"/>
      <c r="N139" s="118"/>
      <c r="O139" s="118"/>
      <c r="P139" s="118"/>
      <c r="Q139" s="118"/>
      <c r="R139" s="118"/>
      <c r="S139" s="118"/>
      <c r="T139" s="118"/>
      <c r="U139" s="118"/>
      <c r="V139" s="118"/>
      <c r="W139" s="118"/>
      <c r="X139" s="118"/>
      <c r="Y139" s="118"/>
      <c r="Z139" s="118"/>
      <c r="AA139" s="118"/>
      <c r="AB139" s="118"/>
      <c r="AC139" s="118"/>
      <c r="AD139" s="118"/>
      <c r="AE139" s="118"/>
      <c r="AF139" s="118"/>
      <c r="AG139" s="119">
        <v>6</v>
      </c>
      <c r="AH139" s="153">
        <f t="shared" ref="AH139:AH147" si="0">ROUND(((AG139/$AG$150)*100),2)</f>
        <v>2.46</v>
      </c>
      <c r="AI139" s="153">
        <f t="shared" ref="AI139:AI147" si="1">ROUND((((AG139*F139)/$AG$151)*100),2)</f>
        <v>0</v>
      </c>
      <c r="AJ139" s="118">
        <v>3</v>
      </c>
      <c r="AK139" s="153">
        <f t="shared" ref="AK139:AK147" si="2">ROUND(((AJ139/$AJ$150)*100),2)</f>
        <v>0.99</v>
      </c>
      <c r="AL139" s="153">
        <f t="shared" ref="AL139:AL147" si="3">ROUND((((AJ139*F139)/$AJ$151)*100),2)</f>
        <v>0</v>
      </c>
      <c r="AM139" s="118">
        <v>1</v>
      </c>
      <c r="AN139" s="153">
        <f t="shared" ref="AN139:AN147" si="4">ROUND(((AM139/$AM$150)*100),2)</f>
        <v>0.32</v>
      </c>
      <c r="AO139" s="153">
        <f>ROUND((((AM139*F139)/$AM$151)*100),2)</f>
        <v>0</v>
      </c>
      <c r="AP139" s="118">
        <v>3</v>
      </c>
      <c r="AQ139" s="153">
        <f>ROUND(((AP139/$AP$150)*100),2)</f>
        <v>1.1100000000000001</v>
      </c>
      <c r="AR139" s="153">
        <f>ROUND((((AP139*F139)/$AP$151)*100),2)</f>
        <v>0</v>
      </c>
      <c r="AS139" s="278">
        <v>8</v>
      </c>
      <c r="AT139" s="310">
        <f>ROUND(((AS139/$AS$150)*100),2)</f>
        <v>2.54</v>
      </c>
      <c r="AU139" s="310">
        <f>ROUND((((AS139*F139)/$AS$151)*100),2)</f>
        <v>0</v>
      </c>
      <c r="AV139" s="412">
        <v>3</v>
      </c>
      <c r="AW139" s="413">
        <f>ROUND(((AV139/$AV$150)*100),2)</f>
        <v>0.84</v>
      </c>
      <c r="AX139" s="414">
        <f>ROUND((((AV139*F139)/$AV$151)*100),2)</f>
        <v>0</v>
      </c>
      <c r="AY139" s="15">
        <v>2</v>
      </c>
      <c r="AZ139" s="339">
        <f>ROUND(((AY139/$AY$150)*100),2)</f>
        <v>0.56000000000000005</v>
      </c>
      <c r="BA139" s="339">
        <f>ROUND((((AY139*F139)/$AY$151)*100),2)</f>
        <v>0</v>
      </c>
      <c r="BB139" s="15"/>
      <c r="BC139" s="15"/>
      <c r="BD139" s="15"/>
      <c r="BE139" s="15"/>
      <c r="BF139" s="15"/>
      <c r="BG139" s="15"/>
      <c r="BH139" s="15"/>
      <c r="BI139" s="15"/>
      <c r="BJ139" s="15"/>
      <c r="BK139" s="15"/>
      <c r="BL139" s="15"/>
      <c r="BM139" s="15"/>
      <c r="BN139" s="15"/>
      <c r="BO139" s="15"/>
      <c r="BP139" s="15"/>
      <c r="BQ139" s="15"/>
      <c r="BR139" s="15"/>
      <c r="BS139" s="15"/>
      <c r="BT139" s="15"/>
      <c r="BU139" s="15"/>
      <c r="BV139" s="15"/>
      <c r="BW139" s="15"/>
      <c r="BX139" s="15"/>
      <c r="BY139" s="15"/>
      <c r="BZ139" s="15"/>
      <c r="CA139" s="15"/>
      <c r="CB139" s="15"/>
      <c r="CC139" s="15"/>
      <c r="CD139" s="15"/>
      <c r="CE139" s="15"/>
      <c r="CF139" s="15"/>
      <c r="CG139" s="15"/>
      <c r="CH139" s="15"/>
      <c r="CI139" s="15"/>
      <c r="CJ139" s="15"/>
      <c r="CK139" s="15"/>
    </row>
    <row r="140" spans="1:89" ht="15.5" hidden="1" x14ac:dyDescent="0.35">
      <c r="A140" s="122" t="s">
        <v>416</v>
      </c>
      <c r="B140" s="122" t="s">
        <v>42</v>
      </c>
      <c r="C140" s="122" t="s">
        <v>100</v>
      </c>
      <c r="D140" s="122" t="s">
        <v>100</v>
      </c>
      <c r="E140" s="122"/>
      <c r="F140" s="123">
        <v>0</v>
      </c>
      <c r="G140" s="122"/>
      <c r="H140" s="122"/>
      <c r="I140" s="122"/>
      <c r="J140" s="122"/>
      <c r="K140" s="122"/>
      <c r="L140" s="122"/>
      <c r="M140" s="122"/>
      <c r="N140" s="122"/>
      <c r="O140" s="122"/>
      <c r="P140" s="122"/>
      <c r="Q140" s="122"/>
      <c r="R140" s="122"/>
      <c r="S140" s="122"/>
      <c r="T140" s="122"/>
      <c r="U140" s="122"/>
      <c r="V140" s="122"/>
      <c r="W140" s="122"/>
      <c r="X140" s="122"/>
      <c r="Y140" s="122"/>
      <c r="Z140" s="122"/>
      <c r="AA140" s="122"/>
      <c r="AB140" s="122"/>
      <c r="AC140" s="122"/>
      <c r="AD140" s="122"/>
      <c r="AE140" s="122"/>
      <c r="AF140" s="122"/>
      <c r="AG140" s="123">
        <v>6</v>
      </c>
      <c r="AH140" s="154">
        <f t="shared" si="0"/>
        <v>2.46</v>
      </c>
      <c r="AI140" s="154">
        <f t="shared" si="1"/>
        <v>0</v>
      </c>
      <c r="AJ140" s="122">
        <v>3</v>
      </c>
      <c r="AK140" s="154">
        <f t="shared" si="2"/>
        <v>0.99</v>
      </c>
      <c r="AL140" s="154">
        <f t="shared" si="3"/>
        <v>0</v>
      </c>
      <c r="AM140" s="122">
        <v>1</v>
      </c>
      <c r="AN140" s="154">
        <f t="shared" si="4"/>
        <v>0.32</v>
      </c>
      <c r="AO140" s="154">
        <f t="shared" ref="AO140:AO147" si="5">ROUND((((AM140*F140)/$AM$151)*100),2)</f>
        <v>0</v>
      </c>
      <c r="AP140" s="122">
        <v>3</v>
      </c>
      <c r="AQ140" s="154">
        <f t="shared" ref="AQ140:AQ147" si="6">ROUND(((AP140/$AP$150)*100),2)</f>
        <v>1.1100000000000001</v>
      </c>
      <c r="AR140" s="154">
        <f t="shared" ref="AR140:AR146" si="7">ROUND((((AP140*F140)/$AP$151)*100),2)</f>
        <v>0</v>
      </c>
      <c r="AS140" s="278">
        <v>9</v>
      </c>
      <c r="AT140" s="310">
        <f t="shared" ref="AT140:AT147" si="8">ROUND(((AS140/$AS$150)*100),2)</f>
        <v>2.86</v>
      </c>
      <c r="AU140" s="310">
        <f t="shared" ref="AU140:AU146" si="9">ROUND((((AS140*F140)/$AS$151)*100),2)</f>
        <v>0</v>
      </c>
      <c r="AV140" s="412">
        <v>3</v>
      </c>
      <c r="AW140" s="413">
        <f t="shared" ref="AW140:AW148" si="10">ROUND(((AV140/$AV$150)*100),2)</f>
        <v>0.84</v>
      </c>
      <c r="AX140" s="414">
        <f t="shared" ref="AX140:AX148" si="11">ROUND((((AV140*F140)/$AV$151)*100),2)</f>
        <v>0</v>
      </c>
      <c r="AY140" s="15">
        <v>2</v>
      </c>
      <c r="AZ140" s="339">
        <f t="shared" ref="AZ140:AZ148" si="12">ROUND(((AY140/$AY$150)*100),2)</f>
        <v>0.56000000000000005</v>
      </c>
      <c r="BA140" s="339">
        <f t="shared" ref="BA140:BA148" si="13">ROUND((((AY140*F140)/$AY$151)*100),2)</f>
        <v>0</v>
      </c>
      <c r="BB140" s="15"/>
      <c r="BC140" s="15"/>
      <c r="BD140" s="15"/>
      <c r="BE140" s="15"/>
      <c r="BF140" s="15"/>
      <c r="BG140" s="15"/>
      <c r="BH140" s="15"/>
      <c r="BI140" s="15"/>
      <c r="BJ140" s="15"/>
      <c r="BK140" s="15"/>
      <c r="BL140" s="15"/>
      <c r="BM140" s="15"/>
      <c r="BN140" s="15"/>
      <c r="BO140" s="15"/>
      <c r="BP140" s="15"/>
      <c r="BQ140" s="15"/>
      <c r="BR140" s="15"/>
      <c r="BS140" s="15"/>
      <c r="BT140" s="15"/>
      <c r="BU140" s="15"/>
      <c r="BV140" s="15"/>
      <c r="BW140" s="15"/>
      <c r="BX140" s="15"/>
      <c r="BY140" s="15"/>
      <c r="BZ140" s="15"/>
      <c r="CA140" s="15"/>
      <c r="CB140" s="15"/>
      <c r="CC140" s="15"/>
      <c r="CD140" s="15"/>
      <c r="CE140" s="15"/>
      <c r="CF140" s="15"/>
      <c r="CG140" s="15"/>
      <c r="CH140" s="15"/>
      <c r="CI140" s="15"/>
      <c r="CJ140" s="15"/>
      <c r="CK140" s="15"/>
    </row>
    <row r="141" spans="1:89" ht="15.5" hidden="1" x14ac:dyDescent="0.35">
      <c r="A141" s="118" t="s">
        <v>417</v>
      </c>
      <c r="B141" s="118" t="s">
        <v>46</v>
      </c>
      <c r="C141" s="118" t="s">
        <v>100</v>
      </c>
      <c r="D141" s="118" t="s">
        <v>100</v>
      </c>
      <c r="E141" s="118"/>
      <c r="F141" s="119">
        <v>0</v>
      </c>
      <c r="G141" s="118"/>
      <c r="H141" s="118"/>
      <c r="I141" s="118"/>
      <c r="J141" s="118"/>
      <c r="K141" s="118"/>
      <c r="L141" s="118"/>
      <c r="M141" s="118"/>
      <c r="N141" s="118"/>
      <c r="O141" s="118"/>
      <c r="P141" s="118"/>
      <c r="Q141" s="118"/>
      <c r="R141" s="118"/>
      <c r="S141" s="118"/>
      <c r="T141" s="118"/>
      <c r="U141" s="118"/>
      <c r="V141" s="118"/>
      <c r="W141" s="118"/>
      <c r="X141" s="118"/>
      <c r="Y141" s="118"/>
      <c r="Z141" s="118"/>
      <c r="AA141" s="118"/>
      <c r="AB141" s="118"/>
      <c r="AC141" s="118"/>
      <c r="AD141" s="118"/>
      <c r="AE141" s="118"/>
      <c r="AF141" s="118"/>
      <c r="AG141" s="119"/>
      <c r="AH141" s="153">
        <f t="shared" si="0"/>
        <v>0</v>
      </c>
      <c r="AI141" s="153">
        <f t="shared" si="1"/>
        <v>0</v>
      </c>
      <c r="AJ141" s="118"/>
      <c r="AK141" s="153">
        <f t="shared" si="2"/>
        <v>0</v>
      </c>
      <c r="AL141" s="153">
        <f t="shared" si="3"/>
        <v>0</v>
      </c>
      <c r="AM141" s="118">
        <v>1</v>
      </c>
      <c r="AN141" s="153">
        <f t="shared" si="4"/>
        <v>0.32</v>
      </c>
      <c r="AO141" s="153">
        <f t="shared" si="5"/>
        <v>0</v>
      </c>
      <c r="AP141" s="118">
        <v>0</v>
      </c>
      <c r="AQ141" s="153">
        <f t="shared" si="6"/>
        <v>0</v>
      </c>
      <c r="AR141" s="153">
        <f t="shared" si="7"/>
        <v>0</v>
      </c>
      <c r="AS141" s="278">
        <v>0</v>
      </c>
      <c r="AT141" s="310">
        <f t="shared" si="8"/>
        <v>0</v>
      </c>
      <c r="AU141" s="310">
        <f t="shared" si="9"/>
        <v>0</v>
      </c>
      <c r="AV141" s="412"/>
      <c r="AW141" s="413">
        <f t="shared" si="10"/>
        <v>0</v>
      </c>
      <c r="AX141" s="414">
        <f t="shared" si="11"/>
        <v>0</v>
      </c>
      <c r="AY141" s="15"/>
      <c r="AZ141" s="339">
        <f t="shared" si="12"/>
        <v>0</v>
      </c>
      <c r="BA141" s="339">
        <f t="shared" si="13"/>
        <v>0</v>
      </c>
      <c r="BB141" s="15"/>
      <c r="BC141" s="15"/>
      <c r="BD141" s="15"/>
      <c r="BE141" s="15"/>
      <c r="BF141" s="15"/>
      <c r="BG141" s="15"/>
      <c r="BH141" s="15"/>
      <c r="BI141" s="15"/>
      <c r="BJ141" s="15"/>
      <c r="BK141" s="15"/>
      <c r="BL141" s="15"/>
      <c r="BM141" s="15"/>
      <c r="BN141" s="15"/>
      <c r="BO141" s="15"/>
      <c r="BP141" s="15"/>
      <c r="BQ141" s="15"/>
      <c r="BR141" s="15"/>
      <c r="BS141" s="15"/>
      <c r="BT141" s="15"/>
      <c r="BU141" s="15"/>
      <c r="BV141" s="15"/>
      <c r="BW141" s="15"/>
      <c r="BX141" s="15"/>
      <c r="BY141" s="15"/>
      <c r="BZ141" s="15"/>
      <c r="CA141" s="15"/>
      <c r="CB141" s="15"/>
      <c r="CC141" s="15"/>
      <c r="CD141" s="15"/>
      <c r="CE141" s="15"/>
      <c r="CF141" s="15"/>
      <c r="CG141" s="15"/>
      <c r="CH141" s="15"/>
      <c r="CI141" s="15"/>
      <c r="CJ141" s="15"/>
      <c r="CK141" s="15"/>
    </row>
    <row r="142" spans="1:89" ht="15.5" hidden="1" x14ac:dyDescent="0.35">
      <c r="A142" s="122" t="s">
        <v>231</v>
      </c>
      <c r="B142" s="122" t="s">
        <v>456</v>
      </c>
      <c r="C142" s="122" t="s">
        <v>100</v>
      </c>
      <c r="D142" s="122" t="s">
        <v>103</v>
      </c>
      <c r="E142" s="122"/>
      <c r="F142" s="123">
        <v>99000</v>
      </c>
      <c r="G142" s="122"/>
      <c r="H142" s="122"/>
      <c r="I142" s="122"/>
      <c r="J142" s="122"/>
      <c r="K142" s="122"/>
      <c r="L142" s="122"/>
      <c r="M142" s="122"/>
      <c r="N142" s="122"/>
      <c r="O142" s="122"/>
      <c r="P142" s="122"/>
      <c r="Q142" s="122"/>
      <c r="R142" s="122"/>
      <c r="S142" s="122"/>
      <c r="T142" s="122"/>
      <c r="U142" s="122"/>
      <c r="V142" s="122"/>
      <c r="W142" s="122"/>
      <c r="X142" s="122"/>
      <c r="Y142" s="122"/>
      <c r="Z142" s="122"/>
      <c r="AA142" s="122"/>
      <c r="AB142" s="122"/>
      <c r="AC142" s="122"/>
      <c r="AD142" s="122"/>
      <c r="AE142" s="122"/>
      <c r="AF142" s="122"/>
      <c r="AG142" s="123">
        <v>15</v>
      </c>
      <c r="AH142" s="154">
        <f t="shared" si="0"/>
        <v>6.15</v>
      </c>
      <c r="AI142" s="154">
        <f t="shared" si="1"/>
        <v>2.38</v>
      </c>
      <c r="AJ142" s="122">
        <v>4</v>
      </c>
      <c r="AK142" s="154">
        <f t="shared" si="2"/>
        <v>1.32</v>
      </c>
      <c r="AL142" s="154">
        <f t="shared" si="3"/>
        <v>0.57999999999999996</v>
      </c>
      <c r="AM142" s="122">
        <v>11</v>
      </c>
      <c r="AN142" s="154">
        <f t="shared" si="4"/>
        <v>3.48</v>
      </c>
      <c r="AO142" s="154">
        <f t="shared" si="5"/>
        <v>1.5</v>
      </c>
      <c r="AP142" s="122">
        <v>9</v>
      </c>
      <c r="AQ142" s="154">
        <f t="shared" si="6"/>
        <v>3.32</v>
      </c>
      <c r="AR142" s="154">
        <f t="shared" si="7"/>
        <v>1.42</v>
      </c>
      <c r="AS142" s="278">
        <v>8</v>
      </c>
      <c r="AT142" s="310">
        <f t="shared" si="8"/>
        <v>2.54</v>
      </c>
      <c r="AU142" s="310">
        <f t="shared" si="9"/>
        <v>1.1499999999999999</v>
      </c>
      <c r="AV142" s="412">
        <v>25</v>
      </c>
      <c r="AW142" s="413">
        <f t="shared" si="10"/>
        <v>7.02</v>
      </c>
      <c r="AX142" s="414">
        <f t="shared" si="11"/>
        <v>3.02</v>
      </c>
      <c r="AY142" s="15">
        <v>15</v>
      </c>
      <c r="AZ142" s="339">
        <f t="shared" si="12"/>
        <v>4.2300000000000004</v>
      </c>
      <c r="BA142" s="339">
        <f t="shared" si="13"/>
        <v>1.95</v>
      </c>
      <c r="BB142" s="15"/>
      <c r="BC142" s="15"/>
      <c r="BD142" s="15"/>
      <c r="BE142" s="15"/>
      <c r="BF142" s="15"/>
      <c r="BG142" s="15"/>
      <c r="BH142" s="15"/>
      <c r="BI142" s="15"/>
      <c r="BJ142" s="15"/>
      <c r="BK142" s="15"/>
      <c r="BL142" s="15"/>
      <c r="BM142" s="15"/>
      <c r="BN142" s="15"/>
      <c r="BO142" s="15"/>
      <c r="BP142" s="15"/>
      <c r="BQ142" s="15"/>
      <c r="BR142" s="15"/>
      <c r="BS142" s="15"/>
      <c r="BT142" s="15"/>
      <c r="BU142" s="15"/>
      <c r="BV142" s="15"/>
      <c r="BW142" s="15"/>
      <c r="BX142" s="15"/>
      <c r="BY142" s="15"/>
      <c r="BZ142" s="15"/>
      <c r="CA142" s="15"/>
      <c r="CB142" s="15"/>
      <c r="CC142" s="15"/>
      <c r="CD142" s="15"/>
      <c r="CE142" s="15"/>
      <c r="CF142" s="15"/>
      <c r="CG142" s="15"/>
      <c r="CH142" s="15"/>
      <c r="CI142" s="15"/>
      <c r="CJ142" s="15"/>
      <c r="CK142" s="15"/>
    </row>
    <row r="143" spans="1:89" ht="15.5" hidden="1" x14ac:dyDescent="0.35">
      <c r="A143" s="118" t="s">
        <v>232</v>
      </c>
      <c r="B143" s="118" t="s">
        <v>230</v>
      </c>
      <c r="C143" s="118" t="s">
        <v>100</v>
      </c>
      <c r="D143" s="118" t="s">
        <v>103</v>
      </c>
      <c r="E143" s="118"/>
      <c r="F143" s="119">
        <v>50000</v>
      </c>
      <c r="G143" s="118"/>
      <c r="H143" s="118"/>
      <c r="I143" s="118"/>
      <c r="J143" s="118"/>
      <c r="K143" s="118"/>
      <c r="L143" s="118"/>
      <c r="M143" s="118"/>
      <c r="N143" s="118"/>
      <c r="O143" s="118"/>
      <c r="P143" s="118"/>
      <c r="Q143" s="118"/>
      <c r="R143" s="118"/>
      <c r="S143" s="118"/>
      <c r="T143" s="118"/>
      <c r="U143" s="118"/>
      <c r="V143" s="118"/>
      <c r="W143" s="118"/>
      <c r="X143" s="118"/>
      <c r="Y143" s="118"/>
      <c r="Z143" s="118"/>
      <c r="AA143" s="118"/>
      <c r="AB143" s="118"/>
      <c r="AC143" s="118"/>
      <c r="AD143" s="118"/>
      <c r="AE143" s="118"/>
      <c r="AF143" s="118"/>
      <c r="AG143" s="119">
        <v>273</v>
      </c>
      <c r="AH143" s="153">
        <f t="shared" si="0"/>
        <v>111.89</v>
      </c>
      <c r="AI143" s="153">
        <f t="shared" si="1"/>
        <v>21.9</v>
      </c>
      <c r="AJ143" s="118">
        <v>220</v>
      </c>
      <c r="AK143" s="153">
        <f t="shared" si="2"/>
        <v>72.849999999999994</v>
      </c>
      <c r="AL143" s="153">
        <f t="shared" si="3"/>
        <v>16.21</v>
      </c>
      <c r="AM143" s="118">
        <v>185</v>
      </c>
      <c r="AN143" s="153">
        <f t="shared" si="4"/>
        <v>58.54</v>
      </c>
      <c r="AO143" s="153">
        <f t="shared" si="5"/>
        <v>12.77</v>
      </c>
      <c r="AP143" s="118">
        <v>0</v>
      </c>
      <c r="AQ143" s="153">
        <f t="shared" si="6"/>
        <v>0</v>
      </c>
      <c r="AR143" s="153">
        <f t="shared" si="7"/>
        <v>0</v>
      </c>
      <c r="AS143" s="278">
        <v>0</v>
      </c>
      <c r="AT143" s="310">
        <f t="shared" si="8"/>
        <v>0</v>
      </c>
      <c r="AU143" s="310">
        <f t="shared" si="9"/>
        <v>0</v>
      </c>
      <c r="AV143" s="412"/>
      <c r="AW143" s="413">
        <f t="shared" si="10"/>
        <v>0</v>
      </c>
      <c r="AX143" s="414">
        <f t="shared" si="11"/>
        <v>0</v>
      </c>
      <c r="AY143" s="15"/>
      <c r="AZ143" s="339">
        <f t="shared" si="12"/>
        <v>0</v>
      </c>
      <c r="BA143" s="339">
        <f t="shared" si="13"/>
        <v>0</v>
      </c>
      <c r="BB143" s="15"/>
      <c r="BC143" s="15"/>
      <c r="BD143" s="15"/>
      <c r="BE143" s="15"/>
      <c r="BF143" s="15"/>
      <c r="BG143" s="15"/>
      <c r="BH143" s="15"/>
      <c r="BI143" s="15"/>
      <c r="BJ143" s="15"/>
      <c r="BK143" s="15"/>
      <c r="BL143" s="15"/>
      <c r="BM143" s="15"/>
      <c r="BN143" s="15"/>
      <c r="BO143" s="15"/>
      <c r="BP143" s="15"/>
      <c r="BQ143" s="15"/>
      <c r="BR143" s="15"/>
      <c r="BS143" s="15"/>
      <c r="BT143" s="15"/>
      <c r="BU143" s="15"/>
      <c r="BV143" s="15"/>
      <c r="BW143" s="15"/>
      <c r="BX143" s="15"/>
      <c r="BY143" s="15"/>
      <c r="BZ143" s="15"/>
      <c r="CA143" s="15"/>
      <c r="CB143" s="15"/>
      <c r="CC143" s="15"/>
      <c r="CD143" s="15"/>
      <c r="CE143" s="15"/>
      <c r="CF143" s="15"/>
      <c r="CG143" s="15"/>
      <c r="CH143" s="15"/>
      <c r="CI143" s="15"/>
      <c r="CJ143" s="15"/>
      <c r="CK143" s="15"/>
    </row>
    <row r="144" spans="1:89" ht="15.5" hidden="1" x14ac:dyDescent="0.35">
      <c r="A144" s="122" t="s">
        <v>418</v>
      </c>
      <c r="B144" s="122" t="s">
        <v>278</v>
      </c>
      <c r="C144" s="122" t="s">
        <v>100</v>
      </c>
      <c r="D144" s="122" t="s">
        <v>103</v>
      </c>
      <c r="E144" s="122"/>
      <c r="F144" s="123">
        <v>148000</v>
      </c>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3">
        <v>23</v>
      </c>
      <c r="AH144" s="154">
        <f t="shared" si="0"/>
        <v>9.43</v>
      </c>
      <c r="AI144" s="154">
        <f t="shared" si="1"/>
        <v>5.46</v>
      </c>
      <c r="AJ144" s="122">
        <v>34</v>
      </c>
      <c r="AK144" s="154">
        <f t="shared" si="2"/>
        <v>11.26</v>
      </c>
      <c r="AL144" s="154">
        <f t="shared" si="3"/>
        <v>7.42</v>
      </c>
      <c r="AM144" s="122">
        <v>4</v>
      </c>
      <c r="AN144" s="154">
        <f t="shared" si="4"/>
        <v>1.27</v>
      </c>
      <c r="AO144" s="154">
        <f t="shared" si="5"/>
        <v>0.82</v>
      </c>
      <c r="AP144" s="122">
        <v>0</v>
      </c>
      <c r="AQ144" s="154">
        <f t="shared" si="6"/>
        <v>0</v>
      </c>
      <c r="AR144" s="154">
        <f t="shared" si="7"/>
        <v>0</v>
      </c>
      <c r="AS144" s="278">
        <v>0</v>
      </c>
      <c r="AT144" s="310">
        <f t="shared" si="8"/>
        <v>0</v>
      </c>
      <c r="AU144" s="310">
        <f t="shared" si="9"/>
        <v>0</v>
      </c>
      <c r="AV144" s="412"/>
      <c r="AW144" s="413">
        <f t="shared" si="10"/>
        <v>0</v>
      </c>
      <c r="AX144" s="414">
        <f t="shared" si="11"/>
        <v>0</v>
      </c>
      <c r="AY144" s="15"/>
      <c r="AZ144" s="339">
        <f t="shared" si="12"/>
        <v>0</v>
      </c>
      <c r="BA144" s="339">
        <f t="shared" si="13"/>
        <v>0</v>
      </c>
      <c r="BB144" s="15"/>
      <c r="BC144" s="15"/>
      <c r="BD144" s="15"/>
      <c r="BE144" s="15"/>
      <c r="BF144" s="15"/>
      <c r="BG144" s="15"/>
      <c r="BH144" s="15"/>
      <c r="BI144" s="15"/>
      <c r="BJ144" s="15"/>
      <c r="BK144" s="15"/>
      <c r="BL144" s="15"/>
      <c r="BM144" s="15"/>
      <c r="BN144" s="15"/>
      <c r="BO144" s="15"/>
      <c r="BP144" s="15"/>
      <c r="BQ144" s="15"/>
      <c r="BR144" s="15"/>
      <c r="BS144" s="15"/>
      <c r="BT144" s="15"/>
      <c r="BU144" s="15"/>
      <c r="BV144" s="15"/>
      <c r="BW144" s="15"/>
      <c r="BX144" s="15"/>
      <c r="BY144" s="15"/>
      <c r="BZ144" s="15"/>
      <c r="CA144" s="15"/>
      <c r="CB144" s="15"/>
      <c r="CC144" s="15"/>
      <c r="CD144" s="15"/>
      <c r="CE144" s="15"/>
      <c r="CF144" s="15"/>
      <c r="CG144" s="15"/>
      <c r="CH144" s="15"/>
      <c r="CI144" s="15"/>
      <c r="CJ144" s="15"/>
      <c r="CK144" s="15"/>
    </row>
    <row r="145" spans="1:89" ht="15.5" hidden="1" x14ac:dyDescent="0.35">
      <c r="A145" s="118" t="s">
        <v>287</v>
      </c>
      <c r="B145" s="118" t="s">
        <v>276</v>
      </c>
      <c r="C145" s="118" t="s">
        <v>100</v>
      </c>
      <c r="D145" s="118" t="s">
        <v>163</v>
      </c>
      <c r="E145" s="118"/>
      <c r="F145" s="119">
        <v>0</v>
      </c>
      <c r="G145" s="118"/>
      <c r="H145" s="118"/>
      <c r="I145" s="118"/>
      <c r="J145" s="118"/>
      <c r="K145" s="118"/>
      <c r="L145" s="118"/>
      <c r="M145" s="118"/>
      <c r="N145" s="118"/>
      <c r="O145" s="118"/>
      <c r="P145" s="118"/>
      <c r="Q145" s="118"/>
      <c r="R145" s="118"/>
      <c r="S145" s="118"/>
      <c r="T145" s="118"/>
      <c r="U145" s="118"/>
      <c r="V145" s="118"/>
      <c r="W145" s="118"/>
      <c r="X145" s="118"/>
      <c r="Y145" s="118"/>
      <c r="Z145" s="118"/>
      <c r="AA145" s="118"/>
      <c r="AB145" s="118"/>
      <c r="AC145" s="118"/>
      <c r="AD145" s="118"/>
      <c r="AE145" s="118"/>
      <c r="AF145" s="118"/>
      <c r="AG145" s="119"/>
      <c r="AH145" s="153">
        <f t="shared" si="0"/>
        <v>0</v>
      </c>
      <c r="AI145" s="153">
        <f t="shared" si="1"/>
        <v>0</v>
      </c>
      <c r="AJ145" s="118"/>
      <c r="AK145" s="153">
        <f t="shared" si="2"/>
        <v>0</v>
      </c>
      <c r="AL145" s="153">
        <f t="shared" si="3"/>
        <v>0</v>
      </c>
      <c r="AM145" s="118"/>
      <c r="AN145" s="153">
        <f t="shared" si="4"/>
        <v>0</v>
      </c>
      <c r="AO145" s="153">
        <f t="shared" si="5"/>
        <v>0</v>
      </c>
      <c r="AP145" s="118">
        <v>0</v>
      </c>
      <c r="AQ145" s="153">
        <f t="shared" si="6"/>
        <v>0</v>
      </c>
      <c r="AR145" s="153">
        <f t="shared" si="7"/>
        <v>0</v>
      </c>
      <c r="AS145" s="278">
        <v>0</v>
      </c>
      <c r="AT145" s="310">
        <f t="shared" si="8"/>
        <v>0</v>
      </c>
      <c r="AU145" s="310">
        <f t="shared" si="9"/>
        <v>0</v>
      </c>
      <c r="AV145" s="412"/>
      <c r="AW145" s="413">
        <f t="shared" si="10"/>
        <v>0</v>
      </c>
      <c r="AX145" s="414">
        <f t="shared" si="11"/>
        <v>0</v>
      </c>
      <c r="AY145" s="15"/>
      <c r="AZ145" s="339">
        <f t="shared" si="12"/>
        <v>0</v>
      </c>
      <c r="BA145" s="339">
        <f t="shared" si="13"/>
        <v>0</v>
      </c>
      <c r="BB145" s="15"/>
      <c r="BC145" s="15"/>
      <c r="BD145" s="15"/>
      <c r="BE145" s="15"/>
      <c r="BF145" s="15"/>
      <c r="BG145" s="15"/>
      <c r="BH145" s="15"/>
      <c r="BI145" s="15"/>
      <c r="BJ145" s="15"/>
      <c r="BK145" s="15"/>
      <c r="BL145" s="15"/>
      <c r="BM145" s="15"/>
      <c r="BN145" s="15"/>
      <c r="BO145" s="15"/>
      <c r="BP145" s="15"/>
      <c r="BQ145" s="15"/>
      <c r="BR145" s="15"/>
      <c r="BS145" s="15"/>
      <c r="BT145" s="15"/>
      <c r="BU145" s="15"/>
      <c r="BV145" s="15"/>
      <c r="BW145" s="15"/>
      <c r="BX145" s="15"/>
      <c r="BY145" s="15"/>
      <c r="BZ145" s="15"/>
      <c r="CA145" s="15"/>
      <c r="CB145" s="15"/>
      <c r="CC145" s="15"/>
      <c r="CD145" s="15"/>
      <c r="CE145" s="15"/>
      <c r="CF145" s="15"/>
      <c r="CG145" s="15"/>
      <c r="CH145" s="15"/>
      <c r="CI145" s="15"/>
      <c r="CJ145" s="15"/>
      <c r="CK145" s="15"/>
    </row>
    <row r="146" spans="1:89" ht="15.5" hidden="1" x14ac:dyDescent="0.35">
      <c r="A146" s="133" t="s">
        <v>439</v>
      </c>
      <c r="B146" s="133" t="s">
        <v>282</v>
      </c>
      <c r="C146" s="133" t="s">
        <v>100</v>
      </c>
      <c r="D146" s="133" t="s">
        <v>103</v>
      </c>
      <c r="E146" s="122"/>
      <c r="F146" s="123">
        <v>9000</v>
      </c>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3">
        <v>7</v>
      </c>
      <c r="AH146" s="154">
        <f t="shared" si="0"/>
        <v>2.87</v>
      </c>
      <c r="AI146" s="154">
        <f t="shared" si="1"/>
        <v>0.1</v>
      </c>
      <c r="AJ146" s="122">
        <v>5</v>
      </c>
      <c r="AK146" s="154">
        <f t="shared" si="2"/>
        <v>1.66</v>
      </c>
      <c r="AL146" s="154">
        <f t="shared" si="3"/>
        <v>7.0000000000000007E-2</v>
      </c>
      <c r="AM146" s="122">
        <v>2</v>
      </c>
      <c r="AN146" s="154">
        <f t="shared" si="4"/>
        <v>0.63</v>
      </c>
      <c r="AO146" s="154">
        <f t="shared" si="5"/>
        <v>0.02</v>
      </c>
      <c r="AP146" s="122">
        <v>0</v>
      </c>
      <c r="AQ146" s="154">
        <f t="shared" si="6"/>
        <v>0</v>
      </c>
      <c r="AR146" s="154">
        <f t="shared" si="7"/>
        <v>0</v>
      </c>
      <c r="AS146" s="278">
        <v>0</v>
      </c>
      <c r="AT146" s="310">
        <f t="shared" si="8"/>
        <v>0</v>
      </c>
      <c r="AU146" s="310">
        <f t="shared" si="9"/>
        <v>0</v>
      </c>
      <c r="AV146" s="412"/>
      <c r="AW146" s="413">
        <f t="shared" si="10"/>
        <v>0</v>
      </c>
      <c r="AX146" s="414">
        <f t="shared" si="11"/>
        <v>0</v>
      </c>
      <c r="AY146" s="15"/>
      <c r="AZ146" s="339">
        <f t="shared" si="12"/>
        <v>0</v>
      </c>
      <c r="BA146" s="339">
        <f t="shared" si="13"/>
        <v>0</v>
      </c>
      <c r="BB146" s="15"/>
      <c r="BC146" s="15"/>
      <c r="BD146" s="15"/>
      <c r="BE146" s="15"/>
      <c r="BF146" s="15"/>
      <c r="BG146" s="15"/>
      <c r="BH146" s="15"/>
      <c r="BI146" s="15"/>
      <c r="BJ146" s="15"/>
      <c r="BK146" s="15"/>
      <c r="BL146" s="15"/>
      <c r="BM146" s="15"/>
      <c r="BN146" s="15"/>
      <c r="BO146" s="15"/>
      <c r="BP146" s="15"/>
      <c r="BQ146" s="15"/>
      <c r="BR146" s="15"/>
      <c r="BS146" s="15"/>
      <c r="BT146" s="15"/>
      <c r="BU146" s="15"/>
      <c r="BV146" s="15"/>
      <c r="BW146" s="15"/>
      <c r="BX146" s="15"/>
      <c r="BY146" s="15"/>
      <c r="BZ146" s="15"/>
      <c r="CA146" s="15"/>
      <c r="CB146" s="15"/>
      <c r="CC146" s="15"/>
      <c r="CD146" s="15"/>
      <c r="CE146" s="15"/>
      <c r="CF146" s="15"/>
      <c r="CG146" s="15"/>
      <c r="CH146" s="15"/>
      <c r="CI146" s="15"/>
      <c r="CJ146" s="15"/>
      <c r="CK146" s="15"/>
    </row>
    <row r="147" spans="1:89" ht="15.5" x14ac:dyDescent="0.35">
      <c r="A147" s="118" t="s">
        <v>419</v>
      </c>
      <c r="B147" s="118" t="s">
        <v>422</v>
      </c>
      <c r="C147" s="118" t="s">
        <v>99</v>
      </c>
      <c r="D147" s="118" t="s">
        <v>421</v>
      </c>
      <c r="E147" s="118"/>
      <c r="F147" s="118"/>
      <c r="G147" s="118"/>
      <c r="H147" s="118"/>
      <c r="I147" s="118"/>
      <c r="J147" s="118"/>
      <c r="K147" s="118"/>
      <c r="L147" s="118"/>
      <c r="M147" s="118"/>
      <c r="N147" s="118"/>
      <c r="O147" s="118"/>
      <c r="P147" s="118"/>
      <c r="Q147" s="118"/>
      <c r="R147" s="118"/>
      <c r="S147" s="118"/>
      <c r="T147" s="118"/>
      <c r="U147" s="118"/>
      <c r="V147" s="118"/>
      <c r="W147" s="118"/>
      <c r="X147" s="118"/>
      <c r="Y147" s="118"/>
      <c r="Z147" s="118"/>
      <c r="AA147" s="118"/>
      <c r="AB147" s="118"/>
      <c r="AC147" s="118"/>
      <c r="AD147" s="118"/>
      <c r="AE147" s="118"/>
      <c r="AF147" s="118"/>
      <c r="AG147" s="119"/>
      <c r="AH147" s="153">
        <f t="shared" si="0"/>
        <v>0</v>
      </c>
      <c r="AI147" s="153">
        <f t="shared" si="1"/>
        <v>0</v>
      </c>
      <c r="AJ147" s="118"/>
      <c r="AK147" s="153">
        <f t="shared" si="2"/>
        <v>0</v>
      </c>
      <c r="AL147" s="153">
        <f t="shared" si="3"/>
        <v>0</v>
      </c>
      <c r="AM147" s="118"/>
      <c r="AN147" s="153">
        <f t="shared" si="4"/>
        <v>0</v>
      </c>
      <c r="AO147" s="153">
        <f t="shared" si="5"/>
        <v>0</v>
      </c>
      <c r="AP147" s="118">
        <v>114</v>
      </c>
      <c r="AQ147" s="153">
        <f t="shared" si="6"/>
        <v>42.07</v>
      </c>
      <c r="AR147" s="153">
        <f>ROUND((((AJ134)/$AP$151)*100),2)</f>
        <v>12.38</v>
      </c>
      <c r="AS147" s="278">
        <v>112</v>
      </c>
      <c r="AT147" s="310">
        <f t="shared" si="8"/>
        <v>35.56</v>
      </c>
      <c r="AU147" s="310">
        <f>ROUND((((AK134)/$AS$151)*100),2)</f>
        <v>11.05</v>
      </c>
      <c r="AV147" s="412">
        <v>83</v>
      </c>
      <c r="AW147" s="413">
        <f t="shared" si="10"/>
        <v>23.31</v>
      </c>
      <c r="AX147" s="414">
        <f>ROUND((((AL134)/$AV$151)*100),2)</f>
        <v>6.91</v>
      </c>
      <c r="AY147" s="15">
        <v>130</v>
      </c>
      <c r="AZ147" s="339">
        <f t="shared" si="12"/>
        <v>36.619999999999997</v>
      </c>
      <c r="BA147" s="339">
        <f>ROUND((((AM134)/$AY$151)*100),2)</f>
        <v>11.42</v>
      </c>
      <c r="BB147" s="15"/>
      <c r="BC147" s="15"/>
      <c r="BD147" s="15"/>
      <c r="BE147" s="15"/>
      <c r="BF147" s="15"/>
      <c r="BG147" s="15"/>
      <c r="BH147" s="15"/>
      <c r="BI147" s="15"/>
      <c r="BJ147" s="15"/>
      <c r="BK147" s="15"/>
      <c r="BL147" s="15"/>
      <c r="BM147" s="15"/>
      <c r="BN147" s="15"/>
      <c r="BO147" s="15"/>
      <c r="BP147" s="15"/>
      <c r="BQ147" s="15"/>
      <c r="BR147" s="15"/>
      <c r="BS147" s="15"/>
      <c r="BT147" s="15"/>
      <c r="BU147" s="15"/>
      <c r="BV147" s="15"/>
      <c r="BW147" s="15"/>
      <c r="BX147" s="15"/>
      <c r="BY147" s="15"/>
      <c r="BZ147" s="15"/>
      <c r="CA147" s="15"/>
      <c r="CB147" s="15"/>
      <c r="CC147" s="15"/>
      <c r="CD147" s="15"/>
      <c r="CE147" s="15"/>
      <c r="CF147" s="15"/>
      <c r="CG147" s="15"/>
      <c r="CH147" s="15"/>
      <c r="CI147" s="15"/>
      <c r="CJ147" s="15"/>
      <c r="CK147" s="15"/>
    </row>
    <row r="148" spans="1:89" ht="15.5" hidden="1" x14ac:dyDescent="0.35">
      <c r="A148" s="213"/>
      <c r="B148" s="213" t="s">
        <v>525</v>
      </c>
      <c r="C148" s="213"/>
      <c r="D148" s="213"/>
      <c r="E148" s="213"/>
      <c r="F148" s="213"/>
      <c r="G148" s="213"/>
      <c r="H148" s="213"/>
      <c r="I148" s="213"/>
      <c r="J148" s="213"/>
      <c r="K148" s="213"/>
      <c r="L148" s="213"/>
      <c r="M148" s="213"/>
      <c r="N148" s="213"/>
      <c r="O148" s="213"/>
      <c r="P148" s="213"/>
      <c r="Q148" s="213"/>
      <c r="R148" s="213"/>
      <c r="S148" s="213"/>
      <c r="T148" s="213"/>
      <c r="U148" s="213"/>
      <c r="V148" s="213"/>
      <c r="W148" s="213"/>
      <c r="X148" s="213"/>
      <c r="Y148" s="213"/>
      <c r="Z148" s="213"/>
      <c r="AA148" s="213"/>
      <c r="AB148" s="213"/>
      <c r="AC148" s="213"/>
      <c r="AD148" s="213"/>
      <c r="AE148" s="213"/>
      <c r="AF148" s="213"/>
      <c r="AG148" s="243"/>
      <c r="AH148" s="265"/>
      <c r="AI148" s="265"/>
      <c r="AJ148" s="213"/>
      <c r="AK148" s="265"/>
      <c r="AL148" s="265"/>
      <c r="AM148" s="213"/>
      <c r="AN148" s="265"/>
      <c r="AO148" s="265"/>
      <c r="AP148" s="213"/>
      <c r="AQ148" s="265"/>
      <c r="AR148" s="265"/>
      <c r="AS148" s="415"/>
      <c r="AT148" s="338"/>
      <c r="AU148" s="338"/>
      <c r="AV148" s="416">
        <v>34</v>
      </c>
      <c r="AW148" s="417">
        <f t="shared" si="10"/>
        <v>9.5500000000000007</v>
      </c>
      <c r="AX148" s="418">
        <f t="shared" si="11"/>
        <v>0</v>
      </c>
      <c r="AY148" s="15">
        <v>9</v>
      </c>
      <c r="AZ148" s="339">
        <f t="shared" si="12"/>
        <v>2.54</v>
      </c>
      <c r="BA148" s="339">
        <f t="shared" si="13"/>
        <v>0</v>
      </c>
      <c r="BB148" s="15"/>
      <c r="BC148" s="15"/>
      <c r="BD148" s="15"/>
      <c r="BE148" s="15"/>
      <c r="BF148" s="15"/>
      <c r="BG148" s="15"/>
      <c r="BH148" s="15"/>
      <c r="BI148" s="15"/>
      <c r="BJ148" s="15"/>
      <c r="BK148" s="15"/>
      <c r="BL148" s="15"/>
      <c r="BM148" s="15"/>
      <c r="BN148" s="15"/>
      <c r="BO148" s="15"/>
      <c r="BP148" s="15"/>
      <c r="BQ148" s="15"/>
      <c r="BR148" s="15"/>
      <c r="BS148" s="15"/>
      <c r="BT148" s="15"/>
      <c r="BU148" s="15"/>
      <c r="BV148" s="15"/>
      <c r="BW148" s="15"/>
      <c r="BX148" s="15"/>
      <c r="BY148" s="15"/>
      <c r="BZ148" s="15"/>
      <c r="CA148" s="15"/>
      <c r="CB148" s="15"/>
      <c r="CC148" s="15"/>
      <c r="CD148" s="15"/>
      <c r="CE148" s="15"/>
      <c r="CF148" s="15"/>
      <c r="CG148" s="15"/>
      <c r="CH148" s="15"/>
      <c r="CI148" s="15"/>
      <c r="CJ148" s="15"/>
      <c r="CK148" s="15"/>
    </row>
    <row r="149" spans="1:89" x14ac:dyDescent="0.35">
      <c r="A149" s="141"/>
      <c r="B149" s="141"/>
      <c r="C149" s="141"/>
      <c r="D149" s="141"/>
      <c r="E149" s="141"/>
      <c r="F149" s="141"/>
      <c r="G149" s="46"/>
      <c r="H149" s="46"/>
      <c r="I149" s="46"/>
      <c r="J149" s="46"/>
      <c r="K149" s="46"/>
      <c r="L149" s="46"/>
      <c r="M149" s="46"/>
      <c r="N149" s="46"/>
      <c r="O149" s="46"/>
      <c r="P149" s="46"/>
      <c r="Q149" s="46"/>
      <c r="R149" s="46"/>
      <c r="S149" s="46"/>
      <c r="T149" s="46"/>
      <c r="U149" s="46"/>
      <c r="V149" s="46"/>
      <c r="W149" s="46"/>
      <c r="X149" s="46"/>
      <c r="Y149" s="46"/>
      <c r="Z149" s="46"/>
      <c r="AA149" s="46"/>
      <c r="AB149" s="46"/>
      <c r="AC149" s="46"/>
      <c r="AD149" s="46"/>
      <c r="AE149" s="46"/>
      <c r="AF149" s="46"/>
      <c r="AG149" s="66"/>
      <c r="AH149" s="85"/>
      <c r="AI149" s="85"/>
      <c r="AJ149" s="66"/>
      <c r="AK149" s="85"/>
      <c r="AL149" s="85"/>
      <c r="AM149" s="66"/>
      <c r="AN149" s="85"/>
      <c r="AO149" s="85"/>
      <c r="AP149" s="61"/>
      <c r="AQ149" s="95"/>
      <c r="AR149" s="95"/>
      <c r="AS149" s="279"/>
      <c r="AT149" s="279"/>
      <c r="AU149" s="279"/>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BW149" s="15"/>
      <c r="BX149" s="15"/>
      <c r="BY149" s="15"/>
      <c r="BZ149" s="15"/>
      <c r="CA149" s="15"/>
      <c r="CB149" s="15"/>
      <c r="CC149" s="15"/>
      <c r="CD149" s="15"/>
      <c r="CE149" s="15"/>
      <c r="CF149" s="15"/>
      <c r="CG149" s="15"/>
      <c r="CH149" s="15"/>
      <c r="CI149" s="15"/>
      <c r="CJ149" s="15"/>
      <c r="CK149" s="15"/>
    </row>
    <row r="150" spans="1:89" x14ac:dyDescent="0.35">
      <c r="A150" s="494" t="s">
        <v>386</v>
      </c>
      <c r="B150" s="494"/>
      <c r="C150" s="494"/>
      <c r="D150" s="494"/>
      <c r="E150" s="494"/>
      <c r="F150" s="494"/>
      <c r="G150" s="46"/>
      <c r="H150" s="46"/>
      <c r="I150" s="46"/>
      <c r="J150" s="46"/>
      <c r="K150" s="46"/>
      <c r="L150" s="46"/>
      <c r="M150" s="46"/>
      <c r="N150" s="46"/>
      <c r="O150" s="46"/>
      <c r="P150" s="46"/>
      <c r="Q150" s="46"/>
      <c r="R150" s="46"/>
      <c r="S150" s="46"/>
      <c r="T150" s="46"/>
      <c r="U150" s="46"/>
      <c r="V150" s="46"/>
      <c r="W150" s="46"/>
      <c r="X150" s="46"/>
      <c r="Y150" s="46"/>
      <c r="Z150" s="46"/>
      <c r="AA150" s="46"/>
      <c r="AB150" s="46"/>
      <c r="AC150" s="46"/>
      <c r="AD150" s="46"/>
      <c r="AE150" s="46"/>
      <c r="AF150" s="46"/>
      <c r="AG150" s="15">
        <v>244</v>
      </c>
      <c r="AH150" s="85"/>
      <c r="AI150" s="85"/>
      <c r="AJ150" s="15">
        <v>302</v>
      </c>
      <c r="AK150" s="85"/>
      <c r="AL150" s="85"/>
      <c r="AM150" s="15">
        <v>316</v>
      </c>
      <c r="AN150" s="85"/>
      <c r="AO150" s="85"/>
      <c r="AP150" s="15">
        <v>271</v>
      </c>
      <c r="AQ150" s="95"/>
      <c r="AR150" s="95"/>
      <c r="AS150" s="279">
        <v>315</v>
      </c>
      <c r="AT150" s="279"/>
      <c r="AU150" s="279"/>
      <c r="AV150" s="15">
        <v>356</v>
      </c>
      <c r="AW150" s="15"/>
      <c r="AX150" s="15"/>
      <c r="AY150" s="15">
        <v>355</v>
      </c>
      <c r="AZ150" s="15"/>
      <c r="BA150" s="15"/>
      <c r="BB150" s="15"/>
      <c r="BC150" s="15"/>
      <c r="BD150" s="15"/>
      <c r="BE150" s="15"/>
      <c r="BF150" s="15"/>
      <c r="BG150" s="15"/>
      <c r="BH150" s="15"/>
      <c r="BI150" s="15"/>
      <c r="BJ150" s="15"/>
      <c r="BK150" s="15"/>
      <c r="BL150" s="15"/>
      <c r="BM150" s="15"/>
      <c r="BN150" s="15"/>
      <c r="BO150" s="15"/>
      <c r="BP150" s="15"/>
      <c r="BQ150" s="15"/>
      <c r="BR150" s="15"/>
      <c r="BS150" s="15"/>
      <c r="BT150" s="15"/>
      <c r="BU150" s="15"/>
      <c r="BV150" s="15"/>
      <c r="BW150" s="15"/>
      <c r="BX150" s="15"/>
      <c r="BY150" s="15"/>
      <c r="BZ150" s="15"/>
      <c r="CA150" s="15"/>
      <c r="CB150" s="15"/>
      <c r="CC150" s="15"/>
      <c r="CD150" s="15"/>
      <c r="CE150" s="15"/>
      <c r="CF150" s="15"/>
      <c r="CG150" s="15"/>
      <c r="CH150" s="15"/>
      <c r="CI150" s="15"/>
      <c r="CJ150" s="15"/>
      <c r="CK150" s="15"/>
    </row>
    <row r="151" spans="1:89" x14ac:dyDescent="0.35">
      <c r="A151" s="494" t="s">
        <v>387</v>
      </c>
      <c r="B151" s="494"/>
      <c r="C151" s="494"/>
      <c r="D151" s="494"/>
      <c r="E151" s="494"/>
      <c r="F151" s="494"/>
      <c r="G151" s="46"/>
      <c r="H151" s="46"/>
      <c r="I151" s="46"/>
      <c r="J151" s="46"/>
      <c r="K151" s="46"/>
      <c r="L151" s="46"/>
      <c r="M151" s="46"/>
      <c r="N151" s="46"/>
      <c r="O151" s="46"/>
      <c r="P151" s="46"/>
      <c r="Q151" s="46"/>
      <c r="R151" s="46"/>
      <c r="S151" s="46"/>
      <c r="T151" s="46"/>
      <c r="U151" s="46"/>
      <c r="V151" s="46"/>
      <c r="W151" s="46"/>
      <c r="X151" s="46"/>
      <c r="Y151" s="46"/>
      <c r="Z151" s="46"/>
      <c r="AA151" s="46"/>
      <c r="AB151" s="46"/>
      <c r="AC151" s="46"/>
      <c r="AD151" s="46"/>
      <c r="AE151" s="46"/>
      <c r="AF151" s="46"/>
      <c r="AG151" s="76">
        <v>62334646</v>
      </c>
      <c r="AH151" s="86"/>
      <c r="AI151" s="86"/>
      <c r="AJ151" s="76">
        <v>67840804</v>
      </c>
      <c r="AK151" s="86"/>
      <c r="AL151" s="86"/>
      <c r="AM151" s="76">
        <v>72422967</v>
      </c>
      <c r="AN151" s="86"/>
      <c r="AO151" s="86"/>
      <c r="AP151" s="76">
        <v>62529580</v>
      </c>
      <c r="AQ151" s="96"/>
      <c r="AR151" s="96"/>
      <c r="AS151" s="159">
        <v>68857476</v>
      </c>
      <c r="AT151" s="279"/>
      <c r="AU151" s="279"/>
      <c r="AV151" s="76">
        <v>81921134</v>
      </c>
      <c r="AW151" s="15"/>
      <c r="AX151" s="15"/>
      <c r="AY151" s="76">
        <v>76134662</v>
      </c>
      <c r="AZ151" s="15"/>
      <c r="BA151" s="15"/>
      <c r="BB151" s="15"/>
      <c r="BC151" s="15"/>
      <c r="BD151" s="15"/>
      <c r="BE151" s="15"/>
      <c r="BF151" s="15"/>
      <c r="BG151" s="15"/>
      <c r="BH151" s="15"/>
      <c r="BI151" s="15"/>
      <c r="BJ151" s="15"/>
      <c r="BK151" s="15"/>
      <c r="BL151" s="15"/>
      <c r="BM151" s="15"/>
      <c r="BN151" s="15"/>
      <c r="BO151" s="15"/>
      <c r="BP151" s="15"/>
      <c r="BQ151" s="15"/>
      <c r="BR151" s="15"/>
      <c r="BS151" s="15"/>
      <c r="BT151" s="15"/>
      <c r="BU151" s="15"/>
      <c r="BV151" s="15"/>
      <c r="BW151" s="15"/>
      <c r="BX151" s="15"/>
      <c r="BY151" s="15"/>
      <c r="BZ151" s="15"/>
      <c r="CA151" s="15"/>
      <c r="CB151" s="15"/>
      <c r="CC151" s="15"/>
      <c r="CD151" s="15"/>
      <c r="CE151" s="15"/>
      <c r="CF151" s="15"/>
      <c r="CG151" s="15"/>
      <c r="CH151" s="15"/>
      <c r="CI151" s="15"/>
      <c r="CJ151" s="15"/>
      <c r="CK151" s="15"/>
    </row>
    <row r="152" spans="1:89" x14ac:dyDescent="0.35">
      <c r="A152" s="141"/>
      <c r="B152" s="141"/>
      <c r="C152" s="141"/>
      <c r="D152" s="141"/>
      <c r="E152" s="141"/>
      <c r="F152" s="141"/>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92" t="s">
        <v>450</v>
      </c>
      <c r="AG152" s="144"/>
      <c r="AH152" s="144"/>
      <c r="AI152" s="144"/>
      <c r="AJ152" s="144"/>
      <c r="AK152" s="144"/>
      <c r="AL152" s="144"/>
      <c r="AM152" s="144"/>
      <c r="AN152" s="144"/>
      <c r="AO152" s="144"/>
      <c r="AP152" s="138"/>
      <c r="AQ152" s="9"/>
      <c r="AR152" s="9"/>
      <c r="AS152" s="15"/>
      <c r="AT152" s="15"/>
      <c r="AU152" s="15"/>
      <c r="AV152" s="15"/>
      <c r="AW152" s="15"/>
      <c r="AX152" s="15"/>
      <c r="AY152" s="15"/>
      <c r="AZ152" s="15"/>
      <c r="BA152" s="15"/>
      <c r="BB152" s="15"/>
      <c r="BC152" s="15"/>
      <c r="BD152" s="15"/>
      <c r="BE152" s="15"/>
      <c r="BF152" s="15"/>
      <c r="BG152" s="15"/>
      <c r="BH152" s="15"/>
      <c r="BI152" s="15"/>
      <c r="BJ152" s="15"/>
      <c r="BK152" s="15"/>
      <c r="BL152" s="15"/>
      <c r="BM152" s="15"/>
      <c r="BN152" s="15"/>
      <c r="BO152" s="15"/>
      <c r="BP152" s="15"/>
      <c r="BQ152" s="15"/>
      <c r="BR152" s="15"/>
      <c r="BS152" s="15"/>
      <c r="BT152" s="15"/>
      <c r="BU152" s="15"/>
      <c r="BV152" s="15"/>
      <c r="BW152" s="15"/>
      <c r="BX152" s="15"/>
      <c r="BY152" s="15"/>
      <c r="BZ152" s="15"/>
      <c r="CA152" s="15"/>
      <c r="CB152" s="15"/>
      <c r="CC152" s="15"/>
      <c r="CD152" s="15"/>
      <c r="CE152" s="15"/>
      <c r="CF152" s="15"/>
      <c r="CG152" s="15"/>
      <c r="CH152" s="15"/>
      <c r="CI152" s="15"/>
      <c r="CJ152" s="15"/>
      <c r="CK152" s="15"/>
    </row>
    <row r="153" spans="1:89" x14ac:dyDescent="0.35">
      <c r="AS153" s="15"/>
      <c r="AT153" s="15"/>
      <c r="AU153" s="15"/>
      <c r="AV153" s="15"/>
      <c r="AW153" s="15"/>
      <c r="AX153" s="15"/>
      <c r="AY153" s="15"/>
      <c r="AZ153" s="15"/>
      <c r="BA153" s="15"/>
      <c r="BB153" s="15"/>
      <c r="BC153" s="15"/>
      <c r="BD153" s="15"/>
      <c r="BE153" s="15"/>
      <c r="BF153" s="15"/>
      <c r="BG153" s="15"/>
      <c r="BH153" s="15"/>
      <c r="BI153" s="15"/>
      <c r="BJ153" s="15"/>
      <c r="BK153" s="15"/>
      <c r="BL153" s="15"/>
      <c r="BM153" s="15"/>
      <c r="BN153" s="15"/>
      <c r="BO153" s="15"/>
      <c r="BP153" s="15"/>
      <c r="BQ153" s="15"/>
      <c r="BR153" s="15"/>
      <c r="BS153" s="15"/>
      <c r="BT153" s="15"/>
      <c r="BU153" s="15"/>
      <c r="BV153" s="15"/>
      <c r="BW153" s="15"/>
      <c r="BX153" s="15"/>
      <c r="BY153" s="15"/>
      <c r="BZ153" s="15"/>
      <c r="CA153" s="15"/>
      <c r="CB153" s="15"/>
      <c r="CC153" s="15"/>
      <c r="CD153" s="15"/>
      <c r="CE153" s="15"/>
      <c r="CF153" s="15"/>
      <c r="CG153" s="15"/>
      <c r="CH153" s="15"/>
      <c r="CI153" s="15"/>
      <c r="CJ153" s="15"/>
      <c r="CK153" s="15"/>
    </row>
    <row r="154" spans="1:89" x14ac:dyDescent="0.35">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c r="BC154" s="15"/>
      <c r="BD154" s="15"/>
      <c r="BE154" s="15"/>
      <c r="BF154" s="15"/>
      <c r="BG154" s="15"/>
      <c r="BH154" s="15"/>
      <c r="BI154" s="15"/>
      <c r="BJ154" s="15"/>
      <c r="BK154" s="15"/>
      <c r="BL154" s="15"/>
      <c r="BM154" s="15"/>
      <c r="BN154" s="15"/>
      <c r="BO154" s="15"/>
      <c r="BP154" s="15"/>
      <c r="BQ154" s="15"/>
      <c r="BR154" s="15"/>
      <c r="BS154" s="15"/>
      <c r="BT154" s="15"/>
      <c r="BU154" s="15"/>
      <c r="BV154" s="15"/>
      <c r="BW154" s="15"/>
      <c r="BX154" s="15"/>
      <c r="BY154" s="15"/>
      <c r="BZ154" s="15"/>
      <c r="CA154" s="15"/>
      <c r="CB154" s="15"/>
      <c r="CC154" s="15"/>
      <c r="CD154" s="15"/>
      <c r="CE154" s="15"/>
      <c r="CF154" s="15"/>
      <c r="CG154" s="15"/>
      <c r="CH154" s="15"/>
      <c r="CI154" s="15"/>
      <c r="CJ154" s="15"/>
      <c r="CK154" s="15"/>
    </row>
    <row r="155" spans="1:89" x14ac:dyDescent="0.3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c r="AL155" s="15"/>
      <c r="AM155" s="15"/>
      <c r="AN155" s="15"/>
      <c r="AO155" s="15"/>
      <c r="AP155" s="15"/>
      <c r="AQ155" s="15"/>
      <c r="AR155" s="15"/>
      <c r="AS155" s="15"/>
      <c r="AT155" s="15"/>
      <c r="AU155" s="15"/>
      <c r="AV155" s="15"/>
      <c r="AW155" s="15"/>
      <c r="AX155" s="15"/>
      <c r="AY155" s="15"/>
      <c r="AZ155" s="15"/>
      <c r="BA155" s="15"/>
      <c r="BB155" s="15"/>
      <c r="BC155" s="15"/>
      <c r="BD155" s="15"/>
      <c r="BE155" s="15"/>
      <c r="BF155" s="15"/>
      <c r="BG155" s="15"/>
      <c r="BH155" s="15"/>
      <c r="BI155" s="15"/>
      <c r="BJ155" s="15"/>
      <c r="BK155" s="15"/>
      <c r="BL155" s="15"/>
      <c r="BM155" s="15"/>
      <c r="BN155" s="15"/>
      <c r="BO155" s="15"/>
      <c r="BP155" s="15"/>
      <c r="BQ155" s="15"/>
      <c r="BR155" s="15"/>
      <c r="BS155" s="15"/>
      <c r="BT155" s="15"/>
      <c r="BU155" s="15"/>
      <c r="BV155" s="15"/>
      <c r="BW155" s="15"/>
      <c r="BX155" s="15"/>
      <c r="BY155" s="15"/>
      <c r="BZ155" s="15"/>
      <c r="CA155" s="15"/>
      <c r="CB155" s="15"/>
      <c r="CC155" s="15"/>
      <c r="CD155" s="15"/>
      <c r="CE155" s="15"/>
      <c r="CF155" s="15"/>
      <c r="CG155" s="15"/>
      <c r="CH155" s="15"/>
      <c r="CI155" s="15"/>
      <c r="CJ155" s="15"/>
      <c r="CK155" s="15"/>
    </row>
    <row r="156" spans="1:89" x14ac:dyDescent="0.35">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V156" s="15"/>
      <c r="BW156" s="15"/>
      <c r="BX156" s="15"/>
      <c r="BY156" s="15"/>
      <c r="BZ156" s="15"/>
      <c r="CA156" s="15"/>
      <c r="CB156" s="15"/>
      <c r="CC156" s="15"/>
      <c r="CD156" s="15"/>
      <c r="CE156" s="15"/>
      <c r="CF156" s="15"/>
      <c r="CG156" s="15"/>
      <c r="CH156" s="15"/>
      <c r="CI156" s="15"/>
      <c r="CJ156" s="15"/>
      <c r="CK156" s="15"/>
    </row>
    <row r="157" spans="1:89" x14ac:dyDescent="0.35">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c r="AL157" s="15"/>
      <c r="AM157" s="15"/>
      <c r="AN157" s="15"/>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c r="BO157" s="15"/>
      <c r="BP157" s="15"/>
      <c r="BQ157" s="15"/>
      <c r="BR157" s="15"/>
      <c r="BS157" s="15"/>
      <c r="BT157" s="15"/>
      <c r="BU157" s="15"/>
      <c r="BV157" s="15"/>
      <c r="BW157" s="15"/>
      <c r="BX157" s="15"/>
      <c r="BY157" s="15"/>
      <c r="BZ157" s="15"/>
      <c r="CA157" s="15"/>
      <c r="CB157" s="15"/>
      <c r="CC157" s="15"/>
      <c r="CD157" s="15"/>
      <c r="CE157" s="15"/>
      <c r="CF157" s="15"/>
      <c r="CG157" s="15"/>
      <c r="CH157" s="15"/>
      <c r="CI157" s="15"/>
      <c r="CJ157" s="15"/>
      <c r="CK157" s="15"/>
    </row>
    <row r="158" spans="1:89" x14ac:dyDescent="0.35">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s="15"/>
      <c r="BW158" s="15"/>
      <c r="BX158" s="15"/>
      <c r="BY158" s="15"/>
      <c r="BZ158" s="15"/>
      <c r="CA158" s="15"/>
      <c r="CB158" s="15"/>
      <c r="CC158" s="15"/>
      <c r="CD158" s="15"/>
      <c r="CE158" s="15"/>
      <c r="CF158" s="15"/>
      <c r="CG158" s="15"/>
      <c r="CH158" s="15"/>
      <c r="CI158" s="15"/>
      <c r="CJ158" s="15"/>
      <c r="CK158" s="15"/>
    </row>
    <row r="159" spans="1:89" x14ac:dyDescent="0.35">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c r="BR159" s="15"/>
      <c r="BS159" s="15"/>
      <c r="BT159" s="15"/>
      <c r="BU159" s="15"/>
      <c r="BV159" s="15"/>
      <c r="BW159" s="15"/>
      <c r="BX159" s="15"/>
      <c r="BY159" s="15"/>
      <c r="BZ159" s="15"/>
      <c r="CA159" s="15"/>
      <c r="CB159" s="15"/>
      <c r="CC159" s="15"/>
      <c r="CD159" s="15"/>
      <c r="CE159" s="15"/>
      <c r="CF159" s="15"/>
      <c r="CG159" s="15"/>
      <c r="CH159" s="15"/>
      <c r="CI159" s="15"/>
      <c r="CJ159" s="15"/>
      <c r="CK159" s="15"/>
    </row>
    <row r="160" spans="1:89" x14ac:dyDescent="0.35">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V160" s="15"/>
      <c r="BW160" s="15"/>
      <c r="BX160" s="15"/>
      <c r="BY160" s="15"/>
      <c r="BZ160" s="15"/>
      <c r="CA160" s="15"/>
      <c r="CB160" s="15"/>
      <c r="CC160" s="15"/>
      <c r="CD160" s="15"/>
      <c r="CE160" s="15"/>
      <c r="CF160" s="15"/>
      <c r="CG160" s="15"/>
      <c r="CH160" s="15"/>
      <c r="CI160" s="15"/>
      <c r="CJ160" s="15"/>
      <c r="CK160" s="15"/>
    </row>
    <row r="161" spans="1:89" x14ac:dyDescent="0.35">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V161" s="15"/>
      <c r="BW161" s="15"/>
      <c r="BX161" s="15"/>
      <c r="BY161" s="15"/>
      <c r="BZ161" s="15"/>
      <c r="CA161" s="15"/>
      <c r="CB161" s="15"/>
      <c r="CC161" s="15"/>
      <c r="CD161" s="15"/>
      <c r="CE161" s="15"/>
      <c r="CF161" s="15"/>
      <c r="CG161" s="15"/>
      <c r="CH161" s="15"/>
      <c r="CI161" s="15"/>
      <c r="CJ161" s="15"/>
      <c r="CK161" s="15"/>
    </row>
    <row r="162" spans="1:89" x14ac:dyDescent="0.35">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15"/>
      <c r="CB162" s="15"/>
      <c r="CC162" s="15"/>
      <c r="CD162" s="15"/>
      <c r="CE162" s="15"/>
      <c r="CF162" s="15"/>
      <c r="CG162" s="15"/>
      <c r="CH162" s="15"/>
      <c r="CI162" s="15"/>
      <c r="CJ162" s="15"/>
      <c r="CK162" s="15"/>
    </row>
    <row r="163" spans="1:89" x14ac:dyDescent="0.35">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15"/>
      <c r="CB163" s="15"/>
      <c r="CC163" s="15"/>
      <c r="CD163" s="15"/>
      <c r="CE163" s="15"/>
      <c r="CF163" s="15"/>
      <c r="CG163" s="15"/>
      <c r="CH163" s="15"/>
      <c r="CI163" s="15"/>
      <c r="CJ163" s="15"/>
      <c r="CK163" s="15"/>
    </row>
    <row r="164" spans="1:89" x14ac:dyDescent="0.35">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15"/>
      <c r="CB164" s="15"/>
      <c r="CC164" s="15"/>
      <c r="CD164" s="15"/>
      <c r="CE164" s="15"/>
      <c r="CF164" s="15"/>
      <c r="CG164" s="15"/>
      <c r="CH164" s="15"/>
      <c r="CI164" s="15"/>
      <c r="CJ164" s="15"/>
      <c r="CK164" s="15"/>
    </row>
    <row r="165" spans="1:89" x14ac:dyDescent="0.3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V165" s="15"/>
      <c r="BW165" s="15"/>
      <c r="BX165" s="15"/>
      <c r="BY165" s="15"/>
      <c r="BZ165" s="15"/>
      <c r="CA165" s="15"/>
      <c r="CB165" s="15"/>
      <c r="CC165" s="15"/>
      <c r="CD165" s="15"/>
      <c r="CE165" s="15"/>
      <c r="CF165" s="15"/>
      <c r="CG165" s="15"/>
      <c r="CH165" s="15"/>
      <c r="CI165" s="15"/>
      <c r="CJ165" s="15"/>
      <c r="CK165" s="15"/>
    </row>
    <row r="166" spans="1:89" x14ac:dyDescent="0.35">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c r="BC166" s="15"/>
      <c r="BD166" s="15"/>
      <c r="BE166" s="15"/>
      <c r="BF166" s="15"/>
      <c r="BG166" s="15"/>
      <c r="BH166" s="15"/>
      <c r="BI166" s="15"/>
      <c r="BJ166" s="15"/>
      <c r="BK166" s="15"/>
      <c r="BL166" s="15"/>
      <c r="BM166" s="15"/>
      <c r="BN166" s="15"/>
      <c r="BO166" s="15"/>
      <c r="BP166" s="15"/>
      <c r="BQ166" s="15"/>
      <c r="BR166" s="15"/>
      <c r="BS166" s="15"/>
      <c r="BT166" s="15"/>
      <c r="BU166" s="15"/>
      <c r="BV166" s="15"/>
      <c r="BW166" s="15"/>
      <c r="BX166" s="15"/>
      <c r="BY166" s="15"/>
      <c r="BZ166" s="15"/>
      <c r="CA166" s="15"/>
      <c r="CB166" s="15"/>
      <c r="CC166" s="15"/>
      <c r="CD166" s="15"/>
      <c r="CE166" s="15"/>
      <c r="CF166" s="15"/>
      <c r="CG166" s="15"/>
      <c r="CH166" s="15"/>
      <c r="CI166" s="15"/>
      <c r="CJ166" s="15"/>
      <c r="CK166" s="15"/>
    </row>
    <row r="167" spans="1:89" x14ac:dyDescent="0.35">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15"/>
      <c r="CB167" s="15"/>
      <c r="CC167" s="15"/>
      <c r="CD167" s="15"/>
      <c r="CE167" s="15"/>
      <c r="CF167" s="15"/>
      <c r="CG167" s="15"/>
      <c r="CH167" s="15"/>
      <c r="CI167" s="15"/>
      <c r="CJ167" s="15"/>
      <c r="CK167" s="15"/>
    </row>
    <row r="168" spans="1:89" x14ac:dyDescent="0.35">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V168" s="15"/>
      <c r="BW168" s="15"/>
      <c r="BX168" s="15"/>
      <c r="BY168" s="15"/>
      <c r="BZ168" s="15"/>
      <c r="CA168" s="15"/>
      <c r="CB168" s="15"/>
      <c r="CC168" s="15"/>
      <c r="CD168" s="15"/>
      <c r="CE168" s="15"/>
      <c r="CF168" s="15"/>
      <c r="CG168" s="15"/>
      <c r="CH168" s="15"/>
      <c r="CI168" s="15"/>
      <c r="CJ168" s="15"/>
      <c r="CK168" s="15"/>
    </row>
    <row r="169" spans="1:89" x14ac:dyDescent="0.35">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V169" s="15"/>
      <c r="BW169" s="15"/>
      <c r="BX169" s="15"/>
      <c r="BY169" s="15"/>
      <c r="BZ169" s="15"/>
      <c r="CA169" s="15"/>
      <c r="CB169" s="15"/>
      <c r="CC169" s="15"/>
      <c r="CD169" s="15"/>
      <c r="CE169" s="15"/>
      <c r="CF169" s="15"/>
      <c r="CG169" s="15"/>
      <c r="CH169" s="15"/>
      <c r="CI169" s="15"/>
      <c r="CJ169" s="15"/>
      <c r="CK169" s="15"/>
    </row>
    <row r="170" spans="1:89" x14ac:dyDescent="0.35">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V170" s="15"/>
      <c r="BW170" s="15"/>
      <c r="BX170" s="15"/>
      <c r="BY170" s="15"/>
      <c r="BZ170" s="15"/>
      <c r="CA170" s="15"/>
      <c r="CB170" s="15"/>
      <c r="CC170" s="15"/>
      <c r="CD170" s="15"/>
      <c r="CE170" s="15"/>
      <c r="CF170" s="15"/>
      <c r="CG170" s="15"/>
      <c r="CH170" s="15"/>
      <c r="CI170" s="15"/>
      <c r="CJ170" s="15"/>
      <c r="CK170" s="15"/>
    </row>
    <row r="171" spans="1:89" x14ac:dyDescent="0.35">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V171" s="15"/>
      <c r="BW171" s="15"/>
      <c r="BX171" s="15"/>
      <c r="BY171" s="15"/>
      <c r="BZ171" s="15"/>
      <c r="CA171" s="15"/>
      <c r="CB171" s="15"/>
      <c r="CC171" s="15"/>
      <c r="CD171" s="15"/>
      <c r="CE171" s="15"/>
      <c r="CF171" s="15"/>
      <c r="CG171" s="15"/>
      <c r="CH171" s="15"/>
      <c r="CI171" s="15"/>
      <c r="CJ171" s="15"/>
      <c r="CK171" s="15"/>
    </row>
    <row r="172" spans="1:89" x14ac:dyDescent="0.35">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15"/>
      <c r="CB172" s="15"/>
      <c r="CC172" s="15"/>
      <c r="CD172" s="15"/>
      <c r="CE172" s="15"/>
      <c r="CF172" s="15"/>
      <c r="CG172" s="15"/>
      <c r="CH172" s="15"/>
      <c r="CI172" s="15"/>
      <c r="CJ172" s="15"/>
      <c r="CK172" s="15"/>
    </row>
    <row r="173" spans="1:89" x14ac:dyDescent="0.35">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V173" s="15"/>
      <c r="BW173" s="15"/>
      <c r="BX173" s="15"/>
      <c r="BY173" s="15"/>
      <c r="BZ173" s="15"/>
      <c r="CA173" s="15"/>
      <c r="CB173" s="15"/>
      <c r="CC173" s="15"/>
      <c r="CD173" s="15"/>
      <c r="CE173" s="15"/>
      <c r="CF173" s="15"/>
      <c r="CG173" s="15"/>
      <c r="CH173" s="15"/>
      <c r="CI173" s="15"/>
      <c r="CJ173" s="15"/>
      <c r="CK173" s="15"/>
    </row>
    <row r="174" spans="1:89" x14ac:dyDescent="0.35">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V174" s="15"/>
      <c r="BW174" s="15"/>
      <c r="BX174" s="15"/>
      <c r="BY174" s="15"/>
      <c r="BZ174" s="15"/>
      <c r="CA174" s="15"/>
      <c r="CB174" s="15"/>
      <c r="CC174" s="15"/>
      <c r="CD174" s="15"/>
      <c r="CE174" s="15"/>
      <c r="CF174" s="15"/>
      <c r="CG174" s="15"/>
      <c r="CH174" s="15"/>
      <c r="CI174" s="15"/>
      <c r="CJ174" s="15"/>
      <c r="CK174" s="15"/>
    </row>
    <row r="175" spans="1:89" x14ac:dyDescent="0.3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c r="BK175" s="15"/>
      <c r="BL175" s="15"/>
      <c r="BM175" s="15"/>
      <c r="BN175" s="15"/>
      <c r="BO175" s="15"/>
      <c r="BP175" s="15"/>
      <c r="BQ175" s="15"/>
      <c r="BR175" s="15"/>
      <c r="BS175" s="15"/>
      <c r="BT175" s="15"/>
      <c r="BU175" s="15"/>
      <c r="BV175" s="15"/>
      <c r="BW175" s="15"/>
      <c r="BX175" s="15"/>
      <c r="BY175" s="15"/>
      <c r="BZ175" s="15"/>
      <c r="CA175" s="15"/>
      <c r="CB175" s="15"/>
      <c r="CC175" s="15"/>
      <c r="CD175" s="15"/>
      <c r="CE175" s="15"/>
      <c r="CF175" s="15"/>
      <c r="CG175" s="15"/>
      <c r="CH175" s="15"/>
      <c r="CI175" s="15"/>
      <c r="CJ175" s="15"/>
      <c r="CK175" s="15"/>
    </row>
    <row r="176" spans="1:89" x14ac:dyDescent="0.35">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15"/>
      <c r="CB176" s="15"/>
      <c r="CC176" s="15"/>
      <c r="CD176" s="15"/>
      <c r="CE176" s="15"/>
      <c r="CF176" s="15"/>
      <c r="CG176" s="15"/>
      <c r="CH176" s="15"/>
      <c r="CI176" s="15"/>
      <c r="CJ176" s="15"/>
      <c r="CK176" s="15"/>
    </row>
    <row r="177" spans="1:89" x14ac:dyDescent="0.35">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5"/>
      <c r="BR177" s="15"/>
      <c r="BS177" s="15"/>
      <c r="BT177" s="15"/>
      <c r="BU177" s="15"/>
      <c r="BV177" s="15"/>
      <c r="BW177" s="15"/>
      <c r="BX177" s="15"/>
      <c r="BY177" s="15"/>
      <c r="BZ177" s="15"/>
      <c r="CA177" s="15"/>
      <c r="CB177" s="15"/>
      <c r="CC177" s="15"/>
      <c r="CD177" s="15"/>
      <c r="CE177" s="15"/>
      <c r="CF177" s="15"/>
      <c r="CG177" s="15"/>
      <c r="CH177" s="15"/>
      <c r="CI177" s="15"/>
      <c r="CJ177" s="15"/>
      <c r="CK177" s="15"/>
    </row>
    <row r="178" spans="1:89" x14ac:dyDescent="0.35">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c r="BC178" s="15"/>
      <c r="BD178" s="15"/>
      <c r="BE178" s="15"/>
      <c r="BF178" s="15"/>
      <c r="BG178" s="15"/>
      <c r="BH178" s="15"/>
      <c r="BI178" s="15"/>
      <c r="BJ178" s="15"/>
      <c r="BK178" s="15"/>
      <c r="BL178" s="15"/>
      <c r="BM178" s="15"/>
      <c r="BN178" s="15"/>
      <c r="BO178" s="15"/>
      <c r="BP178" s="15"/>
      <c r="BQ178" s="15"/>
      <c r="BR178" s="15"/>
      <c r="BS178" s="15"/>
      <c r="BT178" s="15"/>
      <c r="BU178" s="15"/>
      <c r="BV178" s="15"/>
      <c r="BW178" s="15"/>
      <c r="BX178" s="15"/>
      <c r="BY178" s="15"/>
      <c r="BZ178" s="15"/>
      <c r="CA178" s="15"/>
      <c r="CB178" s="15"/>
      <c r="CC178" s="15"/>
      <c r="CD178" s="15"/>
      <c r="CE178" s="15"/>
      <c r="CF178" s="15"/>
      <c r="CG178" s="15"/>
      <c r="CH178" s="15"/>
      <c r="CI178" s="15"/>
      <c r="CJ178" s="15"/>
      <c r="CK178" s="15"/>
    </row>
    <row r="179" spans="1:89" x14ac:dyDescent="0.35">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15"/>
      <c r="BV179" s="15"/>
      <c r="BW179" s="15"/>
      <c r="BX179" s="15"/>
      <c r="BY179" s="15"/>
      <c r="BZ179" s="15"/>
      <c r="CA179" s="15"/>
      <c r="CB179" s="15"/>
      <c r="CC179" s="15"/>
      <c r="CD179" s="15"/>
      <c r="CE179" s="15"/>
      <c r="CF179" s="15"/>
      <c r="CG179" s="15"/>
      <c r="CH179" s="15"/>
      <c r="CI179" s="15"/>
      <c r="CJ179" s="15"/>
      <c r="CK179" s="15"/>
    </row>
    <row r="180" spans="1:89" x14ac:dyDescent="0.35">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15"/>
      <c r="CB180" s="15"/>
      <c r="CC180" s="15"/>
      <c r="CD180" s="15"/>
      <c r="CE180" s="15"/>
      <c r="CF180" s="15"/>
      <c r="CG180" s="15"/>
      <c r="CH180" s="15"/>
      <c r="CI180" s="15"/>
      <c r="CJ180" s="15"/>
      <c r="CK180" s="15"/>
    </row>
    <row r="181" spans="1:89" x14ac:dyDescent="0.35">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15"/>
      <c r="CB181" s="15"/>
      <c r="CC181" s="15"/>
      <c r="CD181" s="15"/>
      <c r="CE181" s="15"/>
      <c r="CF181" s="15"/>
      <c r="CG181" s="15"/>
      <c r="CH181" s="15"/>
      <c r="CI181" s="15"/>
      <c r="CJ181" s="15"/>
      <c r="CK181" s="15"/>
    </row>
    <row r="182" spans="1:89" x14ac:dyDescent="0.35">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15"/>
      <c r="CB182" s="15"/>
      <c r="CC182" s="15"/>
      <c r="CD182" s="15"/>
      <c r="CE182" s="15"/>
      <c r="CF182" s="15"/>
      <c r="CG182" s="15"/>
      <c r="CH182" s="15"/>
      <c r="CI182" s="15"/>
      <c r="CJ182" s="15"/>
      <c r="CK182" s="15"/>
    </row>
    <row r="183" spans="1:89" x14ac:dyDescent="0.35">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15"/>
      <c r="CB183" s="15"/>
      <c r="CC183" s="15"/>
      <c r="CD183" s="15"/>
      <c r="CE183" s="15"/>
      <c r="CF183" s="15"/>
      <c r="CG183" s="15"/>
      <c r="CH183" s="15"/>
      <c r="CI183" s="15"/>
      <c r="CJ183" s="15"/>
      <c r="CK183" s="15"/>
    </row>
    <row r="184" spans="1:89" x14ac:dyDescent="0.35">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c r="BC184" s="15"/>
      <c r="BD184" s="15"/>
      <c r="BE184" s="15"/>
      <c r="BF184" s="15"/>
      <c r="BG184" s="15"/>
      <c r="BH184" s="15"/>
      <c r="BI184" s="15"/>
      <c r="BJ184" s="15"/>
      <c r="BK184" s="15"/>
      <c r="BL184" s="15"/>
      <c r="BM184" s="15"/>
      <c r="BN184" s="15"/>
      <c r="BO184" s="15"/>
      <c r="BP184" s="15"/>
      <c r="BQ184" s="15"/>
      <c r="BR184" s="15"/>
      <c r="BS184" s="15"/>
      <c r="BT184" s="15"/>
      <c r="BU184" s="15"/>
      <c r="BV184" s="15"/>
      <c r="BW184" s="15"/>
      <c r="BX184" s="15"/>
      <c r="BY184" s="15"/>
      <c r="BZ184" s="15"/>
      <c r="CA184" s="15"/>
      <c r="CB184" s="15"/>
      <c r="CC184" s="15"/>
      <c r="CD184" s="15"/>
      <c r="CE184" s="15"/>
      <c r="CF184" s="15"/>
      <c r="CG184" s="15"/>
      <c r="CH184" s="15"/>
      <c r="CI184" s="15"/>
      <c r="CJ184" s="15"/>
      <c r="CK184" s="15"/>
    </row>
    <row r="185" spans="1:89" x14ac:dyDescent="0.3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c r="BD185" s="15"/>
      <c r="BE185" s="15"/>
      <c r="BF185" s="15"/>
      <c r="BG185" s="15"/>
      <c r="BH185" s="15"/>
      <c r="BI185" s="15"/>
      <c r="BJ185" s="15"/>
      <c r="BK185" s="15"/>
      <c r="BL185" s="15"/>
      <c r="BM185" s="15"/>
      <c r="BN185" s="15"/>
      <c r="BO185" s="15"/>
      <c r="BP185" s="15"/>
      <c r="BQ185" s="15"/>
      <c r="BR185" s="15"/>
      <c r="BS185" s="15"/>
      <c r="BT185" s="15"/>
      <c r="BU185" s="15"/>
      <c r="BV185" s="15"/>
      <c r="BW185" s="15"/>
      <c r="BX185" s="15"/>
      <c r="BY185" s="15"/>
      <c r="BZ185" s="15"/>
      <c r="CA185" s="15"/>
      <c r="CB185" s="15"/>
      <c r="CC185" s="15"/>
      <c r="CD185" s="15"/>
      <c r="CE185" s="15"/>
      <c r="CF185" s="15"/>
      <c r="CG185" s="15"/>
      <c r="CH185" s="15"/>
      <c r="CI185" s="15"/>
      <c r="CJ185" s="15"/>
      <c r="CK185" s="15"/>
    </row>
    <row r="186" spans="1:89" x14ac:dyDescent="0.35">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5"/>
      <c r="BF186" s="15"/>
      <c r="BG186" s="15"/>
      <c r="BH186" s="15"/>
      <c r="BI186" s="15"/>
      <c r="BJ186" s="15"/>
      <c r="BK186" s="15"/>
      <c r="BL186" s="15"/>
      <c r="BM186" s="15"/>
      <c r="BN186" s="15"/>
      <c r="BO186" s="15"/>
      <c r="BP186" s="15"/>
      <c r="BQ186" s="15"/>
      <c r="BR186" s="15"/>
      <c r="BS186" s="15"/>
      <c r="BT186" s="15"/>
      <c r="BU186" s="15"/>
      <c r="BV186" s="15"/>
      <c r="BW186" s="15"/>
      <c r="BX186" s="15"/>
      <c r="BY186" s="15"/>
      <c r="BZ186" s="15"/>
      <c r="CA186" s="15"/>
      <c r="CB186" s="15"/>
      <c r="CC186" s="15"/>
      <c r="CD186" s="15"/>
      <c r="CE186" s="15"/>
      <c r="CF186" s="15"/>
      <c r="CG186" s="15"/>
      <c r="CH186" s="15"/>
      <c r="CI186" s="15"/>
      <c r="CJ186" s="15"/>
      <c r="CK186" s="15"/>
    </row>
    <row r="187" spans="1:89" x14ac:dyDescent="0.35">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c r="AL187" s="15"/>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BW187" s="15"/>
      <c r="BX187" s="15"/>
      <c r="BY187" s="15"/>
      <c r="BZ187" s="15"/>
      <c r="CA187" s="15"/>
      <c r="CB187" s="15"/>
      <c r="CC187" s="15"/>
      <c r="CD187" s="15"/>
      <c r="CE187" s="15"/>
      <c r="CF187" s="15"/>
      <c r="CG187" s="15"/>
      <c r="CH187" s="15"/>
      <c r="CI187" s="15"/>
      <c r="CJ187" s="15"/>
      <c r="CK187" s="15"/>
    </row>
    <row r="188" spans="1:89" x14ac:dyDescent="0.35">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c r="BK188" s="15"/>
      <c r="BL188" s="15"/>
      <c r="BM188" s="15"/>
      <c r="BN188" s="15"/>
      <c r="BO188" s="15"/>
      <c r="BP188" s="15"/>
      <c r="BQ188" s="15"/>
      <c r="BR188" s="15"/>
      <c r="BS188" s="15"/>
      <c r="BT188" s="15"/>
      <c r="BU188" s="15"/>
      <c r="BV188" s="15"/>
      <c r="BW188" s="15"/>
      <c r="BX188" s="15"/>
      <c r="BY188" s="15"/>
      <c r="BZ188" s="15"/>
      <c r="CA188" s="15"/>
      <c r="CB188" s="15"/>
      <c r="CC188" s="15"/>
      <c r="CD188" s="15"/>
      <c r="CE188" s="15"/>
      <c r="CF188" s="15"/>
      <c r="CG188" s="15"/>
      <c r="CH188" s="15"/>
      <c r="CI188" s="15"/>
      <c r="CJ188" s="15"/>
      <c r="CK188" s="15"/>
    </row>
    <row r="189" spans="1:89" x14ac:dyDescent="0.35">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c r="BD189" s="15"/>
      <c r="BE189" s="15"/>
      <c r="BF189" s="15"/>
      <c r="BG189" s="15"/>
      <c r="BH189" s="15"/>
      <c r="BI189" s="15"/>
      <c r="BJ189" s="15"/>
      <c r="BK189" s="15"/>
      <c r="BL189" s="15"/>
      <c r="BM189" s="15"/>
      <c r="BN189" s="15"/>
      <c r="BO189" s="15"/>
      <c r="BP189" s="15"/>
      <c r="BQ189" s="15"/>
      <c r="BR189" s="15"/>
      <c r="BS189" s="15"/>
      <c r="BT189" s="15"/>
      <c r="BU189" s="15"/>
      <c r="BV189" s="15"/>
      <c r="BW189" s="15"/>
      <c r="BX189" s="15"/>
      <c r="BY189" s="15"/>
      <c r="BZ189" s="15"/>
      <c r="CA189" s="15"/>
      <c r="CB189" s="15"/>
      <c r="CC189" s="15"/>
      <c r="CD189" s="15"/>
      <c r="CE189" s="15"/>
      <c r="CF189" s="15"/>
      <c r="CG189" s="15"/>
      <c r="CH189" s="15"/>
      <c r="CI189" s="15"/>
      <c r="CJ189" s="15"/>
      <c r="CK189" s="15"/>
    </row>
    <row r="190" spans="1:89" x14ac:dyDescent="0.35">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row>
    <row r="191" spans="1:89" x14ac:dyDescent="0.35">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15"/>
      <c r="CB191" s="15"/>
      <c r="CC191" s="15"/>
      <c r="CD191" s="15"/>
      <c r="CE191" s="15"/>
      <c r="CF191" s="15"/>
      <c r="CG191" s="15"/>
      <c r="CH191" s="15"/>
      <c r="CI191" s="15"/>
      <c r="CJ191" s="15"/>
      <c r="CK191" s="15"/>
    </row>
    <row r="192" spans="1:89" x14ac:dyDescent="0.35">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15"/>
      <c r="CB192" s="15"/>
      <c r="CC192" s="15"/>
      <c r="CD192" s="15"/>
      <c r="CE192" s="15"/>
      <c r="CF192" s="15"/>
      <c r="CG192" s="15"/>
      <c r="CH192" s="15"/>
      <c r="CI192" s="15"/>
      <c r="CJ192" s="15"/>
      <c r="CK192" s="15"/>
    </row>
    <row r="193" spans="1:89" x14ac:dyDescent="0.35">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c r="BD193" s="15"/>
      <c r="BE193" s="15"/>
      <c r="BF193" s="15"/>
      <c r="BG193" s="15"/>
      <c r="BH193" s="15"/>
      <c r="BI193" s="15"/>
      <c r="BJ193" s="15"/>
      <c r="BK193" s="15"/>
      <c r="BL193" s="15"/>
      <c r="BM193" s="15"/>
      <c r="BN193" s="15"/>
      <c r="BO193" s="15"/>
      <c r="BP193" s="15"/>
      <c r="BQ193" s="15"/>
      <c r="BR193" s="15"/>
      <c r="BS193" s="15"/>
      <c r="BT193" s="15"/>
      <c r="BU193" s="15"/>
      <c r="BV193" s="15"/>
      <c r="BW193" s="15"/>
      <c r="BX193" s="15"/>
      <c r="BY193" s="15"/>
      <c r="BZ193" s="15"/>
      <c r="CA193" s="15"/>
      <c r="CB193" s="15"/>
      <c r="CC193" s="15"/>
      <c r="CD193" s="15"/>
      <c r="CE193" s="15"/>
      <c r="CF193" s="15"/>
      <c r="CG193" s="15"/>
      <c r="CH193" s="15"/>
      <c r="CI193" s="15"/>
      <c r="CJ193" s="15"/>
      <c r="CK193" s="15"/>
    </row>
    <row r="194" spans="1:89" x14ac:dyDescent="0.35">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c r="BD194" s="15"/>
      <c r="BE194" s="15"/>
      <c r="BF194" s="15"/>
      <c r="BG194" s="15"/>
      <c r="BH194" s="15"/>
      <c r="BI194" s="15"/>
      <c r="BJ194" s="15"/>
      <c r="BK194" s="15"/>
      <c r="BL194" s="15"/>
      <c r="BM194" s="15"/>
      <c r="BN194" s="15"/>
      <c r="BO194" s="15"/>
      <c r="BP194" s="15"/>
      <c r="BQ194" s="15"/>
      <c r="BR194" s="15"/>
      <c r="BS194" s="15"/>
      <c r="BT194" s="15"/>
      <c r="BU194" s="15"/>
      <c r="BV194" s="15"/>
      <c r="BW194" s="15"/>
      <c r="BX194" s="15"/>
      <c r="BY194" s="15"/>
      <c r="BZ194" s="15"/>
      <c r="CA194" s="15"/>
      <c r="CB194" s="15"/>
      <c r="CC194" s="15"/>
      <c r="CD194" s="15"/>
      <c r="CE194" s="15"/>
      <c r="CF194" s="15"/>
      <c r="CG194" s="15"/>
      <c r="CH194" s="15"/>
      <c r="CI194" s="15"/>
      <c r="CJ194" s="15"/>
      <c r="CK194" s="15"/>
    </row>
    <row r="195" spans="1:89" x14ac:dyDescent="0.3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15"/>
      <c r="BW195" s="15"/>
      <c r="BX195" s="15"/>
      <c r="BY195" s="15"/>
      <c r="BZ195" s="15"/>
      <c r="CA195" s="15"/>
      <c r="CB195" s="15"/>
      <c r="CC195" s="15"/>
      <c r="CD195" s="15"/>
      <c r="CE195" s="15"/>
      <c r="CF195" s="15"/>
      <c r="CG195" s="15"/>
      <c r="CH195" s="15"/>
      <c r="CI195" s="15"/>
      <c r="CJ195" s="15"/>
      <c r="CK195" s="15"/>
    </row>
    <row r="196" spans="1:89" x14ac:dyDescent="0.35">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c r="BK196" s="15"/>
      <c r="BL196" s="15"/>
      <c r="BM196" s="15"/>
      <c r="BN196" s="15"/>
      <c r="BO196" s="15"/>
      <c r="BP196" s="15"/>
      <c r="BQ196" s="15"/>
      <c r="BR196" s="15"/>
      <c r="BS196" s="15"/>
      <c r="BT196" s="15"/>
      <c r="BU196" s="15"/>
      <c r="BV196" s="15"/>
      <c r="BW196" s="15"/>
      <c r="BX196" s="15"/>
      <c r="BY196" s="15"/>
      <c r="BZ196" s="15"/>
      <c r="CA196" s="15"/>
      <c r="CB196" s="15"/>
      <c r="CC196" s="15"/>
      <c r="CD196" s="15"/>
      <c r="CE196" s="15"/>
      <c r="CF196" s="15"/>
      <c r="CG196" s="15"/>
      <c r="CH196" s="15"/>
      <c r="CI196" s="15"/>
      <c r="CJ196" s="15"/>
      <c r="CK196" s="15"/>
    </row>
    <row r="197" spans="1:89" x14ac:dyDescent="0.3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c r="BD197" s="15"/>
      <c r="BE197" s="15"/>
      <c r="BF197" s="15"/>
      <c r="BG197" s="15"/>
      <c r="BH197" s="15"/>
      <c r="BI197" s="15"/>
      <c r="BJ197" s="15"/>
      <c r="BK197" s="15"/>
      <c r="BL197" s="15"/>
      <c r="BM197" s="15"/>
      <c r="BN197" s="15"/>
      <c r="BO197" s="15"/>
      <c r="BP197" s="15"/>
      <c r="BQ197" s="15"/>
      <c r="BR197" s="15"/>
      <c r="BS197" s="15"/>
      <c r="BT197" s="15"/>
      <c r="BU197" s="15"/>
      <c r="BV197" s="15"/>
      <c r="BW197" s="15"/>
      <c r="BX197" s="15"/>
      <c r="BY197" s="15"/>
      <c r="BZ197" s="15"/>
      <c r="CA197" s="15"/>
      <c r="CB197" s="15"/>
      <c r="CC197" s="15"/>
      <c r="CD197" s="15"/>
      <c r="CE197" s="15"/>
      <c r="CF197" s="15"/>
      <c r="CG197" s="15"/>
      <c r="CH197" s="15"/>
      <c r="CI197" s="15"/>
      <c r="CJ197" s="15"/>
      <c r="CK197" s="15"/>
    </row>
    <row r="198" spans="1:89"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row>
    <row r="199" spans="1:89"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15"/>
      <c r="AU199" s="15"/>
      <c r="AV199" s="15"/>
      <c r="AW199" s="15"/>
      <c r="AX199" s="15"/>
      <c r="AY199" s="15"/>
      <c r="AZ199" s="15"/>
      <c r="BA199" s="15"/>
      <c r="BB199" s="15"/>
      <c r="BC199" s="15"/>
      <c r="BD199" s="15"/>
      <c r="BE199" s="15"/>
      <c r="BF199" s="15"/>
      <c r="BG199" s="15"/>
      <c r="BH199" s="15"/>
      <c r="BI199" s="15"/>
      <c r="BJ199" s="15"/>
      <c r="BK199" s="15"/>
      <c r="BL199" s="15"/>
      <c r="BM199" s="15"/>
      <c r="BN199" s="15"/>
      <c r="BO199" s="15"/>
      <c r="BP199" s="15"/>
      <c r="BQ199" s="15"/>
      <c r="BR199" s="15"/>
      <c r="BS199" s="15"/>
      <c r="BT199" s="15"/>
      <c r="BU199" s="15"/>
      <c r="BV199" s="15"/>
      <c r="BW199" s="15"/>
      <c r="BX199" s="15"/>
      <c r="BY199" s="15"/>
      <c r="BZ199" s="15"/>
      <c r="CA199" s="15"/>
      <c r="CB199" s="15"/>
      <c r="CC199" s="15"/>
      <c r="CD199" s="15"/>
      <c r="CE199" s="15"/>
      <c r="CF199" s="15"/>
      <c r="CG199" s="15"/>
      <c r="CH199" s="15"/>
      <c r="CI199" s="15"/>
      <c r="CJ199" s="15"/>
      <c r="CK199" s="15"/>
    </row>
    <row r="200" spans="1:89"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c r="BC200" s="15"/>
      <c r="BD200" s="15"/>
      <c r="BE200" s="15"/>
      <c r="BF200" s="15"/>
      <c r="BG200" s="15"/>
      <c r="BH200" s="15"/>
      <c r="BI200" s="15"/>
      <c r="BJ200" s="15"/>
      <c r="BK200" s="15"/>
      <c r="BL200" s="15"/>
      <c r="BM200" s="15"/>
      <c r="BN200" s="15"/>
      <c r="BO200" s="15"/>
      <c r="BP200" s="15"/>
      <c r="BQ200" s="15"/>
      <c r="BR200" s="15"/>
      <c r="BS200" s="15"/>
      <c r="BT200" s="15"/>
      <c r="BU200" s="15"/>
      <c r="BV200" s="15"/>
      <c r="BW200" s="15"/>
      <c r="BX200" s="15"/>
      <c r="BY200" s="15"/>
      <c r="BZ200" s="15"/>
      <c r="CA200" s="15"/>
      <c r="CB200" s="15"/>
      <c r="CC200" s="15"/>
      <c r="CD200" s="15"/>
      <c r="CE200" s="15"/>
      <c r="CF200" s="15"/>
      <c r="CG200" s="15"/>
      <c r="CH200" s="15"/>
      <c r="CI200" s="15"/>
      <c r="CJ200" s="15"/>
      <c r="CK200" s="15"/>
    </row>
    <row r="201" spans="1:89"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15"/>
      <c r="AU201" s="15"/>
      <c r="AV201" s="15"/>
      <c r="AW201" s="15"/>
      <c r="AX201" s="15"/>
      <c r="AY201" s="15"/>
      <c r="AZ201" s="15"/>
      <c r="BA201" s="15"/>
      <c r="BB201" s="15"/>
      <c r="BC201" s="15"/>
      <c r="BD201" s="15"/>
      <c r="BE201" s="15"/>
      <c r="BF201" s="15"/>
      <c r="BG201" s="15"/>
      <c r="BH201" s="15"/>
      <c r="BI201" s="15"/>
      <c r="BJ201" s="15"/>
      <c r="BK201" s="15"/>
      <c r="BL201" s="15"/>
      <c r="BM201" s="15"/>
      <c r="BN201" s="15"/>
      <c r="BO201" s="15"/>
      <c r="BP201" s="15"/>
      <c r="BQ201" s="15"/>
      <c r="BR201" s="15"/>
      <c r="BS201" s="15"/>
      <c r="BT201" s="15"/>
      <c r="BU201" s="15"/>
      <c r="BV201" s="15"/>
      <c r="BW201" s="15"/>
      <c r="BX201" s="15"/>
      <c r="BY201" s="15"/>
      <c r="BZ201" s="15"/>
      <c r="CA201" s="15"/>
      <c r="CB201" s="15"/>
      <c r="CC201" s="15"/>
      <c r="CD201" s="15"/>
      <c r="CE201" s="15"/>
      <c r="CF201" s="15"/>
      <c r="CG201" s="15"/>
      <c r="CH201" s="15"/>
      <c r="CI201" s="15"/>
      <c r="CJ201" s="15"/>
      <c r="CK201" s="15"/>
    </row>
    <row r="202" spans="1:89"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c r="BX202" s="15"/>
      <c r="BY202" s="15"/>
      <c r="BZ202" s="15"/>
      <c r="CA202" s="15"/>
      <c r="CB202" s="15"/>
      <c r="CC202" s="15"/>
      <c r="CD202" s="15"/>
      <c r="CE202" s="15"/>
      <c r="CF202" s="15"/>
      <c r="CG202" s="15"/>
      <c r="CH202" s="15"/>
      <c r="CI202" s="15"/>
      <c r="CJ202" s="15"/>
      <c r="CK202" s="15"/>
    </row>
    <row r="203" spans="1:89"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W203" s="15"/>
      <c r="BX203" s="15"/>
      <c r="BY203" s="15"/>
      <c r="BZ203" s="15"/>
      <c r="CA203" s="15"/>
      <c r="CB203" s="15"/>
      <c r="CC203" s="15"/>
      <c r="CD203" s="15"/>
      <c r="CE203" s="15"/>
      <c r="CF203" s="15"/>
      <c r="CG203" s="15"/>
      <c r="CH203" s="15"/>
      <c r="CI203" s="15"/>
      <c r="CJ203" s="15"/>
      <c r="CK203" s="15"/>
    </row>
    <row r="204" spans="1:89"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row>
  </sheetData>
  <mergeCells count="6">
    <mergeCell ref="A151:F151"/>
    <mergeCell ref="A131:F131"/>
    <mergeCell ref="A132:F132"/>
    <mergeCell ref="A133:F133"/>
    <mergeCell ref="A134:F134"/>
    <mergeCell ref="A150:F150"/>
  </mergeCells>
  <phoneticPr fontId="2" type="noConversion"/>
  <conditionalFormatting sqref="B96">
    <cfRule type="expression" dxfId="673" priority="31">
      <formula>ROW()=CELL("row")</formula>
    </cfRule>
  </conditionalFormatting>
  <conditionalFormatting sqref="X73:X127">
    <cfRule type="iconSet" priority="29">
      <iconSet iconSet="3Arrows">
        <cfvo type="percent" val="0"/>
        <cfvo type="percent" val="33"/>
        <cfvo type="percent" val="67"/>
      </iconSet>
    </cfRule>
  </conditionalFormatting>
  <conditionalFormatting sqref="X30:X127 Y30">
    <cfRule type="dataBar" priority="27">
      <dataBar>
        <cfvo type="min"/>
        <cfvo type="max"/>
        <color rgb="FF638EC6"/>
      </dataBar>
      <extLst>
        <ext xmlns:x14="http://schemas.microsoft.com/office/spreadsheetml/2009/9/main" uri="{B025F937-C7B1-47D3-B67F-A62EFF666E3E}">
          <x14:id>{12606BF9-49C9-4535-A2FD-73CF3A26BE0E}</x14:id>
        </ext>
      </extLst>
    </cfRule>
    <cfRule type="iconSet" priority="28">
      <iconSet iconSet="3Arrows">
        <cfvo type="percent" val="0"/>
        <cfvo type="percent" val="33"/>
        <cfvo type="percent" val="67"/>
      </iconSet>
    </cfRule>
  </conditionalFormatting>
  <conditionalFormatting sqref="Y30 G101:X109 A30:X100 A110:X119 G120:X127">
    <cfRule type="expression" dxfId="672" priority="26">
      <formula>CELL("row")=ROW()</formula>
    </cfRule>
  </conditionalFormatting>
  <conditionalFormatting sqref="Y31:Y127">
    <cfRule type="iconSet" priority="25">
      <iconSet iconSet="3Arrows">
        <cfvo type="percent" val="0"/>
        <cfvo type="percent" val="33"/>
        <cfvo type="percent" val="67"/>
      </iconSet>
    </cfRule>
  </conditionalFormatting>
  <conditionalFormatting sqref="Y32:Y127">
    <cfRule type="dataBar" priority="24">
      <dataBar>
        <cfvo type="min"/>
        <cfvo type="max"/>
        <color rgb="FF638EC6"/>
      </dataBar>
      <extLst>
        <ext xmlns:x14="http://schemas.microsoft.com/office/spreadsheetml/2009/9/main" uri="{B025F937-C7B1-47D3-B67F-A62EFF666E3E}">
          <x14:id>{D51A87DE-45A5-405C-BF6B-6DEAB3DC7840}</x14:id>
        </ext>
      </extLst>
    </cfRule>
  </conditionalFormatting>
  <conditionalFormatting sqref="Z30:Z127">
    <cfRule type="dataBar" priority="22">
      <dataBar>
        <cfvo type="min"/>
        <cfvo type="max"/>
        <color rgb="FF638EC6"/>
      </dataBar>
      <extLst>
        <ext xmlns:x14="http://schemas.microsoft.com/office/spreadsheetml/2009/9/main" uri="{B025F937-C7B1-47D3-B67F-A62EFF666E3E}">
          <x14:id>{5BE6D2DD-0BCB-453F-A6DC-2AAE34C141A8}</x14:id>
        </ext>
      </extLst>
    </cfRule>
    <cfRule type="iconSet" priority="23">
      <iconSet iconSet="3Arrows">
        <cfvo type="percent" val="0"/>
        <cfvo type="percent" val="33"/>
        <cfvo type="percent" val="67"/>
      </iconSet>
    </cfRule>
  </conditionalFormatting>
  <conditionalFormatting sqref="AA83:AA127">
    <cfRule type="dataBar" priority="20">
      <dataBar>
        <cfvo type="min"/>
        <cfvo type="max"/>
        <color rgb="FF638EC6"/>
      </dataBar>
      <extLst>
        <ext xmlns:x14="http://schemas.microsoft.com/office/spreadsheetml/2009/9/main" uri="{B025F937-C7B1-47D3-B67F-A62EFF666E3E}">
          <x14:id>{9263F654-4B80-4ECD-BDAF-B00F1D34EC34}</x14:id>
        </ext>
      </extLst>
    </cfRule>
    <cfRule type="iconSet" priority="21">
      <iconSet iconSet="3Arrows">
        <cfvo type="percent" val="0"/>
        <cfvo type="percent" val="33"/>
        <cfvo type="percent" val="67"/>
      </iconSet>
    </cfRule>
  </conditionalFormatting>
  <conditionalFormatting sqref="AA31:AB127">
    <cfRule type="iconSet" priority="19">
      <iconSet iconSet="3Arrows">
        <cfvo type="percent" val="0"/>
        <cfvo type="percent" val="33"/>
        <cfvo type="percent" val="67"/>
      </iconSet>
    </cfRule>
  </conditionalFormatting>
  <conditionalFormatting sqref="AA32:AB127">
    <cfRule type="dataBar" priority="18">
      <dataBar>
        <cfvo type="min"/>
        <cfvo type="max"/>
        <color rgb="FF638EC6"/>
      </dataBar>
      <extLst>
        <ext xmlns:x14="http://schemas.microsoft.com/office/spreadsheetml/2009/9/main" uri="{B025F937-C7B1-47D3-B67F-A62EFF666E3E}">
          <x14:id>{753E2E37-7422-4115-AA5A-81C90A7814BA}</x14:id>
        </ext>
      </extLst>
    </cfRule>
  </conditionalFormatting>
  <conditionalFormatting sqref="AC30:AC127">
    <cfRule type="dataBar" priority="16">
      <dataBar>
        <cfvo type="min"/>
        <cfvo type="max"/>
        <color rgb="FF638EC6"/>
      </dataBar>
      <extLst>
        <ext xmlns:x14="http://schemas.microsoft.com/office/spreadsheetml/2009/9/main" uri="{B025F937-C7B1-47D3-B67F-A62EFF666E3E}">
          <x14:id>{631D2806-2021-43DD-82E7-A8E97A8BF744}</x14:id>
        </ext>
      </extLst>
    </cfRule>
    <cfRule type="iconSet" priority="17">
      <iconSet iconSet="3Arrows">
        <cfvo type="percent" val="0"/>
        <cfvo type="percent" val="33"/>
        <cfvo type="percent" val="67"/>
      </iconSet>
    </cfRule>
  </conditionalFormatting>
  <conditionalFormatting sqref="G101:AC109 A28:AC100 A110:AC119 A128:AC130 G120:AC127">
    <cfRule type="expression" dxfId="671" priority="15">
      <formula>CELL("row")=ROW()</formula>
    </cfRule>
  </conditionalFormatting>
  <conditionalFormatting sqref="AD30:AD127">
    <cfRule type="dataBar" priority="13">
      <dataBar>
        <cfvo type="min"/>
        <cfvo type="max"/>
        <color rgb="FF638EC6"/>
      </dataBar>
      <extLst>
        <ext xmlns:x14="http://schemas.microsoft.com/office/spreadsheetml/2009/9/main" uri="{B025F937-C7B1-47D3-B67F-A62EFF666E3E}">
          <x14:id>{0748EF99-590B-4823-B2BD-6F4993E4A496}</x14:id>
        </ext>
      </extLst>
    </cfRule>
    <cfRule type="iconSet" priority="14">
      <iconSet iconSet="3Arrows">
        <cfvo type="percent" val="0"/>
        <cfvo type="percent" val="33"/>
        <cfvo type="percent" val="67"/>
      </iconSet>
    </cfRule>
  </conditionalFormatting>
  <conditionalFormatting sqref="A101:F109">
    <cfRule type="expression" dxfId="670" priority="12">
      <formula>CELL("row")=ROW()</formula>
    </cfRule>
  </conditionalFormatting>
  <conditionalFormatting sqref="A101:F109">
    <cfRule type="expression" dxfId="669" priority="11">
      <formula>CELL("row")=ROW()</formula>
    </cfRule>
  </conditionalFormatting>
  <conditionalFormatting sqref="A101:F109">
    <cfRule type="expression" dxfId="668" priority="10">
      <formula>CELL("row")=ROW()</formula>
    </cfRule>
  </conditionalFormatting>
  <conditionalFormatting sqref="A120:F127">
    <cfRule type="expression" dxfId="667" priority="9">
      <formula>CELL("row")=ROW()</formula>
    </cfRule>
  </conditionalFormatting>
  <conditionalFormatting sqref="A120:F127">
    <cfRule type="expression" dxfId="666" priority="8">
      <formula>CELL("row")=ROW()</formula>
    </cfRule>
  </conditionalFormatting>
  <conditionalFormatting sqref="A120:F127">
    <cfRule type="expression" dxfId="665" priority="7">
      <formula>CELL("row")=ROW()</formula>
    </cfRule>
  </conditionalFormatting>
  <conditionalFormatting sqref="A138:AC138">
    <cfRule type="expression" dxfId="664" priority="5">
      <formula>CELL("row")=ROW()</formula>
    </cfRule>
  </conditionalFormatting>
  <conditionalFormatting sqref="G30:AJ127">
    <cfRule type="dataBar" priority="3">
      <dataBar>
        <cfvo type="min"/>
        <cfvo type="max"/>
        <color rgb="FF638EC6"/>
      </dataBar>
      <extLst>
        <ext xmlns:x14="http://schemas.microsoft.com/office/spreadsheetml/2009/9/main" uri="{B025F937-C7B1-47D3-B67F-A62EFF666E3E}">
          <x14:id>{DDE33B62-6A48-421D-BB7A-F3FD5AD9D877}</x14:id>
        </ext>
      </extLst>
    </cfRule>
    <cfRule type="iconSet" priority="4">
      <iconSet iconSet="3Arrows">
        <cfvo type="percent" val="0"/>
        <cfvo type="percent" val="33"/>
        <cfvo type="percent" val="67"/>
      </iconSet>
    </cfRule>
  </conditionalFormatting>
  <conditionalFormatting sqref="AK30:AK127">
    <cfRule type="dataBar" priority="1">
      <dataBar>
        <cfvo type="min"/>
        <cfvo type="max"/>
        <color rgb="FF638EC6"/>
      </dataBar>
      <extLst>
        <ext xmlns:x14="http://schemas.microsoft.com/office/spreadsheetml/2009/9/main" uri="{B025F937-C7B1-47D3-B67F-A62EFF666E3E}">
          <x14:id>{C17D8F74-789E-4DF2-8E45-B307BAD9F522}</x14:id>
        </ext>
      </extLst>
    </cfRule>
    <cfRule type="iconSet" priority="2">
      <iconSet iconSet="3Arrows">
        <cfvo type="percent" val="0"/>
        <cfvo type="percent" val="33"/>
        <cfvo type="percent" val="67"/>
      </iconSet>
    </cfRule>
  </conditionalFormatting>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12606BF9-49C9-4535-A2FD-73CF3A26BE0E}">
            <x14:dataBar minLength="0" maxLength="100" gradient="0">
              <x14:cfvo type="autoMin"/>
              <x14:cfvo type="autoMax"/>
              <x14:negativeFillColor rgb="FFFF0000"/>
              <x14:axisColor rgb="FF000000"/>
            </x14:dataBar>
          </x14:cfRule>
          <xm:sqref>X30:X127 Y30</xm:sqref>
        </x14:conditionalFormatting>
        <x14:conditionalFormatting xmlns:xm="http://schemas.microsoft.com/office/excel/2006/main">
          <x14:cfRule type="dataBar" id="{D51A87DE-45A5-405C-BF6B-6DEAB3DC7840}">
            <x14:dataBar minLength="0" maxLength="100" gradient="0">
              <x14:cfvo type="autoMin"/>
              <x14:cfvo type="autoMax"/>
              <x14:negativeFillColor rgb="FFFF0000"/>
              <x14:axisColor rgb="FF000000"/>
            </x14:dataBar>
          </x14:cfRule>
          <xm:sqref>Y32:Y127</xm:sqref>
        </x14:conditionalFormatting>
        <x14:conditionalFormatting xmlns:xm="http://schemas.microsoft.com/office/excel/2006/main">
          <x14:cfRule type="dataBar" id="{5BE6D2DD-0BCB-453F-A6DC-2AAE34C141A8}">
            <x14:dataBar minLength="0" maxLength="100" gradient="0">
              <x14:cfvo type="autoMin"/>
              <x14:cfvo type="autoMax"/>
              <x14:negativeFillColor rgb="FFFF0000"/>
              <x14:axisColor rgb="FF000000"/>
            </x14:dataBar>
          </x14:cfRule>
          <xm:sqref>Z30:Z127</xm:sqref>
        </x14:conditionalFormatting>
        <x14:conditionalFormatting xmlns:xm="http://schemas.microsoft.com/office/excel/2006/main">
          <x14:cfRule type="dataBar" id="{9263F654-4B80-4ECD-BDAF-B00F1D34EC34}">
            <x14:dataBar minLength="0" maxLength="100" gradient="0">
              <x14:cfvo type="autoMin"/>
              <x14:cfvo type="autoMax"/>
              <x14:negativeFillColor rgb="FFFF0000"/>
              <x14:axisColor rgb="FF000000"/>
            </x14:dataBar>
          </x14:cfRule>
          <xm:sqref>AA83:AA127</xm:sqref>
        </x14:conditionalFormatting>
        <x14:conditionalFormatting xmlns:xm="http://schemas.microsoft.com/office/excel/2006/main">
          <x14:cfRule type="dataBar" id="{753E2E37-7422-4115-AA5A-81C90A7814BA}">
            <x14:dataBar minLength="0" maxLength="100" gradient="0">
              <x14:cfvo type="autoMin"/>
              <x14:cfvo type="autoMax"/>
              <x14:negativeFillColor rgb="FFFF0000"/>
              <x14:axisColor rgb="FF000000"/>
            </x14:dataBar>
          </x14:cfRule>
          <xm:sqref>AA32:AB127</xm:sqref>
        </x14:conditionalFormatting>
        <x14:conditionalFormatting xmlns:xm="http://schemas.microsoft.com/office/excel/2006/main">
          <x14:cfRule type="dataBar" id="{631D2806-2021-43DD-82E7-A8E97A8BF744}">
            <x14:dataBar minLength="0" maxLength="100" gradient="0">
              <x14:cfvo type="autoMin"/>
              <x14:cfvo type="autoMax"/>
              <x14:negativeFillColor rgb="FFFF0000"/>
              <x14:axisColor rgb="FF000000"/>
            </x14:dataBar>
          </x14:cfRule>
          <xm:sqref>AC30:AC127</xm:sqref>
        </x14:conditionalFormatting>
        <x14:conditionalFormatting xmlns:xm="http://schemas.microsoft.com/office/excel/2006/main">
          <x14:cfRule type="dataBar" id="{0748EF99-590B-4823-B2BD-6F4993E4A496}">
            <x14:dataBar minLength="0" maxLength="100" gradient="0">
              <x14:cfvo type="autoMin"/>
              <x14:cfvo type="autoMax"/>
              <x14:negativeFillColor rgb="FFFF0000"/>
              <x14:axisColor rgb="FF000000"/>
            </x14:dataBar>
          </x14:cfRule>
          <xm:sqref>AD30:AD127</xm:sqref>
        </x14:conditionalFormatting>
        <x14:conditionalFormatting xmlns:xm="http://schemas.microsoft.com/office/excel/2006/main">
          <x14:cfRule type="dataBar" id="{DDE33B62-6A48-421D-BB7A-F3FD5AD9D877}">
            <x14:dataBar minLength="0" maxLength="100" gradient="0">
              <x14:cfvo type="autoMin"/>
              <x14:cfvo type="autoMax"/>
              <x14:negativeFillColor rgb="FFFF0000"/>
              <x14:axisColor rgb="FF000000"/>
            </x14:dataBar>
          </x14:cfRule>
          <xm:sqref>G30:AJ127</xm:sqref>
        </x14:conditionalFormatting>
        <x14:conditionalFormatting xmlns:xm="http://schemas.microsoft.com/office/excel/2006/main">
          <x14:cfRule type="dataBar" id="{C17D8F74-789E-4DF2-8E45-B307BAD9F522}">
            <x14:dataBar minLength="0" maxLength="100" gradient="0">
              <x14:cfvo type="autoMin"/>
              <x14:cfvo type="autoMax"/>
              <x14:negativeFillColor rgb="FFFF0000"/>
              <x14:axisColor rgb="FF000000"/>
            </x14:dataBar>
          </x14:cfRule>
          <xm:sqref>AK30:AK127</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7F66D-C3AD-487F-B717-7479E9F7EB0E}">
  <sheetPr codeName="Sheet5">
    <tabColor rgb="FF7030A0"/>
  </sheetPr>
  <dimension ref="A29:CU183"/>
  <sheetViews>
    <sheetView zoomScale="60" zoomScaleNormal="60" workbookViewId="0">
      <selection activeCell="AZ156" sqref="AZ156"/>
    </sheetView>
  </sheetViews>
  <sheetFormatPr defaultRowHeight="14.5" x14ac:dyDescent="0.35"/>
  <cols>
    <col min="1" max="1" width="13" customWidth="1"/>
    <col min="2" max="2" width="50.54296875" bestFit="1" customWidth="1"/>
    <col min="3" max="3" width="13.36328125" customWidth="1"/>
    <col min="4" max="4" width="15.6328125" customWidth="1"/>
    <col min="5" max="5" width="11.54296875" customWidth="1"/>
    <col min="6" max="6" width="12.6328125" bestFit="1" customWidth="1"/>
    <col min="7" max="7" width="8.90625" customWidth="1"/>
    <col min="10" max="11" width="8.90625" customWidth="1"/>
    <col min="13" max="16" width="8.90625" customWidth="1"/>
    <col min="18" max="21" width="8.90625" customWidth="1"/>
    <col min="23" max="25" width="8.90625" customWidth="1"/>
    <col min="26" max="26" width="8.81640625" customWidth="1"/>
    <col min="27" max="27" width="8.90625" customWidth="1"/>
    <col min="28" max="28" width="11.1796875" customWidth="1"/>
    <col min="29" max="29" width="10.6328125" customWidth="1"/>
    <col min="31" max="31" width="10.1796875" customWidth="1"/>
    <col min="32" max="33" width="28.6328125" customWidth="1"/>
    <col min="34" max="34" width="29.54296875" customWidth="1"/>
    <col min="35" max="35" width="36.1796875" bestFit="1" customWidth="1"/>
    <col min="36" max="36" width="33.54296875" bestFit="1" customWidth="1"/>
    <col min="37" max="37" width="34" bestFit="1" customWidth="1"/>
    <col min="38" max="38" width="34.6328125" bestFit="1" customWidth="1"/>
    <col min="39" max="39" width="32.08984375" bestFit="1" customWidth="1"/>
    <col min="40" max="41" width="32.54296875" bestFit="1" customWidth="1"/>
    <col min="42" max="42" width="26.7265625" bestFit="1" customWidth="1"/>
    <col min="43" max="43" width="27.1796875" bestFit="1" customWidth="1"/>
    <col min="44" max="44" width="36.1796875" bestFit="1" customWidth="1"/>
    <col min="45" max="46" width="27.81640625" bestFit="1" customWidth="1"/>
    <col min="47" max="47" width="36.1796875" bestFit="1" customWidth="1"/>
    <col min="48" max="48" width="26.54296875" customWidth="1"/>
    <col min="49" max="49" width="27.54296875" customWidth="1"/>
    <col min="50" max="50" width="36.1796875" bestFit="1" customWidth="1"/>
    <col min="51" max="51" width="24.81640625" customWidth="1"/>
    <col min="52" max="52" width="25.90625" customWidth="1"/>
    <col min="53" max="53" width="36.1796875" bestFit="1" customWidth="1"/>
  </cols>
  <sheetData>
    <row r="29" spans="1:38" x14ac:dyDescent="0.35">
      <c r="G29" s="32">
        <v>45316</v>
      </c>
      <c r="H29" s="26">
        <v>45323</v>
      </c>
      <c r="I29" s="26">
        <v>45352</v>
      </c>
      <c r="J29" s="26">
        <v>45383</v>
      </c>
      <c r="K29" s="26">
        <v>45413</v>
      </c>
      <c r="P29" s="26">
        <v>45444</v>
      </c>
      <c r="U29" s="26">
        <v>45474</v>
      </c>
      <c r="Y29" s="34" t="s">
        <v>220</v>
      </c>
      <c r="Z29" s="34"/>
      <c r="AC29" s="36" t="s">
        <v>249</v>
      </c>
      <c r="AD29" s="36"/>
      <c r="AE29" s="36"/>
    </row>
    <row r="30" spans="1:38" s="16" customFormat="1" x14ac:dyDescent="0.35">
      <c r="A30" s="105" t="s">
        <v>0</v>
      </c>
      <c r="B30" s="105" t="s">
        <v>444</v>
      </c>
      <c r="C30" s="105" t="s">
        <v>2</v>
      </c>
      <c r="D30" s="105" t="s">
        <v>3</v>
      </c>
      <c r="E30" s="105" t="s">
        <v>4</v>
      </c>
      <c r="F30" s="105" t="s">
        <v>115</v>
      </c>
      <c r="G30" s="134" t="s">
        <v>145</v>
      </c>
      <c r="H30" s="106" t="s">
        <v>107</v>
      </c>
      <c r="I30" s="106" t="s">
        <v>105</v>
      </c>
      <c r="J30" s="106" t="s">
        <v>106</v>
      </c>
      <c r="K30" s="135" t="s">
        <v>114</v>
      </c>
      <c r="L30" s="108" t="s">
        <v>7</v>
      </c>
      <c r="M30" s="108" t="s">
        <v>6</v>
      </c>
      <c r="N30" s="108" t="s">
        <v>135</v>
      </c>
      <c r="O30" s="108" t="s">
        <v>5</v>
      </c>
      <c r="P30" s="135" t="s">
        <v>8</v>
      </c>
      <c r="Q30" s="108" t="s">
        <v>9</v>
      </c>
      <c r="R30" s="108" t="s">
        <v>10</v>
      </c>
      <c r="S30" s="108" t="s">
        <v>11</v>
      </c>
      <c r="T30" s="108" t="s">
        <v>12</v>
      </c>
      <c r="U30" s="135" t="s">
        <v>13</v>
      </c>
      <c r="V30" s="108" t="s">
        <v>14</v>
      </c>
      <c r="W30" s="108" t="s">
        <v>144</v>
      </c>
      <c r="X30" s="108" t="s">
        <v>213</v>
      </c>
      <c r="Y30" s="108" t="s">
        <v>219</v>
      </c>
      <c r="Z30" s="111" t="s">
        <v>227</v>
      </c>
      <c r="AA30" s="135" t="s">
        <v>233</v>
      </c>
      <c r="AB30" s="108" t="s">
        <v>248</v>
      </c>
      <c r="AC30" s="108" t="s">
        <v>252</v>
      </c>
      <c r="AD30" s="114" t="s">
        <v>283</v>
      </c>
      <c r="AE30" s="116" t="s">
        <v>289</v>
      </c>
      <c r="AF30" s="110" t="s">
        <v>362</v>
      </c>
      <c r="AG30" s="110" t="s">
        <v>363</v>
      </c>
      <c r="AH30" s="110" t="s">
        <v>364</v>
      </c>
      <c r="AI30" s="114" t="s">
        <v>453</v>
      </c>
      <c r="AJ30" s="247" t="s">
        <v>507</v>
      </c>
      <c r="AK30" s="419" t="s">
        <v>524</v>
      </c>
      <c r="AL30" s="146" t="s">
        <v>542</v>
      </c>
    </row>
    <row r="31" spans="1:38" s="16" customFormat="1" hidden="1" x14ac:dyDescent="0.35">
      <c r="A31" s="205" t="s">
        <v>15</v>
      </c>
      <c r="B31" s="205" t="s">
        <v>16</v>
      </c>
      <c r="C31" s="205" t="s">
        <v>99</v>
      </c>
      <c r="D31" s="205" t="s">
        <v>100</v>
      </c>
      <c r="E31" s="195" t="s">
        <v>109</v>
      </c>
      <c r="F31" s="165">
        <v>169000</v>
      </c>
      <c r="G31" s="203">
        <v>0</v>
      </c>
      <c r="H31" s="203">
        <v>0</v>
      </c>
      <c r="I31" s="203">
        <v>0</v>
      </c>
      <c r="J31" s="203">
        <v>0</v>
      </c>
      <c r="K31" s="203">
        <v>0</v>
      </c>
      <c r="L31" s="203">
        <v>0</v>
      </c>
      <c r="M31" s="203">
        <v>0</v>
      </c>
      <c r="N31" s="203">
        <v>0</v>
      </c>
      <c r="O31" s="203">
        <v>0</v>
      </c>
      <c r="P31" s="203">
        <v>0</v>
      </c>
      <c r="Q31" s="203">
        <v>0</v>
      </c>
      <c r="R31" s="203">
        <v>0</v>
      </c>
      <c r="S31" s="203">
        <v>0</v>
      </c>
      <c r="T31" s="203">
        <v>0</v>
      </c>
      <c r="U31" s="203">
        <v>0</v>
      </c>
      <c r="V31" s="203">
        <v>0</v>
      </c>
      <c r="W31" s="203">
        <v>0</v>
      </c>
      <c r="X31" s="203">
        <v>0</v>
      </c>
      <c r="Y31" s="118">
        <v>0</v>
      </c>
      <c r="Z31" s="203">
        <v>0</v>
      </c>
      <c r="AA31" s="203">
        <v>0</v>
      </c>
      <c r="AB31" s="203">
        <v>0</v>
      </c>
      <c r="AC31" s="203">
        <v>0</v>
      </c>
      <c r="AD31" s="203">
        <v>0</v>
      </c>
      <c r="AE31" s="203">
        <v>0</v>
      </c>
      <c r="AF31" s="203">
        <v>0</v>
      </c>
      <c r="AG31" s="203">
        <v>0</v>
      </c>
      <c r="AH31" s="203">
        <v>0</v>
      </c>
      <c r="AI31" s="203">
        <v>0</v>
      </c>
      <c r="AJ31" s="117">
        <v>0</v>
      </c>
      <c r="AK31" s="367"/>
    </row>
    <row r="32" spans="1:38" s="16" customFormat="1" hidden="1" x14ac:dyDescent="0.35">
      <c r="A32" s="207" t="s">
        <v>17</v>
      </c>
      <c r="B32" s="207" t="s">
        <v>18</v>
      </c>
      <c r="C32" s="207" t="s">
        <v>99</v>
      </c>
      <c r="D32" s="207" t="s">
        <v>100</v>
      </c>
      <c r="E32" s="198" t="s">
        <v>109</v>
      </c>
      <c r="F32" s="165">
        <v>99000</v>
      </c>
      <c r="G32" s="133">
        <v>0</v>
      </c>
      <c r="H32" s="133">
        <v>0</v>
      </c>
      <c r="I32" s="133">
        <v>0</v>
      </c>
      <c r="J32" s="133">
        <v>0</v>
      </c>
      <c r="K32" s="133">
        <v>0</v>
      </c>
      <c r="L32" s="133">
        <v>0</v>
      </c>
      <c r="M32" s="133">
        <v>0</v>
      </c>
      <c r="N32" s="133">
        <v>0</v>
      </c>
      <c r="O32" s="133">
        <v>0</v>
      </c>
      <c r="P32" s="133">
        <v>0</v>
      </c>
      <c r="Q32" s="133">
        <v>0</v>
      </c>
      <c r="R32" s="133">
        <v>0</v>
      </c>
      <c r="S32" s="133">
        <v>0</v>
      </c>
      <c r="T32" s="133">
        <v>0</v>
      </c>
      <c r="U32" s="133">
        <v>0</v>
      </c>
      <c r="V32" s="133">
        <v>0</v>
      </c>
      <c r="W32" s="133">
        <v>0</v>
      </c>
      <c r="X32" s="122">
        <v>0</v>
      </c>
      <c r="Y32" s="122">
        <v>0</v>
      </c>
      <c r="Z32" s="133">
        <v>0</v>
      </c>
      <c r="AA32" s="133">
        <v>0</v>
      </c>
      <c r="AB32" s="133">
        <v>0</v>
      </c>
      <c r="AC32" s="133">
        <v>0</v>
      </c>
      <c r="AD32" s="133">
        <v>0</v>
      </c>
      <c r="AE32" s="133">
        <v>0</v>
      </c>
      <c r="AF32" s="133">
        <v>0</v>
      </c>
      <c r="AG32" s="133">
        <v>0</v>
      </c>
      <c r="AH32" s="133">
        <v>0</v>
      </c>
      <c r="AI32" s="133">
        <v>0</v>
      </c>
      <c r="AJ32" s="121">
        <v>0</v>
      </c>
      <c r="AK32" s="368"/>
    </row>
    <row r="33" spans="1:99" s="16" customFormat="1" hidden="1" x14ac:dyDescent="0.35">
      <c r="A33" s="205" t="s">
        <v>19</v>
      </c>
      <c r="B33" s="205" t="s">
        <v>20</v>
      </c>
      <c r="C33" s="205" t="s">
        <v>99</v>
      </c>
      <c r="D33" s="205" t="s">
        <v>100</v>
      </c>
      <c r="E33" s="195" t="s">
        <v>109</v>
      </c>
      <c r="F33" s="165">
        <v>119000</v>
      </c>
      <c r="G33" s="203">
        <v>0</v>
      </c>
      <c r="H33" s="203">
        <v>0</v>
      </c>
      <c r="I33" s="203">
        <v>0</v>
      </c>
      <c r="J33" s="203">
        <v>0</v>
      </c>
      <c r="K33" s="203">
        <v>0</v>
      </c>
      <c r="L33" s="203">
        <v>0</v>
      </c>
      <c r="M33" s="203">
        <v>0</v>
      </c>
      <c r="N33" s="203">
        <v>0</v>
      </c>
      <c r="O33" s="203">
        <v>0</v>
      </c>
      <c r="P33" s="203">
        <v>0</v>
      </c>
      <c r="Q33" s="203">
        <v>0</v>
      </c>
      <c r="R33" s="203">
        <v>0</v>
      </c>
      <c r="S33" s="203">
        <v>0</v>
      </c>
      <c r="T33" s="203">
        <v>0</v>
      </c>
      <c r="U33" s="203">
        <v>0</v>
      </c>
      <c r="V33" s="203">
        <v>0</v>
      </c>
      <c r="W33" s="203">
        <v>0</v>
      </c>
      <c r="X33" s="118">
        <v>0</v>
      </c>
      <c r="Y33" s="118">
        <v>0</v>
      </c>
      <c r="Z33" s="203">
        <v>0</v>
      </c>
      <c r="AA33" s="203">
        <v>0</v>
      </c>
      <c r="AB33" s="203">
        <v>0</v>
      </c>
      <c r="AC33" s="203">
        <v>0</v>
      </c>
      <c r="AD33" s="203">
        <v>0</v>
      </c>
      <c r="AE33" s="203">
        <v>0</v>
      </c>
      <c r="AF33" s="203">
        <v>0</v>
      </c>
      <c r="AG33" s="203">
        <v>0</v>
      </c>
      <c r="AH33" s="203">
        <v>0</v>
      </c>
      <c r="AI33" s="203">
        <v>0</v>
      </c>
      <c r="AJ33" s="117">
        <v>0</v>
      </c>
      <c r="AK33" s="367"/>
    </row>
    <row r="34" spans="1:99" s="9" customFormat="1" hidden="1" x14ac:dyDescent="0.35">
      <c r="A34" s="207" t="s">
        <v>19</v>
      </c>
      <c r="B34" s="207" t="s">
        <v>20</v>
      </c>
      <c r="C34" s="207" t="s">
        <v>100</v>
      </c>
      <c r="D34" s="207" t="s">
        <v>100</v>
      </c>
      <c r="E34" s="198" t="s">
        <v>109</v>
      </c>
      <c r="F34" s="165">
        <v>119000</v>
      </c>
      <c r="G34" s="133">
        <v>0</v>
      </c>
      <c r="H34" s="133">
        <v>0</v>
      </c>
      <c r="I34" s="133">
        <v>0</v>
      </c>
      <c r="J34" s="133">
        <v>0</v>
      </c>
      <c r="K34" s="133">
        <v>0</v>
      </c>
      <c r="L34" s="133">
        <v>0</v>
      </c>
      <c r="M34" s="133">
        <v>0</v>
      </c>
      <c r="N34" s="133">
        <v>0</v>
      </c>
      <c r="O34" s="133">
        <v>0</v>
      </c>
      <c r="P34" s="133">
        <v>0</v>
      </c>
      <c r="Q34" s="133">
        <v>0</v>
      </c>
      <c r="R34" s="133">
        <v>0</v>
      </c>
      <c r="S34" s="133">
        <v>0</v>
      </c>
      <c r="T34" s="133">
        <v>0</v>
      </c>
      <c r="U34" s="133">
        <v>0</v>
      </c>
      <c r="V34" s="133">
        <v>0</v>
      </c>
      <c r="W34" s="133">
        <v>0</v>
      </c>
      <c r="X34" s="122">
        <v>0</v>
      </c>
      <c r="Y34" s="122">
        <v>0</v>
      </c>
      <c r="Z34" s="133">
        <v>0</v>
      </c>
      <c r="AA34" s="133">
        <v>0</v>
      </c>
      <c r="AB34" s="133">
        <v>0</v>
      </c>
      <c r="AC34" s="133">
        <v>0</v>
      </c>
      <c r="AD34" s="133">
        <v>0</v>
      </c>
      <c r="AE34" s="133">
        <v>0</v>
      </c>
      <c r="AF34" s="133">
        <v>0</v>
      </c>
      <c r="AG34" s="133">
        <v>0</v>
      </c>
      <c r="AH34" s="133">
        <v>0</v>
      </c>
      <c r="AI34" s="133">
        <v>0</v>
      </c>
      <c r="AJ34" s="121">
        <v>0</v>
      </c>
      <c r="AK34" s="388"/>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c r="CO34" s="13"/>
      <c r="CP34" s="13"/>
      <c r="CQ34" s="13"/>
      <c r="CR34" s="13"/>
      <c r="CS34" s="13"/>
      <c r="CT34" s="13"/>
      <c r="CU34" s="13"/>
    </row>
    <row r="35" spans="1:99" s="16" customFormat="1" hidden="1" x14ac:dyDescent="0.35">
      <c r="A35" s="205" t="s">
        <v>19</v>
      </c>
      <c r="B35" s="205" t="s">
        <v>20</v>
      </c>
      <c r="C35" s="205" t="s">
        <v>99</v>
      </c>
      <c r="D35" s="205" t="s">
        <v>100</v>
      </c>
      <c r="E35" s="195" t="s">
        <v>110</v>
      </c>
      <c r="F35" s="165">
        <v>119000</v>
      </c>
      <c r="G35" s="203">
        <v>0</v>
      </c>
      <c r="H35" s="203">
        <v>0</v>
      </c>
      <c r="I35" s="203">
        <v>0</v>
      </c>
      <c r="J35" s="203">
        <v>0</v>
      </c>
      <c r="K35" s="203">
        <v>0</v>
      </c>
      <c r="L35" s="203">
        <v>0</v>
      </c>
      <c r="M35" s="203">
        <v>0</v>
      </c>
      <c r="N35" s="203">
        <v>0</v>
      </c>
      <c r="O35" s="203">
        <v>0</v>
      </c>
      <c r="P35" s="203">
        <v>0</v>
      </c>
      <c r="Q35" s="203">
        <v>0</v>
      </c>
      <c r="R35" s="203">
        <v>0</v>
      </c>
      <c r="S35" s="203">
        <v>0</v>
      </c>
      <c r="T35" s="203">
        <v>0</v>
      </c>
      <c r="U35" s="203">
        <v>0</v>
      </c>
      <c r="V35" s="203">
        <v>0</v>
      </c>
      <c r="W35" s="203">
        <v>0</v>
      </c>
      <c r="X35" s="118">
        <v>0</v>
      </c>
      <c r="Y35" s="118">
        <v>0</v>
      </c>
      <c r="Z35" s="203">
        <v>0</v>
      </c>
      <c r="AA35" s="203">
        <v>0</v>
      </c>
      <c r="AB35" s="203">
        <v>0</v>
      </c>
      <c r="AC35" s="203">
        <v>0</v>
      </c>
      <c r="AD35" s="203">
        <v>0</v>
      </c>
      <c r="AE35" s="203">
        <v>0</v>
      </c>
      <c r="AF35" s="203">
        <v>0</v>
      </c>
      <c r="AG35" s="203">
        <v>0</v>
      </c>
      <c r="AH35" s="203">
        <v>0</v>
      </c>
      <c r="AI35" s="203">
        <v>0</v>
      </c>
      <c r="AJ35" s="117">
        <v>0</v>
      </c>
      <c r="AK35" s="388"/>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row>
    <row r="36" spans="1:99" s="9" customFormat="1" hidden="1" x14ac:dyDescent="0.35">
      <c r="A36" s="207" t="s">
        <v>21</v>
      </c>
      <c r="B36" s="207" t="s">
        <v>22</v>
      </c>
      <c r="C36" s="207" t="s">
        <v>99</v>
      </c>
      <c r="D36" s="207" t="s">
        <v>100</v>
      </c>
      <c r="E36" s="198" t="s">
        <v>110</v>
      </c>
      <c r="F36" s="165">
        <v>169000</v>
      </c>
      <c r="G36" s="133">
        <v>0</v>
      </c>
      <c r="H36" s="133">
        <v>0</v>
      </c>
      <c r="I36" s="133">
        <v>0</v>
      </c>
      <c r="J36" s="133">
        <v>0</v>
      </c>
      <c r="K36" s="133">
        <v>0</v>
      </c>
      <c r="L36" s="133">
        <v>0</v>
      </c>
      <c r="M36" s="133">
        <v>0</v>
      </c>
      <c r="N36" s="133">
        <v>0</v>
      </c>
      <c r="O36" s="133">
        <v>0</v>
      </c>
      <c r="P36" s="133">
        <v>0</v>
      </c>
      <c r="Q36" s="133">
        <v>0</v>
      </c>
      <c r="R36" s="133">
        <v>0</v>
      </c>
      <c r="S36" s="133">
        <v>0</v>
      </c>
      <c r="T36" s="133">
        <v>0</v>
      </c>
      <c r="U36" s="133">
        <v>0</v>
      </c>
      <c r="V36" s="133">
        <v>0</v>
      </c>
      <c r="W36" s="133">
        <v>0</v>
      </c>
      <c r="X36" s="122">
        <v>0</v>
      </c>
      <c r="Y36" s="122">
        <v>0</v>
      </c>
      <c r="Z36" s="133">
        <v>0</v>
      </c>
      <c r="AA36" s="133">
        <v>0</v>
      </c>
      <c r="AB36" s="133">
        <v>0</v>
      </c>
      <c r="AC36" s="133">
        <v>0</v>
      </c>
      <c r="AD36" s="133">
        <v>0</v>
      </c>
      <c r="AE36" s="133">
        <v>0</v>
      </c>
      <c r="AF36" s="133">
        <v>0</v>
      </c>
      <c r="AG36" s="133">
        <v>0</v>
      </c>
      <c r="AH36" s="133">
        <v>0</v>
      </c>
      <c r="AI36" s="133">
        <v>0</v>
      </c>
      <c r="AJ36" s="121">
        <v>0</v>
      </c>
      <c r="AK36" s="388"/>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c r="CO36" s="13"/>
      <c r="CP36" s="13"/>
      <c r="CQ36" s="13"/>
      <c r="CR36" s="13"/>
      <c r="CS36" s="13"/>
      <c r="CT36" s="13"/>
      <c r="CU36" s="13"/>
    </row>
    <row r="37" spans="1:99" s="16" customFormat="1" hidden="1" x14ac:dyDescent="0.35">
      <c r="A37" s="205" t="s">
        <v>21</v>
      </c>
      <c r="B37" s="205" t="s">
        <v>22</v>
      </c>
      <c r="C37" s="205" t="s">
        <v>99</v>
      </c>
      <c r="D37" s="205" t="s">
        <v>100</v>
      </c>
      <c r="E37" s="195" t="s">
        <v>109</v>
      </c>
      <c r="F37" s="165">
        <v>169000</v>
      </c>
      <c r="G37" s="203">
        <v>0</v>
      </c>
      <c r="H37" s="203">
        <v>0</v>
      </c>
      <c r="I37" s="203">
        <v>0</v>
      </c>
      <c r="J37" s="203">
        <v>0</v>
      </c>
      <c r="K37" s="203">
        <v>0</v>
      </c>
      <c r="L37" s="203">
        <v>0</v>
      </c>
      <c r="M37" s="203">
        <v>0</v>
      </c>
      <c r="N37" s="203">
        <v>0</v>
      </c>
      <c r="O37" s="203">
        <v>0</v>
      </c>
      <c r="P37" s="203">
        <v>0</v>
      </c>
      <c r="Q37" s="203">
        <v>0</v>
      </c>
      <c r="R37" s="203">
        <v>0</v>
      </c>
      <c r="S37" s="203">
        <v>0</v>
      </c>
      <c r="T37" s="203">
        <v>0</v>
      </c>
      <c r="U37" s="203">
        <v>0</v>
      </c>
      <c r="V37" s="203">
        <v>0</v>
      </c>
      <c r="W37" s="203">
        <v>0</v>
      </c>
      <c r="X37" s="118">
        <v>0</v>
      </c>
      <c r="Y37" s="118">
        <v>0</v>
      </c>
      <c r="Z37" s="203">
        <v>0</v>
      </c>
      <c r="AA37" s="203">
        <v>0</v>
      </c>
      <c r="AB37" s="203">
        <v>0</v>
      </c>
      <c r="AC37" s="203">
        <v>0</v>
      </c>
      <c r="AD37" s="203">
        <v>0</v>
      </c>
      <c r="AE37" s="203">
        <v>0</v>
      </c>
      <c r="AF37" s="203">
        <v>0</v>
      </c>
      <c r="AG37" s="203">
        <v>0</v>
      </c>
      <c r="AH37" s="203">
        <v>0</v>
      </c>
      <c r="AI37" s="203">
        <v>0</v>
      </c>
      <c r="AJ37" s="117">
        <v>0</v>
      </c>
      <c r="AK37" s="388"/>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c r="CO37" s="13"/>
      <c r="CP37" s="13"/>
      <c r="CQ37" s="13"/>
      <c r="CR37" s="13"/>
      <c r="CS37" s="13"/>
      <c r="CT37" s="13"/>
      <c r="CU37" s="13"/>
    </row>
    <row r="38" spans="1:99" s="16" customFormat="1" hidden="1" x14ac:dyDescent="0.35">
      <c r="A38" s="207" t="s">
        <v>21</v>
      </c>
      <c r="B38" s="207" t="s">
        <v>22</v>
      </c>
      <c r="C38" s="207" t="s">
        <v>100</v>
      </c>
      <c r="D38" s="207" t="s">
        <v>100</v>
      </c>
      <c r="E38" s="198" t="s">
        <v>109</v>
      </c>
      <c r="F38" s="165">
        <v>169000</v>
      </c>
      <c r="G38" s="133">
        <v>0</v>
      </c>
      <c r="H38" s="133">
        <v>0</v>
      </c>
      <c r="I38" s="133">
        <v>0</v>
      </c>
      <c r="J38" s="133">
        <v>0</v>
      </c>
      <c r="K38" s="133">
        <v>0</v>
      </c>
      <c r="L38" s="133">
        <v>0</v>
      </c>
      <c r="M38" s="133">
        <v>0</v>
      </c>
      <c r="N38" s="133">
        <v>0</v>
      </c>
      <c r="O38" s="133">
        <v>0</v>
      </c>
      <c r="P38" s="133">
        <v>0</v>
      </c>
      <c r="Q38" s="133">
        <v>0</v>
      </c>
      <c r="R38" s="133">
        <v>0</v>
      </c>
      <c r="S38" s="133">
        <v>0</v>
      </c>
      <c r="T38" s="133">
        <v>0</v>
      </c>
      <c r="U38" s="133">
        <v>0</v>
      </c>
      <c r="V38" s="133">
        <v>0</v>
      </c>
      <c r="W38" s="133">
        <v>0</v>
      </c>
      <c r="X38" s="122">
        <v>0</v>
      </c>
      <c r="Y38" s="122">
        <v>0</v>
      </c>
      <c r="Z38" s="133">
        <v>0</v>
      </c>
      <c r="AA38" s="133">
        <v>0</v>
      </c>
      <c r="AB38" s="133">
        <v>0</v>
      </c>
      <c r="AC38" s="133">
        <v>0</v>
      </c>
      <c r="AD38" s="133">
        <v>0</v>
      </c>
      <c r="AE38" s="133">
        <v>0</v>
      </c>
      <c r="AF38" s="133">
        <v>0</v>
      </c>
      <c r="AG38" s="133">
        <v>0</v>
      </c>
      <c r="AH38" s="133">
        <v>0</v>
      </c>
      <c r="AI38" s="133">
        <v>0</v>
      </c>
      <c r="AJ38" s="121">
        <v>0</v>
      </c>
      <c r="AK38" s="388"/>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c r="CO38" s="13"/>
      <c r="CP38" s="13"/>
      <c r="CQ38" s="13"/>
      <c r="CR38" s="13"/>
      <c r="CS38" s="13"/>
      <c r="CT38" s="13"/>
      <c r="CU38" s="13"/>
    </row>
    <row r="39" spans="1:99" s="16" customFormat="1" hidden="1" x14ac:dyDescent="0.35">
      <c r="A39" s="205" t="s">
        <v>23</v>
      </c>
      <c r="B39" s="205" t="s">
        <v>24</v>
      </c>
      <c r="C39" s="205" t="s">
        <v>99</v>
      </c>
      <c r="D39" s="205" t="s">
        <v>100</v>
      </c>
      <c r="E39" s="195" t="s">
        <v>109</v>
      </c>
      <c r="F39" s="165">
        <v>178000</v>
      </c>
      <c r="G39" s="203">
        <v>0</v>
      </c>
      <c r="H39" s="203">
        <v>0</v>
      </c>
      <c r="I39" s="203">
        <v>0</v>
      </c>
      <c r="J39" s="203">
        <v>0</v>
      </c>
      <c r="K39" s="203">
        <v>0</v>
      </c>
      <c r="L39" s="203">
        <v>0</v>
      </c>
      <c r="M39" s="203">
        <v>0</v>
      </c>
      <c r="N39" s="203">
        <v>0</v>
      </c>
      <c r="O39" s="203">
        <v>0</v>
      </c>
      <c r="P39" s="203">
        <v>0</v>
      </c>
      <c r="Q39" s="203">
        <v>0</v>
      </c>
      <c r="R39" s="203">
        <v>0</v>
      </c>
      <c r="S39" s="203">
        <v>0</v>
      </c>
      <c r="T39" s="203">
        <v>0</v>
      </c>
      <c r="U39" s="203">
        <v>0</v>
      </c>
      <c r="V39" s="203">
        <v>0</v>
      </c>
      <c r="W39" s="203">
        <v>0</v>
      </c>
      <c r="X39" s="118">
        <v>0</v>
      </c>
      <c r="Y39" s="118">
        <v>0</v>
      </c>
      <c r="Z39" s="203">
        <v>0</v>
      </c>
      <c r="AA39" s="203">
        <v>0</v>
      </c>
      <c r="AB39" s="203">
        <v>0</v>
      </c>
      <c r="AC39" s="203">
        <v>0</v>
      </c>
      <c r="AD39" s="203">
        <v>0</v>
      </c>
      <c r="AE39" s="203">
        <v>0</v>
      </c>
      <c r="AF39" s="203">
        <v>0</v>
      </c>
      <c r="AG39" s="203">
        <v>0</v>
      </c>
      <c r="AH39" s="203">
        <v>0</v>
      </c>
      <c r="AI39" s="203">
        <v>0</v>
      </c>
      <c r="AJ39" s="117">
        <v>0</v>
      </c>
      <c r="AK39" s="388"/>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c r="CF39" s="13"/>
      <c r="CG39" s="13"/>
      <c r="CH39" s="13"/>
      <c r="CI39" s="13"/>
      <c r="CJ39" s="13"/>
      <c r="CK39" s="13"/>
      <c r="CL39" s="13"/>
      <c r="CM39" s="13"/>
      <c r="CN39" s="13"/>
      <c r="CO39" s="13"/>
      <c r="CP39" s="13"/>
      <c r="CQ39" s="13"/>
      <c r="CR39" s="13"/>
      <c r="CS39" s="13"/>
      <c r="CT39" s="13"/>
      <c r="CU39" s="13"/>
    </row>
    <row r="40" spans="1:99" s="9" customFormat="1" hidden="1" x14ac:dyDescent="0.35">
      <c r="A40" s="207" t="s">
        <v>23</v>
      </c>
      <c r="B40" s="207" t="s">
        <v>24</v>
      </c>
      <c r="C40" s="207" t="s">
        <v>100</v>
      </c>
      <c r="D40" s="207" t="s">
        <v>100</v>
      </c>
      <c r="E40" s="198" t="s">
        <v>109</v>
      </c>
      <c r="F40" s="165">
        <v>178000</v>
      </c>
      <c r="G40" s="133">
        <v>0</v>
      </c>
      <c r="H40" s="133">
        <v>0</v>
      </c>
      <c r="I40" s="133">
        <v>0</v>
      </c>
      <c r="J40" s="133">
        <v>0</v>
      </c>
      <c r="K40" s="133">
        <v>0</v>
      </c>
      <c r="L40" s="133">
        <v>0</v>
      </c>
      <c r="M40" s="133">
        <v>0</v>
      </c>
      <c r="N40" s="133">
        <v>0</v>
      </c>
      <c r="O40" s="133">
        <v>0</v>
      </c>
      <c r="P40" s="133">
        <v>0</v>
      </c>
      <c r="Q40" s="133">
        <v>0</v>
      </c>
      <c r="R40" s="133">
        <v>0</v>
      </c>
      <c r="S40" s="133">
        <v>0</v>
      </c>
      <c r="T40" s="133">
        <v>0</v>
      </c>
      <c r="U40" s="133">
        <v>0</v>
      </c>
      <c r="V40" s="133">
        <v>0</v>
      </c>
      <c r="W40" s="133">
        <v>0</v>
      </c>
      <c r="X40" s="122">
        <v>0</v>
      </c>
      <c r="Y40" s="122">
        <v>0</v>
      </c>
      <c r="Z40" s="133">
        <v>0</v>
      </c>
      <c r="AA40" s="133">
        <v>0</v>
      </c>
      <c r="AB40" s="133">
        <v>0</v>
      </c>
      <c r="AC40" s="133">
        <v>0</v>
      </c>
      <c r="AD40" s="133">
        <v>0</v>
      </c>
      <c r="AE40" s="133">
        <v>0</v>
      </c>
      <c r="AF40" s="133">
        <v>0</v>
      </c>
      <c r="AG40" s="133">
        <v>0</v>
      </c>
      <c r="AH40" s="133">
        <v>0</v>
      </c>
      <c r="AI40" s="133">
        <v>0</v>
      </c>
      <c r="AJ40" s="121">
        <v>0</v>
      </c>
      <c r="AK40" s="388"/>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c r="CF40" s="13"/>
      <c r="CG40" s="13"/>
      <c r="CH40" s="13"/>
      <c r="CI40" s="13"/>
      <c r="CJ40" s="13"/>
      <c r="CK40" s="13"/>
      <c r="CL40" s="13"/>
      <c r="CM40" s="13"/>
      <c r="CN40" s="13"/>
      <c r="CO40" s="13"/>
      <c r="CP40" s="13"/>
      <c r="CQ40" s="13"/>
      <c r="CR40" s="13"/>
      <c r="CS40" s="13"/>
      <c r="CT40" s="13"/>
      <c r="CU40" s="13"/>
    </row>
    <row r="41" spans="1:99" s="16" customFormat="1" hidden="1" x14ac:dyDescent="0.35">
      <c r="A41" s="205" t="s">
        <v>25</v>
      </c>
      <c r="B41" s="205" t="s">
        <v>26</v>
      </c>
      <c r="C41" s="205" t="s">
        <v>99</v>
      </c>
      <c r="D41" s="205" t="s">
        <v>100</v>
      </c>
      <c r="E41" s="195" t="s">
        <v>109</v>
      </c>
      <c r="F41" s="165">
        <v>248000</v>
      </c>
      <c r="G41" s="203">
        <v>0</v>
      </c>
      <c r="H41" s="203">
        <v>0</v>
      </c>
      <c r="I41" s="203">
        <v>0</v>
      </c>
      <c r="J41" s="203">
        <v>0</v>
      </c>
      <c r="K41" s="203">
        <v>0</v>
      </c>
      <c r="L41" s="203">
        <v>0</v>
      </c>
      <c r="M41" s="203">
        <v>0</v>
      </c>
      <c r="N41" s="203">
        <v>0</v>
      </c>
      <c r="O41" s="203">
        <v>0</v>
      </c>
      <c r="P41" s="203">
        <v>0</v>
      </c>
      <c r="Q41" s="203">
        <v>0</v>
      </c>
      <c r="R41" s="203">
        <v>0</v>
      </c>
      <c r="S41" s="203">
        <v>0</v>
      </c>
      <c r="T41" s="203">
        <v>0</v>
      </c>
      <c r="U41" s="203">
        <v>0</v>
      </c>
      <c r="V41" s="203">
        <v>0</v>
      </c>
      <c r="W41" s="203">
        <v>0</v>
      </c>
      <c r="X41" s="118">
        <v>0</v>
      </c>
      <c r="Y41" s="118">
        <v>0</v>
      </c>
      <c r="Z41" s="203">
        <v>0</v>
      </c>
      <c r="AA41" s="203">
        <v>0</v>
      </c>
      <c r="AB41" s="203">
        <v>0</v>
      </c>
      <c r="AC41" s="203">
        <v>0</v>
      </c>
      <c r="AD41" s="203">
        <v>0</v>
      </c>
      <c r="AE41" s="203">
        <v>0</v>
      </c>
      <c r="AF41" s="203">
        <v>0</v>
      </c>
      <c r="AG41" s="203">
        <v>0</v>
      </c>
      <c r="AH41" s="203">
        <v>0</v>
      </c>
      <c r="AI41" s="203">
        <v>0</v>
      </c>
      <c r="AJ41" s="117">
        <v>0</v>
      </c>
      <c r="AK41" s="388"/>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c r="CF41" s="13"/>
      <c r="CG41" s="13"/>
      <c r="CH41" s="13"/>
      <c r="CI41" s="13"/>
      <c r="CJ41" s="13"/>
      <c r="CK41" s="13"/>
      <c r="CL41" s="13"/>
      <c r="CM41" s="13"/>
      <c r="CN41" s="13"/>
      <c r="CO41" s="13"/>
      <c r="CP41" s="13"/>
      <c r="CQ41" s="13"/>
      <c r="CR41" s="13"/>
      <c r="CS41" s="13"/>
      <c r="CT41" s="13"/>
      <c r="CU41" s="13"/>
    </row>
    <row r="42" spans="1:99" s="16" customFormat="1" hidden="1" x14ac:dyDescent="0.35">
      <c r="A42" s="207" t="s">
        <v>25</v>
      </c>
      <c r="B42" s="207" t="s">
        <v>26</v>
      </c>
      <c r="C42" s="207" t="s">
        <v>100</v>
      </c>
      <c r="D42" s="207" t="s">
        <v>100</v>
      </c>
      <c r="E42" s="198" t="s">
        <v>109</v>
      </c>
      <c r="F42" s="165">
        <v>248000</v>
      </c>
      <c r="G42" s="133">
        <v>0</v>
      </c>
      <c r="H42" s="133">
        <v>0</v>
      </c>
      <c r="I42" s="133">
        <v>0</v>
      </c>
      <c r="J42" s="133">
        <v>0</v>
      </c>
      <c r="K42" s="133">
        <v>0</v>
      </c>
      <c r="L42" s="133">
        <v>0</v>
      </c>
      <c r="M42" s="133">
        <v>0</v>
      </c>
      <c r="N42" s="133">
        <v>0</v>
      </c>
      <c r="O42" s="133">
        <v>0</v>
      </c>
      <c r="P42" s="133">
        <v>0</v>
      </c>
      <c r="Q42" s="133">
        <v>0</v>
      </c>
      <c r="R42" s="133">
        <v>0</v>
      </c>
      <c r="S42" s="133">
        <v>0</v>
      </c>
      <c r="T42" s="133">
        <v>0</v>
      </c>
      <c r="U42" s="133">
        <v>0</v>
      </c>
      <c r="V42" s="133">
        <v>0</v>
      </c>
      <c r="W42" s="133">
        <v>0</v>
      </c>
      <c r="X42" s="122">
        <v>0</v>
      </c>
      <c r="Y42" s="122">
        <v>0</v>
      </c>
      <c r="Z42" s="133">
        <v>0</v>
      </c>
      <c r="AA42" s="133">
        <v>0</v>
      </c>
      <c r="AB42" s="133">
        <v>0</v>
      </c>
      <c r="AC42" s="133">
        <v>0</v>
      </c>
      <c r="AD42" s="133">
        <v>0</v>
      </c>
      <c r="AE42" s="133">
        <v>0</v>
      </c>
      <c r="AF42" s="133">
        <v>0</v>
      </c>
      <c r="AG42" s="133">
        <v>0</v>
      </c>
      <c r="AH42" s="133">
        <v>0</v>
      </c>
      <c r="AI42" s="133">
        <v>0</v>
      </c>
      <c r="AJ42" s="121">
        <v>0</v>
      </c>
      <c r="AK42" s="388"/>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c r="CF42" s="13"/>
      <c r="CG42" s="13"/>
      <c r="CH42" s="13"/>
      <c r="CI42" s="13"/>
      <c r="CJ42" s="13"/>
      <c r="CK42" s="13"/>
      <c r="CL42" s="13"/>
      <c r="CM42" s="13"/>
      <c r="CN42" s="13"/>
      <c r="CO42" s="13"/>
      <c r="CP42" s="13"/>
      <c r="CQ42" s="13"/>
      <c r="CR42" s="13"/>
      <c r="CS42" s="13"/>
      <c r="CT42" s="13"/>
      <c r="CU42" s="13"/>
    </row>
    <row r="43" spans="1:99" s="16" customFormat="1" hidden="1" x14ac:dyDescent="0.35">
      <c r="A43" s="205" t="s">
        <v>25</v>
      </c>
      <c r="B43" s="205" t="s">
        <v>26</v>
      </c>
      <c r="C43" s="205" t="s">
        <v>100</v>
      </c>
      <c r="D43" s="205" t="s">
        <v>100</v>
      </c>
      <c r="E43" s="195" t="s">
        <v>110</v>
      </c>
      <c r="F43" s="165">
        <v>248000</v>
      </c>
      <c r="G43" s="203">
        <v>0</v>
      </c>
      <c r="H43" s="203">
        <v>0</v>
      </c>
      <c r="I43" s="203">
        <v>0</v>
      </c>
      <c r="J43" s="203">
        <v>0</v>
      </c>
      <c r="K43" s="203">
        <v>0</v>
      </c>
      <c r="L43" s="203">
        <v>0</v>
      </c>
      <c r="M43" s="203">
        <v>0</v>
      </c>
      <c r="N43" s="203">
        <v>0</v>
      </c>
      <c r="O43" s="203">
        <v>0</v>
      </c>
      <c r="P43" s="203">
        <v>0</v>
      </c>
      <c r="Q43" s="203">
        <v>0</v>
      </c>
      <c r="R43" s="203">
        <v>0</v>
      </c>
      <c r="S43" s="203">
        <v>0</v>
      </c>
      <c r="T43" s="203">
        <v>0</v>
      </c>
      <c r="U43" s="203">
        <v>0</v>
      </c>
      <c r="V43" s="203">
        <v>0</v>
      </c>
      <c r="W43" s="203">
        <v>0</v>
      </c>
      <c r="X43" s="118">
        <v>0</v>
      </c>
      <c r="Y43" s="118">
        <v>0</v>
      </c>
      <c r="Z43" s="203">
        <v>0</v>
      </c>
      <c r="AA43" s="203">
        <v>0</v>
      </c>
      <c r="AB43" s="203">
        <v>0</v>
      </c>
      <c r="AC43" s="203">
        <v>0</v>
      </c>
      <c r="AD43" s="203">
        <v>0</v>
      </c>
      <c r="AE43" s="203">
        <v>0</v>
      </c>
      <c r="AF43" s="203">
        <v>0</v>
      </c>
      <c r="AG43" s="203">
        <v>0</v>
      </c>
      <c r="AH43" s="203">
        <v>0</v>
      </c>
      <c r="AI43" s="203">
        <v>0</v>
      </c>
      <c r="AJ43" s="117">
        <v>0</v>
      </c>
      <c r="AK43" s="388"/>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c r="CF43" s="13"/>
      <c r="CG43" s="13"/>
      <c r="CH43" s="13"/>
      <c r="CI43" s="13"/>
      <c r="CJ43" s="13"/>
      <c r="CK43" s="13"/>
      <c r="CL43" s="13"/>
      <c r="CM43" s="13"/>
      <c r="CN43" s="13"/>
      <c r="CO43" s="13"/>
      <c r="CP43" s="13"/>
      <c r="CQ43" s="13"/>
      <c r="CR43" s="13"/>
      <c r="CS43" s="13"/>
      <c r="CT43" s="13"/>
      <c r="CU43" s="13"/>
    </row>
    <row r="44" spans="1:99" s="9" customFormat="1" hidden="1" x14ac:dyDescent="0.35">
      <c r="A44" s="207" t="s">
        <v>27</v>
      </c>
      <c r="B44" s="207" t="s">
        <v>28</v>
      </c>
      <c r="C44" s="207" t="s">
        <v>100</v>
      </c>
      <c r="D44" s="207" t="s">
        <v>100</v>
      </c>
      <c r="E44" s="198" t="s">
        <v>110</v>
      </c>
      <c r="F44" s="165">
        <v>11000</v>
      </c>
      <c r="G44" s="133">
        <v>0</v>
      </c>
      <c r="H44" s="133">
        <v>0</v>
      </c>
      <c r="I44" s="133">
        <v>0</v>
      </c>
      <c r="J44" s="133">
        <v>0</v>
      </c>
      <c r="K44" s="133">
        <v>0</v>
      </c>
      <c r="L44" s="133">
        <v>0</v>
      </c>
      <c r="M44" s="133">
        <v>0</v>
      </c>
      <c r="N44" s="133">
        <v>0</v>
      </c>
      <c r="O44" s="133">
        <v>0</v>
      </c>
      <c r="P44" s="133">
        <v>0</v>
      </c>
      <c r="Q44" s="133">
        <v>0</v>
      </c>
      <c r="R44" s="133">
        <v>0</v>
      </c>
      <c r="S44" s="133">
        <v>0</v>
      </c>
      <c r="T44" s="133">
        <v>0</v>
      </c>
      <c r="U44" s="133">
        <v>0</v>
      </c>
      <c r="V44" s="133">
        <v>0</v>
      </c>
      <c r="W44" s="133">
        <v>0</v>
      </c>
      <c r="X44" s="122">
        <v>0</v>
      </c>
      <c r="Y44" s="122">
        <v>0</v>
      </c>
      <c r="Z44" s="133">
        <v>0</v>
      </c>
      <c r="AA44" s="133">
        <v>0</v>
      </c>
      <c r="AB44" s="133">
        <v>0</v>
      </c>
      <c r="AC44" s="133">
        <v>0</v>
      </c>
      <c r="AD44" s="133">
        <v>0</v>
      </c>
      <c r="AE44" s="133">
        <v>0</v>
      </c>
      <c r="AF44" s="133">
        <v>0</v>
      </c>
      <c r="AG44" s="133">
        <v>0</v>
      </c>
      <c r="AH44" s="133">
        <v>0</v>
      </c>
      <c r="AI44" s="133">
        <v>0</v>
      </c>
      <c r="AJ44" s="121">
        <v>0</v>
      </c>
      <c r="AK44" s="388"/>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c r="CF44" s="13"/>
      <c r="CG44" s="13"/>
      <c r="CH44" s="13"/>
      <c r="CI44" s="13"/>
      <c r="CJ44" s="13"/>
      <c r="CK44" s="13"/>
      <c r="CL44" s="13"/>
      <c r="CM44" s="13"/>
      <c r="CN44" s="13"/>
      <c r="CO44" s="13"/>
      <c r="CP44" s="13"/>
      <c r="CQ44" s="13"/>
      <c r="CR44" s="13"/>
      <c r="CS44" s="13"/>
      <c r="CT44" s="13"/>
      <c r="CU44" s="13"/>
    </row>
    <row r="45" spans="1:99" s="16" customFormat="1" hidden="1" x14ac:dyDescent="0.35">
      <c r="A45" s="205" t="s">
        <v>27</v>
      </c>
      <c r="B45" s="205" t="s">
        <v>28</v>
      </c>
      <c r="C45" s="205" t="s">
        <v>100</v>
      </c>
      <c r="D45" s="205" t="s">
        <v>100</v>
      </c>
      <c r="E45" s="195" t="s">
        <v>109</v>
      </c>
      <c r="F45" s="165">
        <v>11000</v>
      </c>
      <c r="G45" s="203">
        <v>0</v>
      </c>
      <c r="H45" s="203">
        <v>0</v>
      </c>
      <c r="I45" s="203">
        <v>0</v>
      </c>
      <c r="J45" s="203">
        <v>0</v>
      </c>
      <c r="K45" s="203">
        <v>0</v>
      </c>
      <c r="L45" s="203">
        <v>0</v>
      </c>
      <c r="M45" s="203">
        <v>0</v>
      </c>
      <c r="N45" s="203">
        <v>0</v>
      </c>
      <c r="O45" s="203">
        <v>0</v>
      </c>
      <c r="P45" s="203">
        <v>0</v>
      </c>
      <c r="Q45" s="203">
        <v>0</v>
      </c>
      <c r="R45" s="203">
        <v>0</v>
      </c>
      <c r="S45" s="203">
        <v>0</v>
      </c>
      <c r="T45" s="203">
        <v>0</v>
      </c>
      <c r="U45" s="203">
        <v>0</v>
      </c>
      <c r="V45" s="203">
        <v>0</v>
      </c>
      <c r="W45" s="203">
        <v>0</v>
      </c>
      <c r="X45" s="118">
        <v>0</v>
      </c>
      <c r="Y45" s="118">
        <v>0</v>
      </c>
      <c r="Z45" s="203">
        <v>0</v>
      </c>
      <c r="AA45" s="203">
        <v>0</v>
      </c>
      <c r="AB45" s="203">
        <v>0</v>
      </c>
      <c r="AC45" s="203">
        <v>0</v>
      </c>
      <c r="AD45" s="203">
        <v>0</v>
      </c>
      <c r="AE45" s="203">
        <v>0</v>
      </c>
      <c r="AF45" s="203">
        <v>0</v>
      </c>
      <c r="AG45" s="203">
        <v>0</v>
      </c>
      <c r="AH45" s="203">
        <v>0</v>
      </c>
      <c r="AI45" s="203">
        <v>0</v>
      </c>
      <c r="AJ45" s="117">
        <v>0</v>
      </c>
      <c r="AK45" s="388"/>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c r="CF45" s="13"/>
      <c r="CG45" s="13"/>
      <c r="CH45" s="13"/>
      <c r="CI45" s="13"/>
      <c r="CJ45" s="13"/>
      <c r="CK45" s="13"/>
      <c r="CL45" s="13"/>
      <c r="CM45" s="13"/>
      <c r="CN45" s="13"/>
      <c r="CO45" s="13"/>
      <c r="CP45" s="13"/>
      <c r="CQ45" s="13"/>
      <c r="CR45" s="13"/>
      <c r="CS45" s="13"/>
      <c r="CT45" s="13"/>
      <c r="CU45" s="13"/>
    </row>
    <row r="46" spans="1:99" s="16" customFormat="1" hidden="1" x14ac:dyDescent="0.35">
      <c r="A46" s="207" t="s">
        <v>29</v>
      </c>
      <c r="B46" s="207" t="s">
        <v>30</v>
      </c>
      <c r="C46" s="207" t="s">
        <v>100</v>
      </c>
      <c r="D46" s="207" t="s">
        <v>100</v>
      </c>
      <c r="E46" s="198" t="s">
        <v>109</v>
      </c>
      <c r="F46" s="165">
        <v>59000</v>
      </c>
      <c r="G46" s="133">
        <v>0</v>
      </c>
      <c r="H46" s="133">
        <v>0</v>
      </c>
      <c r="I46" s="133">
        <v>0</v>
      </c>
      <c r="J46" s="133">
        <v>0</v>
      </c>
      <c r="K46" s="133">
        <v>0</v>
      </c>
      <c r="L46" s="133">
        <v>0</v>
      </c>
      <c r="M46" s="133">
        <v>0</v>
      </c>
      <c r="N46" s="133">
        <v>0</v>
      </c>
      <c r="O46" s="133">
        <v>0</v>
      </c>
      <c r="P46" s="133">
        <v>0</v>
      </c>
      <c r="Q46" s="133">
        <v>0</v>
      </c>
      <c r="R46" s="133">
        <v>0</v>
      </c>
      <c r="S46" s="133">
        <v>0</v>
      </c>
      <c r="T46" s="133">
        <v>0</v>
      </c>
      <c r="U46" s="133">
        <v>0</v>
      </c>
      <c r="V46" s="133">
        <v>0</v>
      </c>
      <c r="W46" s="133">
        <v>0</v>
      </c>
      <c r="X46" s="122">
        <v>0</v>
      </c>
      <c r="Y46" s="122">
        <v>0</v>
      </c>
      <c r="Z46" s="133">
        <v>0</v>
      </c>
      <c r="AA46" s="133">
        <v>0</v>
      </c>
      <c r="AB46" s="133">
        <v>0</v>
      </c>
      <c r="AC46" s="133">
        <v>0</v>
      </c>
      <c r="AD46" s="133">
        <v>0</v>
      </c>
      <c r="AE46" s="133">
        <v>0</v>
      </c>
      <c r="AF46" s="133">
        <v>0</v>
      </c>
      <c r="AG46" s="133">
        <v>0</v>
      </c>
      <c r="AH46" s="133">
        <v>0</v>
      </c>
      <c r="AI46" s="133">
        <v>0</v>
      </c>
      <c r="AJ46" s="121">
        <v>0</v>
      </c>
      <c r="AK46" s="388"/>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c r="CF46" s="13"/>
      <c r="CG46" s="13"/>
      <c r="CH46" s="13"/>
      <c r="CI46" s="13"/>
      <c r="CJ46" s="13"/>
      <c r="CK46" s="13"/>
      <c r="CL46" s="13"/>
      <c r="CM46" s="13"/>
      <c r="CN46" s="13"/>
      <c r="CO46" s="13"/>
      <c r="CP46" s="13"/>
      <c r="CQ46" s="13"/>
      <c r="CR46" s="13"/>
      <c r="CS46" s="13"/>
      <c r="CT46" s="13"/>
      <c r="CU46" s="13"/>
    </row>
    <row r="47" spans="1:99" s="16" customFormat="1" hidden="1" x14ac:dyDescent="0.35">
      <c r="A47" s="205" t="s">
        <v>31</v>
      </c>
      <c r="B47" s="205" t="s">
        <v>32</v>
      </c>
      <c r="C47" s="205" t="s">
        <v>100</v>
      </c>
      <c r="D47" s="205" t="s">
        <v>100</v>
      </c>
      <c r="E47" s="195" t="s">
        <v>109</v>
      </c>
      <c r="F47" s="165">
        <v>56000</v>
      </c>
      <c r="G47" s="203">
        <v>0</v>
      </c>
      <c r="H47" s="203">
        <v>0</v>
      </c>
      <c r="I47" s="203">
        <v>0</v>
      </c>
      <c r="J47" s="203">
        <v>0</v>
      </c>
      <c r="K47" s="203">
        <v>0</v>
      </c>
      <c r="L47" s="203">
        <v>0</v>
      </c>
      <c r="M47" s="203">
        <v>0</v>
      </c>
      <c r="N47" s="203">
        <v>0</v>
      </c>
      <c r="O47" s="203">
        <v>0</v>
      </c>
      <c r="P47" s="203">
        <v>0</v>
      </c>
      <c r="Q47" s="203">
        <v>0</v>
      </c>
      <c r="R47" s="203">
        <v>0</v>
      </c>
      <c r="S47" s="203">
        <v>0</v>
      </c>
      <c r="T47" s="203">
        <v>0</v>
      </c>
      <c r="U47" s="203">
        <v>0</v>
      </c>
      <c r="V47" s="203">
        <v>0</v>
      </c>
      <c r="W47" s="203">
        <v>0</v>
      </c>
      <c r="X47" s="118">
        <v>0</v>
      </c>
      <c r="Y47" s="118">
        <v>0</v>
      </c>
      <c r="Z47" s="203">
        <v>0</v>
      </c>
      <c r="AA47" s="203">
        <v>0</v>
      </c>
      <c r="AB47" s="203">
        <v>0</v>
      </c>
      <c r="AC47" s="203">
        <v>0</v>
      </c>
      <c r="AD47" s="203">
        <v>0</v>
      </c>
      <c r="AE47" s="203">
        <v>0</v>
      </c>
      <c r="AF47" s="203">
        <v>0</v>
      </c>
      <c r="AG47" s="203">
        <v>0</v>
      </c>
      <c r="AH47" s="203">
        <v>0</v>
      </c>
      <c r="AI47" s="203">
        <v>0</v>
      </c>
      <c r="AJ47" s="117">
        <v>0</v>
      </c>
      <c r="AK47" s="388"/>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c r="CF47" s="13"/>
      <c r="CG47" s="13"/>
      <c r="CH47" s="13"/>
      <c r="CI47" s="13"/>
      <c r="CJ47" s="13"/>
      <c r="CK47" s="13"/>
      <c r="CL47" s="13"/>
      <c r="CM47" s="13"/>
      <c r="CN47" s="13"/>
      <c r="CO47" s="13"/>
      <c r="CP47" s="13"/>
      <c r="CQ47" s="13"/>
      <c r="CR47" s="13"/>
      <c r="CS47" s="13"/>
      <c r="CT47" s="13"/>
      <c r="CU47" s="13"/>
    </row>
    <row r="48" spans="1:99" s="16" customFormat="1" hidden="1" x14ac:dyDescent="0.35">
      <c r="A48" s="207" t="s">
        <v>33</v>
      </c>
      <c r="B48" s="207" t="s">
        <v>34</v>
      </c>
      <c r="C48" s="207" t="s">
        <v>100</v>
      </c>
      <c r="D48" s="207" t="s">
        <v>100</v>
      </c>
      <c r="E48" s="198" t="s">
        <v>109</v>
      </c>
      <c r="F48" s="165">
        <v>56000</v>
      </c>
      <c r="G48" s="133">
        <v>0</v>
      </c>
      <c r="H48" s="133">
        <v>0</v>
      </c>
      <c r="I48" s="133">
        <v>0</v>
      </c>
      <c r="J48" s="133">
        <v>0</v>
      </c>
      <c r="K48" s="133">
        <v>0</v>
      </c>
      <c r="L48" s="133">
        <v>0</v>
      </c>
      <c r="M48" s="133">
        <v>0</v>
      </c>
      <c r="N48" s="133">
        <v>0</v>
      </c>
      <c r="O48" s="133">
        <v>0</v>
      </c>
      <c r="P48" s="133">
        <v>0</v>
      </c>
      <c r="Q48" s="133">
        <v>0</v>
      </c>
      <c r="R48" s="133">
        <v>0</v>
      </c>
      <c r="S48" s="133">
        <v>0</v>
      </c>
      <c r="T48" s="133">
        <v>0</v>
      </c>
      <c r="U48" s="133">
        <v>0</v>
      </c>
      <c r="V48" s="133">
        <v>0</v>
      </c>
      <c r="W48" s="133">
        <v>0</v>
      </c>
      <c r="X48" s="122">
        <v>0</v>
      </c>
      <c r="Y48" s="122">
        <v>0</v>
      </c>
      <c r="Z48" s="133">
        <v>0</v>
      </c>
      <c r="AA48" s="133">
        <v>0</v>
      </c>
      <c r="AB48" s="133">
        <v>0</v>
      </c>
      <c r="AC48" s="133">
        <v>0</v>
      </c>
      <c r="AD48" s="133">
        <v>0</v>
      </c>
      <c r="AE48" s="133">
        <v>0</v>
      </c>
      <c r="AF48" s="133">
        <v>0</v>
      </c>
      <c r="AG48" s="133">
        <v>0</v>
      </c>
      <c r="AH48" s="133">
        <v>0</v>
      </c>
      <c r="AI48" s="133">
        <v>0</v>
      </c>
      <c r="AJ48" s="121">
        <v>0</v>
      </c>
      <c r="AK48" s="388"/>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c r="CF48" s="13"/>
      <c r="CG48" s="13"/>
      <c r="CH48" s="13"/>
      <c r="CI48" s="13"/>
      <c r="CJ48" s="13"/>
      <c r="CK48" s="13"/>
      <c r="CL48" s="13"/>
      <c r="CM48" s="13"/>
      <c r="CN48" s="13"/>
      <c r="CO48" s="13"/>
      <c r="CP48" s="13"/>
      <c r="CQ48" s="13"/>
      <c r="CR48" s="13"/>
      <c r="CS48" s="13"/>
      <c r="CT48" s="13"/>
      <c r="CU48" s="13"/>
    </row>
    <row r="49" spans="1:99" s="16" customFormat="1" hidden="1" x14ac:dyDescent="0.35">
      <c r="A49" s="205" t="s">
        <v>116</v>
      </c>
      <c r="B49" s="205" t="s">
        <v>117</v>
      </c>
      <c r="C49" s="205" t="s">
        <v>100</v>
      </c>
      <c r="D49" s="205" t="s">
        <v>100</v>
      </c>
      <c r="E49" s="205" t="s">
        <v>109</v>
      </c>
      <c r="F49" s="206">
        <v>119000</v>
      </c>
      <c r="G49" s="203">
        <v>0</v>
      </c>
      <c r="H49" s="203">
        <v>0</v>
      </c>
      <c r="I49" s="203">
        <v>0</v>
      </c>
      <c r="J49" s="203">
        <v>0</v>
      </c>
      <c r="K49" s="203">
        <v>0</v>
      </c>
      <c r="L49" s="203">
        <v>0</v>
      </c>
      <c r="M49" s="203">
        <v>0</v>
      </c>
      <c r="N49" s="203">
        <v>0</v>
      </c>
      <c r="O49" s="203">
        <v>0</v>
      </c>
      <c r="P49" s="203">
        <v>0</v>
      </c>
      <c r="Q49" s="203">
        <v>0</v>
      </c>
      <c r="R49" s="203">
        <v>0</v>
      </c>
      <c r="S49" s="203">
        <v>0</v>
      </c>
      <c r="T49" s="203">
        <v>0</v>
      </c>
      <c r="U49" s="203">
        <v>0</v>
      </c>
      <c r="V49" s="203">
        <v>0</v>
      </c>
      <c r="W49" s="203">
        <v>0</v>
      </c>
      <c r="X49" s="118">
        <v>0</v>
      </c>
      <c r="Y49" s="118">
        <v>0</v>
      </c>
      <c r="Z49" s="203">
        <v>0</v>
      </c>
      <c r="AA49" s="203">
        <v>0</v>
      </c>
      <c r="AB49" s="203">
        <v>0</v>
      </c>
      <c r="AC49" s="203">
        <v>0</v>
      </c>
      <c r="AD49" s="203">
        <v>0</v>
      </c>
      <c r="AE49" s="203">
        <v>0</v>
      </c>
      <c r="AF49" s="203">
        <v>0</v>
      </c>
      <c r="AG49" s="203">
        <v>0</v>
      </c>
      <c r="AH49" s="203">
        <v>0</v>
      </c>
      <c r="AI49" s="203">
        <v>0</v>
      </c>
      <c r="AJ49" s="117">
        <v>0</v>
      </c>
      <c r="AK49" s="388"/>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c r="CF49" s="13"/>
      <c r="CG49" s="13"/>
      <c r="CH49" s="13"/>
      <c r="CI49" s="13"/>
      <c r="CJ49" s="13"/>
      <c r="CK49" s="13"/>
      <c r="CL49" s="13"/>
      <c r="CM49" s="13"/>
      <c r="CN49" s="13"/>
      <c r="CO49" s="13"/>
      <c r="CP49" s="13"/>
      <c r="CQ49" s="13"/>
      <c r="CR49" s="13"/>
      <c r="CS49" s="13"/>
      <c r="CT49" s="13"/>
      <c r="CU49" s="13"/>
    </row>
    <row r="50" spans="1:99" s="16" customFormat="1" hidden="1" x14ac:dyDescent="0.35">
      <c r="A50" s="207" t="s">
        <v>118</v>
      </c>
      <c r="B50" s="207" t="s">
        <v>119</v>
      </c>
      <c r="C50" s="207" t="s">
        <v>100</v>
      </c>
      <c r="D50" s="207" t="s">
        <v>100</v>
      </c>
      <c r="E50" s="207" t="s">
        <v>109</v>
      </c>
      <c r="F50" s="206">
        <v>169000</v>
      </c>
      <c r="G50" s="133">
        <v>0</v>
      </c>
      <c r="H50" s="133">
        <v>0</v>
      </c>
      <c r="I50" s="133">
        <v>0</v>
      </c>
      <c r="J50" s="133">
        <v>0</v>
      </c>
      <c r="K50" s="133">
        <v>0</v>
      </c>
      <c r="L50" s="133">
        <v>0</v>
      </c>
      <c r="M50" s="133">
        <v>0</v>
      </c>
      <c r="N50" s="133">
        <v>0</v>
      </c>
      <c r="O50" s="133">
        <v>0</v>
      </c>
      <c r="P50" s="133">
        <v>0</v>
      </c>
      <c r="Q50" s="133">
        <v>0</v>
      </c>
      <c r="R50" s="133">
        <v>0</v>
      </c>
      <c r="S50" s="133">
        <v>0</v>
      </c>
      <c r="T50" s="133">
        <v>0</v>
      </c>
      <c r="U50" s="133">
        <v>0</v>
      </c>
      <c r="V50" s="133">
        <v>0</v>
      </c>
      <c r="W50" s="133">
        <v>0</v>
      </c>
      <c r="X50" s="122">
        <v>0</v>
      </c>
      <c r="Y50" s="122">
        <v>0</v>
      </c>
      <c r="Z50" s="133">
        <v>0</v>
      </c>
      <c r="AA50" s="133">
        <v>0</v>
      </c>
      <c r="AB50" s="133">
        <v>0</v>
      </c>
      <c r="AC50" s="133">
        <v>0</v>
      </c>
      <c r="AD50" s="133">
        <v>0</v>
      </c>
      <c r="AE50" s="133">
        <v>0</v>
      </c>
      <c r="AF50" s="133">
        <v>0</v>
      </c>
      <c r="AG50" s="133">
        <v>0</v>
      </c>
      <c r="AH50" s="133">
        <v>0</v>
      </c>
      <c r="AI50" s="133">
        <v>0</v>
      </c>
      <c r="AJ50" s="121">
        <v>0</v>
      </c>
      <c r="AK50" s="388"/>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c r="CF50" s="13"/>
      <c r="CG50" s="13"/>
      <c r="CH50" s="13"/>
      <c r="CI50" s="13"/>
      <c r="CJ50" s="13"/>
      <c r="CK50" s="13"/>
      <c r="CL50" s="13"/>
      <c r="CM50" s="13"/>
      <c r="CN50" s="13"/>
      <c r="CO50" s="13"/>
      <c r="CP50" s="13"/>
      <c r="CQ50" s="13"/>
      <c r="CR50" s="13"/>
      <c r="CS50" s="13"/>
      <c r="CT50" s="13"/>
      <c r="CU50" s="13"/>
    </row>
    <row r="51" spans="1:99" hidden="1" x14ac:dyDescent="0.35">
      <c r="A51" s="205" t="s">
        <v>120</v>
      </c>
      <c r="B51" s="205" t="s">
        <v>121</v>
      </c>
      <c r="C51" s="205" t="s">
        <v>100</v>
      </c>
      <c r="D51" s="205" t="s">
        <v>100</v>
      </c>
      <c r="E51" s="205" t="s">
        <v>109</v>
      </c>
      <c r="F51" s="206">
        <v>178000</v>
      </c>
      <c r="G51" s="203">
        <v>0</v>
      </c>
      <c r="H51" s="203">
        <v>0</v>
      </c>
      <c r="I51" s="203">
        <v>0</v>
      </c>
      <c r="J51" s="203">
        <v>0</v>
      </c>
      <c r="K51" s="203">
        <v>0</v>
      </c>
      <c r="L51" s="203">
        <v>0</v>
      </c>
      <c r="M51" s="203">
        <v>0</v>
      </c>
      <c r="N51" s="203">
        <v>0</v>
      </c>
      <c r="O51" s="203">
        <v>0</v>
      </c>
      <c r="P51" s="203">
        <v>0</v>
      </c>
      <c r="Q51" s="203">
        <v>0</v>
      </c>
      <c r="R51" s="203">
        <v>0</v>
      </c>
      <c r="S51" s="203">
        <v>0</v>
      </c>
      <c r="T51" s="203">
        <v>0</v>
      </c>
      <c r="U51" s="203">
        <v>0</v>
      </c>
      <c r="V51" s="203">
        <v>0</v>
      </c>
      <c r="W51" s="203">
        <v>0</v>
      </c>
      <c r="X51" s="118">
        <v>0</v>
      </c>
      <c r="Y51" s="118">
        <v>0</v>
      </c>
      <c r="Z51" s="203">
        <v>0</v>
      </c>
      <c r="AA51" s="203">
        <v>0</v>
      </c>
      <c r="AB51" s="203">
        <v>0</v>
      </c>
      <c r="AC51" s="203">
        <v>0</v>
      </c>
      <c r="AD51" s="203">
        <v>0</v>
      </c>
      <c r="AE51" s="203">
        <v>0</v>
      </c>
      <c r="AF51" s="203">
        <v>0</v>
      </c>
      <c r="AG51" s="203">
        <v>0</v>
      </c>
      <c r="AH51" s="203">
        <v>0</v>
      </c>
      <c r="AI51" s="203">
        <v>0</v>
      </c>
      <c r="AJ51" s="117">
        <v>0</v>
      </c>
      <c r="AK51" s="388"/>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c r="CF51" s="13"/>
      <c r="CG51" s="13"/>
      <c r="CH51" s="13"/>
      <c r="CI51" s="13"/>
      <c r="CJ51" s="13"/>
      <c r="CK51" s="13"/>
      <c r="CL51" s="13"/>
      <c r="CM51" s="13"/>
      <c r="CN51" s="13"/>
      <c r="CO51" s="13"/>
      <c r="CP51" s="13"/>
      <c r="CQ51" s="13"/>
      <c r="CR51" s="13"/>
      <c r="CS51" s="13"/>
      <c r="CT51" s="13"/>
      <c r="CU51" s="13"/>
    </row>
    <row r="52" spans="1:99" hidden="1" x14ac:dyDescent="0.35">
      <c r="A52" s="207" t="s">
        <v>122</v>
      </c>
      <c r="B52" s="207" t="s">
        <v>123</v>
      </c>
      <c r="C52" s="207" t="s">
        <v>100</v>
      </c>
      <c r="D52" s="207" t="s">
        <v>100</v>
      </c>
      <c r="E52" s="207" t="s">
        <v>109</v>
      </c>
      <c r="F52" s="206">
        <v>248000</v>
      </c>
      <c r="G52" s="133">
        <v>0</v>
      </c>
      <c r="H52" s="133">
        <v>0</v>
      </c>
      <c r="I52" s="133">
        <v>0</v>
      </c>
      <c r="J52" s="133">
        <v>0</v>
      </c>
      <c r="K52" s="133">
        <v>0</v>
      </c>
      <c r="L52" s="133">
        <v>0</v>
      </c>
      <c r="M52" s="133">
        <v>0</v>
      </c>
      <c r="N52" s="133">
        <v>0</v>
      </c>
      <c r="O52" s="133">
        <v>0</v>
      </c>
      <c r="P52" s="133">
        <v>0</v>
      </c>
      <c r="Q52" s="133">
        <v>0</v>
      </c>
      <c r="R52" s="133">
        <v>0</v>
      </c>
      <c r="S52" s="133">
        <v>0</v>
      </c>
      <c r="T52" s="133">
        <v>0</v>
      </c>
      <c r="U52" s="133">
        <v>0</v>
      </c>
      <c r="V52" s="133">
        <v>0</v>
      </c>
      <c r="W52" s="133">
        <v>0</v>
      </c>
      <c r="X52" s="122">
        <v>0</v>
      </c>
      <c r="Y52" s="122">
        <v>0</v>
      </c>
      <c r="Z52" s="133">
        <v>0</v>
      </c>
      <c r="AA52" s="133">
        <v>0</v>
      </c>
      <c r="AB52" s="133">
        <v>0</v>
      </c>
      <c r="AC52" s="133">
        <v>0</v>
      </c>
      <c r="AD52" s="133">
        <v>0</v>
      </c>
      <c r="AE52" s="133">
        <v>0</v>
      </c>
      <c r="AF52" s="133">
        <v>0</v>
      </c>
      <c r="AG52" s="133">
        <v>0</v>
      </c>
      <c r="AH52" s="133">
        <v>0</v>
      </c>
      <c r="AI52" s="133">
        <v>0</v>
      </c>
      <c r="AJ52" s="121">
        <v>0</v>
      </c>
      <c r="AK52" s="388"/>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c r="CF52" s="13"/>
      <c r="CG52" s="13"/>
      <c r="CH52" s="13"/>
      <c r="CI52" s="13"/>
      <c r="CJ52" s="13"/>
      <c r="CK52" s="13"/>
      <c r="CL52" s="13"/>
      <c r="CM52" s="13"/>
      <c r="CN52" s="13"/>
      <c r="CO52" s="13"/>
      <c r="CP52" s="13"/>
      <c r="CQ52" s="13"/>
      <c r="CR52" s="13"/>
      <c r="CS52" s="13"/>
      <c r="CT52" s="13"/>
      <c r="CU52" s="13"/>
    </row>
    <row r="53" spans="1:99" hidden="1" x14ac:dyDescent="0.35">
      <c r="A53" s="205" t="s">
        <v>124</v>
      </c>
      <c r="B53" s="205" t="s">
        <v>125</v>
      </c>
      <c r="C53" s="205" t="s">
        <v>100</v>
      </c>
      <c r="D53" s="205" t="s">
        <v>100</v>
      </c>
      <c r="E53" s="205" t="s">
        <v>109</v>
      </c>
      <c r="F53" s="206">
        <v>119000</v>
      </c>
      <c r="G53" s="203">
        <v>0</v>
      </c>
      <c r="H53" s="203">
        <v>0</v>
      </c>
      <c r="I53" s="203">
        <v>0</v>
      </c>
      <c r="J53" s="203">
        <v>0</v>
      </c>
      <c r="K53" s="203">
        <v>0</v>
      </c>
      <c r="L53" s="203">
        <v>0</v>
      </c>
      <c r="M53" s="203">
        <v>0</v>
      </c>
      <c r="N53" s="203">
        <v>0</v>
      </c>
      <c r="O53" s="203">
        <v>0</v>
      </c>
      <c r="P53" s="203">
        <v>0</v>
      </c>
      <c r="Q53" s="203">
        <v>0</v>
      </c>
      <c r="R53" s="203">
        <v>0</v>
      </c>
      <c r="S53" s="203">
        <v>0</v>
      </c>
      <c r="T53" s="203">
        <v>0</v>
      </c>
      <c r="U53" s="203">
        <v>0</v>
      </c>
      <c r="V53" s="203">
        <v>0</v>
      </c>
      <c r="W53" s="203">
        <v>0</v>
      </c>
      <c r="X53" s="118">
        <v>0</v>
      </c>
      <c r="Y53" s="118">
        <v>0</v>
      </c>
      <c r="Z53" s="203">
        <v>0</v>
      </c>
      <c r="AA53" s="203">
        <v>0</v>
      </c>
      <c r="AB53" s="203">
        <v>0</v>
      </c>
      <c r="AC53" s="203">
        <v>0</v>
      </c>
      <c r="AD53" s="203">
        <v>0</v>
      </c>
      <c r="AE53" s="203">
        <v>0</v>
      </c>
      <c r="AF53" s="203">
        <v>0</v>
      </c>
      <c r="AG53" s="203">
        <v>0</v>
      </c>
      <c r="AH53" s="203">
        <v>0</v>
      </c>
      <c r="AI53" s="203">
        <v>0</v>
      </c>
      <c r="AJ53" s="117">
        <v>0</v>
      </c>
      <c r="AK53" s="388"/>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c r="CF53" s="13"/>
      <c r="CG53" s="13"/>
      <c r="CH53" s="13"/>
      <c r="CI53" s="13"/>
      <c r="CJ53" s="13"/>
      <c r="CK53" s="13"/>
      <c r="CL53" s="13"/>
      <c r="CM53" s="13"/>
      <c r="CN53" s="13"/>
      <c r="CO53" s="13"/>
      <c r="CP53" s="13"/>
      <c r="CQ53" s="13"/>
      <c r="CR53" s="13"/>
      <c r="CS53" s="13"/>
      <c r="CT53" s="13"/>
      <c r="CU53" s="13"/>
    </row>
    <row r="54" spans="1:99" hidden="1" x14ac:dyDescent="0.35">
      <c r="A54" s="207" t="s">
        <v>124</v>
      </c>
      <c r="B54" s="207" t="s">
        <v>125</v>
      </c>
      <c r="C54" s="207" t="s">
        <v>100</v>
      </c>
      <c r="D54" s="207" t="s">
        <v>100</v>
      </c>
      <c r="E54" s="207" t="s">
        <v>109</v>
      </c>
      <c r="F54" s="206">
        <v>128000</v>
      </c>
      <c r="G54" s="133">
        <v>0</v>
      </c>
      <c r="H54" s="133">
        <v>0</v>
      </c>
      <c r="I54" s="133">
        <v>0</v>
      </c>
      <c r="J54" s="133">
        <v>0</v>
      </c>
      <c r="K54" s="133">
        <v>0</v>
      </c>
      <c r="L54" s="133">
        <v>0</v>
      </c>
      <c r="M54" s="133">
        <v>0</v>
      </c>
      <c r="N54" s="133">
        <v>0</v>
      </c>
      <c r="O54" s="133">
        <v>0</v>
      </c>
      <c r="P54" s="133">
        <v>0</v>
      </c>
      <c r="Q54" s="133">
        <v>0</v>
      </c>
      <c r="R54" s="133">
        <v>0</v>
      </c>
      <c r="S54" s="133">
        <v>0</v>
      </c>
      <c r="T54" s="133">
        <v>0</v>
      </c>
      <c r="U54" s="133">
        <v>0</v>
      </c>
      <c r="V54" s="133">
        <v>0</v>
      </c>
      <c r="W54" s="133">
        <v>0</v>
      </c>
      <c r="X54" s="122">
        <v>0</v>
      </c>
      <c r="Y54" s="122">
        <v>0</v>
      </c>
      <c r="Z54" s="133">
        <v>0</v>
      </c>
      <c r="AA54" s="133">
        <v>0</v>
      </c>
      <c r="AB54" s="133">
        <v>0</v>
      </c>
      <c r="AC54" s="133">
        <v>0</v>
      </c>
      <c r="AD54" s="133">
        <v>0</v>
      </c>
      <c r="AE54" s="133">
        <v>0</v>
      </c>
      <c r="AF54" s="133">
        <v>0</v>
      </c>
      <c r="AG54" s="133">
        <v>0</v>
      </c>
      <c r="AH54" s="133">
        <v>0</v>
      </c>
      <c r="AI54" s="133">
        <v>0</v>
      </c>
      <c r="AJ54" s="121">
        <v>0</v>
      </c>
      <c r="AK54" s="388"/>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c r="CF54" s="13"/>
      <c r="CG54" s="13"/>
      <c r="CH54" s="13"/>
      <c r="CI54" s="13"/>
      <c r="CJ54" s="13"/>
      <c r="CK54" s="13"/>
      <c r="CL54" s="13"/>
      <c r="CM54" s="13"/>
      <c r="CN54" s="13"/>
      <c r="CO54" s="13"/>
      <c r="CP54" s="13"/>
      <c r="CQ54" s="13"/>
      <c r="CR54" s="13"/>
      <c r="CS54" s="13"/>
      <c r="CT54" s="13"/>
      <c r="CU54" s="13"/>
    </row>
    <row r="55" spans="1:99" hidden="1" x14ac:dyDescent="0.35">
      <c r="A55" s="205" t="s">
        <v>124</v>
      </c>
      <c r="B55" s="205" t="s">
        <v>125</v>
      </c>
      <c r="C55" s="205" t="s">
        <v>100</v>
      </c>
      <c r="D55" s="205" t="s">
        <v>100</v>
      </c>
      <c r="E55" s="205" t="s">
        <v>110</v>
      </c>
      <c r="F55" s="206">
        <v>119000</v>
      </c>
      <c r="G55" s="203">
        <v>0</v>
      </c>
      <c r="H55" s="203">
        <v>0</v>
      </c>
      <c r="I55" s="203">
        <v>0</v>
      </c>
      <c r="J55" s="203">
        <v>0</v>
      </c>
      <c r="K55" s="203">
        <v>0</v>
      </c>
      <c r="L55" s="203">
        <v>0</v>
      </c>
      <c r="M55" s="203">
        <v>0</v>
      </c>
      <c r="N55" s="203">
        <v>0</v>
      </c>
      <c r="O55" s="203">
        <v>0</v>
      </c>
      <c r="P55" s="203">
        <v>0</v>
      </c>
      <c r="Q55" s="203">
        <v>0</v>
      </c>
      <c r="R55" s="203">
        <v>0</v>
      </c>
      <c r="S55" s="203">
        <v>0</v>
      </c>
      <c r="T55" s="203">
        <v>0</v>
      </c>
      <c r="U55" s="203">
        <v>0</v>
      </c>
      <c r="V55" s="203">
        <v>0</v>
      </c>
      <c r="W55" s="203">
        <v>0</v>
      </c>
      <c r="X55" s="118">
        <v>0</v>
      </c>
      <c r="Y55" s="118">
        <v>0</v>
      </c>
      <c r="Z55" s="203">
        <v>0</v>
      </c>
      <c r="AA55" s="203">
        <v>0</v>
      </c>
      <c r="AB55" s="203">
        <v>0</v>
      </c>
      <c r="AC55" s="203">
        <v>0</v>
      </c>
      <c r="AD55" s="203">
        <v>0</v>
      </c>
      <c r="AE55" s="203">
        <v>0</v>
      </c>
      <c r="AF55" s="203">
        <v>0</v>
      </c>
      <c r="AG55" s="203">
        <v>0</v>
      </c>
      <c r="AH55" s="203">
        <v>0</v>
      </c>
      <c r="AI55" s="203">
        <v>0</v>
      </c>
      <c r="AJ55" s="117">
        <v>0</v>
      </c>
      <c r="AK55" s="388"/>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c r="CF55" s="13"/>
      <c r="CG55" s="13"/>
      <c r="CH55" s="13"/>
      <c r="CI55" s="13"/>
      <c r="CJ55" s="13"/>
      <c r="CK55" s="13"/>
      <c r="CL55" s="13"/>
      <c r="CM55" s="13"/>
      <c r="CN55" s="13"/>
      <c r="CO55" s="13"/>
      <c r="CP55" s="13"/>
      <c r="CQ55" s="13"/>
      <c r="CR55" s="13"/>
      <c r="CS55" s="13"/>
      <c r="CT55" s="13"/>
      <c r="CU55" s="13"/>
    </row>
    <row r="56" spans="1:99" hidden="1" x14ac:dyDescent="0.35">
      <c r="A56" s="207" t="s">
        <v>126</v>
      </c>
      <c r="B56" s="207" t="s">
        <v>127</v>
      </c>
      <c r="C56" s="207" t="s">
        <v>100</v>
      </c>
      <c r="D56" s="207" t="s">
        <v>100</v>
      </c>
      <c r="E56" s="207" t="s">
        <v>109</v>
      </c>
      <c r="F56" s="206">
        <v>169000</v>
      </c>
      <c r="G56" s="133">
        <v>0</v>
      </c>
      <c r="H56" s="133">
        <v>0</v>
      </c>
      <c r="I56" s="133">
        <v>0</v>
      </c>
      <c r="J56" s="133">
        <v>0</v>
      </c>
      <c r="K56" s="133">
        <v>0</v>
      </c>
      <c r="L56" s="133">
        <v>0</v>
      </c>
      <c r="M56" s="133">
        <v>0</v>
      </c>
      <c r="N56" s="133">
        <v>0</v>
      </c>
      <c r="O56" s="133">
        <v>0</v>
      </c>
      <c r="P56" s="133">
        <v>0</v>
      </c>
      <c r="Q56" s="133">
        <v>0</v>
      </c>
      <c r="R56" s="133">
        <v>0</v>
      </c>
      <c r="S56" s="133">
        <v>0</v>
      </c>
      <c r="T56" s="133">
        <v>0</v>
      </c>
      <c r="U56" s="133">
        <v>0</v>
      </c>
      <c r="V56" s="133">
        <v>0</v>
      </c>
      <c r="W56" s="133">
        <v>0</v>
      </c>
      <c r="X56" s="122">
        <v>0</v>
      </c>
      <c r="Y56" s="122">
        <v>0</v>
      </c>
      <c r="Z56" s="133">
        <v>0</v>
      </c>
      <c r="AA56" s="133">
        <v>0</v>
      </c>
      <c r="AB56" s="133">
        <v>0</v>
      </c>
      <c r="AC56" s="133">
        <v>0</v>
      </c>
      <c r="AD56" s="133">
        <v>0</v>
      </c>
      <c r="AE56" s="133">
        <v>0</v>
      </c>
      <c r="AF56" s="133">
        <v>0</v>
      </c>
      <c r="AG56" s="133">
        <v>0</v>
      </c>
      <c r="AH56" s="133">
        <v>0</v>
      </c>
      <c r="AI56" s="133">
        <v>0</v>
      </c>
      <c r="AJ56" s="121">
        <v>0</v>
      </c>
      <c r="AK56" s="388"/>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c r="CF56" s="13"/>
      <c r="CG56" s="13"/>
      <c r="CH56" s="13"/>
      <c r="CI56" s="13"/>
      <c r="CJ56" s="13"/>
      <c r="CK56" s="13"/>
      <c r="CL56" s="13"/>
      <c r="CM56" s="13"/>
      <c r="CN56" s="13"/>
      <c r="CO56" s="13"/>
      <c r="CP56" s="13"/>
      <c r="CQ56" s="13"/>
      <c r="CR56" s="13"/>
      <c r="CS56" s="13"/>
      <c r="CT56" s="13"/>
      <c r="CU56" s="13"/>
    </row>
    <row r="57" spans="1:99" hidden="1" x14ac:dyDescent="0.35">
      <c r="A57" s="205" t="s">
        <v>126</v>
      </c>
      <c r="B57" s="205" t="s">
        <v>127</v>
      </c>
      <c r="C57" s="205" t="s">
        <v>100</v>
      </c>
      <c r="D57" s="205" t="s">
        <v>100</v>
      </c>
      <c r="E57" s="205" t="s">
        <v>109</v>
      </c>
      <c r="F57" s="206">
        <v>179000</v>
      </c>
      <c r="G57" s="203">
        <v>0</v>
      </c>
      <c r="H57" s="203">
        <v>0</v>
      </c>
      <c r="I57" s="203">
        <v>0</v>
      </c>
      <c r="J57" s="203">
        <v>0</v>
      </c>
      <c r="K57" s="203">
        <v>0</v>
      </c>
      <c r="L57" s="203">
        <v>0</v>
      </c>
      <c r="M57" s="203">
        <v>0</v>
      </c>
      <c r="N57" s="203">
        <v>0</v>
      </c>
      <c r="O57" s="203">
        <v>0</v>
      </c>
      <c r="P57" s="203">
        <v>0</v>
      </c>
      <c r="Q57" s="203">
        <v>0</v>
      </c>
      <c r="R57" s="203">
        <v>0</v>
      </c>
      <c r="S57" s="203">
        <v>0</v>
      </c>
      <c r="T57" s="203">
        <v>0</v>
      </c>
      <c r="U57" s="203">
        <v>0</v>
      </c>
      <c r="V57" s="203">
        <v>0</v>
      </c>
      <c r="W57" s="203">
        <v>0</v>
      </c>
      <c r="X57" s="118">
        <v>0</v>
      </c>
      <c r="Y57" s="118">
        <v>0</v>
      </c>
      <c r="Z57" s="203">
        <v>0</v>
      </c>
      <c r="AA57" s="203">
        <v>0</v>
      </c>
      <c r="AB57" s="203">
        <v>0</v>
      </c>
      <c r="AC57" s="203">
        <v>0</v>
      </c>
      <c r="AD57" s="203">
        <v>0</v>
      </c>
      <c r="AE57" s="203">
        <v>0</v>
      </c>
      <c r="AF57" s="203">
        <v>0</v>
      </c>
      <c r="AG57" s="203">
        <v>0</v>
      </c>
      <c r="AH57" s="203">
        <v>0</v>
      </c>
      <c r="AI57" s="203">
        <v>0</v>
      </c>
      <c r="AJ57" s="117">
        <v>0</v>
      </c>
      <c r="AK57" s="388"/>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c r="CF57" s="13"/>
      <c r="CG57" s="13"/>
      <c r="CH57" s="13"/>
      <c r="CI57" s="13"/>
      <c r="CJ57" s="13"/>
      <c r="CK57" s="13"/>
      <c r="CL57" s="13"/>
      <c r="CM57" s="13"/>
      <c r="CN57" s="13"/>
      <c r="CO57" s="13"/>
      <c r="CP57" s="13"/>
      <c r="CQ57" s="13"/>
      <c r="CR57" s="13"/>
      <c r="CS57" s="13"/>
      <c r="CT57" s="13"/>
      <c r="CU57" s="13"/>
    </row>
    <row r="58" spans="1:99" hidden="1" x14ac:dyDescent="0.35">
      <c r="A58" s="207" t="s">
        <v>128</v>
      </c>
      <c r="B58" s="207" t="s">
        <v>129</v>
      </c>
      <c r="C58" s="207" t="s">
        <v>100</v>
      </c>
      <c r="D58" s="207" t="s">
        <v>100</v>
      </c>
      <c r="E58" s="207" t="s">
        <v>109</v>
      </c>
      <c r="F58" s="206">
        <v>178000</v>
      </c>
      <c r="G58" s="133">
        <v>0</v>
      </c>
      <c r="H58" s="133">
        <v>0</v>
      </c>
      <c r="I58" s="133">
        <v>0</v>
      </c>
      <c r="J58" s="133">
        <v>0</v>
      </c>
      <c r="K58" s="133">
        <v>0</v>
      </c>
      <c r="L58" s="133">
        <v>0</v>
      </c>
      <c r="M58" s="133">
        <v>0</v>
      </c>
      <c r="N58" s="133">
        <v>0</v>
      </c>
      <c r="O58" s="133">
        <v>0</v>
      </c>
      <c r="P58" s="133">
        <v>0</v>
      </c>
      <c r="Q58" s="133">
        <v>0</v>
      </c>
      <c r="R58" s="133">
        <v>0</v>
      </c>
      <c r="S58" s="133">
        <v>0</v>
      </c>
      <c r="T58" s="133">
        <v>0</v>
      </c>
      <c r="U58" s="133">
        <v>0</v>
      </c>
      <c r="V58" s="133">
        <v>0</v>
      </c>
      <c r="W58" s="133">
        <v>0</v>
      </c>
      <c r="X58" s="122">
        <v>0</v>
      </c>
      <c r="Y58" s="122">
        <v>0</v>
      </c>
      <c r="Z58" s="133">
        <v>0</v>
      </c>
      <c r="AA58" s="133">
        <v>0</v>
      </c>
      <c r="AB58" s="133">
        <v>0</v>
      </c>
      <c r="AC58" s="133">
        <v>0</v>
      </c>
      <c r="AD58" s="133">
        <v>0</v>
      </c>
      <c r="AE58" s="133">
        <v>0</v>
      </c>
      <c r="AF58" s="133">
        <v>0</v>
      </c>
      <c r="AG58" s="133">
        <v>0</v>
      </c>
      <c r="AH58" s="133">
        <v>0</v>
      </c>
      <c r="AI58" s="133">
        <v>0</v>
      </c>
      <c r="AJ58" s="121">
        <v>0</v>
      </c>
      <c r="AK58" s="388"/>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c r="CF58" s="13"/>
      <c r="CG58" s="13"/>
      <c r="CH58" s="13"/>
      <c r="CI58" s="13"/>
      <c r="CJ58" s="13"/>
      <c r="CK58" s="13"/>
      <c r="CL58" s="13"/>
      <c r="CM58" s="13"/>
      <c r="CN58" s="13"/>
      <c r="CO58" s="13"/>
      <c r="CP58" s="13"/>
      <c r="CQ58" s="13"/>
      <c r="CR58" s="13"/>
      <c r="CS58" s="13"/>
      <c r="CT58" s="13"/>
      <c r="CU58" s="13"/>
    </row>
    <row r="59" spans="1:99" hidden="1" x14ac:dyDescent="0.35">
      <c r="A59" s="205" t="s">
        <v>128</v>
      </c>
      <c r="B59" s="205" t="s">
        <v>129</v>
      </c>
      <c r="C59" s="205" t="s">
        <v>100</v>
      </c>
      <c r="D59" s="205" t="s">
        <v>100</v>
      </c>
      <c r="E59" s="205" t="s">
        <v>109</v>
      </c>
      <c r="F59" s="206">
        <v>183000</v>
      </c>
      <c r="G59" s="203">
        <v>0</v>
      </c>
      <c r="H59" s="203">
        <v>0</v>
      </c>
      <c r="I59" s="203">
        <v>0</v>
      </c>
      <c r="J59" s="203">
        <v>0</v>
      </c>
      <c r="K59" s="203">
        <v>0</v>
      </c>
      <c r="L59" s="203">
        <v>0</v>
      </c>
      <c r="M59" s="203">
        <v>0</v>
      </c>
      <c r="N59" s="203">
        <v>0</v>
      </c>
      <c r="O59" s="203">
        <v>0</v>
      </c>
      <c r="P59" s="203">
        <v>0</v>
      </c>
      <c r="Q59" s="203">
        <v>0</v>
      </c>
      <c r="R59" s="203">
        <v>0</v>
      </c>
      <c r="S59" s="203">
        <v>0</v>
      </c>
      <c r="T59" s="203">
        <v>0</v>
      </c>
      <c r="U59" s="203">
        <v>0</v>
      </c>
      <c r="V59" s="203">
        <v>0</v>
      </c>
      <c r="W59" s="203">
        <v>0</v>
      </c>
      <c r="X59" s="118">
        <v>0</v>
      </c>
      <c r="Y59" s="118">
        <v>0</v>
      </c>
      <c r="Z59" s="203">
        <v>0</v>
      </c>
      <c r="AA59" s="203">
        <v>0</v>
      </c>
      <c r="AB59" s="203">
        <v>0</v>
      </c>
      <c r="AC59" s="203">
        <v>0</v>
      </c>
      <c r="AD59" s="203">
        <v>0</v>
      </c>
      <c r="AE59" s="203">
        <v>0</v>
      </c>
      <c r="AF59" s="203">
        <v>0</v>
      </c>
      <c r="AG59" s="203">
        <v>0</v>
      </c>
      <c r="AH59" s="203">
        <v>0</v>
      </c>
      <c r="AI59" s="203">
        <v>0</v>
      </c>
      <c r="AJ59" s="117">
        <v>0</v>
      </c>
      <c r="AK59" s="388"/>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c r="CF59" s="13"/>
      <c r="CG59" s="13"/>
      <c r="CH59" s="13"/>
      <c r="CI59" s="13"/>
      <c r="CJ59" s="13"/>
      <c r="CK59" s="13"/>
      <c r="CL59" s="13"/>
      <c r="CM59" s="13"/>
      <c r="CN59" s="13"/>
      <c r="CO59" s="13"/>
      <c r="CP59" s="13"/>
      <c r="CQ59" s="13"/>
      <c r="CR59" s="13"/>
      <c r="CS59" s="13"/>
      <c r="CT59" s="13"/>
      <c r="CU59" s="13"/>
    </row>
    <row r="60" spans="1:99" hidden="1" x14ac:dyDescent="0.35">
      <c r="A60" s="207" t="s">
        <v>130</v>
      </c>
      <c r="B60" s="207" t="s">
        <v>131</v>
      </c>
      <c r="C60" s="207" t="s">
        <v>100</v>
      </c>
      <c r="D60" s="207" t="s">
        <v>100</v>
      </c>
      <c r="E60" s="207" t="s">
        <v>109</v>
      </c>
      <c r="F60" s="206">
        <v>248000</v>
      </c>
      <c r="G60" s="133">
        <v>0</v>
      </c>
      <c r="H60" s="133">
        <v>0</v>
      </c>
      <c r="I60" s="133">
        <v>0</v>
      </c>
      <c r="J60" s="133">
        <v>0</v>
      </c>
      <c r="K60" s="133">
        <v>0</v>
      </c>
      <c r="L60" s="133">
        <v>0</v>
      </c>
      <c r="M60" s="133">
        <v>0</v>
      </c>
      <c r="N60" s="133">
        <v>0</v>
      </c>
      <c r="O60" s="133">
        <v>0</v>
      </c>
      <c r="P60" s="133">
        <v>0</v>
      </c>
      <c r="Q60" s="133">
        <v>0</v>
      </c>
      <c r="R60" s="133">
        <v>0</v>
      </c>
      <c r="S60" s="133">
        <v>0</v>
      </c>
      <c r="T60" s="133">
        <v>0</v>
      </c>
      <c r="U60" s="133">
        <v>0</v>
      </c>
      <c r="V60" s="133">
        <v>0</v>
      </c>
      <c r="W60" s="133">
        <v>0</v>
      </c>
      <c r="X60" s="122">
        <v>0</v>
      </c>
      <c r="Y60" s="122">
        <v>0</v>
      </c>
      <c r="Z60" s="133">
        <v>0</v>
      </c>
      <c r="AA60" s="133">
        <v>0</v>
      </c>
      <c r="AB60" s="133">
        <v>0</v>
      </c>
      <c r="AC60" s="133">
        <v>0</v>
      </c>
      <c r="AD60" s="133">
        <v>0</v>
      </c>
      <c r="AE60" s="133">
        <v>0</v>
      </c>
      <c r="AF60" s="133">
        <v>0</v>
      </c>
      <c r="AG60" s="133">
        <v>0</v>
      </c>
      <c r="AH60" s="133">
        <v>0</v>
      </c>
      <c r="AI60" s="133">
        <v>0</v>
      </c>
      <c r="AJ60" s="121">
        <v>0</v>
      </c>
      <c r="AK60" s="388"/>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c r="CF60" s="13"/>
      <c r="CG60" s="13"/>
      <c r="CH60" s="13"/>
      <c r="CI60" s="13"/>
      <c r="CJ60" s="13"/>
      <c r="CK60" s="13"/>
      <c r="CL60" s="13"/>
      <c r="CM60" s="13"/>
      <c r="CN60" s="13"/>
      <c r="CO60" s="13"/>
      <c r="CP60" s="13"/>
      <c r="CQ60" s="13"/>
      <c r="CR60" s="13"/>
      <c r="CS60" s="13"/>
      <c r="CT60" s="13"/>
      <c r="CU60" s="13"/>
    </row>
    <row r="61" spans="1:99" hidden="1" x14ac:dyDescent="0.35">
      <c r="A61" s="205" t="s">
        <v>130</v>
      </c>
      <c r="B61" s="205" t="s">
        <v>131</v>
      </c>
      <c r="C61" s="205" t="s">
        <v>100</v>
      </c>
      <c r="D61" s="205" t="s">
        <v>100</v>
      </c>
      <c r="E61" s="205" t="s">
        <v>109</v>
      </c>
      <c r="F61" s="206">
        <v>259000</v>
      </c>
      <c r="G61" s="203">
        <v>0</v>
      </c>
      <c r="H61" s="203">
        <v>0</v>
      </c>
      <c r="I61" s="203">
        <v>0</v>
      </c>
      <c r="J61" s="203">
        <v>0</v>
      </c>
      <c r="K61" s="203">
        <v>0</v>
      </c>
      <c r="L61" s="203">
        <v>0</v>
      </c>
      <c r="M61" s="203">
        <v>0</v>
      </c>
      <c r="N61" s="203">
        <v>0</v>
      </c>
      <c r="O61" s="203">
        <v>0</v>
      </c>
      <c r="P61" s="203">
        <v>0</v>
      </c>
      <c r="Q61" s="203">
        <v>0</v>
      </c>
      <c r="R61" s="203">
        <v>0</v>
      </c>
      <c r="S61" s="203">
        <v>0</v>
      </c>
      <c r="T61" s="203">
        <v>0</v>
      </c>
      <c r="U61" s="203">
        <v>0</v>
      </c>
      <c r="V61" s="203">
        <v>0</v>
      </c>
      <c r="W61" s="203">
        <v>0</v>
      </c>
      <c r="X61" s="118">
        <v>0</v>
      </c>
      <c r="Y61" s="118">
        <v>0</v>
      </c>
      <c r="Z61" s="203">
        <v>0</v>
      </c>
      <c r="AA61" s="203">
        <v>0</v>
      </c>
      <c r="AB61" s="203">
        <v>0</v>
      </c>
      <c r="AC61" s="203">
        <v>0</v>
      </c>
      <c r="AD61" s="203">
        <v>0</v>
      </c>
      <c r="AE61" s="203">
        <v>0</v>
      </c>
      <c r="AF61" s="203">
        <v>0</v>
      </c>
      <c r="AG61" s="203">
        <v>0</v>
      </c>
      <c r="AH61" s="203">
        <v>0</v>
      </c>
      <c r="AI61" s="203">
        <v>0</v>
      </c>
      <c r="AJ61" s="117">
        <v>0</v>
      </c>
      <c r="AK61" s="388"/>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c r="CF61" s="13"/>
      <c r="CG61" s="13"/>
      <c r="CH61" s="13"/>
      <c r="CI61" s="13"/>
      <c r="CJ61" s="13"/>
      <c r="CK61" s="13"/>
      <c r="CL61" s="13"/>
      <c r="CM61" s="13"/>
      <c r="CN61" s="13"/>
      <c r="CO61" s="13"/>
      <c r="CP61" s="13"/>
      <c r="CQ61" s="13"/>
      <c r="CR61" s="13"/>
      <c r="CS61" s="13"/>
      <c r="CT61" s="13"/>
      <c r="CU61" s="13"/>
    </row>
    <row r="62" spans="1:99" hidden="1" x14ac:dyDescent="0.35">
      <c r="A62" s="207" t="s">
        <v>35</v>
      </c>
      <c r="B62" s="207" t="s">
        <v>36</v>
      </c>
      <c r="C62" s="207" t="s">
        <v>100</v>
      </c>
      <c r="D62" s="207" t="s">
        <v>100</v>
      </c>
      <c r="E62" s="198" t="s">
        <v>109</v>
      </c>
      <c r="F62" s="165">
        <v>12000</v>
      </c>
      <c r="G62" s="133">
        <v>0</v>
      </c>
      <c r="H62" s="133">
        <v>0</v>
      </c>
      <c r="I62" s="133">
        <v>0</v>
      </c>
      <c r="J62" s="133">
        <v>0</v>
      </c>
      <c r="K62" s="133">
        <v>0</v>
      </c>
      <c r="L62" s="133">
        <v>0</v>
      </c>
      <c r="M62" s="133">
        <v>0</v>
      </c>
      <c r="N62" s="133">
        <v>0</v>
      </c>
      <c r="O62" s="133">
        <v>0</v>
      </c>
      <c r="P62" s="133">
        <v>0</v>
      </c>
      <c r="Q62" s="133">
        <v>0</v>
      </c>
      <c r="R62" s="133">
        <v>0</v>
      </c>
      <c r="S62" s="133">
        <v>0</v>
      </c>
      <c r="T62" s="133">
        <v>0</v>
      </c>
      <c r="U62" s="133">
        <v>0</v>
      </c>
      <c r="V62" s="133">
        <v>0</v>
      </c>
      <c r="W62" s="133">
        <v>0</v>
      </c>
      <c r="X62" s="122">
        <v>0</v>
      </c>
      <c r="Y62" s="122">
        <v>0</v>
      </c>
      <c r="Z62" s="133">
        <v>0</v>
      </c>
      <c r="AA62" s="133">
        <v>0</v>
      </c>
      <c r="AB62" s="133">
        <v>0</v>
      </c>
      <c r="AC62" s="133">
        <v>0</v>
      </c>
      <c r="AD62" s="133">
        <v>0</v>
      </c>
      <c r="AE62" s="133">
        <v>0</v>
      </c>
      <c r="AF62" s="133">
        <v>0</v>
      </c>
      <c r="AG62" s="133">
        <v>0</v>
      </c>
      <c r="AH62" s="133">
        <v>0</v>
      </c>
      <c r="AI62" s="133">
        <v>0</v>
      </c>
      <c r="AJ62" s="121">
        <v>0</v>
      </c>
      <c r="AK62" s="388"/>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c r="CF62" s="13"/>
      <c r="CG62" s="13"/>
      <c r="CH62" s="13"/>
      <c r="CI62" s="13"/>
      <c r="CJ62" s="13"/>
      <c r="CK62" s="13"/>
      <c r="CL62" s="13"/>
      <c r="CM62" s="13"/>
      <c r="CN62" s="13"/>
      <c r="CO62" s="13"/>
      <c r="CP62" s="13"/>
      <c r="CQ62" s="13"/>
      <c r="CR62" s="13"/>
      <c r="CS62" s="13"/>
      <c r="CT62" s="13"/>
      <c r="CU62" s="13"/>
    </row>
    <row r="63" spans="1:99" hidden="1" x14ac:dyDescent="0.35">
      <c r="A63" s="205" t="s">
        <v>37</v>
      </c>
      <c r="B63" s="205" t="s">
        <v>38</v>
      </c>
      <c r="C63" s="205" t="s">
        <v>100</v>
      </c>
      <c r="D63" s="205" t="s">
        <v>100</v>
      </c>
      <c r="E63" s="195" t="s">
        <v>110</v>
      </c>
      <c r="F63" s="165">
        <v>50000</v>
      </c>
      <c r="G63" s="203">
        <v>0</v>
      </c>
      <c r="H63" s="203">
        <v>0</v>
      </c>
      <c r="I63" s="203">
        <v>0</v>
      </c>
      <c r="J63" s="203">
        <v>0</v>
      </c>
      <c r="K63" s="203">
        <v>0</v>
      </c>
      <c r="L63" s="203">
        <v>0</v>
      </c>
      <c r="M63" s="203">
        <v>0</v>
      </c>
      <c r="N63" s="203">
        <v>0</v>
      </c>
      <c r="O63" s="203">
        <v>0</v>
      </c>
      <c r="P63" s="203">
        <v>0</v>
      </c>
      <c r="Q63" s="203">
        <v>0</v>
      </c>
      <c r="R63" s="203">
        <v>0</v>
      </c>
      <c r="S63" s="203">
        <v>0</v>
      </c>
      <c r="T63" s="203">
        <v>0</v>
      </c>
      <c r="U63" s="203">
        <v>0</v>
      </c>
      <c r="V63" s="203">
        <v>0</v>
      </c>
      <c r="W63" s="203">
        <v>0</v>
      </c>
      <c r="X63" s="118">
        <v>0</v>
      </c>
      <c r="Y63" s="118">
        <v>0</v>
      </c>
      <c r="Z63" s="203">
        <v>0</v>
      </c>
      <c r="AA63" s="203">
        <v>0</v>
      </c>
      <c r="AB63" s="203">
        <v>0</v>
      </c>
      <c r="AC63" s="203">
        <v>0</v>
      </c>
      <c r="AD63" s="203">
        <v>0</v>
      </c>
      <c r="AE63" s="203">
        <v>0</v>
      </c>
      <c r="AF63" s="203">
        <v>0</v>
      </c>
      <c r="AG63" s="203">
        <v>0</v>
      </c>
      <c r="AH63" s="203">
        <v>0</v>
      </c>
      <c r="AI63" s="203">
        <v>0</v>
      </c>
      <c r="AJ63" s="117">
        <v>0</v>
      </c>
      <c r="AK63" s="388"/>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c r="CF63" s="13"/>
      <c r="CG63" s="13"/>
      <c r="CH63" s="13"/>
      <c r="CI63" s="13"/>
      <c r="CJ63" s="13"/>
      <c r="CK63" s="13"/>
      <c r="CL63" s="13"/>
      <c r="CM63" s="13"/>
      <c r="CN63" s="13"/>
      <c r="CO63" s="13"/>
      <c r="CP63" s="13"/>
      <c r="CQ63" s="13"/>
      <c r="CR63" s="13"/>
      <c r="CS63" s="13"/>
      <c r="CT63" s="13"/>
      <c r="CU63" s="13"/>
    </row>
    <row r="64" spans="1:99" hidden="1" x14ac:dyDescent="0.35">
      <c r="A64" s="207" t="s">
        <v>37</v>
      </c>
      <c r="B64" s="207" t="s">
        <v>38</v>
      </c>
      <c r="C64" s="207" t="s">
        <v>100</v>
      </c>
      <c r="D64" s="207" t="s">
        <v>100</v>
      </c>
      <c r="E64" s="198" t="s">
        <v>109</v>
      </c>
      <c r="F64" s="165">
        <v>50000</v>
      </c>
      <c r="G64" s="133">
        <v>0</v>
      </c>
      <c r="H64" s="133">
        <v>0</v>
      </c>
      <c r="I64" s="133">
        <v>0</v>
      </c>
      <c r="J64" s="133">
        <v>0</v>
      </c>
      <c r="K64" s="133">
        <v>0</v>
      </c>
      <c r="L64" s="133">
        <v>0</v>
      </c>
      <c r="M64" s="133">
        <v>0</v>
      </c>
      <c r="N64" s="133">
        <v>0</v>
      </c>
      <c r="O64" s="133">
        <v>0</v>
      </c>
      <c r="P64" s="133">
        <v>0</v>
      </c>
      <c r="Q64" s="133">
        <v>0</v>
      </c>
      <c r="R64" s="133">
        <v>0</v>
      </c>
      <c r="S64" s="133">
        <v>0</v>
      </c>
      <c r="T64" s="133">
        <v>0</v>
      </c>
      <c r="U64" s="133">
        <v>0</v>
      </c>
      <c r="V64" s="133">
        <v>0</v>
      </c>
      <c r="W64" s="133">
        <v>0</v>
      </c>
      <c r="X64" s="122">
        <v>0</v>
      </c>
      <c r="Y64" s="122">
        <v>0</v>
      </c>
      <c r="Z64" s="133">
        <v>0</v>
      </c>
      <c r="AA64" s="133">
        <v>0</v>
      </c>
      <c r="AB64" s="133">
        <v>0</v>
      </c>
      <c r="AC64" s="133">
        <v>0</v>
      </c>
      <c r="AD64" s="133">
        <v>0</v>
      </c>
      <c r="AE64" s="133">
        <v>0</v>
      </c>
      <c r="AF64" s="133">
        <v>0</v>
      </c>
      <c r="AG64" s="133">
        <v>0</v>
      </c>
      <c r="AH64" s="133">
        <v>0</v>
      </c>
      <c r="AI64" s="133">
        <v>0</v>
      </c>
      <c r="AJ64" s="121">
        <v>0</v>
      </c>
      <c r="AK64" s="388"/>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row>
    <row r="65" spans="1:99" hidden="1" x14ac:dyDescent="0.35">
      <c r="A65" s="205" t="s">
        <v>39</v>
      </c>
      <c r="B65" s="205" t="s">
        <v>40</v>
      </c>
      <c r="C65" s="205" t="s">
        <v>100</v>
      </c>
      <c r="D65" s="205" t="s">
        <v>100</v>
      </c>
      <c r="E65" s="195" t="s">
        <v>109</v>
      </c>
      <c r="F65" s="165">
        <v>0</v>
      </c>
      <c r="G65" s="203">
        <v>0</v>
      </c>
      <c r="H65" s="203">
        <v>0</v>
      </c>
      <c r="I65" s="203">
        <v>0</v>
      </c>
      <c r="J65" s="203">
        <v>0</v>
      </c>
      <c r="K65" s="203">
        <v>0</v>
      </c>
      <c r="L65" s="203">
        <v>0</v>
      </c>
      <c r="M65" s="203">
        <v>0</v>
      </c>
      <c r="N65" s="203">
        <v>0</v>
      </c>
      <c r="O65" s="203">
        <v>0</v>
      </c>
      <c r="P65" s="203">
        <v>0</v>
      </c>
      <c r="Q65" s="203">
        <v>0</v>
      </c>
      <c r="R65" s="203">
        <v>0</v>
      </c>
      <c r="S65" s="203">
        <v>0</v>
      </c>
      <c r="T65" s="203">
        <v>0</v>
      </c>
      <c r="U65" s="203">
        <v>0</v>
      </c>
      <c r="V65" s="203">
        <v>0</v>
      </c>
      <c r="W65" s="203">
        <v>12</v>
      </c>
      <c r="X65" s="118">
        <v>3</v>
      </c>
      <c r="Y65" s="118">
        <v>7</v>
      </c>
      <c r="Z65" s="203">
        <v>10</v>
      </c>
      <c r="AA65" s="203">
        <v>8</v>
      </c>
      <c r="AB65" s="203">
        <v>8</v>
      </c>
      <c r="AC65" s="203">
        <v>3</v>
      </c>
      <c r="AD65" s="203">
        <v>0</v>
      </c>
      <c r="AE65" s="203">
        <v>9</v>
      </c>
      <c r="AF65" s="203">
        <v>0</v>
      </c>
      <c r="AG65" s="203">
        <v>0</v>
      </c>
      <c r="AH65" s="203">
        <v>0</v>
      </c>
      <c r="AI65" s="203">
        <v>7</v>
      </c>
      <c r="AJ65" s="117">
        <v>7</v>
      </c>
      <c r="AK65" s="388">
        <v>6</v>
      </c>
      <c r="AL65" s="13">
        <v>10</v>
      </c>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row>
    <row r="66" spans="1:99" hidden="1" x14ac:dyDescent="0.35">
      <c r="A66" s="207" t="s">
        <v>41</v>
      </c>
      <c r="B66" s="207" t="s">
        <v>391</v>
      </c>
      <c r="C66" s="207" t="s">
        <v>100</v>
      </c>
      <c r="D66" s="207" t="s">
        <v>100</v>
      </c>
      <c r="E66" s="198" t="s">
        <v>109</v>
      </c>
      <c r="F66" s="165">
        <v>0</v>
      </c>
      <c r="G66" s="133">
        <v>0</v>
      </c>
      <c r="H66" s="133">
        <v>0</v>
      </c>
      <c r="I66" s="133">
        <v>0</v>
      </c>
      <c r="J66" s="133">
        <v>0</v>
      </c>
      <c r="K66" s="133">
        <v>0</v>
      </c>
      <c r="L66" s="133">
        <v>0</v>
      </c>
      <c r="M66" s="133">
        <v>0</v>
      </c>
      <c r="N66" s="133">
        <v>0</v>
      </c>
      <c r="O66" s="133">
        <v>0</v>
      </c>
      <c r="P66" s="133">
        <v>0</v>
      </c>
      <c r="Q66" s="133">
        <v>0</v>
      </c>
      <c r="R66" s="133">
        <v>0</v>
      </c>
      <c r="S66" s="133">
        <v>0</v>
      </c>
      <c r="T66" s="133">
        <v>0</v>
      </c>
      <c r="U66" s="133">
        <v>0</v>
      </c>
      <c r="V66" s="133">
        <v>0</v>
      </c>
      <c r="W66" s="133">
        <v>0</v>
      </c>
      <c r="X66" s="122">
        <v>0</v>
      </c>
      <c r="Y66" s="122">
        <v>0</v>
      </c>
      <c r="Z66" s="133">
        <v>0</v>
      </c>
      <c r="AA66" s="133">
        <v>0</v>
      </c>
      <c r="AB66" s="133">
        <v>0</v>
      </c>
      <c r="AC66" s="133">
        <v>0</v>
      </c>
      <c r="AD66" s="133">
        <v>0</v>
      </c>
      <c r="AE66" s="133">
        <v>0</v>
      </c>
      <c r="AF66" s="133">
        <v>0</v>
      </c>
      <c r="AG66" s="133">
        <v>0</v>
      </c>
      <c r="AH66" s="133">
        <v>0</v>
      </c>
      <c r="AI66" s="133">
        <v>5</v>
      </c>
      <c r="AJ66" s="121">
        <v>3</v>
      </c>
      <c r="AK66" s="388">
        <v>2</v>
      </c>
      <c r="AL66" s="13">
        <v>3</v>
      </c>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c r="CF66" s="13"/>
      <c r="CG66" s="13"/>
      <c r="CH66" s="13"/>
      <c r="CI66" s="13"/>
      <c r="CJ66" s="13"/>
      <c r="CK66" s="13"/>
      <c r="CL66" s="13"/>
      <c r="CM66" s="13"/>
      <c r="CN66" s="13"/>
      <c r="CO66" s="13"/>
      <c r="CP66" s="13"/>
      <c r="CQ66" s="13"/>
      <c r="CR66" s="13"/>
      <c r="CS66" s="13"/>
      <c r="CT66" s="13"/>
      <c r="CU66" s="13"/>
    </row>
    <row r="67" spans="1:99" hidden="1" x14ac:dyDescent="0.35">
      <c r="A67" s="205" t="s">
        <v>41</v>
      </c>
      <c r="B67" s="205" t="s">
        <v>537</v>
      </c>
      <c r="C67" s="205" t="s">
        <v>100</v>
      </c>
      <c r="D67" s="205" t="s">
        <v>100</v>
      </c>
      <c r="E67" s="195" t="s">
        <v>109</v>
      </c>
      <c r="F67" s="165">
        <v>0</v>
      </c>
      <c r="G67" s="203"/>
      <c r="H67" s="203"/>
      <c r="I67" s="203"/>
      <c r="J67" s="203"/>
      <c r="K67" s="203"/>
      <c r="L67" s="203"/>
      <c r="M67" s="203"/>
      <c r="N67" s="203"/>
      <c r="O67" s="203"/>
      <c r="P67" s="203"/>
      <c r="Q67" s="203"/>
      <c r="R67" s="203"/>
      <c r="S67" s="203"/>
      <c r="T67" s="203"/>
      <c r="U67" s="203"/>
      <c r="V67" s="203"/>
      <c r="W67" s="203"/>
      <c r="X67" s="118"/>
      <c r="Y67" s="118"/>
      <c r="Z67" s="203"/>
      <c r="AA67" s="203"/>
      <c r="AB67" s="203"/>
      <c r="AC67" s="203"/>
      <c r="AD67" s="203"/>
      <c r="AE67" s="203"/>
      <c r="AF67" s="203"/>
      <c r="AG67" s="203"/>
      <c r="AH67" s="203"/>
      <c r="AI67" s="203"/>
      <c r="AJ67" s="117"/>
      <c r="AK67" s="388">
        <v>2</v>
      </c>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c r="CF67" s="13"/>
      <c r="CG67" s="13"/>
      <c r="CH67" s="13"/>
      <c r="CI67" s="13"/>
      <c r="CJ67" s="13"/>
      <c r="CK67" s="13"/>
      <c r="CL67" s="13"/>
      <c r="CM67" s="13"/>
      <c r="CN67" s="13"/>
      <c r="CO67" s="13"/>
      <c r="CP67" s="13"/>
      <c r="CQ67" s="13"/>
      <c r="CR67" s="13"/>
      <c r="CS67" s="13"/>
      <c r="CT67" s="13"/>
      <c r="CU67" s="13"/>
    </row>
    <row r="68" spans="1:99" ht="15.5" hidden="1" x14ac:dyDescent="0.35">
      <c r="A68" s="205" t="s">
        <v>43</v>
      </c>
      <c r="B68" s="205" t="s">
        <v>390</v>
      </c>
      <c r="C68" s="205" t="s">
        <v>100</v>
      </c>
      <c r="D68" s="205" t="s">
        <v>100</v>
      </c>
      <c r="E68" s="195" t="s">
        <v>109</v>
      </c>
      <c r="F68" s="165">
        <v>0</v>
      </c>
      <c r="G68" s="203">
        <v>0</v>
      </c>
      <c r="H68" s="203">
        <v>0</v>
      </c>
      <c r="I68" s="203">
        <v>0</v>
      </c>
      <c r="J68" s="203">
        <v>0</v>
      </c>
      <c r="K68" s="203">
        <v>0</v>
      </c>
      <c r="L68" s="203">
        <v>0</v>
      </c>
      <c r="M68" s="203">
        <v>0</v>
      </c>
      <c r="N68" s="203">
        <v>0</v>
      </c>
      <c r="O68" s="203">
        <v>0</v>
      </c>
      <c r="P68" s="203">
        <v>0</v>
      </c>
      <c r="Q68" s="203">
        <v>0</v>
      </c>
      <c r="R68" s="203">
        <v>0</v>
      </c>
      <c r="S68" s="203">
        <v>0</v>
      </c>
      <c r="T68" s="203">
        <v>0</v>
      </c>
      <c r="U68" s="203">
        <v>0</v>
      </c>
      <c r="V68" s="203">
        <v>0</v>
      </c>
      <c r="W68" s="203">
        <v>0</v>
      </c>
      <c r="X68" s="118">
        <v>0</v>
      </c>
      <c r="Y68" s="118">
        <v>0</v>
      </c>
      <c r="Z68" s="203">
        <v>0</v>
      </c>
      <c r="AA68" s="203">
        <v>0</v>
      </c>
      <c r="AB68" s="203">
        <v>0</v>
      </c>
      <c r="AC68" s="203">
        <v>0</v>
      </c>
      <c r="AD68" s="203">
        <v>0</v>
      </c>
      <c r="AE68" s="203">
        <v>0</v>
      </c>
      <c r="AF68" s="203">
        <v>0</v>
      </c>
      <c r="AG68" s="203">
        <v>0</v>
      </c>
      <c r="AH68" s="203">
        <v>0</v>
      </c>
      <c r="AI68" s="269">
        <v>1</v>
      </c>
      <c r="AJ68" s="117">
        <v>3</v>
      </c>
      <c r="AK68" s="388">
        <v>1</v>
      </c>
      <c r="AL68" s="13">
        <v>7</v>
      </c>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c r="CF68" s="13"/>
      <c r="CG68" s="13"/>
      <c r="CH68" s="13"/>
      <c r="CI68" s="13"/>
      <c r="CJ68" s="13"/>
      <c r="CK68" s="13"/>
      <c r="CL68" s="13"/>
      <c r="CM68" s="13"/>
      <c r="CN68" s="13"/>
      <c r="CO68" s="13"/>
      <c r="CP68" s="13"/>
      <c r="CQ68" s="13"/>
      <c r="CR68" s="13"/>
      <c r="CS68" s="13"/>
      <c r="CT68" s="13"/>
      <c r="CU68" s="13"/>
    </row>
    <row r="69" spans="1:99" ht="15.5" hidden="1" x14ac:dyDescent="0.35">
      <c r="A69" s="205" t="s">
        <v>45</v>
      </c>
      <c r="B69" s="205" t="s">
        <v>392</v>
      </c>
      <c r="C69" s="205" t="s">
        <v>100</v>
      </c>
      <c r="D69" s="205" t="s">
        <v>100</v>
      </c>
      <c r="E69" s="195" t="s">
        <v>109</v>
      </c>
      <c r="F69" s="165">
        <v>0</v>
      </c>
      <c r="G69" s="203">
        <v>0</v>
      </c>
      <c r="H69" s="203">
        <v>0</v>
      </c>
      <c r="I69" s="203">
        <v>0</v>
      </c>
      <c r="J69" s="203">
        <v>0</v>
      </c>
      <c r="K69" s="203">
        <v>0</v>
      </c>
      <c r="L69" s="203">
        <v>0</v>
      </c>
      <c r="M69" s="203">
        <v>0</v>
      </c>
      <c r="N69" s="203">
        <v>0</v>
      </c>
      <c r="O69" s="203">
        <v>0</v>
      </c>
      <c r="P69" s="203">
        <v>0</v>
      </c>
      <c r="Q69" s="203">
        <v>0</v>
      </c>
      <c r="R69" s="203">
        <v>0</v>
      </c>
      <c r="S69" s="203">
        <v>0</v>
      </c>
      <c r="T69" s="203">
        <v>0</v>
      </c>
      <c r="U69" s="203">
        <v>0</v>
      </c>
      <c r="V69" s="203">
        <v>0</v>
      </c>
      <c r="W69" s="203">
        <v>0</v>
      </c>
      <c r="X69" s="118">
        <v>0</v>
      </c>
      <c r="Y69" s="118">
        <v>0</v>
      </c>
      <c r="Z69" s="203">
        <v>0</v>
      </c>
      <c r="AA69" s="203">
        <v>0</v>
      </c>
      <c r="AB69" s="203">
        <v>0</v>
      </c>
      <c r="AC69" s="203">
        <v>0</v>
      </c>
      <c r="AD69" s="203">
        <v>0</v>
      </c>
      <c r="AE69" s="203">
        <v>0</v>
      </c>
      <c r="AF69" s="203">
        <v>0</v>
      </c>
      <c r="AG69" s="203">
        <v>0</v>
      </c>
      <c r="AH69" s="203">
        <v>0</v>
      </c>
      <c r="AI69" s="269">
        <v>1</v>
      </c>
      <c r="AJ69" s="117">
        <v>1</v>
      </c>
      <c r="AK69" s="388">
        <v>1</v>
      </c>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c r="CF69" s="13"/>
      <c r="CG69" s="13"/>
      <c r="CH69" s="13"/>
      <c r="CI69" s="13"/>
      <c r="CJ69" s="13"/>
      <c r="CK69" s="13"/>
      <c r="CL69" s="13"/>
      <c r="CM69" s="13"/>
      <c r="CN69" s="13"/>
      <c r="CO69" s="13"/>
      <c r="CP69" s="13"/>
      <c r="CQ69" s="13"/>
      <c r="CR69" s="13"/>
      <c r="CS69" s="13"/>
      <c r="CT69" s="13"/>
      <c r="CU69" s="13"/>
    </row>
    <row r="70" spans="1:99" hidden="1" x14ac:dyDescent="0.35">
      <c r="A70" s="205" t="s">
        <v>41</v>
      </c>
      <c r="B70" s="205" t="s">
        <v>42</v>
      </c>
      <c r="C70" s="205" t="s">
        <v>100</v>
      </c>
      <c r="D70" s="205" t="s">
        <v>100</v>
      </c>
      <c r="E70" s="195" t="s">
        <v>109</v>
      </c>
      <c r="F70" s="165">
        <v>0</v>
      </c>
      <c r="G70" s="203">
        <v>0</v>
      </c>
      <c r="H70" s="203">
        <v>0</v>
      </c>
      <c r="I70" s="203">
        <v>0</v>
      </c>
      <c r="J70" s="203">
        <v>0</v>
      </c>
      <c r="K70" s="203">
        <v>0</v>
      </c>
      <c r="L70" s="203">
        <v>0</v>
      </c>
      <c r="M70" s="203">
        <v>0</v>
      </c>
      <c r="N70" s="203">
        <v>0</v>
      </c>
      <c r="O70" s="203">
        <v>0</v>
      </c>
      <c r="P70" s="203">
        <v>0</v>
      </c>
      <c r="Q70" s="203">
        <v>0</v>
      </c>
      <c r="R70" s="203">
        <v>0</v>
      </c>
      <c r="S70" s="203">
        <v>0</v>
      </c>
      <c r="T70" s="203">
        <v>0</v>
      </c>
      <c r="U70" s="203">
        <v>0</v>
      </c>
      <c r="V70" s="203">
        <v>0</v>
      </c>
      <c r="W70" s="203">
        <v>12</v>
      </c>
      <c r="X70" s="118">
        <v>3</v>
      </c>
      <c r="Y70" s="118">
        <v>7</v>
      </c>
      <c r="Z70" s="203">
        <v>10</v>
      </c>
      <c r="AA70" s="203">
        <v>8</v>
      </c>
      <c r="AB70" s="203">
        <v>8</v>
      </c>
      <c r="AC70" s="203">
        <v>4</v>
      </c>
      <c r="AD70" s="203">
        <v>0</v>
      </c>
      <c r="AE70" s="203">
        <v>9</v>
      </c>
      <c r="AF70" s="203">
        <v>0</v>
      </c>
      <c r="AG70" s="203">
        <v>0</v>
      </c>
      <c r="AH70" s="203">
        <v>0</v>
      </c>
      <c r="AI70" s="203">
        <v>0</v>
      </c>
      <c r="AJ70" s="117">
        <v>0</v>
      </c>
      <c r="AK70" s="388"/>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c r="CF70" s="13"/>
      <c r="CG70" s="13"/>
      <c r="CH70" s="13"/>
      <c r="CI70" s="13"/>
      <c r="CJ70" s="13"/>
      <c r="CK70" s="13"/>
      <c r="CL70" s="13"/>
      <c r="CM70" s="13"/>
      <c r="CN70" s="13"/>
      <c r="CO70" s="13"/>
      <c r="CP70" s="13"/>
      <c r="CQ70" s="13"/>
      <c r="CR70" s="13"/>
      <c r="CS70" s="13"/>
      <c r="CT70" s="13"/>
      <c r="CU70" s="13"/>
    </row>
    <row r="71" spans="1:99" hidden="1" x14ac:dyDescent="0.35">
      <c r="A71" s="205" t="s">
        <v>43</v>
      </c>
      <c r="B71" s="205" t="s">
        <v>44</v>
      </c>
      <c r="C71" s="205" t="s">
        <v>100</v>
      </c>
      <c r="D71" s="205" t="s">
        <v>100</v>
      </c>
      <c r="E71" s="195" t="s">
        <v>109</v>
      </c>
      <c r="F71" s="165">
        <v>14000</v>
      </c>
      <c r="G71" s="203">
        <v>0</v>
      </c>
      <c r="H71" s="203">
        <v>0</v>
      </c>
      <c r="I71" s="203">
        <v>0</v>
      </c>
      <c r="J71" s="203">
        <v>0</v>
      </c>
      <c r="K71" s="203">
        <v>0</v>
      </c>
      <c r="L71" s="203">
        <v>0</v>
      </c>
      <c r="M71" s="203">
        <v>0</v>
      </c>
      <c r="N71" s="203">
        <v>0</v>
      </c>
      <c r="O71" s="203">
        <v>0</v>
      </c>
      <c r="P71" s="203">
        <v>0</v>
      </c>
      <c r="Q71" s="203">
        <v>0</v>
      </c>
      <c r="R71" s="203">
        <v>0</v>
      </c>
      <c r="S71" s="203">
        <v>0</v>
      </c>
      <c r="T71" s="203">
        <v>0</v>
      </c>
      <c r="U71" s="203">
        <v>0</v>
      </c>
      <c r="V71" s="203">
        <v>0</v>
      </c>
      <c r="W71" s="203">
        <v>0</v>
      </c>
      <c r="X71" s="118">
        <v>0</v>
      </c>
      <c r="Y71" s="118">
        <v>0</v>
      </c>
      <c r="Z71" s="203">
        <v>0</v>
      </c>
      <c r="AA71" s="203">
        <v>0</v>
      </c>
      <c r="AB71" s="203">
        <v>0</v>
      </c>
      <c r="AC71" s="203">
        <v>0</v>
      </c>
      <c r="AD71" s="203">
        <v>0</v>
      </c>
      <c r="AE71" s="203">
        <v>0</v>
      </c>
      <c r="AF71" s="203">
        <v>0</v>
      </c>
      <c r="AG71" s="203">
        <v>0</v>
      </c>
      <c r="AH71" s="203">
        <v>0</v>
      </c>
      <c r="AI71" s="203">
        <v>0</v>
      </c>
      <c r="AJ71" s="117">
        <v>0</v>
      </c>
      <c r="AK71" s="388"/>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c r="CF71" s="13"/>
      <c r="CG71" s="13"/>
      <c r="CH71" s="13"/>
      <c r="CI71" s="13"/>
      <c r="CJ71" s="13"/>
      <c r="CK71" s="13"/>
      <c r="CL71" s="13"/>
      <c r="CM71" s="13"/>
      <c r="CN71" s="13"/>
      <c r="CO71" s="13"/>
      <c r="CP71" s="13"/>
      <c r="CQ71" s="13"/>
      <c r="CR71" s="13"/>
      <c r="CS71" s="13"/>
      <c r="CT71" s="13"/>
      <c r="CU71" s="13"/>
    </row>
    <row r="72" spans="1:99" hidden="1" x14ac:dyDescent="0.35">
      <c r="A72" s="205" t="s">
        <v>43</v>
      </c>
      <c r="B72" s="205" t="s">
        <v>44</v>
      </c>
      <c r="C72" s="205" t="s">
        <v>100</v>
      </c>
      <c r="D72" s="205" t="s">
        <v>100</v>
      </c>
      <c r="E72" s="195" t="s">
        <v>110</v>
      </c>
      <c r="F72" s="165">
        <v>14000</v>
      </c>
      <c r="G72" s="203">
        <v>0</v>
      </c>
      <c r="H72" s="203">
        <v>0</v>
      </c>
      <c r="I72" s="203">
        <v>0</v>
      </c>
      <c r="J72" s="203">
        <v>0</v>
      </c>
      <c r="K72" s="203">
        <v>0</v>
      </c>
      <c r="L72" s="203">
        <v>0</v>
      </c>
      <c r="M72" s="203">
        <v>0</v>
      </c>
      <c r="N72" s="203">
        <v>0</v>
      </c>
      <c r="O72" s="203">
        <v>0</v>
      </c>
      <c r="P72" s="203">
        <v>0</v>
      </c>
      <c r="Q72" s="203">
        <v>0</v>
      </c>
      <c r="R72" s="203">
        <v>0</v>
      </c>
      <c r="S72" s="203">
        <v>0</v>
      </c>
      <c r="T72" s="203">
        <v>0</v>
      </c>
      <c r="U72" s="203">
        <v>0</v>
      </c>
      <c r="V72" s="203">
        <v>0</v>
      </c>
      <c r="W72" s="203">
        <v>0</v>
      </c>
      <c r="X72" s="118">
        <v>0</v>
      </c>
      <c r="Y72" s="118">
        <v>0</v>
      </c>
      <c r="Z72" s="203">
        <v>0</v>
      </c>
      <c r="AA72" s="203">
        <v>0</v>
      </c>
      <c r="AB72" s="203">
        <v>0</v>
      </c>
      <c r="AC72" s="203">
        <v>0</v>
      </c>
      <c r="AD72" s="203">
        <v>0</v>
      </c>
      <c r="AE72" s="203">
        <v>0</v>
      </c>
      <c r="AF72" s="203">
        <v>0</v>
      </c>
      <c r="AG72" s="203">
        <v>0</v>
      </c>
      <c r="AH72" s="203">
        <v>0</v>
      </c>
      <c r="AI72" s="203">
        <v>0</v>
      </c>
      <c r="AJ72" s="117">
        <v>0</v>
      </c>
      <c r="AK72" s="388"/>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row>
    <row r="73" spans="1:99" hidden="1" x14ac:dyDescent="0.35">
      <c r="A73" s="205" t="s">
        <v>45</v>
      </c>
      <c r="B73" s="205" t="s">
        <v>46</v>
      </c>
      <c r="C73" s="205" t="s">
        <v>100</v>
      </c>
      <c r="D73" s="205" t="s">
        <v>100</v>
      </c>
      <c r="E73" s="195" t="s">
        <v>109</v>
      </c>
      <c r="F73" s="165">
        <v>0</v>
      </c>
      <c r="G73" s="203">
        <v>0</v>
      </c>
      <c r="H73" s="203">
        <v>0</v>
      </c>
      <c r="I73" s="203">
        <v>0</v>
      </c>
      <c r="J73" s="203">
        <v>0</v>
      </c>
      <c r="K73" s="203">
        <v>0</v>
      </c>
      <c r="L73" s="203">
        <v>0</v>
      </c>
      <c r="M73" s="203">
        <v>0</v>
      </c>
      <c r="N73" s="203">
        <v>0</v>
      </c>
      <c r="O73" s="203">
        <v>0</v>
      </c>
      <c r="P73" s="203">
        <v>0</v>
      </c>
      <c r="Q73" s="203">
        <v>0</v>
      </c>
      <c r="R73" s="203">
        <v>0</v>
      </c>
      <c r="S73" s="203">
        <v>0</v>
      </c>
      <c r="T73" s="203">
        <v>0</v>
      </c>
      <c r="U73" s="203">
        <v>0</v>
      </c>
      <c r="V73" s="203">
        <v>0</v>
      </c>
      <c r="W73" s="203">
        <v>1</v>
      </c>
      <c r="X73" s="118">
        <v>1</v>
      </c>
      <c r="Y73" s="118">
        <v>1</v>
      </c>
      <c r="Z73" s="203">
        <v>0</v>
      </c>
      <c r="AA73" s="203">
        <v>0</v>
      </c>
      <c r="AB73" s="203">
        <v>0</v>
      </c>
      <c r="AC73" s="203">
        <v>0</v>
      </c>
      <c r="AD73" s="203">
        <v>0</v>
      </c>
      <c r="AE73" s="203">
        <v>1</v>
      </c>
      <c r="AF73" s="203">
        <v>0</v>
      </c>
      <c r="AG73" s="203">
        <v>0</v>
      </c>
      <c r="AH73" s="203">
        <v>0</v>
      </c>
      <c r="AI73" s="203">
        <v>0</v>
      </c>
      <c r="AJ73" s="117">
        <v>0</v>
      </c>
      <c r="AK73" s="388"/>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row>
    <row r="74" spans="1:99" hidden="1" x14ac:dyDescent="0.35">
      <c r="A74" s="205" t="s">
        <v>47</v>
      </c>
      <c r="B74" s="205" t="s">
        <v>48</v>
      </c>
      <c r="C74" s="205" t="s">
        <v>100</v>
      </c>
      <c r="D74" s="205" t="s">
        <v>100</v>
      </c>
      <c r="E74" s="195" t="s">
        <v>109</v>
      </c>
      <c r="F74" s="165">
        <v>90000</v>
      </c>
      <c r="G74" s="203">
        <v>0</v>
      </c>
      <c r="H74" s="203">
        <v>0</v>
      </c>
      <c r="I74" s="203">
        <v>0</v>
      </c>
      <c r="J74" s="203">
        <v>0</v>
      </c>
      <c r="K74" s="203">
        <v>0</v>
      </c>
      <c r="L74" s="203">
        <v>0</v>
      </c>
      <c r="M74" s="203">
        <v>0</v>
      </c>
      <c r="N74" s="203">
        <v>0</v>
      </c>
      <c r="O74" s="203">
        <v>0</v>
      </c>
      <c r="P74" s="203">
        <v>0</v>
      </c>
      <c r="Q74" s="203">
        <v>0</v>
      </c>
      <c r="R74" s="203">
        <v>0</v>
      </c>
      <c r="S74" s="203">
        <v>0</v>
      </c>
      <c r="T74" s="203">
        <v>0</v>
      </c>
      <c r="U74" s="203">
        <v>0</v>
      </c>
      <c r="V74" s="203">
        <v>0</v>
      </c>
      <c r="W74" s="203">
        <v>0</v>
      </c>
      <c r="X74" s="118">
        <v>0</v>
      </c>
      <c r="Y74" s="118">
        <v>0</v>
      </c>
      <c r="Z74" s="203">
        <v>0</v>
      </c>
      <c r="AA74" s="203">
        <v>0</v>
      </c>
      <c r="AB74" s="203">
        <v>0</v>
      </c>
      <c r="AC74" s="203">
        <v>0</v>
      </c>
      <c r="AD74" s="203">
        <v>0</v>
      </c>
      <c r="AE74" s="203">
        <v>0</v>
      </c>
      <c r="AF74" s="203">
        <v>0</v>
      </c>
      <c r="AG74" s="203">
        <v>0</v>
      </c>
      <c r="AH74" s="203">
        <v>0</v>
      </c>
      <c r="AI74" s="203">
        <v>0</v>
      </c>
      <c r="AJ74" s="117">
        <v>0</v>
      </c>
      <c r="AK74" s="388"/>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row>
    <row r="75" spans="1:99" hidden="1" x14ac:dyDescent="0.35">
      <c r="A75" s="205" t="s">
        <v>47</v>
      </c>
      <c r="B75" s="205" t="s">
        <v>132</v>
      </c>
      <c r="C75" s="205" t="s">
        <v>100</v>
      </c>
      <c r="D75" s="205" t="s">
        <v>100</v>
      </c>
      <c r="E75" s="195" t="s">
        <v>109</v>
      </c>
      <c r="F75" s="165">
        <v>90000</v>
      </c>
      <c r="G75" s="203">
        <v>0</v>
      </c>
      <c r="H75" s="203">
        <v>0</v>
      </c>
      <c r="I75" s="203">
        <v>0</v>
      </c>
      <c r="J75" s="203">
        <v>0</v>
      </c>
      <c r="K75" s="203">
        <v>0</v>
      </c>
      <c r="L75" s="203">
        <v>0</v>
      </c>
      <c r="M75" s="203">
        <v>0</v>
      </c>
      <c r="N75" s="203">
        <v>0</v>
      </c>
      <c r="O75" s="203">
        <v>0</v>
      </c>
      <c r="P75" s="203">
        <v>0</v>
      </c>
      <c r="Q75" s="203">
        <v>0</v>
      </c>
      <c r="R75" s="203">
        <v>0</v>
      </c>
      <c r="S75" s="203">
        <v>0</v>
      </c>
      <c r="T75" s="203">
        <v>0</v>
      </c>
      <c r="U75" s="203">
        <v>0</v>
      </c>
      <c r="V75" s="203">
        <v>0</v>
      </c>
      <c r="W75" s="203">
        <v>0</v>
      </c>
      <c r="X75" s="118">
        <v>0</v>
      </c>
      <c r="Y75" s="118">
        <v>0</v>
      </c>
      <c r="Z75" s="203">
        <v>0</v>
      </c>
      <c r="AA75" s="203">
        <v>0</v>
      </c>
      <c r="AB75" s="203">
        <v>0</v>
      </c>
      <c r="AC75" s="203">
        <v>0</v>
      </c>
      <c r="AD75" s="203">
        <v>0</v>
      </c>
      <c r="AE75" s="203">
        <v>0</v>
      </c>
      <c r="AF75" s="203">
        <v>0</v>
      </c>
      <c r="AG75" s="203">
        <v>0</v>
      </c>
      <c r="AH75" s="203">
        <v>0</v>
      </c>
      <c r="AI75" s="203">
        <v>0</v>
      </c>
      <c r="AJ75" s="117">
        <v>0</v>
      </c>
      <c r="AK75" s="388"/>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row>
    <row r="76" spans="1:99" hidden="1" x14ac:dyDescent="0.35">
      <c r="A76" s="205" t="s">
        <v>49</v>
      </c>
      <c r="B76" s="205" t="s">
        <v>50</v>
      </c>
      <c r="C76" s="205" t="s">
        <v>100</v>
      </c>
      <c r="D76" s="205" t="s">
        <v>102</v>
      </c>
      <c r="E76" s="195" t="s">
        <v>109</v>
      </c>
      <c r="F76" s="165">
        <v>129000</v>
      </c>
      <c r="G76" s="203">
        <v>0</v>
      </c>
      <c r="H76" s="203">
        <v>0</v>
      </c>
      <c r="I76" s="203">
        <v>0</v>
      </c>
      <c r="J76" s="203">
        <v>0</v>
      </c>
      <c r="K76" s="203">
        <v>0</v>
      </c>
      <c r="L76" s="203">
        <v>0</v>
      </c>
      <c r="M76" s="203">
        <v>0</v>
      </c>
      <c r="N76" s="203">
        <v>0</v>
      </c>
      <c r="O76" s="203">
        <v>0</v>
      </c>
      <c r="P76" s="203">
        <v>0</v>
      </c>
      <c r="Q76" s="203">
        <v>0</v>
      </c>
      <c r="R76" s="203">
        <v>0</v>
      </c>
      <c r="S76" s="203">
        <v>0</v>
      </c>
      <c r="T76" s="203">
        <v>0</v>
      </c>
      <c r="U76" s="203">
        <v>0</v>
      </c>
      <c r="V76" s="203">
        <v>0</v>
      </c>
      <c r="W76" s="203">
        <v>0</v>
      </c>
      <c r="X76" s="118">
        <v>0</v>
      </c>
      <c r="Y76" s="118">
        <v>0</v>
      </c>
      <c r="Z76" s="203">
        <v>0</v>
      </c>
      <c r="AA76" s="203">
        <v>0</v>
      </c>
      <c r="AB76" s="203">
        <v>0</v>
      </c>
      <c r="AC76" s="203">
        <v>0</v>
      </c>
      <c r="AD76" s="203">
        <v>0</v>
      </c>
      <c r="AE76" s="203">
        <v>0</v>
      </c>
      <c r="AF76" s="203">
        <v>0</v>
      </c>
      <c r="AG76" s="203">
        <v>0</v>
      </c>
      <c r="AH76" s="203">
        <v>0</v>
      </c>
      <c r="AI76" s="203">
        <v>0</v>
      </c>
      <c r="AJ76" s="117">
        <v>0</v>
      </c>
      <c r="AK76" s="388"/>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c r="CF76" s="13"/>
      <c r="CG76" s="13"/>
      <c r="CH76" s="13"/>
      <c r="CI76" s="13"/>
      <c r="CJ76" s="13"/>
      <c r="CK76" s="13"/>
      <c r="CL76" s="13"/>
      <c r="CM76" s="13"/>
      <c r="CN76" s="13"/>
      <c r="CO76" s="13"/>
      <c r="CP76" s="13"/>
      <c r="CQ76" s="13"/>
      <c r="CR76" s="13"/>
      <c r="CS76" s="13"/>
      <c r="CT76" s="13"/>
      <c r="CU76" s="13"/>
    </row>
    <row r="77" spans="1:99" hidden="1" x14ac:dyDescent="0.35">
      <c r="A77" s="205" t="s">
        <v>51</v>
      </c>
      <c r="B77" s="205" t="s">
        <v>52</v>
      </c>
      <c r="C77" s="205" t="s">
        <v>100</v>
      </c>
      <c r="D77" s="205" t="s">
        <v>102</v>
      </c>
      <c r="E77" s="195" t="s">
        <v>109</v>
      </c>
      <c r="F77" s="165">
        <v>169000</v>
      </c>
      <c r="G77" s="203">
        <v>0</v>
      </c>
      <c r="H77" s="203">
        <v>0</v>
      </c>
      <c r="I77" s="203">
        <v>0</v>
      </c>
      <c r="J77" s="203">
        <v>0</v>
      </c>
      <c r="K77" s="203">
        <v>0</v>
      </c>
      <c r="L77" s="203">
        <v>0</v>
      </c>
      <c r="M77" s="203">
        <v>0</v>
      </c>
      <c r="N77" s="203">
        <v>0</v>
      </c>
      <c r="O77" s="203">
        <v>0</v>
      </c>
      <c r="P77" s="203">
        <v>0</v>
      </c>
      <c r="Q77" s="203">
        <v>0</v>
      </c>
      <c r="R77" s="203">
        <v>0</v>
      </c>
      <c r="S77" s="203">
        <v>0</v>
      </c>
      <c r="T77" s="203">
        <v>0</v>
      </c>
      <c r="U77" s="203">
        <v>0</v>
      </c>
      <c r="V77" s="203">
        <v>0</v>
      </c>
      <c r="W77" s="203">
        <v>0</v>
      </c>
      <c r="X77" s="118">
        <v>0</v>
      </c>
      <c r="Y77" s="118">
        <v>0</v>
      </c>
      <c r="Z77" s="203">
        <v>0</v>
      </c>
      <c r="AA77" s="203">
        <v>0</v>
      </c>
      <c r="AB77" s="203">
        <v>0</v>
      </c>
      <c r="AC77" s="203">
        <v>0</v>
      </c>
      <c r="AD77" s="203">
        <v>0</v>
      </c>
      <c r="AE77" s="203">
        <v>0</v>
      </c>
      <c r="AF77" s="203">
        <v>0</v>
      </c>
      <c r="AG77" s="203">
        <v>0</v>
      </c>
      <c r="AH77" s="203">
        <v>0</v>
      </c>
      <c r="AI77" s="203">
        <v>0</v>
      </c>
      <c r="AJ77" s="117">
        <v>0</v>
      </c>
      <c r="AK77" s="388"/>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row>
    <row r="78" spans="1:99" hidden="1" x14ac:dyDescent="0.35">
      <c r="A78" s="205" t="s">
        <v>53</v>
      </c>
      <c r="B78" s="205" t="s">
        <v>54</v>
      </c>
      <c r="C78" s="205" t="s">
        <v>100</v>
      </c>
      <c r="D78" s="205" t="s">
        <v>102</v>
      </c>
      <c r="E78" s="195" t="s">
        <v>109</v>
      </c>
      <c r="F78" s="165">
        <v>216000</v>
      </c>
      <c r="G78" s="203">
        <v>0</v>
      </c>
      <c r="H78" s="203">
        <v>0</v>
      </c>
      <c r="I78" s="203">
        <v>0</v>
      </c>
      <c r="J78" s="203">
        <v>0</v>
      </c>
      <c r="K78" s="203">
        <v>0</v>
      </c>
      <c r="L78" s="203">
        <v>0</v>
      </c>
      <c r="M78" s="203">
        <v>0</v>
      </c>
      <c r="N78" s="203">
        <v>0</v>
      </c>
      <c r="O78" s="203">
        <v>0</v>
      </c>
      <c r="P78" s="203">
        <v>0</v>
      </c>
      <c r="Q78" s="203">
        <v>0</v>
      </c>
      <c r="R78" s="203">
        <v>0</v>
      </c>
      <c r="S78" s="203">
        <v>0</v>
      </c>
      <c r="T78" s="203">
        <v>0</v>
      </c>
      <c r="U78" s="203">
        <v>0</v>
      </c>
      <c r="V78" s="203">
        <v>0</v>
      </c>
      <c r="W78" s="203">
        <v>0</v>
      </c>
      <c r="X78" s="118">
        <v>0</v>
      </c>
      <c r="Y78" s="118">
        <v>0</v>
      </c>
      <c r="Z78" s="203">
        <v>0</v>
      </c>
      <c r="AA78" s="203">
        <v>0</v>
      </c>
      <c r="AB78" s="203">
        <v>0</v>
      </c>
      <c r="AC78" s="203">
        <v>0</v>
      </c>
      <c r="AD78" s="203">
        <v>0</v>
      </c>
      <c r="AE78" s="203">
        <v>0</v>
      </c>
      <c r="AF78" s="203">
        <v>0</v>
      </c>
      <c r="AG78" s="203">
        <v>0</v>
      </c>
      <c r="AH78" s="203">
        <v>0</v>
      </c>
      <c r="AI78" s="203">
        <v>0</v>
      </c>
      <c r="AJ78" s="117">
        <v>0</v>
      </c>
      <c r="AK78" s="388"/>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row>
    <row r="79" spans="1:99" hidden="1" x14ac:dyDescent="0.35">
      <c r="A79" s="205" t="s">
        <v>55</v>
      </c>
      <c r="B79" s="205" t="s">
        <v>56</v>
      </c>
      <c r="C79" s="205" t="s">
        <v>100</v>
      </c>
      <c r="D79" s="205" t="s">
        <v>102</v>
      </c>
      <c r="E79" s="195" t="s">
        <v>109</v>
      </c>
      <c r="F79" s="165">
        <v>328000</v>
      </c>
      <c r="G79" s="203">
        <v>0</v>
      </c>
      <c r="H79" s="203">
        <v>0</v>
      </c>
      <c r="I79" s="203">
        <v>0</v>
      </c>
      <c r="J79" s="203">
        <v>0</v>
      </c>
      <c r="K79" s="203">
        <v>0</v>
      </c>
      <c r="L79" s="203">
        <v>0</v>
      </c>
      <c r="M79" s="203">
        <v>0</v>
      </c>
      <c r="N79" s="203">
        <v>0</v>
      </c>
      <c r="O79" s="203">
        <v>0</v>
      </c>
      <c r="P79" s="203">
        <v>0</v>
      </c>
      <c r="Q79" s="203">
        <v>0</v>
      </c>
      <c r="R79" s="203">
        <v>0</v>
      </c>
      <c r="S79" s="203">
        <v>0</v>
      </c>
      <c r="T79" s="203">
        <v>0</v>
      </c>
      <c r="U79" s="203">
        <v>0</v>
      </c>
      <c r="V79" s="203">
        <v>0</v>
      </c>
      <c r="W79" s="203">
        <v>0</v>
      </c>
      <c r="X79" s="118">
        <v>0</v>
      </c>
      <c r="Y79" s="118">
        <v>0</v>
      </c>
      <c r="Z79" s="203">
        <v>0</v>
      </c>
      <c r="AA79" s="203">
        <v>0</v>
      </c>
      <c r="AB79" s="203">
        <v>0</v>
      </c>
      <c r="AC79" s="203">
        <v>0</v>
      </c>
      <c r="AD79" s="203">
        <v>0</v>
      </c>
      <c r="AE79" s="203">
        <v>0</v>
      </c>
      <c r="AF79" s="203">
        <v>0</v>
      </c>
      <c r="AG79" s="203">
        <v>0</v>
      </c>
      <c r="AH79" s="203">
        <v>0</v>
      </c>
      <c r="AI79" s="203">
        <v>0</v>
      </c>
      <c r="AJ79" s="117">
        <v>0</v>
      </c>
      <c r="AK79" s="388"/>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row>
    <row r="80" spans="1:99" hidden="1" x14ac:dyDescent="0.35">
      <c r="A80" s="205" t="s">
        <v>97</v>
      </c>
      <c r="B80" s="205" t="s">
        <v>98</v>
      </c>
      <c r="C80" s="205" t="s">
        <v>101</v>
      </c>
      <c r="D80" s="205" t="s">
        <v>100</v>
      </c>
      <c r="E80" s="195" t="s">
        <v>109</v>
      </c>
      <c r="F80" s="165">
        <v>0</v>
      </c>
      <c r="G80" s="203">
        <v>0</v>
      </c>
      <c r="H80" s="203">
        <v>0</v>
      </c>
      <c r="I80" s="203">
        <v>0</v>
      </c>
      <c r="J80" s="203">
        <v>0</v>
      </c>
      <c r="K80" s="203">
        <v>0</v>
      </c>
      <c r="L80" s="203">
        <v>0</v>
      </c>
      <c r="M80" s="203">
        <v>0</v>
      </c>
      <c r="N80" s="203">
        <v>0</v>
      </c>
      <c r="O80" s="203">
        <v>0</v>
      </c>
      <c r="P80" s="203">
        <v>0</v>
      </c>
      <c r="Q80" s="203">
        <v>0</v>
      </c>
      <c r="R80" s="203">
        <v>0</v>
      </c>
      <c r="S80" s="203">
        <v>0</v>
      </c>
      <c r="T80" s="203">
        <v>0</v>
      </c>
      <c r="U80" s="203">
        <v>0</v>
      </c>
      <c r="V80" s="203">
        <v>0</v>
      </c>
      <c r="W80" s="203">
        <v>0</v>
      </c>
      <c r="X80" s="118">
        <v>0</v>
      </c>
      <c r="Y80" s="118">
        <v>0</v>
      </c>
      <c r="Z80" s="203">
        <v>0</v>
      </c>
      <c r="AA80" s="203">
        <v>0</v>
      </c>
      <c r="AB80" s="203">
        <v>0</v>
      </c>
      <c r="AC80" s="203">
        <v>0</v>
      </c>
      <c r="AD80" s="203">
        <v>0</v>
      </c>
      <c r="AE80" s="203">
        <v>0</v>
      </c>
      <c r="AF80" s="203">
        <v>0</v>
      </c>
      <c r="AG80" s="203">
        <v>0</v>
      </c>
      <c r="AH80" s="203">
        <v>0</v>
      </c>
      <c r="AI80" s="203">
        <v>0</v>
      </c>
      <c r="AJ80" s="117">
        <v>0</v>
      </c>
      <c r="AK80" s="388"/>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c r="CF80" s="13"/>
      <c r="CG80" s="13"/>
      <c r="CH80" s="13"/>
      <c r="CI80" s="13"/>
      <c r="CJ80" s="13"/>
      <c r="CK80" s="13"/>
      <c r="CL80" s="13"/>
      <c r="CM80" s="13"/>
      <c r="CN80" s="13"/>
      <c r="CO80" s="13"/>
      <c r="CP80" s="13"/>
      <c r="CQ80" s="13"/>
      <c r="CR80" s="13"/>
      <c r="CS80" s="13"/>
      <c r="CT80" s="13"/>
      <c r="CU80" s="13"/>
    </row>
    <row r="81" spans="1:99" hidden="1" x14ac:dyDescent="0.35">
      <c r="A81" s="205" t="s">
        <v>57</v>
      </c>
      <c r="B81" s="205" t="s">
        <v>58</v>
      </c>
      <c r="C81" s="205" t="s">
        <v>100</v>
      </c>
      <c r="D81" s="205" t="s">
        <v>100</v>
      </c>
      <c r="E81" s="195" t="s">
        <v>109</v>
      </c>
      <c r="F81" s="165">
        <v>0</v>
      </c>
      <c r="G81" s="203">
        <v>0</v>
      </c>
      <c r="H81" s="203">
        <v>0</v>
      </c>
      <c r="I81" s="203">
        <v>0</v>
      </c>
      <c r="J81" s="203">
        <v>0</v>
      </c>
      <c r="K81" s="203">
        <v>0</v>
      </c>
      <c r="L81" s="203">
        <v>0</v>
      </c>
      <c r="M81" s="203">
        <v>0</v>
      </c>
      <c r="N81" s="203">
        <v>0</v>
      </c>
      <c r="O81" s="203">
        <v>0</v>
      </c>
      <c r="P81" s="203">
        <v>0</v>
      </c>
      <c r="Q81" s="203">
        <v>0</v>
      </c>
      <c r="R81" s="203">
        <v>0</v>
      </c>
      <c r="S81" s="203">
        <v>0</v>
      </c>
      <c r="T81" s="203">
        <v>0</v>
      </c>
      <c r="U81" s="203">
        <v>0</v>
      </c>
      <c r="V81" s="203">
        <v>0</v>
      </c>
      <c r="W81" s="203">
        <v>0</v>
      </c>
      <c r="X81" s="118">
        <v>0</v>
      </c>
      <c r="Y81" s="118">
        <v>0</v>
      </c>
      <c r="Z81" s="203">
        <v>0</v>
      </c>
      <c r="AA81" s="203">
        <v>0</v>
      </c>
      <c r="AB81" s="203">
        <v>0</v>
      </c>
      <c r="AC81" s="203">
        <v>0</v>
      </c>
      <c r="AD81" s="203">
        <v>0</v>
      </c>
      <c r="AE81" s="203">
        <v>0</v>
      </c>
      <c r="AF81" s="203">
        <v>0</v>
      </c>
      <c r="AG81" s="203">
        <v>0</v>
      </c>
      <c r="AH81" s="203">
        <v>0</v>
      </c>
      <c r="AI81" s="203">
        <v>0</v>
      </c>
      <c r="AJ81" s="117">
        <v>0</v>
      </c>
      <c r="AK81" s="388"/>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c r="CF81" s="13"/>
      <c r="CG81" s="13"/>
      <c r="CH81" s="13"/>
      <c r="CI81" s="13"/>
      <c r="CJ81" s="13"/>
      <c r="CK81" s="13"/>
      <c r="CL81" s="13"/>
      <c r="CM81" s="13"/>
      <c r="CN81" s="13"/>
      <c r="CO81" s="13"/>
      <c r="CP81" s="13"/>
      <c r="CQ81" s="13"/>
      <c r="CR81" s="13"/>
      <c r="CS81" s="13"/>
      <c r="CT81" s="13"/>
      <c r="CU81" s="13"/>
    </row>
    <row r="82" spans="1:99" hidden="1" x14ac:dyDescent="0.35">
      <c r="A82" s="205" t="s">
        <v>59</v>
      </c>
      <c r="B82" s="205" t="s">
        <v>60</v>
      </c>
      <c r="C82" s="205" t="s">
        <v>100</v>
      </c>
      <c r="D82" s="205" t="s">
        <v>103</v>
      </c>
      <c r="E82" s="195" t="s">
        <v>109</v>
      </c>
      <c r="F82" s="165">
        <v>167000</v>
      </c>
      <c r="G82" s="203">
        <v>0</v>
      </c>
      <c r="H82" s="203">
        <v>0</v>
      </c>
      <c r="I82" s="203">
        <v>0</v>
      </c>
      <c r="J82" s="203">
        <v>0</v>
      </c>
      <c r="K82" s="203">
        <v>0</v>
      </c>
      <c r="L82" s="203">
        <v>0</v>
      </c>
      <c r="M82" s="203">
        <v>0</v>
      </c>
      <c r="N82" s="203">
        <v>0</v>
      </c>
      <c r="O82" s="203">
        <v>0</v>
      </c>
      <c r="P82" s="203">
        <v>0</v>
      </c>
      <c r="Q82" s="203">
        <v>0</v>
      </c>
      <c r="R82" s="203">
        <v>0</v>
      </c>
      <c r="S82" s="203">
        <v>0</v>
      </c>
      <c r="T82" s="203">
        <v>0</v>
      </c>
      <c r="U82" s="203">
        <v>0</v>
      </c>
      <c r="V82" s="203">
        <v>0</v>
      </c>
      <c r="W82" s="203">
        <v>0</v>
      </c>
      <c r="X82" s="118">
        <v>0</v>
      </c>
      <c r="Y82" s="118">
        <v>0</v>
      </c>
      <c r="Z82" s="203">
        <v>0</v>
      </c>
      <c r="AA82" s="203">
        <v>0</v>
      </c>
      <c r="AB82" s="203">
        <v>0</v>
      </c>
      <c r="AC82" s="203">
        <v>0</v>
      </c>
      <c r="AD82" s="203">
        <v>0</v>
      </c>
      <c r="AE82" s="203">
        <v>0</v>
      </c>
      <c r="AF82" s="203">
        <v>0</v>
      </c>
      <c r="AG82" s="203">
        <v>0</v>
      </c>
      <c r="AH82" s="203">
        <v>0</v>
      </c>
      <c r="AI82" s="203">
        <v>0</v>
      </c>
      <c r="AJ82" s="117">
        <v>0</v>
      </c>
      <c r="AK82" s="388"/>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c r="CF82" s="13"/>
      <c r="CG82" s="13"/>
      <c r="CH82" s="13"/>
      <c r="CI82" s="13"/>
      <c r="CJ82" s="13"/>
      <c r="CK82" s="13"/>
      <c r="CL82" s="13"/>
      <c r="CM82" s="13"/>
      <c r="CN82" s="13"/>
      <c r="CO82" s="13"/>
      <c r="CP82" s="13"/>
      <c r="CQ82" s="13"/>
      <c r="CR82" s="13"/>
      <c r="CS82" s="13"/>
      <c r="CT82" s="13"/>
      <c r="CU82" s="13"/>
    </row>
    <row r="83" spans="1:99" hidden="1" x14ac:dyDescent="0.35">
      <c r="A83" s="205" t="s">
        <v>61</v>
      </c>
      <c r="B83" s="205" t="s">
        <v>62</v>
      </c>
      <c r="C83" s="205" t="s">
        <v>100</v>
      </c>
      <c r="D83" s="205" t="s">
        <v>103</v>
      </c>
      <c r="E83" s="195" t="s">
        <v>109</v>
      </c>
      <c r="F83" s="165">
        <v>329000</v>
      </c>
      <c r="G83" s="203">
        <v>0</v>
      </c>
      <c r="H83" s="203">
        <v>0</v>
      </c>
      <c r="I83" s="203">
        <v>0</v>
      </c>
      <c r="J83" s="203">
        <v>0</v>
      </c>
      <c r="K83" s="203">
        <v>0</v>
      </c>
      <c r="L83" s="203">
        <v>0</v>
      </c>
      <c r="M83" s="203">
        <v>0</v>
      </c>
      <c r="N83" s="203">
        <v>0</v>
      </c>
      <c r="O83" s="203">
        <v>0</v>
      </c>
      <c r="P83" s="203">
        <v>0</v>
      </c>
      <c r="Q83" s="203">
        <v>0</v>
      </c>
      <c r="R83" s="203">
        <v>0</v>
      </c>
      <c r="S83" s="203">
        <v>0</v>
      </c>
      <c r="T83" s="203">
        <v>0</v>
      </c>
      <c r="U83" s="203">
        <v>0</v>
      </c>
      <c r="V83" s="203">
        <v>0</v>
      </c>
      <c r="W83" s="203">
        <v>0</v>
      </c>
      <c r="X83" s="118">
        <v>0</v>
      </c>
      <c r="Y83" s="118">
        <v>0</v>
      </c>
      <c r="Z83" s="203">
        <v>0</v>
      </c>
      <c r="AA83" s="203">
        <v>0</v>
      </c>
      <c r="AB83" s="203">
        <v>0</v>
      </c>
      <c r="AC83" s="203">
        <v>0</v>
      </c>
      <c r="AD83" s="203">
        <v>0</v>
      </c>
      <c r="AE83" s="203">
        <v>0</v>
      </c>
      <c r="AF83" s="203">
        <v>0</v>
      </c>
      <c r="AG83" s="203">
        <v>0</v>
      </c>
      <c r="AH83" s="203">
        <v>0</v>
      </c>
      <c r="AI83" s="203">
        <v>0</v>
      </c>
      <c r="AJ83" s="117">
        <v>0</v>
      </c>
      <c r="AK83" s="388"/>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c r="CF83" s="13"/>
      <c r="CG83" s="13"/>
      <c r="CH83" s="13"/>
      <c r="CI83" s="13"/>
      <c r="CJ83" s="13"/>
      <c r="CK83" s="13"/>
      <c r="CL83" s="13"/>
      <c r="CM83" s="13"/>
      <c r="CN83" s="13"/>
      <c r="CO83" s="13"/>
      <c r="CP83" s="13"/>
      <c r="CQ83" s="13"/>
      <c r="CR83" s="13"/>
      <c r="CS83" s="13"/>
      <c r="CT83" s="13"/>
      <c r="CU83" s="13"/>
    </row>
    <row r="84" spans="1:99" hidden="1" x14ac:dyDescent="0.35">
      <c r="A84" s="205" t="s">
        <v>63</v>
      </c>
      <c r="B84" s="205" t="s">
        <v>64</v>
      </c>
      <c r="C84" s="205" t="s">
        <v>100</v>
      </c>
      <c r="D84" s="205" t="s">
        <v>103</v>
      </c>
      <c r="E84" s="195" t="s">
        <v>109</v>
      </c>
      <c r="F84" s="165">
        <v>39000</v>
      </c>
      <c r="G84" s="203">
        <v>0</v>
      </c>
      <c r="H84" s="203">
        <v>0</v>
      </c>
      <c r="I84" s="203">
        <v>0</v>
      </c>
      <c r="J84" s="203">
        <v>0</v>
      </c>
      <c r="K84" s="203">
        <v>0</v>
      </c>
      <c r="L84" s="203">
        <v>0</v>
      </c>
      <c r="M84" s="203">
        <v>0</v>
      </c>
      <c r="N84" s="203">
        <v>0</v>
      </c>
      <c r="O84" s="203">
        <v>0</v>
      </c>
      <c r="P84" s="203">
        <v>0</v>
      </c>
      <c r="Q84" s="203">
        <v>0</v>
      </c>
      <c r="R84" s="203">
        <v>0</v>
      </c>
      <c r="S84" s="203">
        <v>0</v>
      </c>
      <c r="T84" s="203">
        <v>0</v>
      </c>
      <c r="U84" s="203">
        <v>0</v>
      </c>
      <c r="V84" s="203">
        <v>0</v>
      </c>
      <c r="W84" s="203">
        <v>0</v>
      </c>
      <c r="X84" s="118">
        <v>0</v>
      </c>
      <c r="Y84" s="118">
        <v>0</v>
      </c>
      <c r="Z84" s="203">
        <v>0</v>
      </c>
      <c r="AA84" s="203">
        <v>0</v>
      </c>
      <c r="AB84" s="203">
        <v>0</v>
      </c>
      <c r="AC84" s="203">
        <v>0</v>
      </c>
      <c r="AD84" s="203">
        <v>0</v>
      </c>
      <c r="AE84" s="203">
        <v>0</v>
      </c>
      <c r="AF84" s="203">
        <v>0</v>
      </c>
      <c r="AG84" s="203">
        <v>0</v>
      </c>
      <c r="AH84" s="203">
        <v>0</v>
      </c>
      <c r="AI84" s="203">
        <v>0</v>
      </c>
      <c r="AJ84" s="117">
        <v>0</v>
      </c>
      <c r="AK84" s="388"/>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c r="CF84" s="13"/>
      <c r="CG84" s="13"/>
      <c r="CH84" s="13"/>
      <c r="CI84" s="13"/>
      <c r="CJ84" s="13"/>
      <c r="CK84" s="13"/>
      <c r="CL84" s="13"/>
      <c r="CM84" s="13"/>
      <c r="CN84" s="13"/>
      <c r="CO84" s="13"/>
      <c r="CP84" s="13"/>
      <c r="CQ84" s="13"/>
      <c r="CR84" s="13"/>
      <c r="CS84" s="13"/>
      <c r="CT84" s="13"/>
      <c r="CU84" s="13"/>
    </row>
    <row r="85" spans="1:99" hidden="1" x14ac:dyDescent="0.35">
      <c r="A85" s="205" t="s">
        <v>65</v>
      </c>
      <c r="B85" s="205" t="s">
        <v>66</v>
      </c>
      <c r="C85" s="205" t="s">
        <v>100</v>
      </c>
      <c r="D85" s="205" t="s">
        <v>103</v>
      </c>
      <c r="E85" s="195" t="s">
        <v>109</v>
      </c>
      <c r="F85" s="165">
        <v>99000</v>
      </c>
      <c r="G85" s="203">
        <v>0</v>
      </c>
      <c r="H85" s="203">
        <v>0</v>
      </c>
      <c r="I85" s="203">
        <v>0</v>
      </c>
      <c r="J85" s="203">
        <v>0</v>
      </c>
      <c r="K85" s="203">
        <v>0</v>
      </c>
      <c r="L85" s="203">
        <v>0</v>
      </c>
      <c r="M85" s="203">
        <v>0</v>
      </c>
      <c r="N85" s="203">
        <v>0</v>
      </c>
      <c r="O85" s="203">
        <v>0</v>
      </c>
      <c r="P85" s="203">
        <v>0</v>
      </c>
      <c r="Q85" s="203">
        <v>0</v>
      </c>
      <c r="R85" s="203">
        <v>0</v>
      </c>
      <c r="S85" s="203">
        <v>0</v>
      </c>
      <c r="T85" s="203">
        <v>0</v>
      </c>
      <c r="U85" s="203">
        <v>0</v>
      </c>
      <c r="V85" s="203">
        <v>0</v>
      </c>
      <c r="W85" s="203">
        <v>0</v>
      </c>
      <c r="X85" s="118">
        <v>0</v>
      </c>
      <c r="Y85" s="118">
        <v>1</v>
      </c>
      <c r="Z85" s="203">
        <v>38</v>
      </c>
      <c r="AA85" s="203">
        <v>22</v>
      </c>
      <c r="AB85" s="203">
        <v>37</v>
      </c>
      <c r="AC85" s="203">
        <v>35</v>
      </c>
      <c r="AD85" s="203">
        <v>32</v>
      </c>
      <c r="AE85" s="203">
        <v>20</v>
      </c>
      <c r="AF85" s="203">
        <v>26</v>
      </c>
      <c r="AG85" s="203">
        <v>9</v>
      </c>
      <c r="AH85" s="203">
        <v>31</v>
      </c>
      <c r="AI85" s="203">
        <v>12</v>
      </c>
      <c r="AJ85" s="117">
        <v>23</v>
      </c>
      <c r="AK85" s="388">
        <v>12</v>
      </c>
      <c r="AL85" s="13">
        <v>31</v>
      </c>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c r="CF85" s="13"/>
      <c r="CG85" s="13"/>
      <c r="CH85" s="13"/>
      <c r="CI85" s="13"/>
      <c r="CJ85" s="13"/>
      <c r="CK85" s="13"/>
      <c r="CL85" s="13"/>
      <c r="CM85" s="13"/>
      <c r="CN85" s="13"/>
      <c r="CO85" s="13"/>
      <c r="CP85" s="13"/>
      <c r="CQ85" s="13"/>
      <c r="CR85" s="13"/>
      <c r="CS85" s="13"/>
      <c r="CT85" s="13"/>
      <c r="CU85" s="13"/>
    </row>
    <row r="86" spans="1:99" hidden="1" x14ac:dyDescent="0.35">
      <c r="A86" s="205" t="s">
        <v>67</v>
      </c>
      <c r="B86" s="205" t="s">
        <v>68</v>
      </c>
      <c r="C86" s="205" t="s">
        <v>100</v>
      </c>
      <c r="D86" s="205" t="s">
        <v>100</v>
      </c>
      <c r="E86" s="195" t="s">
        <v>109</v>
      </c>
      <c r="F86" s="165">
        <v>0</v>
      </c>
      <c r="G86" s="203">
        <v>0</v>
      </c>
      <c r="H86" s="203">
        <v>0</v>
      </c>
      <c r="I86" s="203">
        <v>0</v>
      </c>
      <c r="J86" s="203">
        <v>0</v>
      </c>
      <c r="K86" s="203">
        <v>0</v>
      </c>
      <c r="L86" s="203">
        <v>0</v>
      </c>
      <c r="M86" s="203">
        <v>0</v>
      </c>
      <c r="N86" s="203">
        <v>0</v>
      </c>
      <c r="O86" s="203">
        <v>0</v>
      </c>
      <c r="P86" s="203">
        <v>0</v>
      </c>
      <c r="Q86" s="203">
        <v>0</v>
      </c>
      <c r="R86" s="203">
        <v>0</v>
      </c>
      <c r="S86" s="203">
        <v>0</v>
      </c>
      <c r="T86" s="203">
        <v>0</v>
      </c>
      <c r="U86" s="203">
        <v>0</v>
      </c>
      <c r="V86" s="203">
        <v>0</v>
      </c>
      <c r="W86" s="203">
        <v>0</v>
      </c>
      <c r="X86" s="118">
        <v>0</v>
      </c>
      <c r="Y86" s="118">
        <v>0</v>
      </c>
      <c r="Z86" s="203">
        <v>0</v>
      </c>
      <c r="AA86" s="203">
        <v>0</v>
      </c>
      <c r="AB86" s="203">
        <v>0</v>
      </c>
      <c r="AC86" s="203">
        <v>0</v>
      </c>
      <c r="AD86" s="203">
        <v>0</v>
      </c>
      <c r="AE86" s="203">
        <v>0</v>
      </c>
      <c r="AF86" s="203">
        <v>0</v>
      </c>
      <c r="AG86" s="203">
        <v>0</v>
      </c>
      <c r="AH86" s="203">
        <v>0</v>
      </c>
      <c r="AI86" s="203">
        <v>0</v>
      </c>
      <c r="AJ86" s="117">
        <v>0</v>
      </c>
      <c r="AK86" s="388"/>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c r="CF86" s="13"/>
      <c r="CG86" s="13"/>
      <c r="CH86" s="13"/>
      <c r="CI86" s="13"/>
      <c r="CJ86" s="13"/>
      <c r="CK86" s="13"/>
      <c r="CL86" s="13"/>
      <c r="CM86" s="13"/>
      <c r="CN86" s="13"/>
      <c r="CO86" s="13"/>
      <c r="CP86" s="13"/>
      <c r="CQ86" s="13"/>
      <c r="CR86" s="13"/>
      <c r="CS86" s="13"/>
      <c r="CT86" s="13"/>
      <c r="CU86" s="13"/>
    </row>
    <row r="87" spans="1:99" hidden="1" x14ac:dyDescent="0.35">
      <c r="A87" s="205" t="s">
        <v>69</v>
      </c>
      <c r="B87" s="205" t="s">
        <v>70</v>
      </c>
      <c r="C87" s="205" t="s">
        <v>100</v>
      </c>
      <c r="D87" s="205" t="s">
        <v>104</v>
      </c>
      <c r="E87" s="195" t="s">
        <v>109</v>
      </c>
      <c r="F87" s="165">
        <v>155000</v>
      </c>
      <c r="G87" s="203">
        <v>0</v>
      </c>
      <c r="H87" s="203">
        <v>0</v>
      </c>
      <c r="I87" s="203">
        <v>0</v>
      </c>
      <c r="J87" s="203">
        <v>0</v>
      </c>
      <c r="K87" s="203">
        <v>0</v>
      </c>
      <c r="L87" s="203">
        <v>0</v>
      </c>
      <c r="M87" s="203">
        <v>0</v>
      </c>
      <c r="N87" s="203">
        <v>0</v>
      </c>
      <c r="O87" s="203">
        <v>0</v>
      </c>
      <c r="P87" s="203">
        <v>0</v>
      </c>
      <c r="Q87" s="203">
        <v>0</v>
      </c>
      <c r="R87" s="203">
        <v>0</v>
      </c>
      <c r="S87" s="203">
        <v>0</v>
      </c>
      <c r="T87" s="203">
        <v>0</v>
      </c>
      <c r="U87" s="203">
        <v>0</v>
      </c>
      <c r="V87" s="203">
        <v>0</v>
      </c>
      <c r="W87" s="203">
        <v>43</v>
      </c>
      <c r="X87" s="118">
        <v>19</v>
      </c>
      <c r="Y87" s="118">
        <v>5</v>
      </c>
      <c r="Z87" s="203">
        <v>0</v>
      </c>
      <c r="AA87" s="203">
        <v>0</v>
      </c>
      <c r="AB87" s="203">
        <v>0</v>
      </c>
      <c r="AC87" s="203">
        <v>0</v>
      </c>
      <c r="AD87" s="203">
        <v>0</v>
      </c>
      <c r="AE87" s="203">
        <v>0</v>
      </c>
      <c r="AF87" s="203">
        <v>0</v>
      </c>
      <c r="AG87" s="203">
        <v>0</v>
      </c>
      <c r="AH87" s="203">
        <v>0</v>
      </c>
      <c r="AI87" s="203">
        <v>0</v>
      </c>
      <c r="AJ87" s="117">
        <v>0</v>
      </c>
      <c r="AK87" s="388"/>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c r="CF87" s="13"/>
      <c r="CG87" s="13"/>
      <c r="CH87" s="13"/>
      <c r="CI87" s="13"/>
      <c r="CJ87" s="13"/>
      <c r="CK87" s="13"/>
      <c r="CL87" s="13"/>
      <c r="CM87" s="13"/>
      <c r="CN87" s="13"/>
      <c r="CO87" s="13"/>
      <c r="CP87" s="13"/>
      <c r="CQ87" s="13"/>
      <c r="CR87" s="13"/>
      <c r="CS87" s="13"/>
      <c r="CT87" s="13"/>
      <c r="CU87" s="13"/>
    </row>
    <row r="88" spans="1:99" hidden="1" x14ac:dyDescent="0.35">
      <c r="A88" s="205" t="s">
        <v>71</v>
      </c>
      <c r="B88" s="205" t="s">
        <v>72</v>
      </c>
      <c r="C88" s="205" t="s">
        <v>100</v>
      </c>
      <c r="D88" s="205" t="s">
        <v>104</v>
      </c>
      <c r="E88" s="195" t="s">
        <v>109</v>
      </c>
      <c r="F88" s="165">
        <v>196000</v>
      </c>
      <c r="G88" s="203">
        <v>0</v>
      </c>
      <c r="H88" s="203">
        <v>0</v>
      </c>
      <c r="I88" s="203">
        <v>0</v>
      </c>
      <c r="J88" s="203">
        <v>0</v>
      </c>
      <c r="K88" s="203">
        <v>0</v>
      </c>
      <c r="L88" s="203">
        <v>0</v>
      </c>
      <c r="M88" s="203">
        <v>0</v>
      </c>
      <c r="N88" s="203">
        <v>0</v>
      </c>
      <c r="O88" s="203">
        <v>0</v>
      </c>
      <c r="P88" s="203">
        <v>0</v>
      </c>
      <c r="Q88" s="203">
        <v>0</v>
      </c>
      <c r="R88" s="203">
        <v>0</v>
      </c>
      <c r="S88" s="203">
        <v>0</v>
      </c>
      <c r="T88" s="203">
        <v>0</v>
      </c>
      <c r="U88" s="203">
        <v>0</v>
      </c>
      <c r="V88" s="203">
        <v>0</v>
      </c>
      <c r="W88" s="203">
        <v>38</v>
      </c>
      <c r="X88" s="118">
        <v>41</v>
      </c>
      <c r="Y88" s="118">
        <v>10</v>
      </c>
      <c r="Z88" s="203">
        <v>0</v>
      </c>
      <c r="AA88" s="203">
        <v>0</v>
      </c>
      <c r="AB88" s="203">
        <v>0</v>
      </c>
      <c r="AC88" s="203">
        <v>0</v>
      </c>
      <c r="AD88" s="203">
        <v>0</v>
      </c>
      <c r="AE88" s="203">
        <v>0</v>
      </c>
      <c r="AF88" s="203">
        <v>0</v>
      </c>
      <c r="AG88" s="203">
        <v>0</v>
      </c>
      <c r="AH88" s="203">
        <v>0</v>
      </c>
      <c r="AI88" s="203">
        <v>0</v>
      </c>
      <c r="AJ88" s="117">
        <v>0</v>
      </c>
      <c r="AK88" s="388"/>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c r="CF88" s="13"/>
      <c r="CG88" s="13"/>
      <c r="CH88" s="13"/>
      <c r="CI88" s="13"/>
      <c r="CJ88" s="13"/>
      <c r="CK88" s="13"/>
      <c r="CL88" s="13"/>
      <c r="CM88" s="13"/>
      <c r="CN88" s="13"/>
      <c r="CO88" s="13"/>
      <c r="CP88" s="13"/>
      <c r="CQ88" s="13"/>
      <c r="CR88" s="13"/>
      <c r="CS88" s="13"/>
      <c r="CT88" s="13"/>
      <c r="CU88" s="13"/>
    </row>
    <row r="89" spans="1:99" hidden="1" x14ac:dyDescent="0.35">
      <c r="A89" s="205" t="s">
        <v>73</v>
      </c>
      <c r="B89" s="205" t="s">
        <v>74</v>
      </c>
      <c r="C89" s="205" t="s">
        <v>100</v>
      </c>
      <c r="D89" s="205" t="s">
        <v>104</v>
      </c>
      <c r="E89" s="195" t="s">
        <v>109</v>
      </c>
      <c r="F89" s="165">
        <v>168000</v>
      </c>
      <c r="G89" s="203">
        <v>0</v>
      </c>
      <c r="H89" s="203">
        <v>0</v>
      </c>
      <c r="I89" s="203">
        <v>0</v>
      </c>
      <c r="J89" s="203">
        <v>0</v>
      </c>
      <c r="K89" s="203">
        <v>0</v>
      </c>
      <c r="L89" s="203">
        <v>0</v>
      </c>
      <c r="M89" s="203">
        <v>0</v>
      </c>
      <c r="N89" s="203">
        <v>0</v>
      </c>
      <c r="O89" s="203">
        <v>0</v>
      </c>
      <c r="P89" s="203">
        <v>0</v>
      </c>
      <c r="Q89" s="203">
        <v>0</v>
      </c>
      <c r="R89" s="203">
        <v>0</v>
      </c>
      <c r="S89" s="203">
        <v>0</v>
      </c>
      <c r="T89" s="203">
        <v>0</v>
      </c>
      <c r="U89" s="203">
        <v>0</v>
      </c>
      <c r="V89" s="203">
        <v>0</v>
      </c>
      <c r="W89" s="203">
        <v>8</v>
      </c>
      <c r="X89" s="118">
        <v>12</v>
      </c>
      <c r="Y89" s="118">
        <v>3</v>
      </c>
      <c r="Z89" s="203">
        <v>0</v>
      </c>
      <c r="AA89" s="203">
        <v>0</v>
      </c>
      <c r="AB89" s="203">
        <v>0</v>
      </c>
      <c r="AC89" s="203">
        <v>0</v>
      </c>
      <c r="AD89" s="203">
        <v>0</v>
      </c>
      <c r="AE89" s="203">
        <v>0</v>
      </c>
      <c r="AF89" s="203">
        <v>0</v>
      </c>
      <c r="AG89" s="203">
        <v>0</v>
      </c>
      <c r="AH89" s="203">
        <v>0</v>
      </c>
      <c r="AI89" s="203">
        <v>0</v>
      </c>
      <c r="AJ89" s="117">
        <v>0</v>
      </c>
      <c r="AK89" s="388"/>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c r="CF89" s="13"/>
      <c r="CG89" s="13"/>
      <c r="CH89" s="13"/>
      <c r="CI89" s="13"/>
      <c r="CJ89" s="13"/>
      <c r="CK89" s="13"/>
      <c r="CL89" s="13"/>
      <c r="CM89" s="13"/>
      <c r="CN89" s="13"/>
      <c r="CO89" s="13"/>
      <c r="CP89" s="13"/>
      <c r="CQ89" s="13"/>
      <c r="CR89" s="13"/>
      <c r="CS89" s="13"/>
      <c r="CT89" s="13"/>
      <c r="CU89" s="13"/>
    </row>
    <row r="90" spans="1:99" hidden="1" x14ac:dyDescent="0.35">
      <c r="A90" s="205" t="s">
        <v>75</v>
      </c>
      <c r="B90" s="205" t="s">
        <v>76</v>
      </c>
      <c r="C90" s="205" t="s">
        <v>100</v>
      </c>
      <c r="D90" s="205" t="s">
        <v>104</v>
      </c>
      <c r="E90" s="195" t="s">
        <v>109</v>
      </c>
      <c r="F90" s="165">
        <v>209000</v>
      </c>
      <c r="G90" s="203">
        <v>0</v>
      </c>
      <c r="H90" s="203">
        <v>0</v>
      </c>
      <c r="I90" s="203">
        <v>0</v>
      </c>
      <c r="J90" s="203">
        <v>0</v>
      </c>
      <c r="K90" s="203">
        <v>0</v>
      </c>
      <c r="L90" s="203">
        <v>0</v>
      </c>
      <c r="M90" s="203">
        <v>0</v>
      </c>
      <c r="N90" s="203">
        <v>0</v>
      </c>
      <c r="O90" s="203">
        <v>0</v>
      </c>
      <c r="P90" s="203">
        <v>0</v>
      </c>
      <c r="Q90" s="203">
        <v>0</v>
      </c>
      <c r="R90" s="203">
        <v>0</v>
      </c>
      <c r="S90" s="203">
        <v>0</v>
      </c>
      <c r="T90" s="203">
        <v>0</v>
      </c>
      <c r="U90" s="203">
        <v>0</v>
      </c>
      <c r="V90" s="203">
        <v>0</v>
      </c>
      <c r="W90" s="203">
        <v>16</v>
      </c>
      <c r="X90" s="118">
        <v>21</v>
      </c>
      <c r="Y90" s="118">
        <v>2</v>
      </c>
      <c r="Z90" s="203">
        <v>0</v>
      </c>
      <c r="AA90" s="203">
        <v>0</v>
      </c>
      <c r="AB90" s="203">
        <v>0</v>
      </c>
      <c r="AC90" s="203">
        <v>0</v>
      </c>
      <c r="AD90" s="203">
        <v>0</v>
      </c>
      <c r="AE90" s="203">
        <v>0</v>
      </c>
      <c r="AF90" s="203">
        <v>0</v>
      </c>
      <c r="AG90" s="203">
        <v>0</v>
      </c>
      <c r="AH90" s="203">
        <v>0</v>
      </c>
      <c r="AI90" s="203">
        <v>0</v>
      </c>
      <c r="AJ90" s="117">
        <v>0</v>
      </c>
      <c r="AK90" s="388"/>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c r="CF90" s="13"/>
      <c r="CG90" s="13"/>
      <c r="CH90" s="13"/>
      <c r="CI90" s="13"/>
      <c r="CJ90" s="13"/>
      <c r="CK90" s="13"/>
      <c r="CL90" s="13"/>
      <c r="CM90" s="13"/>
      <c r="CN90" s="13"/>
      <c r="CO90" s="13"/>
      <c r="CP90" s="13"/>
      <c r="CQ90" s="13"/>
      <c r="CR90" s="13"/>
      <c r="CS90" s="13"/>
      <c r="CT90" s="13"/>
      <c r="CU90" s="13"/>
    </row>
    <row r="91" spans="1:99" hidden="1" x14ac:dyDescent="0.35">
      <c r="A91" s="205" t="s">
        <v>77</v>
      </c>
      <c r="B91" s="205" t="s">
        <v>78</v>
      </c>
      <c r="C91" s="205" t="s">
        <v>100</v>
      </c>
      <c r="D91" s="205" t="s">
        <v>104</v>
      </c>
      <c r="E91" s="195" t="s">
        <v>109</v>
      </c>
      <c r="F91" s="165">
        <v>128000</v>
      </c>
      <c r="G91" s="203">
        <v>0</v>
      </c>
      <c r="H91" s="203">
        <v>0</v>
      </c>
      <c r="I91" s="203">
        <v>0</v>
      </c>
      <c r="J91" s="203">
        <v>0</v>
      </c>
      <c r="K91" s="203">
        <v>0</v>
      </c>
      <c r="L91" s="203">
        <v>0</v>
      </c>
      <c r="M91" s="203">
        <v>0</v>
      </c>
      <c r="N91" s="203">
        <v>0</v>
      </c>
      <c r="O91" s="203">
        <v>0</v>
      </c>
      <c r="P91" s="203">
        <v>0</v>
      </c>
      <c r="Q91" s="203">
        <v>0</v>
      </c>
      <c r="R91" s="203">
        <v>0</v>
      </c>
      <c r="S91" s="203">
        <v>0</v>
      </c>
      <c r="T91" s="203">
        <v>0</v>
      </c>
      <c r="U91" s="203">
        <v>0</v>
      </c>
      <c r="V91" s="203">
        <v>0</v>
      </c>
      <c r="W91" s="203">
        <v>0</v>
      </c>
      <c r="X91" s="118">
        <v>0</v>
      </c>
      <c r="Y91" s="118">
        <v>0</v>
      </c>
      <c r="Z91" s="203">
        <v>0</v>
      </c>
      <c r="AA91" s="203">
        <v>0</v>
      </c>
      <c r="AB91" s="203">
        <v>0</v>
      </c>
      <c r="AC91" s="203">
        <v>0</v>
      </c>
      <c r="AD91" s="203">
        <v>0</v>
      </c>
      <c r="AE91" s="203">
        <v>0</v>
      </c>
      <c r="AF91" s="203">
        <v>0</v>
      </c>
      <c r="AG91" s="203">
        <v>0</v>
      </c>
      <c r="AH91" s="203">
        <v>0</v>
      </c>
      <c r="AI91" s="203">
        <v>0</v>
      </c>
      <c r="AJ91" s="117">
        <v>0</v>
      </c>
      <c r="AK91" s="388"/>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c r="CF91" s="13"/>
      <c r="CG91" s="13"/>
      <c r="CH91" s="13"/>
      <c r="CI91" s="13"/>
      <c r="CJ91" s="13"/>
      <c r="CK91" s="13"/>
      <c r="CL91" s="13"/>
      <c r="CM91" s="13"/>
      <c r="CN91" s="13"/>
      <c r="CO91" s="13"/>
      <c r="CP91" s="13"/>
      <c r="CQ91" s="13"/>
      <c r="CR91" s="13"/>
      <c r="CS91" s="13"/>
      <c r="CT91" s="13"/>
      <c r="CU91" s="13"/>
    </row>
    <row r="92" spans="1:99" hidden="1" x14ac:dyDescent="0.35">
      <c r="A92" s="205" t="s">
        <v>79</v>
      </c>
      <c r="B92" s="205" t="s">
        <v>80</v>
      </c>
      <c r="C92" s="205" t="s">
        <v>100</v>
      </c>
      <c r="D92" s="205" t="s">
        <v>104</v>
      </c>
      <c r="E92" s="195" t="s">
        <v>109</v>
      </c>
      <c r="F92" s="165">
        <v>179000</v>
      </c>
      <c r="G92" s="203">
        <v>0</v>
      </c>
      <c r="H92" s="203">
        <v>0</v>
      </c>
      <c r="I92" s="203">
        <v>0</v>
      </c>
      <c r="J92" s="203">
        <v>0</v>
      </c>
      <c r="K92" s="203">
        <v>0</v>
      </c>
      <c r="L92" s="203">
        <v>0</v>
      </c>
      <c r="M92" s="203">
        <v>0</v>
      </c>
      <c r="N92" s="203">
        <v>0</v>
      </c>
      <c r="O92" s="203">
        <v>0</v>
      </c>
      <c r="P92" s="203">
        <v>0</v>
      </c>
      <c r="Q92" s="203">
        <v>0</v>
      </c>
      <c r="R92" s="203">
        <v>0</v>
      </c>
      <c r="S92" s="203">
        <v>0</v>
      </c>
      <c r="T92" s="203">
        <v>0</v>
      </c>
      <c r="U92" s="203">
        <v>0</v>
      </c>
      <c r="V92" s="203">
        <v>0</v>
      </c>
      <c r="W92" s="203">
        <v>0</v>
      </c>
      <c r="X92" s="118">
        <v>0</v>
      </c>
      <c r="Y92" s="118">
        <v>0</v>
      </c>
      <c r="Z92" s="203">
        <v>0</v>
      </c>
      <c r="AA92" s="203">
        <v>0</v>
      </c>
      <c r="AB92" s="203">
        <v>0</v>
      </c>
      <c r="AC92" s="203">
        <v>0</v>
      </c>
      <c r="AD92" s="203">
        <v>0</v>
      </c>
      <c r="AE92" s="203">
        <v>0</v>
      </c>
      <c r="AF92" s="203">
        <v>0</v>
      </c>
      <c r="AG92" s="203">
        <v>0</v>
      </c>
      <c r="AH92" s="203">
        <v>0</v>
      </c>
      <c r="AI92" s="203">
        <v>0</v>
      </c>
      <c r="AJ92" s="117">
        <v>0</v>
      </c>
      <c r="AK92" s="388"/>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c r="CF92" s="13"/>
      <c r="CG92" s="13"/>
      <c r="CH92" s="13"/>
      <c r="CI92" s="13"/>
      <c r="CJ92" s="13"/>
      <c r="CK92" s="13"/>
      <c r="CL92" s="13"/>
      <c r="CM92" s="13"/>
      <c r="CN92" s="13"/>
      <c r="CO92" s="13"/>
      <c r="CP92" s="13"/>
      <c r="CQ92" s="13"/>
      <c r="CR92" s="13"/>
      <c r="CS92" s="13"/>
      <c r="CT92" s="13"/>
      <c r="CU92" s="13"/>
    </row>
    <row r="93" spans="1:99" hidden="1" x14ac:dyDescent="0.35">
      <c r="A93" s="205" t="s">
        <v>81</v>
      </c>
      <c r="B93" s="205" t="s">
        <v>82</v>
      </c>
      <c r="C93" s="205" t="s">
        <v>100</v>
      </c>
      <c r="D93" s="205" t="s">
        <v>104</v>
      </c>
      <c r="E93" s="195" t="s">
        <v>109</v>
      </c>
      <c r="F93" s="165">
        <v>183000</v>
      </c>
      <c r="G93" s="203">
        <v>0</v>
      </c>
      <c r="H93" s="203">
        <v>0</v>
      </c>
      <c r="I93" s="203">
        <v>0</v>
      </c>
      <c r="J93" s="203">
        <v>0</v>
      </c>
      <c r="K93" s="203">
        <v>0</v>
      </c>
      <c r="L93" s="203">
        <v>0</v>
      </c>
      <c r="M93" s="203">
        <v>0</v>
      </c>
      <c r="N93" s="203">
        <v>0</v>
      </c>
      <c r="O93" s="203">
        <v>0</v>
      </c>
      <c r="P93" s="203">
        <v>0</v>
      </c>
      <c r="Q93" s="203">
        <v>0</v>
      </c>
      <c r="R93" s="203">
        <v>0</v>
      </c>
      <c r="S93" s="203">
        <v>0</v>
      </c>
      <c r="T93" s="203">
        <v>0</v>
      </c>
      <c r="U93" s="203">
        <v>0</v>
      </c>
      <c r="V93" s="203">
        <v>0</v>
      </c>
      <c r="W93" s="203">
        <v>0</v>
      </c>
      <c r="X93" s="118">
        <v>0</v>
      </c>
      <c r="Y93" s="118">
        <v>0</v>
      </c>
      <c r="Z93" s="203">
        <v>0</v>
      </c>
      <c r="AA93" s="203">
        <v>0</v>
      </c>
      <c r="AB93" s="203">
        <v>0</v>
      </c>
      <c r="AC93" s="203">
        <v>0</v>
      </c>
      <c r="AD93" s="203">
        <v>0</v>
      </c>
      <c r="AE93" s="203">
        <v>0</v>
      </c>
      <c r="AF93" s="203">
        <v>0</v>
      </c>
      <c r="AG93" s="203">
        <v>0</v>
      </c>
      <c r="AH93" s="203">
        <v>0</v>
      </c>
      <c r="AI93" s="203">
        <v>0</v>
      </c>
      <c r="AJ93" s="117">
        <v>0</v>
      </c>
      <c r="AK93" s="388"/>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c r="CF93" s="13"/>
      <c r="CG93" s="13"/>
      <c r="CH93" s="13"/>
      <c r="CI93" s="13"/>
      <c r="CJ93" s="13"/>
      <c r="CK93" s="13"/>
      <c r="CL93" s="13"/>
      <c r="CM93" s="13"/>
      <c r="CN93" s="13"/>
      <c r="CO93" s="13"/>
      <c r="CP93" s="13"/>
      <c r="CQ93" s="13"/>
      <c r="CR93" s="13"/>
      <c r="CS93" s="13"/>
      <c r="CT93" s="13"/>
      <c r="CU93" s="13"/>
    </row>
    <row r="94" spans="1:99" hidden="1" x14ac:dyDescent="0.35">
      <c r="A94" s="205" t="s">
        <v>83</v>
      </c>
      <c r="B94" s="205" t="s">
        <v>84</v>
      </c>
      <c r="C94" s="205" t="s">
        <v>100</v>
      </c>
      <c r="D94" s="205" t="s">
        <v>104</v>
      </c>
      <c r="E94" s="195" t="s">
        <v>109</v>
      </c>
      <c r="F94" s="165">
        <v>259000</v>
      </c>
      <c r="G94" s="203">
        <v>0</v>
      </c>
      <c r="H94" s="203">
        <v>0</v>
      </c>
      <c r="I94" s="203">
        <v>0</v>
      </c>
      <c r="J94" s="203">
        <v>0</v>
      </c>
      <c r="K94" s="203">
        <v>0</v>
      </c>
      <c r="L94" s="203">
        <v>0</v>
      </c>
      <c r="M94" s="203">
        <v>0</v>
      </c>
      <c r="N94" s="203">
        <v>0</v>
      </c>
      <c r="O94" s="203">
        <v>0</v>
      </c>
      <c r="P94" s="203">
        <v>0</v>
      </c>
      <c r="Q94" s="203">
        <v>0</v>
      </c>
      <c r="R94" s="203">
        <v>0</v>
      </c>
      <c r="S94" s="203">
        <v>0</v>
      </c>
      <c r="T94" s="203">
        <v>0</v>
      </c>
      <c r="U94" s="203">
        <v>0</v>
      </c>
      <c r="V94" s="203">
        <v>0</v>
      </c>
      <c r="W94" s="203">
        <v>0</v>
      </c>
      <c r="X94" s="118">
        <v>0</v>
      </c>
      <c r="Y94" s="118">
        <v>0</v>
      </c>
      <c r="Z94" s="203">
        <v>0</v>
      </c>
      <c r="AA94" s="203">
        <v>0</v>
      </c>
      <c r="AB94" s="203">
        <v>0</v>
      </c>
      <c r="AC94" s="203">
        <v>0</v>
      </c>
      <c r="AD94" s="203">
        <v>0</v>
      </c>
      <c r="AE94" s="203">
        <v>0</v>
      </c>
      <c r="AF94" s="203">
        <v>0</v>
      </c>
      <c r="AG94" s="203">
        <v>0</v>
      </c>
      <c r="AH94" s="203">
        <v>0</v>
      </c>
      <c r="AI94" s="203">
        <v>0</v>
      </c>
      <c r="AJ94" s="117">
        <v>0</v>
      </c>
      <c r="AK94" s="388"/>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c r="CF94" s="13"/>
      <c r="CG94" s="13"/>
      <c r="CH94" s="13"/>
      <c r="CI94" s="13"/>
      <c r="CJ94" s="13"/>
      <c r="CK94" s="13"/>
      <c r="CL94" s="13"/>
      <c r="CM94" s="13"/>
      <c r="CN94" s="13"/>
      <c r="CO94" s="13"/>
      <c r="CP94" s="13"/>
      <c r="CQ94" s="13"/>
      <c r="CR94" s="13"/>
      <c r="CS94" s="13"/>
      <c r="CT94" s="13"/>
      <c r="CU94" s="13"/>
    </row>
    <row r="95" spans="1:99" hidden="1" x14ac:dyDescent="0.35">
      <c r="A95" s="205" t="s">
        <v>85</v>
      </c>
      <c r="B95" s="205" t="s">
        <v>86</v>
      </c>
      <c r="C95" s="205" t="s">
        <v>100</v>
      </c>
      <c r="D95" s="205" t="s">
        <v>104</v>
      </c>
      <c r="E95" s="195" t="s">
        <v>109</v>
      </c>
      <c r="F95" s="165">
        <v>155000</v>
      </c>
      <c r="G95" s="203">
        <v>0</v>
      </c>
      <c r="H95" s="203">
        <v>0</v>
      </c>
      <c r="I95" s="203">
        <v>0</v>
      </c>
      <c r="J95" s="203">
        <v>0</v>
      </c>
      <c r="K95" s="203">
        <v>0</v>
      </c>
      <c r="L95" s="203">
        <v>0</v>
      </c>
      <c r="M95" s="203">
        <v>0</v>
      </c>
      <c r="N95" s="203">
        <v>0</v>
      </c>
      <c r="O95" s="203">
        <v>0</v>
      </c>
      <c r="P95" s="203">
        <v>0</v>
      </c>
      <c r="Q95" s="203">
        <v>0</v>
      </c>
      <c r="R95" s="203">
        <v>0</v>
      </c>
      <c r="S95" s="203">
        <v>0</v>
      </c>
      <c r="T95" s="203">
        <v>0</v>
      </c>
      <c r="U95" s="203">
        <v>0</v>
      </c>
      <c r="V95" s="203">
        <v>0</v>
      </c>
      <c r="W95" s="203">
        <v>0</v>
      </c>
      <c r="X95" s="118">
        <v>0</v>
      </c>
      <c r="Y95" s="118">
        <v>0</v>
      </c>
      <c r="Z95" s="203">
        <v>0</v>
      </c>
      <c r="AA95" s="203">
        <v>0</v>
      </c>
      <c r="AB95" s="203">
        <v>0</v>
      </c>
      <c r="AC95" s="203">
        <v>0</v>
      </c>
      <c r="AD95" s="203">
        <v>0</v>
      </c>
      <c r="AE95" s="203">
        <v>0</v>
      </c>
      <c r="AF95" s="203">
        <v>0</v>
      </c>
      <c r="AG95" s="203">
        <v>0</v>
      </c>
      <c r="AH95" s="203">
        <v>0</v>
      </c>
      <c r="AI95" s="203">
        <v>0</v>
      </c>
      <c r="AJ95" s="117">
        <v>0</v>
      </c>
      <c r="AK95" s="388"/>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c r="CF95" s="13"/>
      <c r="CG95" s="13"/>
      <c r="CH95" s="13"/>
      <c r="CI95" s="13"/>
      <c r="CJ95" s="13"/>
      <c r="CK95" s="13"/>
      <c r="CL95" s="13"/>
      <c r="CM95" s="13"/>
      <c r="CN95" s="13"/>
      <c r="CO95" s="13"/>
      <c r="CP95" s="13"/>
      <c r="CQ95" s="13"/>
      <c r="CR95" s="13"/>
      <c r="CS95" s="13"/>
      <c r="CT95" s="13"/>
      <c r="CU95" s="13"/>
    </row>
    <row r="96" spans="1:99" hidden="1" x14ac:dyDescent="0.35">
      <c r="A96" s="205" t="s">
        <v>87</v>
      </c>
      <c r="B96" s="205" t="s">
        <v>88</v>
      </c>
      <c r="C96" s="205" t="s">
        <v>100</v>
      </c>
      <c r="D96" s="205" t="s">
        <v>104</v>
      </c>
      <c r="E96" s="195" t="s">
        <v>109</v>
      </c>
      <c r="F96" s="165">
        <v>196000</v>
      </c>
      <c r="G96" s="203">
        <v>0</v>
      </c>
      <c r="H96" s="203">
        <v>0</v>
      </c>
      <c r="I96" s="203">
        <v>0</v>
      </c>
      <c r="J96" s="203">
        <v>0</v>
      </c>
      <c r="K96" s="203">
        <v>0</v>
      </c>
      <c r="L96" s="203">
        <v>0</v>
      </c>
      <c r="M96" s="203">
        <v>0</v>
      </c>
      <c r="N96" s="203">
        <v>0</v>
      </c>
      <c r="O96" s="203">
        <v>0</v>
      </c>
      <c r="P96" s="203">
        <v>0</v>
      </c>
      <c r="Q96" s="203">
        <v>0</v>
      </c>
      <c r="R96" s="203">
        <v>0</v>
      </c>
      <c r="S96" s="203">
        <v>0</v>
      </c>
      <c r="T96" s="203">
        <v>0</v>
      </c>
      <c r="U96" s="203">
        <v>0</v>
      </c>
      <c r="V96" s="203">
        <v>0</v>
      </c>
      <c r="W96" s="203">
        <v>0</v>
      </c>
      <c r="X96" s="118">
        <v>0</v>
      </c>
      <c r="Y96" s="118">
        <v>0</v>
      </c>
      <c r="Z96" s="203">
        <v>0</v>
      </c>
      <c r="AA96" s="203">
        <v>0</v>
      </c>
      <c r="AB96" s="203">
        <v>0</v>
      </c>
      <c r="AC96" s="203">
        <v>0</v>
      </c>
      <c r="AD96" s="203">
        <v>0</v>
      </c>
      <c r="AE96" s="203">
        <v>0</v>
      </c>
      <c r="AF96" s="203">
        <v>0</v>
      </c>
      <c r="AG96" s="203">
        <v>0</v>
      </c>
      <c r="AH96" s="203">
        <v>0</v>
      </c>
      <c r="AI96" s="203">
        <v>0</v>
      </c>
      <c r="AJ96" s="117">
        <v>0</v>
      </c>
      <c r="AK96" s="388"/>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c r="CF96" s="13"/>
      <c r="CG96" s="13"/>
      <c r="CH96" s="13"/>
      <c r="CI96" s="13"/>
      <c r="CJ96" s="13"/>
      <c r="CK96" s="13"/>
      <c r="CL96" s="13"/>
      <c r="CM96" s="13"/>
      <c r="CN96" s="13"/>
      <c r="CO96" s="13"/>
      <c r="CP96" s="13"/>
      <c r="CQ96" s="13"/>
      <c r="CR96" s="13"/>
      <c r="CS96" s="13"/>
      <c r="CT96" s="13"/>
      <c r="CU96" s="13"/>
    </row>
    <row r="97" spans="1:99" hidden="1" x14ac:dyDescent="0.35">
      <c r="A97" s="205" t="s">
        <v>89</v>
      </c>
      <c r="B97" s="205" t="s">
        <v>90</v>
      </c>
      <c r="C97" s="205" t="s">
        <v>100</v>
      </c>
      <c r="D97" s="205" t="s">
        <v>104</v>
      </c>
      <c r="E97" s="195" t="s">
        <v>109</v>
      </c>
      <c r="F97" s="165">
        <v>168000</v>
      </c>
      <c r="G97" s="203">
        <v>0</v>
      </c>
      <c r="H97" s="203">
        <v>0</v>
      </c>
      <c r="I97" s="203">
        <v>0</v>
      </c>
      <c r="J97" s="203">
        <v>0</v>
      </c>
      <c r="K97" s="203">
        <v>0</v>
      </c>
      <c r="L97" s="203">
        <v>0</v>
      </c>
      <c r="M97" s="203">
        <v>0</v>
      </c>
      <c r="N97" s="203">
        <v>0</v>
      </c>
      <c r="O97" s="203">
        <v>0</v>
      </c>
      <c r="P97" s="203">
        <v>0</v>
      </c>
      <c r="Q97" s="203">
        <v>0</v>
      </c>
      <c r="R97" s="203">
        <v>0</v>
      </c>
      <c r="S97" s="203">
        <v>0</v>
      </c>
      <c r="T97" s="203">
        <v>0</v>
      </c>
      <c r="U97" s="203">
        <v>0</v>
      </c>
      <c r="V97" s="203">
        <v>0</v>
      </c>
      <c r="W97" s="203">
        <v>0</v>
      </c>
      <c r="X97" s="118">
        <v>0</v>
      </c>
      <c r="Y97" s="118">
        <v>0</v>
      </c>
      <c r="Z97" s="203">
        <v>0</v>
      </c>
      <c r="AA97" s="203">
        <v>0</v>
      </c>
      <c r="AB97" s="203">
        <v>0</v>
      </c>
      <c r="AC97" s="203">
        <v>0</v>
      </c>
      <c r="AD97" s="203">
        <v>0</v>
      </c>
      <c r="AE97" s="203">
        <v>0</v>
      </c>
      <c r="AF97" s="203">
        <v>0</v>
      </c>
      <c r="AG97" s="203">
        <v>0</v>
      </c>
      <c r="AH97" s="203">
        <v>0</v>
      </c>
      <c r="AI97" s="203">
        <v>0</v>
      </c>
      <c r="AJ97" s="117">
        <v>0</v>
      </c>
      <c r="AK97" s="388"/>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c r="CF97" s="13"/>
      <c r="CG97" s="13"/>
      <c r="CH97" s="13"/>
      <c r="CI97" s="13"/>
      <c r="CJ97" s="13"/>
      <c r="CK97" s="13"/>
      <c r="CL97" s="13"/>
      <c r="CM97" s="13"/>
      <c r="CN97" s="13"/>
      <c r="CO97" s="13"/>
      <c r="CP97" s="13"/>
      <c r="CQ97" s="13"/>
      <c r="CR97" s="13"/>
      <c r="CS97" s="13"/>
      <c r="CT97" s="13"/>
      <c r="CU97" s="13"/>
    </row>
    <row r="98" spans="1:99" hidden="1" x14ac:dyDescent="0.35">
      <c r="A98" s="205" t="s">
        <v>91</v>
      </c>
      <c r="B98" s="205" t="s">
        <v>92</v>
      </c>
      <c r="C98" s="205" t="s">
        <v>100</v>
      </c>
      <c r="D98" s="205" t="s">
        <v>104</v>
      </c>
      <c r="E98" s="195" t="s">
        <v>109</v>
      </c>
      <c r="F98" s="165">
        <v>209000</v>
      </c>
      <c r="G98" s="203">
        <v>0</v>
      </c>
      <c r="H98" s="203">
        <v>0</v>
      </c>
      <c r="I98" s="203">
        <v>0</v>
      </c>
      <c r="J98" s="203">
        <v>0</v>
      </c>
      <c r="K98" s="203">
        <v>0</v>
      </c>
      <c r="L98" s="203">
        <v>0</v>
      </c>
      <c r="M98" s="203">
        <v>0</v>
      </c>
      <c r="N98" s="203">
        <v>0</v>
      </c>
      <c r="O98" s="203">
        <v>0</v>
      </c>
      <c r="P98" s="203">
        <v>0</v>
      </c>
      <c r="Q98" s="203">
        <v>0</v>
      </c>
      <c r="R98" s="203">
        <v>0</v>
      </c>
      <c r="S98" s="203">
        <v>0</v>
      </c>
      <c r="T98" s="203">
        <v>0</v>
      </c>
      <c r="U98" s="203">
        <v>0</v>
      </c>
      <c r="V98" s="203">
        <v>0</v>
      </c>
      <c r="W98" s="203">
        <v>0</v>
      </c>
      <c r="X98" s="118">
        <v>0</v>
      </c>
      <c r="Y98" s="118">
        <v>0</v>
      </c>
      <c r="Z98" s="203">
        <v>0</v>
      </c>
      <c r="AA98" s="203">
        <v>0</v>
      </c>
      <c r="AB98" s="203">
        <v>0</v>
      </c>
      <c r="AC98" s="203">
        <v>0</v>
      </c>
      <c r="AD98" s="203">
        <v>0</v>
      </c>
      <c r="AE98" s="203">
        <v>0</v>
      </c>
      <c r="AF98" s="203">
        <v>0</v>
      </c>
      <c r="AG98" s="203">
        <v>0</v>
      </c>
      <c r="AH98" s="203">
        <v>0</v>
      </c>
      <c r="AI98" s="203">
        <v>0</v>
      </c>
      <c r="AJ98" s="117">
        <v>0</v>
      </c>
      <c r="AK98" s="388"/>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c r="CF98" s="13"/>
      <c r="CG98" s="13"/>
      <c r="CH98" s="13"/>
      <c r="CI98" s="13"/>
      <c r="CJ98" s="13"/>
      <c r="CK98" s="13"/>
      <c r="CL98" s="13"/>
      <c r="CM98" s="13"/>
      <c r="CN98" s="13"/>
      <c r="CO98" s="13"/>
      <c r="CP98" s="13"/>
      <c r="CQ98" s="13"/>
      <c r="CR98" s="13"/>
      <c r="CS98" s="13"/>
      <c r="CT98" s="13"/>
      <c r="CU98" s="13"/>
    </row>
    <row r="99" spans="1:99" hidden="1" x14ac:dyDescent="0.35">
      <c r="A99" s="205" t="s">
        <v>93</v>
      </c>
      <c r="B99" s="205" t="s">
        <v>94</v>
      </c>
      <c r="C99" s="205" t="s">
        <v>100</v>
      </c>
      <c r="D99" s="205" t="s">
        <v>103</v>
      </c>
      <c r="E99" s="195" t="s">
        <v>109</v>
      </c>
      <c r="F99" s="165">
        <v>128000</v>
      </c>
      <c r="G99" s="203">
        <v>0</v>
      </c>
      <c r="H99" s="203">
        <v>0</v>
      </c>
      <c r="I99" s="203">
        <v>0</v>
      </c>
      <c r="J99" s="203">
        <v>0</v>
      </c>
      <c r="K99" s="203">
        <v>0</v>
      </c>
      <c r="L99" s="203">
        <v>0</v>
      </c>
      <c r="M99" s="203">
        <v>0</v>
      </c>
      <c r="N99" s="203">
        <v>0</v>
      </c>
      <c r="O99" s="203">
        <v>0</v>
      </c>
      <c r="P99" s="203">
        <v>0</v>
      </c>
      <c r="Q99" s="203">
        <v>0</v>
      </c>
      <c r="R99" s="203">
        <v>0</v>
      </c>
      <c r="S99" s="203">
        <v>0</v>
      </c>
      <c r="T99" s="203">
        <v>0</v>
      </c>
      <c r="U99" s="203">
        <v>0</v>
      </c>
      <c r="V99" s="203">
        <v>0</v>
      </c>
      <c r="W99" s="203">
        <v>9</v>
      </c>
      <c r="X99" s="118">
        <v>0</v>
      </c>
      <c r="Y99" s="118">
        <v>0</v>
      </c>
      <c r="Z99" s="203">
        <v>0</v>
      </c>
      <c r="AA99" s="203">
        <v>0</v>
      </c>
      <c r="AB99" s="203">
        <v>0</v>
      </c>
      <c r="AC99" s="203">
        <v>0</v>
      </c>
      <c r="AD99" s="203">
        <v>0</v>
      </c>
      <c r="AE99" s="203">
        <v>0</v>
      </c>
      <c r="AF99" s="203">
        <v>0</v>
      </c>
      <c r="AG99" s="203">
        <v>0</v>
      </c>
      <c r="AH99" s="203">
        <v>0</v>
      </c>
      <c r="AI99" s="203">
        <v>0</v>
      </c>
      <c r="AJ99" s="117">
        <v>0</v>
      </c>
      <c r="AK99" s="388"/>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c r="CF99" s="13"/>
      <c r="CG99" s="13"/>
      <c r="CH99" s="13"/>
      <c r="CI99" s="13"/>
      <c r="CJ99" s="13"/>
      <c r="CK99" s="13"/>
      <c r="CL99" s="13"/>
      <c r="CM99" s="13"/>
      <c r="CN99" s="13"/>
      <c r="CO99" s="13"/>
      <c r="CP99" s="13"/>
      <c r="CQ99" s="13"/>
      <c r="CR99" s="13"/>
      <c r="CS99" s="13"/>
      <c r="CT99" s="13"/>
      <c r="CU99" s="13"/>
    </row>
    <row r="100" spans="1:99" hidden="1" x14ac:dyDescent="0.35">
      <c r="A100" s="205" t="s">
        <v>95</v>
      </c>
      <c r="B100" s="205" t="s">
        <v>96</v>
      </c>
      <c r="C100" s="205" t="s">
        <v>100</v>
      </c>
      <c r="D100" s="205" t="s">
        <v>103</v>
      </c>
      <c r="E100" s="195" t="s">
        <v>109</v>
      </c>
      <c r="F100" s="165">
        <v>128000</v>
      </c>
      <c r="G100" s="203">
        <v>0</v>
      </c>
      <c r="H100" s="203">
        <v>0</v>
      </c>
      <c r="I100" s="203">
        <v>0</v>
      </c>
      <c r="J100" s="203">
        <v>0</v>
      </c>
      <c r="K100" s="203">
        <v>0</v>
      </c>
      <c r="L100" s="203">
        <v>0</v>
      </c>
      <c r="M100" s="203">
        <v>0</v>
      </c>
      <c r="N100" s="203">
        <v>0</v>
      </c>
      <c r="O100" s="203">
        <v>0</v>
      </c>
      <c r="P100" s="203">
        <v>0</v>
      </c>
      <c r="Q100" s="203">
        <v>0</v>
      </c>
      <c r="R100" s="203">
        <v>0</v>
      </c>
      <c r="S100" s="203">
        <v>0</v>
      </c>
      <c r="T100" s="203">
        <v>0</v>
      </c>
      <c r="U100" s="203">
        <v>0</v>
      </c>
      <c r="V100" s="203">
        <v>0</v>
      </c>
      <c r="W100" s="203">
        <v>0</v>
      </c>
      <c r="X100" s="118">
        <v>0</v>
      </c>
      <c r="Y100" s="118">
        <v>0</v>
      </c>
      <c r="Z100" s="203">
        <v>0</v>
      </c>
      <c r="AA100" s="203">
        <v>0</v>
      </c>
      <c r="AB100" s="203">
        <v>0</v>
      </c>
      <c r="AC100" s="203">
        <v>0</v>
      </c>
      <c r="AD100" s="203">
        <v>0</v>
      </c>
      <c r="AE100" s="203">
        <v>0</v>
      </c>
      <c r="AF100" s="203">
        <v>0</v>
      </c>
      <c r="AG100" s="203">
        <v>0</v>
      </c>
      <c r="AH100" s="203">
        <v>0</v>
      </c>
      <c r="AI100" s="203">
        <v>0</v>
      </c>
      <c r="AJ100" s="117">
        <v>0</v>
      </c>
      <c r="AK100" s="388"/>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c r="CF100" s="13"/>
      <c r="CG100" s="13"/>
      <c r="CH100" s="13"/>
      <c r="CI100" s="13"/>
      <c r="CJ100" s="13"/>
      <c r="CK100" s="13"/>
      <c r="CL100" s="13"/>
      <c r="CM100" s="13"/>
      <c r="CN100" s="13"/>
      <c r="CO100" s="13"/>
      <c r="CP100" s="13"/>
      <c r="CQ100" s="13"/>
      <c r="CR100" s="13"/>
      <c r="CS100" s="13"/>
      <c r="CT100" s="13"/>
      <c r="CU100" s="13"/>
    </row>
    <row r="101" spans="1:99" hidden="1" x14ac:dyDescent="0.35">
      <c r="A101" s="205" t="s">
        <v>214</v>
      </c>
      <c r="B101" s="205" t="s">
        <v>215</v>
      </c>
      <c r="C101" s="205" t="s">
        <v>100</v>
      </c>
      <c r="D101" s="205" t="s">
        <v>103</v>
      </c>
      <c r="E101" s="195" t="s">
        <v>109</v>
      </c>
      <c r="F101" s="165">
        <v>9000</v>
      </c>
      <c r="G101" s="203">
        <v>0</v>
      </c>
      <c r="H101" s="203">
        <v>0</v>
      </c>
      <c r="I101" s="203">
        <v>0</v>
      </c>
      <c r="J101" s="203">
        <v>0</v>
      </c>
      <c r="K101" s="203">
        <v>0</v>
      </c>
      <c r="L101" s="203">
        <v>0</v>
      </c>
      <c r="M101" s="203">
        <v>0</v>
      </c>
      <c r="N101" s="203">
        <v>0</v>
      </c>
      <c r="O101" s="203">
        <v>0</v>
      </c>
      <c r="P101" s="203">
        <v>0</v>
      </c>
      <c r="Q101" s="203">
        <v>0</v>
      </c>
      <c r="R101" s="203">
        <v>0</v>
      </c>
      <c r="S101" s="203">
        <v>0</v>
      </c>
      <c r="T101" s="203">
        <v>0</v>
      </c>
      <c r="U101" s="203">
        <v>0</v>
      </c>
      <c r="V101" s="203">
        <v>0</v>
      </c>
      <c r="W101" s="203">
        <v>0</v>
      </c>
      <c r="X101" s="118">
        <v>184</v>
      </c>
      <c r="Y101" s="118">
        <v>162</v>
      </c>
      <c r="Z101" s="203">
        <v>0</v>
      </c>
      <c r="AA101" s="203">
        <v>0</v>
      </c>
      <c r="AB101" s="203">
        <v>0</v>
      </c>
      <c r="AC101" s="203">
        <v>0</v>
      </c>
      <c r="AD101" s="203">
        <v>0</v>
      </c>
      <c r="AE101" s="203">
        <v>0</v>
      </c>
      <c r="AF101" s="203">
        <v>0</v>
      </c>
      <c r="AG101" s="203">
        <v>0</v>
      </c>
      <c r="AH101" s="203">
        <v>0</v>
      </c>
      <c r="AI101" s="203">
        <v>0</v>
      </c>
      <c r="AJ101" s="117">
        <v>0</v>
      </c>
      <c r="AK101" s="388"/>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c r="CF101" s="13"/>
      <c r="CG101" s="13"/>
      <c r="CH101" s="13"/>
      <c r="CI101" s="13"/>
      <c r="CJ101" s="13"/>
      <c r="CK101" s="13"/>
      <c r="CL101" s="13"/>
      <c r="CM101" s="13"/>
      <c r="CN101" s="13"/>
      <c r="CO101" s="13"/>
      <c r="CP101" s="13"/>
      <c r="CQ101" s="13"/>
      <c r="CR101" s="13"/>
      <c r="CS101" s="13"/>
      <c r="CT101" s="13"/>
      <c r="CU101" s="13"/>
    </row>
    <row r="102" spans="1:99" hidden="1" x14ac:dyDescent="0.35">
      <c r="A102" s="205" t="s">
        <v>228</v>
      </c>
      <c r="B102" s="205" t="s">
        <v>230</v>
      </c>
      <c r="C102" s="205" t="s">
        <v>100</v>
      </c>
      <c r="D102" s="205" t="s">
        <v>103</v>
      </c>
      <c r="E102" s="195" t="s">
        <v>109</v>
      </c>
      <c r="F102" s="165">
        <v>50000</v>
      </c>
      <c r="G102" s="203">
        <v>0</v>
      </c>
      <c r="H102" s="203">
        <v>0</v>
      </c>
      <c r="I102" s="203">
        <v>0</v>
      </c>
      <c r="J102" s="203">
        <v>0</v>
      </c>
      <c r="K102" s="203">
        <v>0</v>
      </c>
      <c r="L102" s="203">
        <v>0</v>
      </c>
      <c r="M102" s="203">
        <v>0</v>
      </c>
      <c r="N102" s="203">
        <v>0</v>
      </c>
      <c r="O102" s="203">
        <v>0</v>
      </c>
      <c r="P102" s="203">
        <v>0</v>
      </c>
      <c r="Q102" s="203">
        <v>0</v>
      </c>
      <c r="R102" s="203">
        <v>0</v>
      </c>
      <c r="S102" s="203">
        <v>0</v>
      </c>
      <c r="T102" s="203">
        <v>0</v>
      </c>
      <c r="U102" s="203">
        <v>0</v>
      </c>
      <c r="V102" s="203">
        <v>0</v>
      </c>
      <c r="W102" s="203">
        <v>0</v>
      </c>
      <c r="X102" s="118">
        <v>0</v>
      </c>
      <c r="Y102" s="118">
        <v>0</v>
      </c>
      <c r="Z102" s="203">
        <v>667</v>
      </c>
      <c r="AA102" s="203">
        <v>518</v>
      </c>
      <c r="AB102" s="203">
        <v>558</v>
      </c>
      <c r="AC102" s="203">
        <v>600</v>
      </c>
      <c r="AD102" s="203">
        <v>460</v>
      </c>
      <c r="AE102" s="203">
        <v>438</v>
      </c>
      <c r="AF102" s="203">
        <v>0</v>
      </c>
      <c r="AG102" s="203">
        <v>0</v>
      </c>
      <c r="AH102" s="203">
        <v>0</v>
      </c>
      <c r="AI102" s="203">
        <v>0</v>
      </c>
      <c r="AJ102" s="117">
        <v>0</v>
      </c>
      <c r="AK102" s="388"/>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c r="CF102" s="13"/>
      <c r="CG102" s="13"/>
      <c r="CH102" s="13"/>
      <c r="CI102" s="13"/>
      <c r="CJ102" s="13"/>
      <c r="CK102" s="13"/>
      <c r="CL102" s="13"/>
      <c r="CM102" s="13"/>
      <c r="CN102" s="13"/>
      <c r="CO102" s="13"/>
      <c r="CP102" s="13"/>
      <c r="CQ102" s="13"/>
      <c r="CR102" s="13"/>
      <c r="CS102" s="13"/>
      <c r="CT102" s="13"/>
      <c r="CU102" s="13"/>
    </row>
    <row r="103" spans="1:99" hidden="1" x14ac:dyDescent="0.35">
      <c r="A103" s="195" t="s">
        <v>365</v>
      </c>
      <c r="B103" s="195" t="s">
        <v>366</v>
      </c>
      <c r="C103" s="195" t="s">
        <v>100</v>
      </c>
      <c r="D103" s="195" t="s">
        <v>103</v>
      </c>
      <c r="E103" s="195" t="s">
        <v>109</v>
      </c>
      <c r="F103" s="165">
        <v>50000</v>
      </c>
      <c r="G103" s="203">
        <v>0</v>
      </c>
      <c r="H103" s="203">
        <v>0</v>
      </c>
      <c r="I103" s="203">
        <v>0</v>
      </c>
      <c r="J103" s="203">
        <v>0</v>
      </c>
      <c r="K103" s="203">
        <v>0</v>
      </c>
      <c r="L103" s="203">
        <v>0</v>
      </c>
      <c r="M103" s="203">
        <v>0</v>
      </c>
      <c r="N103" s="203">
        <v>0</v>
      </c>
      <c r="O103" s="203">
        <v>0</v>
      </c>
      <c r="P103" s="203">
        <v>0</v>
      </c>
      <c r="Q103" s="203">
        <v>0</v>
      </c>
      <c r="R103" s="203">
        <v>0</v>
      </c>
      <c r="S103" s="203">
        <v>0</v>
      </c>
      <c r="T103" s="203">
        <v>0</v>
      </c>
      <c r="U103" s="203">
        <v>0</v>
      </c>
      <c r="V103" s="203">
        <v>0</v>
      </c>
      <c r="W103" s="203">
        <v>0</v>
      </c>
      <c r="X103" s="118">
        <v>0</v>
      </c>
      <c r="Y103" s="118">
        <v>0</v>
      </c>
      <c r="Z103" s="203">
        <v>0</v>
      </c>
      <c r="AA103" s="203">
        <v>0</v>
      </c>
      <c r="AB103" s="203">
        <v>0</v>
      </c>
      <c r="AC103" s="203">
        <v>0</v>
      </c>
      <c r="AD103" s="203">
        <v>0</v>
      </c>
      <c r="AE103" s="203">
        <v>0</v>
      </c>
      <c r="AF103" s="203">
        <f>33+86</f>
        <v>119</v>
      </c>
      <c r="AG103" s="203">
        <v>85</v>
      </c>
      <c r="AH103" s="203">
        <v>131</v>
      </c>
      <c r="AI103" s="203">
        <v>0</v>
      </c>
      <c r="AJ103" s="117">
        <v>0</v>
      </c>
      <c r="AK103" s="388"/>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c r="CF103" s="13"/>
      <c r="CG103" s="13"/>
      <c r="CH103" s="13"/>
      <c r="CI103" s="13"/>
      <c r="CJ103" s="13"/>
      <c r="CK103" s="13"/>
      <c r="CL103" s="13"/>
      <c r="CM103" s="13"/>
      <c r="CN103" s="13"/>
      <c r="CO103" s="13"/>
      <c r="CP103" s="13"/>
      <c r="CQ103" s="13"/>
      <c r="CR103" s="13"/>
      <c r="CS103" s="13"/>
      <c r="CT103" s="13"/>
      <c r="CU103" s="13"/>
    </row>
    <row r="104" spans="1:99" hidden="1" x14ac:dyDescent="0.35">
      <c r="A104" s="195" t="s">
        <v>367</v>
      </c>
      <c r="B104" s="195" t="s">
        <v>368</v>
      </c>
      <c r="C104" s="195" t="s">
        <v>100</v>
      </c>
      <c r="D104" s="195" t="s">
        <v>103</v>
      </c>
      <c r="E104" s="195" t="s">
        <v>109</v>
      </c>
      <c r="F104" s="165">
        <v>50000</v>
      </c>
      <c r="G104" s="203">
        <v>0</v>
      </c>
      <c r="H104" s="203">
        <v>0</v>
      </c>
      <c r="I104" s="203">
        <v>0</v>
      </c>
      <c r="J104" s="203">
        <v>0</v>
      </c>
      <c r="K104" s="203">
        <v>0</v>
      </c>
      <c r="L104" s="203">
        <v>0</v>
      </c>
      <c r="M104" s="203">
        <v>0</v>
      </c>
      <c r="N104" s="203">
        <v>0</v>
      </c>
      <c r="O104" s="203">
        <v>0</v>
      </c>
      <c r="P104" s="203">
        <v>0</v>
      </c>
      <c r="Q104" s="203">
        <v>0</v>
      </c>
      <c r="R104" s="203">
        <v>0</v>
      </c>
      <c r="S104" s="203">
        <v>0</v>
      </c>
      <c r="T104" s="203">
        <v>0</v>
      </c>
      <c r="U104" s="203">
        <v>0</v>
      </c>
      <c r="V104" s="203">
        <v>0</v>
      </c>
      <c r="W104" s="203">
        <v>0</v>
      </c>
      <c r="X104" s="118">
        <v>0</v>
      </c>
      <c r="Y104" s="118">
        <v>0</v>
      </c>
      <c r="Z104" s="203">
        <v>0</v>
      </c>
      <c r="AA104" s="203">
        <v>0</v>
      </c>
      <c r="AB104" s="203">
        <v>0</v>
      </c>
      <c r="AC104" s="203">
        <v>0</v>
      </c>
      <c r="AD104" s="203">
        <v>0</v>
      </c>
      <c r="AE104" s="203">
        <v>0</v>
      </c>
      <c r="AF104" s="203">
        <f>7+15</f>
        <v>22</v>
      </c>
      <c r="AG104" s="203">
        <v>29</v>
      </c>
      <c r="AH104" s="203">
        <v>30</v>
      </c>
      <c r="AI104" s="203">
        <v>0</v>
      </c>
      <c r="AJ104" s="117">
        <v>0</v>
      </c>
      <c r="AK104" s="388"/>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c r="CF104" s="13"/>
      <c r="CG104" s="13"/>
      <c r="CH104" s="13"/>
      <c r="CI104" s="13"/>
      <c r="CJ104" s="13"/>
      <c r="CK104" s="13"/>
      <c r="CL104" s="13"/>
      <c r="CM104" s="13"/>
      <c r="CN104" s="13"/>
      <c r="CO104" s="13"/>
      <c r="CP104" s="13"/>
      <c r="CQ104" s="13"/>
      <c r="CR104" s="13"/>
      <c r="CS104" s="13"/>
      <c r="CT104" s="13"/>
      <c r="CU104" s="13"/>
    </row>
    <row r="105" spans="1:99" hidden="1" x14ac:dyDescent="0.35">
      <c r="A105" s="195" t="s">
        <v>369</v>
      </c>
      <c r="B105" s="195" t="s">
        <v>370</v>
      </c>
      <c r="C105" s="195" t="s">
        <v>100</v>
      </c>
      <c r="D105" s="195" t="s">
        <v>103</v>
      </c>
      <c r="E105" s="195" t="s">
        <v>109</v>
      </c>
      <c r="F105" s="165">
        <v>50000</v>
      </c>
      <c r="G105" s="203">
        <v>0</v>
      </c>
      <c r="H105" s="203">
        <v>0</v>
      </c>
      <c r="I105" s="203">
        <v>0</v>
      </c>
      <c r="J105" s="203">
        <v>0</v>
      </c>
      <c r="K105" s="203">
        <v>0</v>
      </c>
      <c r="L105" s="203">
        <v>0</v>
      </c>
      <c r="M105" s="203">
        <v>0</v>
      </c>
      <c r="N105" s="203">
        <v>0</v>
      </c>
      <c r="O105" s="203">
        <v>0</v>
      </c>
      <c r="P105" s="203">
        <v>0</v>
      </c>
      <c r="Q105" s="203">
        <v>0</v>
      </c>
      <c r="R105" s="203">
        <v>0</v>
      </c>
      <c r="S105" s="203">
        <v>0</v>
      </c>
      <c r="T105" s="203">
        <v>0</v>
      </c>
      <c r="U105" s="203">
        <v>0</v>
      </c>
      <c r="V105" s="203">
        <v>0</v>
      </c>
      <c r="W105" s="203">
        <v>0</v>
      </c>
      <c r="X105" s="118">
        <v>0</v>
      </c>
      <c r="Y105" s="118">
        <v>0</v>
      </c>
      <c r="Z105" s="203">
        <v>0</v>
      </c>
      <c r="AA105" s="203">
        <v>0</v>
      </c>
      <c r="AB105" s="203">
        <v>0</v>
      </c>
      <c r="AC105" s="203">
        <v>0</v>
      </c>
      <c r="AD105" s="203">
        <v>0</v>
      </c>
      <c r="AE105" s="203">
        <v>0</v>
      </c>
      <c r="AF105" s="203">
        <f>3+14</f>
        <v>17</v>
      </c>
      <c r="AG105" s="203">
        <v>18</v>
      </c>
      <c r="AH105" s="203">
        <v>28</v>
      </c>
      <c r="AI105" s="203">
        <v>0</v>
      </c>
      <c r="AJ105" s="117">
        <v>0</v>
      </c>
      <c r="AK105" s="388"/>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c r="CF105" s="13"/>
      <c r="CG105" s="13"/>
      <c r="CH105" s="13"/>
      <c r="CI105" s="13"/>
      <c r="CJ105" s="13"/>
      <c r="CK105" s="13"/>
      <c r="CL105" s="13"/>
      <c r="CM105" s="13"/>
      <c r="CN105" s="13"/>
      <c r="CO105" s="13"/>
      <c r="CP105" s="13"/>
      <c r="CQ105" s="13"/>
      <c r="CR105" s="13"/>
      <c r="CS105" s="13"/>
      <c r="CT105" s="13"/>
      <c r="CU105" s="13"/>
    </row>
    <row r="106" spans="1:99" hidden="1" x14ac:dyDescent="0.35">
      <c r="A106" s="195" t="s">
        <v>371</v>
      </c>
      <c r="B106" s="195" t="s">
        <v>372</v>
      </c>
      <c r="C106" s="195" t="s">
        <v>100</v>
      </c>
      <c r="D106" s="195" t="s">
        <v>103</v>
      </c>
      <c r="E106" s="195" t="s">
        <v>109</v>
      </c>
      <c r="F106" s="165">
        <v>50000</v>
      </c>
      <c r="G106" s="203">
        <v>0</v>
      </c>
      <c r="H106" s="203">
        <v>0</v>
      </c>
      <c r="I106" s="203">
        <v>0</v>
      </c>
      <c r="J106" s="203">
        <v>0</v>
      </c>
      <c r="K106" s="203">
        <v>0</v>
      </c>
      <c r="L106" s="203">
        <v>0</v>
      </c>
      <c r="M106" s="203">
        <v>0</v>
      </c>
      <c r="N106" s="203">
        <v>0</v>
      </c>
      <c r="O106" s="203">
        <v>0</v>
      </c>
      <c r="P106" s="203">
        <v>0</v>
      </c>
      <c r="Q106" s="203">
        <v>0</v>
      </c>
      <c r="R106" s="203">
        <v>0</v>
      </c>
      <c r="S106" s="203">
        <v>0</v>
      </c>
      <c r="T106" s="203">
        <v>0</v>
      </c>
      <c r="U106" s="203">
        <v>0</v>
      </c>
      <c r="V106" s="203">
        <v>0</v>
      </c>
      <c r="W106" s="203">
        <v>0</v>
      </c>
      <c r="X106" s="118">
        <v>0</v>
      </c>
      <c r="Y106" s="118">
        <v>0</v>
      </c>
      <c r="Z106" s="203">
        <v>0</v>
      </c>
      <c r="AA106" s="203">
        <v>0</v>
      </c>
      <c r="AB106" s="203">
        <v>0</v>
      </c>
      <c r="AC106" s="203">
        <v>0</v>
      </c>
      <c r="AD106" s="203">
        <v>0</v>
      </c>
      <c r="AE106" s="203">
        <v>0</v>
      </c>
      <c r="AF106" s="203">
        <v>5</v>
      </c>
      <c r="AG106" s="203">
        <v>8</v>
      </c>
      <c r="AH106" s="203">
        <v>10</v>
      </c>
      <c r="AI106" s="203">
        <v>0</v>
      </c>
      <c r="AJ106" s="117">
        <v>0</v>
      </c>
      <c r="AK106" s="388"/>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c r="CF106" s="13"/>
      <c r="CG106" s="13"/>
      <c r="CH106" s="13"/>
      <c r="CI106" s="13"/>
      <c r="CJ106" s="13"/>
      <c r="CK106" s="13"/>
      <c r="CL106" s="13"/>
      <c r="CM106" s="13"/>
      <c r="CN106" s="13"/>
      <c r="CO106" s="13"/>
      <c r="CP106" s="13"/>
      <c r="CQ106" s="13"/>
      <c r="CR106" s="13"/>
      <c r="CS106" s="13"/>
      <c r="CT106" s="13"/>
      <c r="CU106" s="13"/>
    </row>
    <row r="107" spans="1:99" hidden="1" x14ac:dyDescent="0.35">
      <c r="A107" s="195" t="s">
        <v>373</v>
      </c>
      <c r="B107" s="195" t="s">
        <v>374</v>
      </c>
      <c r="C107" s="195" t="s">
        <v>100</v>
      </c>
      <c r="D107" s="195" t="s">
        <v>103</v>
      </c>
      <c r="E107" s="195" t="s">
        <v>109</v>
      </c>
      <c r="F107" s="165">
        <v>50000</v>
      </c>
      <c r="G107" s="203">
        <v>0</v>
      </c>
      <c r="H107" s="203">
        <v>0</v>
      </c>
      <c r="I107" s="203">
        <v>0</v>
      </c>
      <c r="J107" s="203">
        <v>0</v>
      </c>
      <c r="K107" s="203">
        <v>0</v>
      </c>
      <c r="L107" s="203">
        <v>0</v>
      </c>
      <c r="M107" s="203">
        <v>0</v>
      </c>
      <c r="N107" s="203">
        <v>0</v>
      </c>
      <c r="O107" s="203">
        <v>0</v>
      </c>
      <c r="P107" s="203">
        <v>0</v>
      </c>
      <c r="Q107" s="203">
        <v>0</v>
      </c>
      <c r="R107" s="203">
        <v>0</v>
      </c>
      <c r="S107" s="203">
        <v>0</v>
      </c>
      <c r="T107" s="203">
        <v>0</v>
      </c>
      <c r="U107" s="203">
        <v>0</v>
      </c>
      <c r="V107" s="203">
        <v>0</v>
      </c>
      <c r="W107" s="203">
        <v>0</v>
      </c>
      <c r="X107" s="118">
        <v>0</v>
      </c>
      <c r="Y107" s="118">
        <v>0</v>
      </c>
      <c r="Z107" s="203">
        <v>0</v>
      </c>
      <c r="AA107" s="203">
        <v>0</v>
      </c>
      <c r="AB107" s="203">
        <v>0</v>
      </c>
      <c r="AC107" s="203">
        <v>0</v>
      </c>
      <c r="AD107" s="203">
        <v>0</v>
      </c>
      <c r="AE107" s="203">
        <v>0</v>
      </c>
      <c r="AF107" s="203">
        <f>11+15</f>
        <v>26</v>
      </c>
      <c r="AG107" s="203">
        <v>18</v>
      </c>
      <c r="AH107" s="203">
        <v>42</v>
      </c>
      <c r="AI107" s="203">
        <v>0</v>
      </c>
      <c r="AJ107" s="117">
        <v>0</v>
      </c>
      <c r="AK107" s="388"/>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c r="CF107" s="13"/>
      <c r="CG107" s="13"/>
      <c r="CH107" s="13"/>
      <c r="CI107" s="13"/>
      <c r="CJ107" s="13"/>
      <c r="CK107" s="13"/>
      <c r="CL107" s="13"/>
      <c r="CM107" s="13"/>
      <c r="CN107" s="13"/>
      <c r="CO107" s="13"/>
      <c r="CP107" s="13"/>
      <c r="CQ107" s="13"/>
      <c r="CR107" s="13"/>
      <c r="CS107" s="13"/>
      <c r="CT107" s="13"/>
      <c r="CU107" s="13"/>
    </row>
    <row r="108" spans="1:99" hidden="1" x14ac:dyDescent="0.35">
      <c r="A108" s="195" t="s">
        <v>375</v>
      </c>
      <c r="B108" s="195" t="s">
        <v>376</v>
      </c>
      <c r="C108" s="195" t="s">
        <v>100</v>
      </c>
      <c r="D108" s="195" t="s">
        <v>103</v>
      </c>
      <c r="E108" s="195" t="s">
        <v>109</v>
      </c>
      <c r="F108" s="165">
        <v>50000</v>
      </c>
      <c r="G108" s="203">
        <v>0</v>
      </c>
      <c r="H108" s="203">
        <v>0</v>
      </c>
      <c r="I108" s="203">
        <v>0</v>
      </c>
      <c r="J108" s="203">
        <v>0</v>
      </c>
      <c r="K108" s="203">
        <v>0</v>
      </c>
      <c r="L108" s="203">
        <v>0</v>
      </c>
      <c r="M108" s="203">
        <v>0</v>
      </c>
      <c r="N108" s="203">
        <v>0</v>
      </c>
      <c r="O108" s="203">
        <v>0</v>
      </c>
      <c r="P108" s="203">
        <v>0</v>
      </c>
      <c r="Q108" s="203">
        <v>0</v>
      </c>
      <c r="R108" s="203">
        <v>0</v>
      </c>
      <c r="S108" s="203">
        <v>0</v>
      </c>
      <c r="T108" s="203">
        <v>0</v>
      </c>
      <c r="U108" s="203">
        <v>0</v>
      </c>
      <c r="V108" s="203">
        <v>0</v>
      </c>
      <c r="W108" s="203">
        <v>0</v>
      </c>
      <c r="X108" s="118">
        <v>0</v>
      </c>
      <c r="Y108" s="118">
        <v>0</v>
      </c>
      <c r="Z108" s="203">
        <v>0</v>
      </c>
      <c r="AA108" s="203">
        <v>0</v>
      </c>
      <c r="AB108" s="203">
        <v>0</v>
      </c>
      <c r="AC108" s="203">
        <v>0</v>
      </c>
      <c r="AD108" s="203">
        <v>0</v>
      </c>
      <c r="AE108" s="203">
        <v>0</v>
      </c>
      <c r="AF108" s="203">
        <f>7+28</f>
        <v>35</v>
      </c>
      <c r="AG108" s="203">
        <v>26</v>
      </c>
      <c r="AH108" s="203">
        <v>50</v>
      </c>
      <c r="AI108" s="203">
        <v>0</v>
      </c>
      <c r="AJ108" s="117">
        <v>0</v>
      </c>
      <c r="AK108" s="388"/>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c r="CF108" s="13"/>
      <c r="CG108" s="13"/>
      <c r="CH108" s="13"/>
      <c r="CI108" s="13"/>
      <c r="CJ108" s="13"/>
      <c r="CK108" s="13"/>
      <c r="CL108" s="13"/>
      <c r="CM108" s="13"/>
      <c r="CN108" s="13"/>
      <c r="CO108" s="13"/>
      <c r="CP108" s="13"/>
      <c r="CQ108" s="13"/>
      <c r="CR108" s="13"/>
      <c r="CS108" s="13"/>
      <c r="CT108" s="13"/>
      <c r="CU108" s="13"/>
    </row>
    <row r="109" spans="1:99" hidden="1" x14ac:dyDescent="0.35">
      <c r="A109" s="195" t="s">
        <v>377</v>
      </c>
      <c r="B109" s="195" t="s">
        <v>378</v>
      </c>
      <c r="C109" s="195" t="s">
        <v>100</v>
      </c>
      <c r="D109" s="195" t="s">
        <v>103</v>
      </c>
      <c r="E109" s="195" t="s">
        <v>109</v>
      </c>
      <c r="F109" s="165">
        <v>50000</v>
      </c>
      <c r="G109" s="203">
        <v>0</v>
      </c>
      <c r="H109" s="203">
        <v>0</v>
      </c>
      <c r="I109" s="203">
        <v>0</v>
      </c>
      <c r="J109" s="203">
        <v>0</v>
      </c>
      <c r="K109" s="203">
        <v>0</v>
      </c>
      <c r="L109" s="203">
        <v>0</v>
      </c>
      <c r="M109" s="203">
        <v>0</v>
      </c>
      <c r="N109" s="203">
        <v>0</v>
      </c>
      <c r="O109" s="203">
        <v>0</v>
      </c>
      <c r="P109" s="203">
        <v>0</v>
      </c>
      <c r="Q109" s="203">
        <v>0</v>
      </c>
      <c r="R109" s="203">
        <v>0</v>
      </c>
      <c r="S109" s="203">
        <v>0</v>
      </c>
      <c r="T109" s="203">
        <v>0</v>
      </c>
      <c r="U109" s="203">
        <v>0</v>
      </c>
      <c r="V109" s="203">
        <v>0</v>
      </c>
      <c r="W109" s="203">
        <v>0</v>
      </c>
      <c r="X109" s="118">
        <v>0</v>
      </c>
      <c r="Y109" s="118">
        <v>0</v>
      </c>
      <c r="Z109" s="203">
        <v>0</v>
      </c>
      <c r="AA109" s="203">
        <v>0</v>
      </c>
      <c r="AB109" s="203">
        <v>0</v>
      </c>
      <c r="AC109" s="203">
        <v>0</v>
      </c>
      <c r="AD109" s="203">
        <v>0</v>
      </c>
      <c r="AE109" s="203">
        <v>0</v>
      </c>
      <c r="AF109" s="203">
        <f>12+38</f>
        <v>50</v>
      </c>
      <c r="AG109" s="203">
        <v>27</v>
      </c>
      <c r="AH109" s="203">
        <v>55</v>
      </c>
      <c r="AI109" s="203">
        <v>0</v>
      </c>
      <c r="AJ109" s="117">
        <v>0</v>
      </c>
      <c r="AK109" s="388"/>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c r="CF109" s="13"/>
      <c r="CG109" s="13"/>
      <c r="CH109" s="13"/>
      <c r="CI109" s="13"/>
      <c r="CJ109" s="13"/>
      <c r="CK109" s="13"/>
      <c r="CL109" s="13"/>
      <c r="CM109" s="13"/>
      <c r="CN109" s="13"/>
      <c r="CO109" s="13"/>
      <c r="CP109" s="13"/>
      <c r="CQ109" s="13"/>
      <c r="CR109" s="13"/>
      <c r="CS109" s="13"/>
      <c r="CT109" s="13"/>
      <c r="CU109" s="13"/>
    </row>
    <row r="110" spans="1:99" hidden="1" x14ac:dyDescent="0.35">
      <c r="A110" s="195" t="s">
        <v>379</v>
      </c>
      <c r="B110" s="195" t="s">
        <v>380</v>
      </c>
      <c r="C110" s="195" t="s">
        <v>100</v>
      </c>
      <c r="D110" s="195" t="s">
        <v>103</v>
      </c>
      <c r="E110" s="195" t="s">
        <v>109</v>
      </c>
      <c r="F110" s="165">
        <v>50000</v>
      </c>
      <c r="G110" s="203">
        <v>0</v>
      </c>
      <c r="H110" s="203">
        <v>0</v>
      </c>
      <c r="I110" s="203">
        <v>0</v>
      </c>
      <c r="J110" s="203">
        <v>0</v>
      </c>
      <c r="K110" s="203">
        <v>0</v>
      </c>
      <c r="L110" s="203">
        <v>0</v>
      </c>
      <c r="M110" s="203">
        <v>0</v>
      </c>
      <c r="N110" s="203">
        <v>0</v>
      </c>
      <c r="O110" s="203">
        <v>0</v>
      </c>
      <c r="P110" s="203">
        <v>0</v>
      </c>
      <c r="Q110" s="203">
        <v>0</v>
      </c>
      <c r="R110" s="203">
        <v>0</v>
      </c>
      <c r="S110" s="203">
        <v>0</v>
      </c>
      <c r="T110" s="203">
        <v>0</v>
      </c>
      <c r="U110" s="203">
        <v>0</v>
      </c>
      <c r="V110" s="203">
        <v>0</v>
      </c>
      <c r="W110" s="203">
        <v>0</v>
      </c>
      <c r="X110" s="118">
        <v>0</v>
      </c>
      <c r="Y110" s="118">
        <v>0</v>
      </c>
      <c r="Z110" s="203">
        <v>0</v>
      </c>
      <c r="AA110" s="203">
        <v>0</v>
      </c>
      <c r="AB110" s="203">
        <v>0</v>
      </c>
      <c r="AC110" s="203">
        <v>0</v>
      </c>
      <c r="AD110" s="203">
        <v>0</v>
      </c>
      <c r="AE110" s="203">
        <v>0</v>
      </c>
      <c r="AF110" s="203">
        <f>41+79</f>
        <v>120</v>
      </c>
      <c r="AG110" s="203">
        <v>85</v>
      </c>
      <c r="AH110" s="203">
        <v>122</v>
      </c>
      <c r="AI110" s="203">
        <v>0</v>
      </c>
      <c r="AJ110" s="117">
        <v>0</v>
      </c>
      <c r="AK110" s="388"/>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c r="CF110" s="13"/>
      <c r="CG110" s="13"/>
      <c r="CH110" s="13"/>
      <c r="CI110" s="13"/>
      <c r="CJ110" s="13"/>
      <c r="CK110" s="13"/>
      <c r="CL110" s="13"/>
      <c r="CM110" s="13"/>
      <c r="CN110" s="13"/>
      <c r="CO110" s="13"/>
      <c r="CP110" s="13"/>
      <c r="CQ110" s="13"/>
      <c r="CR110" s="13"/>
      <c r="CS110" s="13"/>
      <c r="CT110" s="13"/>
      <c r="CU110" s="13"/>
    </row>
    <row r="111" spans="1:99" hidden="1" x14ac:dyDescent="0.35">
      <c r="A111" s="195" t="s">
        <v>381</v>
      </c>
      <c r="B111" s="195" t="s">
        <v>382</v>
      </c>
      <c r="C111" s="195" t="s">
        <v>100</v>
      </c>
      <c r="D111" s="195" t="s">
        <v>103</v>
      </c>
      <c r="E111" s="195" t="s">
        <v>109</v>
      </c>
      <c r="F111" s="165">
        <v>50000</v>
      </c>
      <c r="G111" s="203">
        <v>0</v>
      </c>
      <c r="H111" s="203">
        <v>0</v>
      </c>
      <c r="I111" s="203">
        <v>0</v>
      </c>
      <c r="J111" s="203">
        <v>0</v>
      </c>
      <c r="K111" s="203">
        <v>0</v>
      </c>
      <c r="L111" s="203">
        <v>0</v>
      </c>
      <c r="M111" s="203">
        <v>0</v>
      </c>
      <c r="N111" s="203">
        <v>0</v>
      </c>
      <c r="O111" s="203">
        <v>0</v>
      </c>
      <c r="P111" s="203">
        <v>0</v>
      </c>
      <c r="Q111" s="203">
        <v>0</v>
      </c>
      <c r="R111" s="203">
        <v>0</v>
      </c>
      <c r="S111" s="203">
        <v>0</v>
      </c>
      <c r="T111" s="203">
        <v>0</v>
      </c>
      <c r="U111" s="203">
        <v>0</v>
      </c>
      <c r="V111" s="203">
        <v>0</v>
      </c>
      <c r="W111" s="203">
        <v>0</v>
      </c>
      <c r="X111" s="118">
        <v>0</v>
      </c>
      <c r="Y111" s="118">
        <v>0</v>
      </c>
      <c r="Z111" s="203">
        <v>0</v>
      </c>
      <c r="AA111" s="203">
        <v>0</v>
      </c>
      <c r="AB111" s="203">
        <v>0</v>
      </c>
      <c r="AC111" s="203">
        <v>0</v>
      </c>
      <c r="AD111" s="203">
        <v>0</v>
      </c>
      <c r="AE111" s="203">
        <v>0</v>
      </c>
      <c r="AF111" s="203">
        <f>24+56</f>
        <v>80</v>
      </c>
      <c r="AG111" s="203">
        <v>57</v>
      </c>
      <c r="AH111" s="203">
        <v>79</v>
      </c>
      <c r="AI111" s="203">
        <v>0</v>
      </c>
      <c r="AJ111" s="117">
        <v>0</v>
      </c>
      <c r="AK111" s="388"/>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c r="CF111" s="13"/>
      <c r="CG111" s="13"/>
      <c r="CH111" s="13"/>
      <c r="CI111" s="13"/>
      <c r="CJ111" s="13"/>
      <c r="CK111" s="13"/>
      <c r="CL111" s="13"/>
      <c r="CM111" s="13"/>
      <c r="CN111" s="13"/>
      <c r="CO111" s="13"/>
      <c r="CP111" s="13"/>
      <c r="CQ111" s="13"/>
      <c r="CR111" s="13"/>
      <c r="CS111" s="13"/>
      <c r="CT111" s="13"/>
      <c r="CU111" s="13"/>
    </row>
    <row r="112" spans="1:99" hidden="1" x14ac:dyDescent="0.35">
      <c r="A112" s="205" t="s">
        <v>234</v>
      </c>
      <c r="B112" s="205" t="s">
        <v>235</v>
      </c>
      <c r="C112" s="205" t="s">
        <v>100</v>
      </c>
      <c r="D112" s="205" t="s">
        <v>103</v>
      </c>
      <c r="E112" s="195" t="s">
        <v>109</v>
      </c>
      <c r="F112" s="165">
        <v>17000</v>
      </c>
      <c r="G112" s="203">
        <v>0</v>
      </c>
      <c r="H112" s="203">
        <v>0</v>
      </c>
      <c r="I112" s="203">
        <v>0</v>
      </c>
      <c r="J112" s="203">
        <v>0</v>
      </c>
      <c r="K112" s="203">
        <v>0</v>
      </c>
      <c r="L112" s="203">
        <v>0</v>
      </c>
      <c r="M112" s="203">
        <v>0</v>
      </c>
      <c r="N112" s="203">
        <v>0</v>
      </c>
      <c r="O112" s="203">
        <v>0</v>
      </c>
      <c r="P112" s="203">
        <v>0</v>
      </c>
      <c r="Q112" s="203">
        <v>0</v>
      </c>
      <c r="R112" s="203">
        <v>0</v>
      </c>
      <c r="S112" s="203">
        <v>0</v>
      </c>
      <c r="T112" s="203">
        <v>0</v>
      </c>
      <c r="U112" s="203">
        <v>0</v>
      </c>
      <c r="V112" s="203">
        <v>0</v>
      </c>
      <c r="W112" s="203">
        <v>0</v>
      </c>
      <c r="X112" s="118">
        <v>0</v>
      </c>
      <c r="Y112" s="118">
        <v>0</v>
      </c>
      <c r="Z112" s="203">
        <v>0</v>
      </c>
      <c r="AA112" s="203">
        <v>123</v>
      </c>
      <c r="AB112" s="203">
        <v>0</v>
      </c>
      <c r="AC112" s="203">
        <v>0</v>
      </c>
      <c r="AD112" s="203">
        <v>0</v>
      </c>
      <c r="AE112" s="203">
        <v>0</v>
      </c>
      <c r="AF112" s="203">
        <v>0</v>
      </c>
      <c r="AG112" s="203">
        <v>0</v>
      </c>
      <c r="AH112" s="203">
        <v>0</v>
      </c>
      <c r="AI112" s="203">
        <v>0</v>
      </c>
      <c r="AJ112" s="117">
        <v>0</v>
      </c>
      <c r="AK112" s="388"/>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c r="CF112" s="13"/>
      <c r="CG112" s="13"/>
      <c r="CH112" s="13"/>
      <c r="CI112" s="13"/>
      <c r="CJ112" s="13"/>
      <c r="CK112" s="13"/>
      <c r="CL112" s="13"/>
      <c r="CM112" s="13"/>
      <c r="CN112" s="13"/>
      <c r="CO112" s="13"/>
      <c r="CP112" s="13"/>
      <c r="CQ112" s="13"/>
      <c r="CR112" s="13"/>
      <c r="CS112" s="13"/>
      <c r="CT112" s="13"/>
      <c r="CU112" s="13"/>
    </row>
    <row r="113" spans="1:99" hidden="1" x14ac:dyDescent="0.35">
      <c r="A113" s="205" t="s">
        <v>260</v>
      </c>
      <c r="B113" s="205" t="s">
        <v>262</v>
      </c>
      <c r="C113" s="205" t="s">
        <v>100</v>
      </c>
      <c r="D113" s="205" t="s">
        <v>103</v>
      </c>
      <c r="E113" s="195" t="s">
        <v>109</v>
      </c>
      <c r="F113" s="165">
        <v>139000</v>
      </c>
      <c r="G113" s="203">
        <v>0</v>
      </c>
      <c r="H113" s="203">
        <v>0</v>
      </c>
      <c r="I113" s="203">
        <v>0</v>
      </c>
      <c r="J113" s="203">
        <v>0</v>
      </c>
      <c r="K113" s="203">
        <v>0</v>
      </c>
      <c r="L113" s="203">
        <v>0</v>
      </c>
      <c r="M113" s="203">
        <v>0</v>
      </c>
      <c r="N113" s="203">
        <v>0</v>
      </c>
      <c r="O113" s="203">
        <v>0</v>
      </c>
      <c r="P113" s="203">
        <v>0</v>
      </c>
      <c r="Q113" s="203">
        <v>0</v>
      </c>
      <c r="R113" s="203">
        <v>0</v>
      </c>
      <c r="S113" s="203">
        <v>0</v>
      </c>
      <c r="T113" s="203">
        <v>0</v>
      </c>
      <c r="U113" s="203">
        <v>0</v>
      </c>
      <c r="V113" s="203">
        <v>0</v>
      </c>
      <c r="W113" s="203">
        <v>0</v>
      </c>
      <c r="X113" s="118">
        <v>0</v>
      </c>
      <c r="Y113" s="118">
        <v>0</v>
      </c>
      <c r="Z113" s="203">
        <v>0</v>
      </c>
      <c r="AA113" s="203">
        <v>0</v>
      </c>
      <c r="AB113" s="203">
        <v>0</v>
      </c>
      <c r="AC113" s="203">
        <v>308</v>
      </c>
      <c r="AD113" s="203">
        <v>1</v>
      </c>
      <c r="AE113" s="203">
        <v>0</v>
      </c>
      <c r="AF113" s="203">
        <v>0</v>
      </c>
      <c r="AG113" s="203">
        <v>0</v>
      </c>
      <c r="AH113" s="203">
        <v>0</v>
      </c>
      <c r="AI113" s="203">
        <v>0</v>
      </c>
      <c r="AJ113" s="117">
        <v>0</v>
      </c>
      <c r="AK113" s="388"/>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c r="CF113" s="13"/>
      <c r="CG113" s="13"/>
      <c r="CH113" s="13"/>
      <c r="CI113" s="13"/>
      <c r="CJ113" s="13"/>
      <c r="CK113" s="13"/>
      <c r="CL113" s="13"/>
      <c r="CM113" s="13"/>
      <c r="CN113" s="13"/>
      <c r="CO113" s="13"/>
      <c r="CP113" s="13"/>
      <c r="CQ113" s="13"/>
      <c r="CR113" s="13"/>
      <c r="CS113" s="13"/>
      <c r="CT113" s="13"/>
      <c r="CU113" s="13"/>
    </row>
    <row r="114" spans="1:99" hidden="1" x14ac:dyDescent="0.35">
      <c r="A114" s="205" t="s">
        <v>261</v>
      </c>
      <c r="B114" s="205" t="s">
        <v>263</v>
      </c>
      <c r="C114" s="205" t="s">
        <v>100</v>
      </c>
      <c r="D114" s="205" t="s">
        <v>103</v>
      </c>
      <c r="E114" s="195" t="s">
        <v>109</v>
      </c>
      <c r="F114" s="165">
        <v>209000</v>
      </c>
      <c r="G114" s="203">
        <v>0</v>
      </c>
      <c r="H114" s="203">
        <v>0</v>
      </c>
      <c r="I114" s="203">
        <v>0</v>
      </c>
      <c r="J114" s="203">
        <v>0</v>
      </c>
      <c r="K114" s="203">
        <v>0</v>
      </c>
      <c r="L114" s="203">
        <v>0</v>
      </c>
      <c r="M114" s="203">
        <v>0</v>
      </c>
      <c r="N114" s="203">
        <v>0</v>
      </c>
      <c r="O114" s="203">
        <v>0</v>
      </c>
      <c r="P114" s="203">
        <v>0</v>
      </c>
      <c r="Q114" s="203">
        <v>0</v>
      </c>
      <c r="R114" s="203">
        <v>0</v>
      </c>
      <c r="S114" s="203">
        <v>0</v>
      </c>
      <c r="T114" s="203">
        <v>0</v>
      </c>
      <c r="U114" s="203">
        <v>0</v>
      </c>
      <c r="V114" s="203">
        <v>0</v>
      </c>
      <c r="W114" s="203">
        <v>0</v>
      </c>
      <c r="X114" s="118">
        <v>0</v>
      </c>
      <c r="Y114" s="118">
        <v>0</v>
      </c>
      <c r="Z114" s="203">
        <v>0</v>
      </c>
      <c r="AA114" s="203">
        <v>0</v>
      </c>
      <c r="AB114" s="203">
        <v>0</v>
      </c>
      <c r="AC114" s="203">
        <v>32</v>
      </c>
      <c r="AD114" s="203">
        <v>0</v>
      </c>
      <c r="AE114" s="203">
        <v>0</v>
      </c>
      <c r="AF114" s="203">
        <v>0</v>
      </c>
      <c r="AG114" s="203">
        <v>0</v>
      </c>
      <c r="AH114" s="203">
        <v>0</v>
      </c>
      <c r="AI114" s="203">
        <v>0</v>
      </c>
      <c r="AJ114" s="117">
        <v>0</v>
      </c>
      <c r="AK114" s="388"/>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c r="CF114" s="13"/>
      <c r="CG114" s="13"/>
      <c r="CH114" s="13"/>
      <c r="CI114" s="13"/>
      <c r="CJ114" s="13"/>
      <c r="CK114" s="13"/>
      <c r="CL114" s="13"/>
      <c r="CM114" s="13"/>
      <c r="CN114" s="13"/>
      <c r="CO114" s="13"/>
      <c r="CP114" s="13"/>
      <c r="CQ114" s="13"/>
      <c r="CR114" s="13"/>
      <c r="CS114" s="13"/>
      <c r="CT114" s="13"/>
      <c r="CU114" s="13"/>
    </row>
    <row r="115" spans="1:99" hidden="1" x14ac:dyDescent="0.35">
      <c r="A115" s="205" t="s">
        <v>238</v>
      </c>
      <c r="B115" s="205" t="s">
        <v>239</v>
      </c>
      <c r="C115" s="205" t="s">
        <v>100</v>
      </c>
      <c r="D115" s="205" t="s">
        <v>163</v>
      </c>
      <c r="E115" s="195" t="s">
        <v>109</v>
      </c>
      <c r="F115" s="165">
        <v>0</v>
      </c>
      <c r="G115" s="203">
        <v>0</v>
      </c>
      <c r="H115" s="203">
        <v>0</v>
      </c>
      <c r="I115" s="203">
        <v>0</v>
      </c>
      <c r="J115" s="203">
        <v>0</v>
      </c>
      <c r="K115" s="203">
        <v>0</v>
      </c>
      <c r="L115" s="203">
        <v>0</v>
      </c>
      <c r="M115" s="203">
        <v>0</v>
      </c>
      <c r="N115" s="203">
        <v>0</v>
      </c>
      <c r="O115" s="203">
        <v>0</v>
      </c>
      <c r="P115" s="203">
        <v>0</v>
      </c>
      <c r="Q115" s="203">
        <v>0</v>
      </c>
      <c r="R115" s="203">
        <v>0</v>
      </c>
      <c r="S115" s="203">
        <v>0</v>
      </c>
      <c r="T115" s="203">
        <v>0</v>
      </c>
      <c r="U115" s="203">
        <v>0</v>
      </c>
      <c r="V115" s="203">
        <v>0</v>
      </c>
      <c r="W115" s="203">
        <v>0</v>
      </c>
      <c r="X115" s="118">
        <v>0</v>
      </c>
      <c r="Y115" s="118">
        <v>0</v>
      </c>
      <c r="Z115" s="203">
        <v>0</v>
      </c>
      <c r="AA115" s="203">
        <v>0</v>
      </c>
      <c r="AB115" s="203">
        <v>11</v>
      </c>
      <c r="AC115" s="203">
        <v>55</v>
      </c>
      <c r="AD115" s="203">
        <v>10</v>
      </c>
      <c r="AE115" s="203">
        <v>0</v>
      </c>
      <c r="AF115" s="203">
        <v>0</v>
      </c>
      <c r="AG115" s="203">
        <v>0</v>
      </c>
      <c r="AH115" s="203">
        <v>0</v>
      </c>
      <c r="AI115" s="203">
        <v>0</v>
      </c>
      <c r="AJ115" s="117">
        <v>0</v>
      </c>
      <c r="AK115" s="388"/>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c r="CF115" s="13"/>
      <c r="CG115" s="13"/>
      <c r="CH115" s="13"/>
      <c r="CI115" s="13"/>
      <c r="CJ115" s="13"/>
      <c r="CK115" s="13"/>
      <c r="CL115" s="13"/>
      <c r="CM115" s="13"/>
      <c r="CN115" s="13"/>
      <c r="CO115" s="13"/>
      <c r="CP115" s="13"/>
      <c r="CQ115" s="13"/>
      <c r="CR115" s="13"/>
      <c r="CS115" s="13"/>
      <c r="CT115" s="13"/>
      <c r="CU115" s="13"/>
    </row>
    <row r="116" spans="1:99" hidden="1" x14ac:dyDescent="0.35">
      <c r="A116" s="205" t="s">
        <v>264</v>
      </c>
      <c r="B116" s="205" t="s">
        <v>265</v>
      </c>
      <c r="C116" s="205" t="s">
        <v>100</v>
      </c>
      <c r="D116" s="205" t="s">
        <v>163</v>
      </c>
      <c r="E116" s="195" t="s">
        <v>109</v>
      </c>
      <c r="F116" s="165">
        <v>0</v>
      </c>
      <c r="G116" s="203">
        <v>0</v>
      </c>
      <c r="H116" s="203">
        <v>0</v>
      </c>
      <c r="I116" s="203">
        <v>0</v>
      </c>
      <c r="J116" s="203">
        <v>0</v>
      </c>
      <c r="K116" s="203">
        <v>0</v>
      </c>
      <c r="L116" s="203">
        <v>0</v>
      </c>
      <c r="M116" s="203">
        <v>0</v>
      </c>
      <c r="N116" s="203">
        <v>0</v>
      </c>
      <c r="O116" s="203">
        <v>0</v>
      </c>
      <c r="P116" s="203">
        <v>0</v>
      </c>
      <c r="Q116" s="203">
        <v>0</v>
      </c>
      <c r="R116" s="203">
        <v>0</v>
      </c>
      <c r="S116" s="203">
        <v>0</v>
      </c>
      <c r="T116" s="203">
        <v>0</v>
      </c>
      <c r="U116" s="203">
        <v>0</v>
      </c>
      <c r="V116" s="203">
        <v>0</v>
      </c>
      <c r="W116" s="203">
        <v>0</v>
      </c>
      <c r="X116" s="118">
        <v>0</v>
      </c>
      <c r="Y116" s="118">
        <v>0</v>
      </c>
      <c r="Z116" s="203">
        <v>0</v>
      </c>
      <c r="AA116" s="203">
        <v>0</v>
      </c>
      <c r="AB116" s="203">
        <v>0</v>
      </c>
      <c r="AC116" s="203">
        <v>169</v>
      </c>
      <c r="AD116" s="203">
        <v>4</v>
      </c>
      <c r="AE116" s="203">
        <v>0</v>
      </c>
      <c r="AF116" s="203">
        <v>0</v>
      </c>
      <c r="AG116" s="203">
        <v>0</v>
      </c>
      <c r="AH116" s="203">
        <v>0</v>
      </c>
      <c r="AI116" s="203">
        <v>0</v>
      </c>
      <c r="AJ116" s="117">
        <v>0</v>
      </c>
      <c r="AK116" s="388"/>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c r="CF116" s="13"/>
      <c r="CG116" s="13"/>
      <c r="CH116" s="13"/>
      <c r="CI116" s="13"/>
      <c r="CJ116" s="13"/>
      <c r="CK116" s="13"/>
      <c r="CL116" s="13"/>
      <c r="CM116" s="13"/>
      <c r="CN116" s="13"/>
      <c r="CO116" s="13"/>
      <c r="CP116" s="13"/>
      <c r="CQ116" s="13"/>
      <c r="CR116" s="13"/>
      <c r="CS116" s="13"/>
      <c r="CT116" s="13"/>
      <c r="CU116" s="13"/>
    </row>
    <row r="117" spans="1:99" hidden="1" x14ac:dyDescent="0.35">
      <c r="A117" s="205" t="s">
        <v>277</v>
      </c>
      <c r="B117" s="205" t="s">
        <v>278</v>
      </c>
      <c r="C117" s="205" t="s">
        <v>100</v>
      </c>
      <c r="D117" s="205" t="s">
        <v>103</v>
      </c>
      <c r="E117" s="195" t="s">
        <v>109</v>
      </c>
      <c r="F117" s="165">
        <v>148000</v>
      </c>
      <c r="G117" s="203">
        <v>0</v>
      </c>
      <c r="H117" s="203">
        <v>0</v>
      </c>
      <c r="I117" s="203">
        <v>0</v>
      </c>
      <c r="J117" s="203">
        <v>0</v>
      </c>
      <c r="K117" s="203">
        <v>0</v>
      </c>
      <c r="L117" s="203">
        <v>0</v>
      </c>
      <c r="M117" s="203">
        <v>0</v>
      </c>
      <c r="N117" s="203">
        <v>0</v>
      </c>
      <c r="O117" s="203">
        <v>0</v>
      </c>
      <c r="P117" s="203">
        <v>0</v>
      </c>
      <c r="Q117" s="203">
        <v>0</v>
      </c>
      <c r="R117" s="203">
        <v>0</v>
      </c>
      <c r="S117" s="203">
        <v>0</v>
      </c>
      <c r="T117" s="203">
        <v>0</v>
      </c>
      <c r="U117" s="203">
        <v>0</v>
      </c>
      <c r="V117" s="203">
        <v>0</v>
      </c>
      <c r="W117" s="203">
        <v>0</v>
      </c>
      <c r="X117" s="118">
        <v>0</v>
      </c>
      <c r="Y117" s="118">
        <v>0</v>
      </c>
      <c r="Z117" s="203">
        <v>0</v>
      </c>
      <c r="AA117" s="203">
        <v>0</v>
      </c>
      <c r="AB117" s="203">
        <v>0</v>
      </c>
      <c r="AC117" s="203">
        <v>0</v>
      </c>
      <c r="AD117" s="203">
        <v>147</v>
      </c>
      <c r="AE117" s="203">
        <v>143</v>
      </c>
      <c r="AF117" s="203">
        <v>69</v>
      </c>
      <c r="AG117" s="203">
        <v>161</v>
      </c>
      <c r="AH117" s="203">
        <v>10</v>
      </c>
      <c r="AI117" s="203">
        <v>0</v>
      </c>
      <c r="AJ117" s="117">
        <v>0</v>
      </c>
      <c r="AK117" s="388"/>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c r="CF117" s="13"/>
      <c r="CG117" s="13"/>
      <c r="CH117" s="13"/>
      <c r="CI117" s="13"/>
      <c r="CJ117" s="13"/>
      <c r="CK117" s="13"/>
      <c r="CL117" s="13"/>
      <c r="CM117" s="13"/>
      <c r="CN117" s="13"/>
      <c r="CO117" s="13"/>
      <c r="CP117" s="13"/>
      <c r="CQ117" s="13"/>
      <c r="CR117" s="13"/>
      <c r="CS117" s="13"/>
      <c r="CT117" s="13"/>
      <c r="CU117" s="13"/>
    </row>
    <row r="118" spans="1:99" hidden="1" x14ac:dyDescent="0.35">
      <c r="A118" s="205" t="s">
        <v>275</v>
      </c>
      <c r="B118" s="205" t="s">
        <v>276</v>
      </c>
      <c r="C118" s="205" t="s">
        <v>100</v>
      </c>
      <c r="D118" s="205" t="s">
        <v>163</v>
      </c>
      <c r="E118" s="195" t="s">
        <v>109</v>
      </c>
      <c r="F118" s="165">
        <v>0</v>
      </c>
      <c r="G118" s="203">
        <v>0</v>
      </c>
      <c r="H118" s="203">
        <v>0</v>
      </c>
      <c r="I118" s="203">
        <v>0</v>
      </c>
      <c r="J118" s="203">
        <v>0</v>
      </c>
      <c r="K118" s="203">
        <v>0</v>
      </c>
      <c r="L118" s="203">
        <v>0</v>
      </c>
      <c r="M118" s="203">
        <v>0</v>
      </c>
      <c r="N118" s="203">
        <v>0</v>
      </c>
      <c r="O118" s="203">
        <v>0</v>
      </c>
      <c r="P118" s="203">
        <v>0</v>
      </c>
      <c r="Q118" s="203">
        <v>0</v>
      </c>
      <c r="R118" s="203">
        <v>0</v>
      </c>
      <c r="S118" s="203">
        <v>0</v>
      </c>
      <c r="T118" s="203">
        <v>0</v>
      </c>
      <c r="U118" s="203">
        <v>0</v>
      </c>
      <c r="V118" s="203">
        <v>0</v>
      </c>
      <c r="W118" s="203">
        <v>0</v>
      </c>
      <c r="X118" s="118">
        <v>0</v>
      </c>
      <c r="Y118" s="118">
        <v>0</v>
      </c>
      <c r="Z118" s="203">
        <v>0</v>
      </c>
      <c r="AA118" s="203">
        <v>0</v>
      </c>
      <c r="AB118" s="203">
        <v>0</v>
      </c>
      <c r="AC118" s="203">
        <v>53</v>
      </c>
      <c r="AD118" s="203">
        <v>52</v>
      </c>
      <c r="AE118" s="203">
        <v>40</v>
      </c>
      <c r="AF118" s="203">
        <v>0</v>
      </c>
      <c r="AG118" s="203">
        <v>0</v>
      </c>
      <c r="AH118" s="203">
        <v>0</v>
      </c>
      <c r="AI118" s="203">
        <v>0</v>
      </c>
      <c r="AJ118" s="117">
        <v>0</v>
      </c>
      <c r="AK118" s="388"/>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c r="CF118" s="13"/>
      <c r="CG118" s="13"/>
      <c r="CH118" s="13"/>
      <c r="CI118" s="13"/>
      <c r="CJ118" s="13"/>
      <c r="CK118" s="13"/>
      <c r="CL118" s="13"/>
      <c r="CM118" s="13"/>
      <c r="CN118" s="13"/>
      <c r="CO118" s="13"/>
      <c r="CP118" s="13"/>
      <c r="CQ118" s="13"/>
      <c r="CR118" s="13"/>
      <c r="CS118" s="13"/>
      <c r="CT118" s="13"/>
      <c r="CU118" s="13"/>
    </row>
    <row r="119" spans="1:99" hidden="1" x14ac:dyDescent="0.35">
      <c r="A119" s="205" t="s">
        <v>275</v>
      </c>
      <c r="B119" s="205" t="s">
        <v>384</v>
      </c>
      <c r="C119" s="205" t="s">
        <v>100</v>
      </c>
      <c r="D119" s="205" t="s">
        <v>163</v>
      </c>
      <c r="E119" s="195" t="s">
        <v>109</v>
      </c>
      <c r="F119" s="165">
        <v>0</v>
      </c>
      <c r="G119" s="203">
        <v>0</v>
      </c>
      <c r="H119" s="203">
        <v>0</v>
      </c>
      <c r="I119" s="203">
        <v>0</v>
      </c>
      <c r="J119" s="203">
        <v>0</v>
      </c>
      <c r="K119" s="203">
        <v>0</v>
      </c>
      <c r="L119" s="203">
        <v>0</v>
      </c>
      <c r="M119" s="203">
        <v>0</v>
      </c>
      <c r="N119" s="203">
        <v>0</v>
      </c>
      <c r="O119" s="203">
        <v>0</v>
      </c>
      <c r="P119" s="203">
        <v>0</v>
      </c>
      <c r="Q119" s="203">
        <v>0</v>
      </c>
      <c r="R119" s="203">
        <v>0</v>
      </c>
      <c r="S119" s="203">
        <v>0</v>
      </c>
      <c r="T119" s="203">
        <v>0</v>
      </c>
      <c r="U119" s="203">
        <v>0</v>
      </c>
      <c r="V119" s="203">
        <v>0</v>
      </c>
      <c r="W119" s="203">
        <v>0</v>
      </c>
      <c r="X119" s="118">
        <v>0</v>
      </c>
      <c r="Y119" s="118">
        <v>0</v>
      </c>
      <c r="Z119" s="203">
        <v>0</v>
      </c>
      <c r="AA119" s="203">
        <v>0</v>
      </c>
      <c r="AB119" s="203">
        <v>0</v>
      </c>
      <c r="AC119" s="203">
        <v>0</v>
      </c>
      <c r="AD119" s="203">
        <v>0</v>
      </c>
      <c r="AE119" s="203">
        <v>0</v>
      </c>
      <c r="AF119" s="203">
        <v>27</v>
      </c>
      <c r="AG119" s="203">
        <v>0</v>
      </c>
      <c r="AH119" s="203">
        <v>0</v>
      </c>
      <c r="AI119" s="203">
        <v>0</v>
      </c>
      <c r="AJ119" s="117">
        <v>0</v>
      </c>
      <c r="AK119" s="388"/>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c r="CF119" s="13"/>
      <c r="CG119" s="13"/>
      <c r="CH119" s="13"/>
      <c r="CI119" s="13"/>
      <c r="CJ119" s="13"/>
      <c r="CK119" s="13"/>
      <c r="CL119" s="13"/>
      <c r="CM119" s="13"/>
      <c r="CN119" s="13"/>
      <c r="CO119" s="13"/>
      <c r="CP119" s="13"/>
      <c r="CQ119" s="13"/>
      <c r="CR119" s="13"/>
      <c r="CS119" s="13"/>
      <c r="CT119" s="13"/>
      <c r="CU119" s="13"/>
    </row>
    <row r="120" spans="1:99" hidden="1" x14ac:dyDescent="0.35">
      <c r="A120" s="205" t="s">
        <v>275</v>
      </c>
      <c r="B120" s="205" t="s">
        <v>396</v>
      </c>
      <c r="C120" s="205" t="s">
        <v>100</v>
      </c>
      <c r="D120" s="205" t="s">
        <v>163</v>
      </c>
      <c r="E120" s="195" t="s">
        <v>109</v>
      </c>
      <c r="F120" s="165">
        <v>0</v>
      </c>
      <c r="G120" s="203">
        <v>0</v>
      </c>
      <c r="H120" s="203">
        <v>0</v>
      </c>
      <c r="I120" s="203">
        <v>0</v>
      </c>
      <c r="J120" s="203">
        <v>0</v>
      </c>
      <c r="K120" s="203">
        <v>0</v>
      </c>
      <c r="L120" s="203">
        <v>0</v>
      </c>
      <c r="M120" s="203">
        <v>0</v>
      </c>
      <c r="N120" s="203">
        <v>0</v>
      </c>
      <c r="O120" s="203">
        <v>0</v>
      </c>
      <c r="P120" s="203">
        <v>0</v>
      </c>
      <c r="Q120" s="203">
        <v>0</v>
      </c>
      <c r="R120" s="203">
        <v>0</v>
      </c>
      <c r="S120" s="203">
        <v>0</v>
      </c>
      <c r="T120" s="203">
        <v>0</v>
      </c>
      <c r="U120" s="203">
        <v>0</v>
      </c>
      <c r="V120" s="203">
        <v>0</v>
      </c>
      <c r="W120" s="203">
        <v>0</v>
      </c>
      <c r="X120" s="118">
        <v>0</v>
      </c>
      <c r="Y120" s="118">
        <v>0</v>
      </c>
      <c r="Z120" s="203">
        <v>0</v>
      </c>
      <c r="AA120" s="203">
        <v>0</v>
      </c>
      <c r="AB120" s="203">
        <v>0</v>
      </c>
      <c r="AC120" s="203">
        <v>0</v>
      </c>
      <c r="AD120" s="203">
        <v>0</v>
      </c>
      <c r="AE120" s="203">
        <v>0</v>
      </c>
      <c r="AF120" s="203">
        <v>2</v>
      </c>
      <c r="AG120" s="203">
        <v>0</v>
      </c>
      <c r="AH120" s="203">
        <v>0</v>
      </c>
      <c r="AI120" s="203">
        <v>0</v>
      </c>
      <c r="AJ120" s="117">
        <v>0</v>
      </c>
      <c r="AK120" s="388"/>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c r="CF120" s="13"/>
      <c r="CG120" s="13"/>
      <c r="CH120" s="13"/>
      <c r="CI120" s="13"/>
      <c r="CJ120" s="13"/>
      <c r="CK120" s="13"/>
      <c r="CL120" s="13"/>
      <c r="CM120" s="13"/>
      <c r="CN120" s="13"/>
      <c r="CO120" s="13"/>
      <c r="CP120" s="13"/>
      <c r="CQ120" s="13"/>
      <c r="CR120" s="13"/>
      <c r="CS120" s="13"/>
      <c r="CT120" s="13"/>
      <c r="CU120" s="13"/>
    </row>
    <row r="121" spans="1:99" hidden="1" x14ac:dyDescent="0.35">
      <c r="A121" s="205" t="s">
        <v>275</v>
      </c>
      <c r="B121" s="205" t="s">
        <v>397</v>
      </c>
      <c r="C121" s="205" t="s">
        <v>100</v>
      </c>
      <c r="D121" s="205" t="s">
        <v>163</v>
      </c>
      <c r="E121" s="195" t="s">
        <v>109</v>
      </c>
      <c r="F121" s="165">
        <v>0</v>
      </c>
      <c r="G121" s="203">
        <v>0</v>
      </c>
      <c r="H121" s="203">
        <v>0</v>
      </c>
      <c r="I121" s="203">
        <v>0</v>
      </c>
      <c r="J121" s="203">
        <v>0</v>
      </c>
      <c r="K121" s="203">
        <v>0</v>
      </c>
      <c r="L121" s="203">
        <v>0</v>
      </c>
      <c r="M121" s="203">
        <v>0</v>
      </c>
      <c r="N121" s="203">
        <v>0</v>
      </c>
      <c r="O121" s="203">
        <v>0</v>
      </c>
      <c r="P121" s="203">
        <v>0</v>
      </c>
      <c r="Q121" s="203">
        <v>0</v>
      </c>
      <c r="R121" s="203">
        <v>0</v>
      </c>
      <c r="S121" s="203">
        <v>0</v>
      </c>
      <c r="T121" s="203">
        <v>0</v>
      </c>
      <c r="U121" s="203">
        <v>0</v>
      </c>
      <c r="V121" s="203">
        <v>0</v>
      </c>
      <c r="W121" s="203">
        <v>0</v>
      </c>
      <c r="X121" s="118">
        <v>0</v>
      </c>
      <c r="Y121" s="118">
        <v>0</v>
      </c>
      <c r="Z121" s="203">
        <v>0</v>
      </c>
      <c r="AA121" s="203">
        <v>0</v>
      </c>
      <c r="AB121" s="203">
        <v>0</v>
      </c>
      <c r="AC121" s="203">
        <v>0</v>
      </c>
      <c r="AD121" s="203">
        <v>0</v>
      </c>
      <c r="AE121" s="203">
        <v>0</v>
      </c>
      <c r="AF121" s="203">
        <v>3</v>
      </c>
      <c r="AG121" s="203">
        <v>0</v>
      </c>
      <c r="AH121" s="203">
        <v>0</v>
      </c>
      <c r="AI121" s="203">
        <v>0</v>
      </c>
      <c r="AJ121" s="117">
        <v>0</v>
      </c>
      <c r="AK121" s="388"/>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c r="CF121" s="13"/>
      <c r="CG121" s="13"/>
      <c r="CH121" s="13"/>
      <c r="CI121" s="13"/>
      <c r="CJ121" s="13"/>
      <c r="CK121" s="13"/>
      <c r="CL121" s="13"/>
      <c r="CM121" s="13"/>
      <c r="CN121" s="13"/>
      <c r="CO121" s="13"/>
      <c r="CP121" s="13"/>
      <c r="CQ121" s="13"/>
      <c r="CR121" s="13"/>
      <c r="CS121" s="13"/>
      <c r="CT121" s="13"/>
      <c r="CU121" s="13"/>
    </row>
    <row r="122" spans="1:99" hidden="1" x14ac:dyDescent="0.35">
      <c r="A122" s="205" t="s">
        <v>275</v>
      </c>
      <c r="B122" s="205" t="s">
        <v>385</v>
      </c>
      <c r="C122" s="205" t="s">
        <v>100</v>
      </c>
      <c r="D122" s="205" t="s">
        <v>163</v>
      </c>
      <c r="E122" s="195" t="s">
        <v>109</v>
      </c>
      <c r="F122" s="165">
        <v>0</v>
      </c>
      <c r="G122" s="203">
        <v>0</v>
      </c>
      <c r="H122" s="203">
        <v>0</v>
      </c>
      <c r="I122" s="203">
        <v>0</v>
      </c>
      <c r="J122" s="203">
        <v>0</v>
      </c>
      <c r="K122" s="203">
        <v>0</v>
      </c>
      <c r="L122" s="203">
        <v>0</v>
      </c>
      <c r="M122" s="203">
        <v>0</v>
      </c>
      <c r="N122" s="203">
        <v>0</v>
      </c>
      <c r="O122" s="203">
        <v>0</v>
      </c>
      <c r="P122" s="203">
        <v>0</v>
      </c>
      <c r="Q122" s="203">
        <v>0</v>
      </c>
      <c r="R122" s="203">
        <v>0</v>
      </c>
      <c r="S122" s="203">
        <v>0</v>
      </c>
      <c r="T122" s="203">
        <v>0</v>
      </c>
      <c r="U122" s="203">
        <v>0</v>
      </c>
      <c r="V122" s="203">
        <v>0</v>
      </c>
      <c r="W122" s="203">
        <v>0</v>
      </c>
      <c r="X122" s="118">
        <v>0</v>
      </c>
      <c r="Y122" s="118">
        <v>0</v>
      </c>
      <c r="Z122" s="203">
        <v>0</v>
      </c>
      <c r="AA122" s="203">
        <v>0</v>
      </c>
      <c r="AB122" s="203">
        <v>0</v>
      </c>
      <c r="AC122" s="203">
        <v>0</v>
      </c>
      <c r="AD122" s="203">
        <v>0</v>
      </c>
      <c r="AE122" s="203">
        <v>0</v>
      </c>
      <c r="AF122" s="203">
        <v>14</v>
      </c>
      <c r="AG122" s="203">
        <v>0</v>
      </c>
      <c r="AH122" s="203">
        <v>0</v>
      </c>
      <c r="AI122" s="203">
        <v>0</v>
      </c>
      <c r="AJ122" s="117">
        <v>0</v>
      </c>
      <c r="AK122" s="388"/>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c r="CF122" s="13"/>
      <c r="CG122" s="13"/>
      <c r="CH122" s="13"/>
      <c r="CI122" s="13"/>
      <c r="CJ122" s="13"/>
      <c r="CK122" s="13"/>
      <c r="CL122" s="13"/>
      <c r="CM122" s="13"/>
      <c r="CN122" s="13"/>
      <c r="CO122" s="13"/>
      <c r="CP122" s="13"/>
      <c r="CQ122" s="13"/>
      <c r="CR122" s="13"/>
      <c r="CS122" s="13"/>
      <c r="CT122" s="13"/>
      <c r="CU122" s="13"/>
    </row>
    <row r="123" spans="1:99" ht="15.5" x14ac:dyDescent="0.35">
      <c r="A123" s="205" t="s">
        <v>419</v>
      </c>
      <c r="B123" s="205" t="s">
        <v>420</v>
      </c>
      <c r="C123" s="205" t="s">
        <v>99</v>
      </c>
      <c r="D123" s="205" t="s">
        <v>421</v>
      </c>
      <c r="E123" s="195" t="s">
        <v>109</v>
      </c>
      <c r="F123" s="201">
        <v>59000</v>
      </c>
      <c r="G123" s="203">
        <v>0</v>
      </c>
      <c r="H123" s="203">
        <v>0</v>
      </c>
      <c r="I123" s="203">
        <v>0</v>
      </c>
      <c r="J123" s="203">
        <v>0</v>
      </c>
      <c r="K123" s="203">
        <v>0</v>
      </c>
      <c r="L123" s="203">
        <v>0</v>
      </c>
      <c r="M123" s="203">
        <v>0</v>
      </c>
      <c r="N123" s="203">
        <v>0</v>
      </c>
      <c r="O123" s="203">
        <v>0</v>
      </c>
      <c r="P123" s="203">
        <v>0</v>
      </c>
      <c r="Q123" s="203">
        <v>0</v>
      </c>
      <c r="R123" s="203">
        <v>0</v>
      </c>
      <c r="S123" s="203">
        <v>0</v>
      </c>
      <c r="T123" s="203">
        <v>0</v>
      </c>
      <c r="U123" s="203">
        <v>0</v>
      </c>
      <c r="V123" s="203">
        <v>0</v>
      </c>
      <c r="W123" s="203">
        <v>0</v>
      </c>
      <c r="X123" s="118">
        <v>0</v>
      </c>
      <c r="Y123" s="118">
        <v>0</v>
      </c>
      <c r="Z123" s="203">
        <v>0</v>
      </c>
      <c r="AA123" s="203">
        <v>0</v>
      </c>
      <c r="AB123" s="203">
        <v>0</v>
      </c>
      <c r="AC123" s="203">
        <v>0</v>
      </c>
      <c r="AD123" s="203">
        <v>0</v>
      </c>
      <c r="AE123" s="203">
        <v>0</v>
      </c>
      <c r="AF123" s="203">
        <v>0</v>
      </c>
      <c r="AG123" s="203">
        <v>0</v>
      </c>
      <c r="AH123" s="203">
        <v>0</v>
      </c>
      <c r="AI123" s="312">
        <v>45</v>
      </c>
      <c r="AJ123" s="425">
        <v>49</v>
      </c>
      <c r="AK123" s="477">
        <v>43</v>
      </c>
      <c r="AL123" s="478">
        <v>34</v>
      </c>
      <c r="AM123" s="13"/>
      <c r="AN123" s="13"/>
      <c r="AO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c r="CF123" s="13"/>
      <c r="CG123" s="13"/>
      <c r="CH123" s="13"/>
      <c r="CI123" s="13"/>
      <c r="CJ123" s="13"/>
      <c r="CK123" s="13"/>
      <c r="CL123" s="13"/>
      <c r="CM123" s="13"/>
      <c r="CN123" s="13"/>
      <c r="CO123" s="13"/>
      <c r="CP123" s="13"/>
      <c r="CQ123" s="13"/>
      <c r="CR123" s="13"/>
      <c r="CS123" s="13"/>
      <c r="CT123" s="13"/>
      <c r="CU123" s="13"/>
    </row>
    <row r="124" spans="1:99" ht="15.5" x14ac:dyDescent="0.35">
      <c r="A124" s="205" t="s">
        <v>423</v>
      </c>
      <c r="B124" s="205" t="s">
        <v>424</v>
      </c>
      <c r="C124" s="205" t="s">
        <v>99</v>
      </c>
      <c r="D124" s="205" t="s">
        <v>421</v>
      </c>
      <c r="E124" s="195" t="s">
        <v>109</v>
      </c>
      <c r="F124" s="201">
        <v>59000</v>
      </c>
      <c r="G124" s="203">
        <v>0</v>
      </c>
      <c r="H124" s="203">
        <v>0</v>
      </c>
      <c r="I124" s="203">
        <v>0</v>
      </c>
      <c r="J124" s="203">
        <v>0</v>
      </c>
      <c r="K124" s="203">
        <v>0</v>
      </c>
      <c r="L124" s="203">
        <v>0</v>
      </c>
      <c r="M124" s="203">
        <v>0</v>
      </c>
      <c r="N124" s="203">
        <v>0</v>
      </c>
      <c r="O124" s="203">
        <v>0</v>
      </c>
      <c r="P124" s="203">
        <v>0</v>
      </c>
      <c r="Q124" s="203">
        <v>0</v>
      </c>
      <c r="R124" s="203">
        <v>0</v>
      </c>
      <c r="S124" s="203">
        <v>0</v>
      </c>
      <c r="T124" s="203">
        <v>0</v>
      </c>
      <c r="U124" s="203">
        <v>0</v>
      </c>
      <c r="V124" s="203">
        <v>0</v>
      </c>
      <c r="W124" s="203">
        <v>0</v>
      </c>
      <c r="X124" s="118">
        <v>0</v>
      </c>
      <c r="Y124" s="118">
        <v>0</v>
      </c>
      <c r="Z124" s="203">
        <v>0</v>
      </c>
      <c r="AA124" s="203">
        <v>0</v>
      </c>
      <c r="AB124" s="203">
        <v>0</v>
      </c>
      <c r="AC124" s="203">
        <v>0</v>
      </c>
      <c r="AD124" s="203">
        <v>0</v>
      </c>
      <c r="AE124" s="203">
        <v>0</v>
      </c>
      <c r="AF124" s="203">
        <v>0</v>
      </c>
      <c r="AG124" s="203">
        <v>0</v>
      </c>
      <c r="AH124" s="203">
        <v>0</v>
      </c>
      <c r="AI124" s="312">
        <v>54</v>
      </c>
      <c r="AJ124" s="425">
        <v>71</v>
      </c>
      <c r="AK124" s="479">
        <v>60</v>
      </c>
      <c r="AL124" s="478">
        <v>61</v>
      </c>
      <c r="AM124" s="13"/>
      <c r="AN124" s="13"/>
      <c r="AO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c r="CF124" s="13"/>
      <c r="CG124" s="13"/>
      <c r="CH124" s="13"/>
      <c r="CI124" s="13"/>
      <c r="CJ124" s="13"/>
      <c r="CK124" s="13"/>
      <c r="CL124" s="13"/>
      <c r="CM124" s="13"/>
      <c r="CN124" s="13"/>
      <c r="CO124" s="13"/>
      <c r="CP124" s="13"/>
      <c r="CQ124" s="13"/>
      <c r="CR124" s="13"/>
      <c r="CS124" s="13"/>
      <c r="CT124" s="13"/>
      <c r="CU124" s="13"/>
    </row>
    <row r="125" spans="1:99" ht="15.5" x14ac:dyDescent="0.35">
      <c r="A125" s="205" t="s">
        <v>425</v>
      </c>
      <c r="B125" s="205" t="s">
        <v>426</v>
      </c>
      <c r="C125" s="205" t="s">
        <v>99</v>
      </c>
      <c r="D125" s="205" t="s">
        <v>421</v>
      </c>
      <c r="E125" s="195" t="s">
        <v>109</v>
      </c>
      <c r="F125" s="201">
        <v>59000</v>
      </c>
      <c r="G125" s="203">
        <v>0</v>
      </c>
      <c r="H125" s="203">
        <v>0</v>
      </c>
      <c r="I125" s="203">
        <v>0</v>
      </c>
      <c r="J125" s="203">
        <v>0</v>
      </c>
      <c r="K125" s="203">
        <v>0</v>
      </c>
      <c r="L125" s="203">
        <v>0</v>
      </c>
      <c r="M125" s="203">
        <v>0</v>
      </c>
      <c r="N125" s="203">
        <v>0</v>
      </c>
      <c r="O125" s="203">
        <v>0</v>
      </c>
      <c r="P125" s="203">
        <v>0</v>
      </c>
      <c r="Q125" s="203">
        <v>0</v>
      </c>
      <c r="R125" s="203">
        <v>0</v>
      </c>
      <c r="S125" s="203">
        <v>0</v>
      </c>
      <c r="T125" s="203">
        <v>0</v>
      </c>
      <c r="U125" s="203">
        <v>0</v>
      </c>
      <c r="V125" s="203">
        <v>0</v>
      </c>
      <c r="W125" s="203">
        <v>0</v>
      </c>
      <c r="X125" s="118">
        <v>0</v>
      </c>
      <c r="Y125" s="118">
        <v>0</v>
      </c>
      <c r="Z125" s="203">
        <v>0</v>
      </c>
      <c r="AA125" s="203">
        <v>0</v>
      </c>
      <c r="AB125" s="203">
        <v>0</v>
      </c>
      <c r="AC125" s="203">
        <v>0</v>
      </c>
      <c r="AD125" s="203">
        <v>0</v>
      </c>
      <c r="AE125" s="203">
        <v>0</v>
      </c>
      <c r="AF125" s="203">
        <v>0</v>
      </c>
      <c r="AG125" s="203">
        <v>0</v>
      </c>
      <c r="AH125" s="203">
        <v>0</v>
      </c>
      <c r="AI125" s="312">
        <v>34</v>
      </c>
      <c r="AJ125" s="425">
        <v>25</v>
      </c>
      <c r="AK125" s="477">
        <v>21</v>
      </c>
      <c r="AL125" s="480">
        <v>28</v>
      </c>
      <c r="AM125" s="13"/>
      <c r="AN125" s="13"/>
      <c r="AO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c r="CF125" s="13"/>
      <c r="CG125" s="13"/>
      <c r="CH125" s="13"/>
      <c r="CI125" s="13"/>
      <c r="CJ125" s="13"/>
      <c r="CK125" s="13"/>
      <c r="CL125" s="13"/>
      <c r="CM125" s="13"/>
      <c r="CN125" s="13"/>
      <c r="CO125" s="13"/>
      <c r="CP125" s="13"/>
      <c r="CQ125" s="13"/>
      <c r="CR125" s="13"/>
      <c r="CS125" s="13"/>
      <c r="CT125" s="13"/>
      <c r="CU125" s="13"/>
    </row>
    <row r="126" spans="1:99" ht="15.5" x14ac:dyDescent="0.35">
      <c r="A126" s="205" t="s">
        <v>427</v>
      </c>
      <c r="B126" s="205" t="s">
        <v>428</v>
      </c>
      <c r="C126" s="205" t="s">
        <v>99</v>
      </c>
      <c r="D126" s="205" t="s">
        <v>421</v>
      </c>
      <c r="E126" s="195" t="s">
        <v>109</v>
      </c>
      <c r="F126" s="201">
        <v>59000</v>
      </c>
      <c r="G126" s="203">
        <v>0</v>
      </c>
      <c r="H126" s="203">
        <v>0</v>
      </c>
      <c r="I126" s="203">
        <v>0</v>
      </c>
      <c r="J126" s="203">
        <v>0</v>
      </c>
      <c r="K126" s="203">
        <v>0</v>
      </c>
      <c r="L126" s="203">
        <v>0</v>
      </c>
      <c r="M126" s="203">
        <v>0</v>
      </c>
      <c r="N126" s="203">
        <v>0</v>
      </c>
      <c r="O126" s="203">
        <v>0</v>
      </c>
      <c r="P126" s="203">
        <v>0</v>
      </c>
      <c r="Q126" s="203">
        <v>0</v>
      </c>
      <c r="R126" s="203">
        <v>0</v>
      </c>
      <c r="S126" s="203">
        <v>0</v>
      </c>
      <c r="T126" s="203">
        <v>0</v>
      </c>
      <c r="U126" s="203">
        <v>0</v>
      </c>
      <c r="V126" s="203">
        <v>0</v>
      </c>
      <c r="W126" s="203">
        <v>0</v>
      </c>
      <c r="X126" s="118">
        <v>0</v>
      </c>
      <c r="Y126" s="118">
        <v>0</v>
      </c>
      <c r="Z126" s="203">
        <v>0</v>
      </c>
      <c r="AA126" s="203">
        <v>0</v>
      </c>
      <c r="AB126" s="203">
        <v>0</v>
      </c>
      <c r="AC126" s="203">
        <v>0</v>
      </c>
      <c r="AD126" s="203">
        <v>0</v>
      </c>
      <c r="AE126" s="203">
        <v>0</v>
      </c>
      <c r="AF126" s="203">
        <v>0</v>
      </c>
      <c r="AG126" s="203">
        <v>0</v>
      </c>
      <c r="AH126" s="203">
        <v>0</v>
      </c>
      <c r="AI126" s="312">
        <v>18</v>
      </c>
      <c r="AJ126" s="425">
        <v>15</v>
      </c>
      <c r="AK126" s="479">
        <v>21</v>
      </c>
      <c r="AL126" s="480">
        <v>20</v>
      </c>
      <c r="AM126" s="13"/>
      <c r="AN126" s="13"/>
      <c r="AO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c r="CF126" s="13"/>
      <c r="CG126" s="13"/>
      <c r="CH126" s="13"/>
      <c r="CI126" s="13"/>
      <c r="CJ126" s="13"/>
      <c r="CK126" s="13"/>
      <c r="CL126" s="13"/>
      <c r="CM126" s="13"/>
      <c r="CN126" s="13"/>
      <c r="CO126" s="13"/>
      <c r="CP126" s="13"/>
      <c r="CQ126" s="13"/>
      <c r="CR126" s="13"/>
      <c r="CS126" s="13"/>
      <c r="CT126" s="13"/>
      <c r="CU126" s="13"/>
    </row>
    <row r="127" spans="1:99" ht="15.5" x14ac:dyDescent="0.35">
      <c r="A127" s="205" t="s">
        <v>429</v>
      </c>
      <c r="B127" s="205" t="s">
        <v>430</v>
      </c>
      <c r="C127" s="205" t="s">
        <v>99</v>
      </c>
      <c r="D127" s="205" t="s">
        <v>421</v>
      </c>
      <c r="E127" s="195" t="s">
        <v>109</v>
      </c>
      <c r="F127" s="201">
        <v>89000</v>
      </c>
      <c r="G127" s="203">
        <v>0</v>
      </c>
      <c r="H127" s="203">
        <v>0</v>
      </c>
      <c r="I127" s="203">
        <v>0</v>
      </c>
      <c r="J127" s="203">
        <v>0</v>
      </c>
      <c r="K127" s="203">
        <v>0</v>
      </c>
      <c r="L127" s="203">
        <v>0</v>
      </c>
      <c r="M127" s="203">
        <v>0</v>
      </c>
      <c r="N127" s="203">
        <v>0</v>
      </c>
      <c r="O127" s="203">
        <v>0</v>
      </c>
      <c r="P127" s="203">
        <v>0</v>
      </c>
      <c r="Q127" s="203">
        <v>0</v>
      </c>
      <c r="R127" s="203">
        <v>0</v>
      </c>
      <c r="S127" s="203">
        <v>0</v>
      </c>
      <c r="T127" s="203">
        <v>0</v>
      </c>
      <c r="U127" s="203">
        <v>0</v>
      </c>
      <c r="V127" s="203">
        <v>0</v>
      </c>
      <c r="W127" s="203">
        <v>0</v>
      </c>
      <c r="X127" s="118">
        <v>0</v>
      </c>
      <c r="Y127" s="118">
        <v>0</v>
      </c>
      <c r="Z127" s="203">
        <v>0</v>
      </c>
      <c r="AA127" s="203">
        <v>0</v>
      </c>
      <c r="AB127" s="203">
        <v>0</v>
      </c>
      <c r="AC127" s="203">
        <v>0</v>
      </c>
      <c r="AD127" s="203">
        <v>0</v>
      </c>
      <c r="AE127" s="203">
        <v>0</v>
      </c>
      <c r="AF127" s="203">
        <v>0</v>
      </c>
      <c r="AG127" s="203">
        <v>0</v>
      </c>
      <c r="AH127" s="203">
        <v>0</v>
      </c>
      <c r="AI127" s="312">
        <v>35</v>
      </c>
      <c r="AJ127" s="425">
        <v>37</v>
      </c>
      <c r="AK127" s="477">
        <v>24</v>
      </c>
      <c r="AL127" s="480">
        <v>20</v>
      </c>
      <c r="AM127" s="13"/>
      <c r="AN127" s="13"/>
      <c r="AO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c r="CF127" s="13"/>
      <c r="CG127" s="13"/>
      <c r="CH127" s="13"/>
      <c r="CI127" s="13"/>
      <c r="CJ127" s="13"/>
      <c r="CK127" s="13"/>
      <c r="CL127" s="13"/>
      <c r="CM127" s="13"/>
      <c r="CN127" s="13"/>
      <c r="CO127" s="13"/>
      <c r="CP127" s="13"/>
      <c r="CQ127" s="13"/>
      <c r="CR127" s="13"/>
      <c r="CS127" s="13"/>
      <c r="CT127" s="13"/>
      <c r="CU127" s="13"/>
    </row>
    <row r="128" spans="1:99" ht="15.5" x14ac:dyDescent="0.35">
      <c r="A128" s="205" t="s">
        <v>431</v>
      </c>
      <c r="B128" s="205" t="s">
        <v>432</v>
      </c>
      <c r="C128" s="205" t="s">
        <v>99</v>
      </c>
      <c r="D128" s="205" t="s">
        <v>421</v>
      </c>
      <c r="E128" s="195" t="s">
        <v>109</v>
      </c>
      <c r="F128" s="201">
        <v>69000</v>
      </c>
      <c r="G128" s="203">
        <v>0</v>
      </c>
      <c r="H128" s="203">
        <v>0</v>
      </c>
      <c r="I128" s="203">
        <v>0</v>
      </c>
      <c r="J128" s="203">
        <v>0</v>
      </c>
      <c r="K128" s="203">
        <v>0</v>
      </c>
      <c r="L128" s="203">
        <v>0</v>
      </c>
      <c r="M128" s="203">
        <v>0</v>
      </c>
      <c r="N128" s="203">
        <v>0</v>
      </c>
      <c r="O128" s="203">
        <v>0</v>
      </c>
      <c r="P128" s="203">
        <v>0</v>
      </c>
      <c r="Q128" s="203">
        <v>0</v>
      </c>
      <c r="R128" s="203">
        <v>0</v>
      </c>
      <c r="S128" s="203">
        <v>0</v>
      </c>
      <c r="T128" s="203">
        <v>0</v>
      </c>
      <c r="U128" s="203">
        <v>0</v>
      </c>
      <c r="V128" s="203">
        <v>0</v>
      </c>
      <c r="W128" s="203">
        <v>0</v>
      </c>
      <c r="X128" s="118">
        <v>0</v>
      </c>
      <c r="Y128" s="118">
        <v>0</v>
      </c>
      <c r="Z128" s="203">
        <v>0</v>
      </c>
      <c r="AA128" s="203">
        <v>0</v>
      </c>
      <c r="AB128" s="203">
        <v>0</v>
      </c>
      <c r="AC128" s="203">
        <v>0</v>
      </c>
      <c r="AD128" s="203">
        <v>0</v>
      </c>
      <c r="AE128" s="203">
        <v>0</v>
      </c>
      <c r="AF128" s="203">
        <v>0</v>
      </c>
      <c r="AG128" s="203">
        <v>0</v>
      </c>
      <c r="AH128" s="203">
        <v>0</v>
      </c>
      <c r="AI128" s="312">
        <v>61</v>
      </c>
      <c r="AJ128" s="425">
        <v>76</v>
      </c>
      <c r="AK128" s="479">
        <v>53</v>
      </c>
      <c r="AL128" s="478">
        <v>56</v>
      </c>
      <c r="AM128" s="13"/>
      <c r="AN128" s="13"/>
      <c r="AO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c r="CF128" s="13"/>
      <c r="CG128" s="13"/>
      <c r="CH128" s="13"/>
      <c r="CI128" s="13"/>
      <c r="CJ128" s="13"/>
      <c r="CK128" s="13"/>
      <c r="CL128" s="13"/>
      <c r="CM128" s="13"/>
      <c r="CN128" s="13"/>
      <c r="CO128" s="13"/>
      <c r="CP128" s="13"/>
      <c r="CQ128" s="13"/>
      <c r="CR128" s="13"/>
      <c r="CS128" s="13"/>
      <c r="CT128" s="13"/>
      <c r="CU128" s="13"/>
    </row>
    <row r="129" spans="1:99" ht="15.5" x14ac:dyDescent="0.35">
      <c r="A129" s="205" t="s">
        <v>433</v>
      </c>
      <c r="B129" s="205" t="s">
        <v>434</v>
      </c>
      <c r="C129" s="205" t="s">
        <v>99</v>
      </c>
      <c r="D129" s="205" t="s">
        <v>421</v>
      </c>
      <c r="E129" s="195" t="s">
        <v>109</v>
      </c>
      <c r="F129" s="201">
        <v>72000</v>
      </c>
      <c r="G129" s="203">
        <v>0</v>
      </c>
      <c r="H129" s="203">
        <v>0</v>
      </c>
      <c r="I129" s="203">
        <v>0</v>
      </c>
      <c r="J129" s="203">
        <v>0</v>
      </c>
      <c r="K129" s="203">
        <v>0</v>
      </c>
      <c r="L129" s="203">
        <v>0</v>
      </c>
      <c r="M129" s="203">
        <v>0</v>
      </c>
      <c r="N129" s="203">
        <v>0</v>
      </c>
      <c r="O129" s="203">
        <v>0</v>
      </c>
      <c r="P129" s="203">
        <v>0</v>
      </c>
      <c r="Q129" s="203">
        <v>0</v>
      </c>
      <c r="R129" s="203">
        <v>0</v>
      </c>
      <c r="S129" s="203">
        <v>0</v>
      </c>
      <c r="T129" s="203">
        <v>0</v>
      </c>
      <c r="U129" s="203">
        <v>0</v>
      </c>
      <c r="V129" s="203">
        <v>0</v>
      </c>
      <c r="W129" s="203">
        <v>0</v>
      </c>
      <c r="X129" s="118">
        <v>0</v>
      </c>
      <c r="Y129" s="118">
        <v>0</v>
      </c>
      <c r="Z129" s="203">
        <v>0</v>
      </c>
      <c r="AA129" s="203">
        <v>0</v>
      </c>
      <c r="AB129" s="203">
        <v>0</v>
      </c>
      <c r="AC129" s="203">
        <v>0</v>
      </c>
      <c r="AD129" s="203">
        <v>0</v>
      </c>
      <c r="AE129" s="203">
        <v>0</v>
      </c>
      <c r="AF129" s="203">
        <v>0</v>
      </c>
      <c r="AG129" s="203">
        <v>0</v>
      </c>
      <c r="AH129" s="203">
        <v>0</v>
      </c>
      <c r="AI129" s="312">
        <v>27</v>
      </c>
      <c r="AJ129" s="425">
        <v>27</v>
      </c>
      <c r="AK129" s="477">
        <v>16</v>
      </c>
      <c r="AL129" s="478">
        <v>14</v>
      </c>
      <c r="AM129" s="13"/>
      <c r="AN129" s="13"/>
      <c r="AO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c r="CF129" s="13"/>
      <c r="CG129" s="13"/>
      <c r="CH129" s="13"/>
      <c r="CI129" s="13"/>
      <c r="CJ129" s="13"/>
      <c r="CK129" s="13"/>
      <c r="CL129" s="13"/>
      <c r="CM129" s="13"/>
      <c r="CN129" s="13"/>
      <c r="CO129" s="13"/>
      <c r="CP129" s="13"/>
      <c r="CQ129" s="13"/>
      <c r="CR129" s="13"/>
      <c r="CS129" s="13"/>
      <c r="CT129" s="13"/>
      <c r="CU129" s="13"/>
    </row>
    <row r="130" spans="1:99" ht="15.5" x14ac:dyDescent="0.35">
      <c r="A130" s="205" t="s">
        <v>435</v>
      </c>
      <c r="B130" s="205" t="s">
        <v>436</v>
      </c>
      <c r="C130" s="205" t="s">
        <v>99</v>
      </c>
      <c r="D130" s="205" t="s">
        <v>421</v>
      </c>
      <c r="E130" s="195" t="s">
        <v>109</v>
      </c>
      <c r="F130" s="201">
        <v>72000</v>
      </c>
      <c r="G130" s="203">
        <v>0</v>
      </c>
      <c r="H130" s="203">
        <v>0</v>
      </c>
      <c r="I130" s="203">
        <v>0</v>
      </c>
      <c r="J130" s="203">
        <v>0</v>
      </c>
      <c r="K130" s="203">
        <v>0</v>
      </c>
      <c r="L130" s="203">
        <v>0</v>
      </c>
      <c r="M130" s="203">
        <v>0</v>
      </c>
      <c r="N130" s="203">
        <v>0</v>
      </c>
      <c r="O130" s="203">
        <v>0</v>
      </c>
      <c r="P130" s="203">
        <v>0</v>
      </c>
      <c r="Q130" s="203">
        <v>0</v>
      </c>
      <c r="R130" s="203">
        <v>0</v>
      </c>
      <c r="S130" s="203">
        <v>0</v>
      </c>
      <c r="T130" s="203">
        <v>0</v>
      </c>
      <c r="U130" s="203">
        <v>0</v>
      </c>
      <c r="V130" s="203">
        <v>0</v>
      </c>
      <c r="W130" s="203">
        <v>0</v>
      </c>
      <c r="X130" s="118">
        <v>0</v>
      </c>
      <c r="Y130" s="118">
        <v>0</v>
      </c>
      <c r="Z130" s="203">
        <v>0</v>
      </c>
      <c r="AA130" s="203">
        <v>0</v>
      </c>
      <c r="AB130" s="203">
        <v>0</v>
      </c>
      <c r="AC130" s="203">
        <v>0</v>
      </c>
      <c r="AD130" s="203">
        <v>0</v>
      </c>
      <c r="AE130" s="203">
        <v>0</v>
      </c>
      <c r="AF130" s="203">
        <v>0</v>
      </c>
      <c r="AG130" s="203">
        <v>0</v>
      </c>
      <c r="AH130" s="203">
        <v>0</v>
      </c>
      <c r="AI130" s="312">
        <v>28</v>
      </c>
      <c r="AJ130" s="425">
        <v>29</v>
      </c>
      <c r="AK130" s="479">
        <v>29</v>
      </c>
      <c r="AL130" s="480">
        <v>26</v>
      </c>
      <c r="AM130" s="13"/>
      <c r="AN130" s="13"/>
      <c r="AO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c r="CF130" s="13"/>
      <c r="CG130" s="13"/>
      <c r="CH130" s="13"/>
      <c r="CI130" s="13"/>
      <c r="CJ130" s="13"/>
      <c r="CK130" s="13"/>
      <c r="CL130" s="13"/>
      <c r="CM130" s="13"/>
      <c r="CN130" s="13"/>
      <c r="CO130" s="13"/>
      <c r="CP130" s="13"/>
      <c r="CQ130" s="13"/>
      <c r="CR130" s="13"/>
      <c r="CS130" s="13"/>
      <c r="CT130" s="13"/>
      <c r="CU130" s="13"/>
    </row>
    <row r="131" spans="1:99" ht="15.5" x14ac:dyDescent="0.35">
      <c r="A131" s="128" t="s">
        <v>526</v>
      </c>
      <c r="B131" s="128" t="s">
        <v>527</v>
      </c>
      <c r="C131" s="128" t="s">
        <v>100</v>
      </c>
      <c r="D131" s="128" t="s">
        <v>163</v>
      </c>
      <c r="E131" s="195" t="s">
        <v>109</v>
      </c>
      <c r="F131" s="421">
        <v>0</v>
      </c>
      <c r="G131" s="426"/>
      <c r="H131" s="426"/>
      <c r="I131" s="426"/>
      <c r="J131" s="426"/>
      <c r="K131" s="426"/>
      <c r="L131" s="426"/>
      <c r="M131" s="426"/>
      <c r="N131" s="426"/>
      <c r="O131" s="426"/>
      <c r="P131" s="426"/>
      <c r="Q131" s="426"/>
      <c r="R131" s="426"/>
      <c r="S131" s="426"/>
      <c r="T131" s="426"/>
      <c r="U131" s="426"/>
      <c r="V131" s="426"/>
      <c r="W131" s="427"/>
      <c r="X131" s="421"/>
      <c r="Y131" s="421"/>
      <c r="Z131" s="427"/>
      <c r="AA131" s="427"/>
      <c r="AB131" s="427"/>
      <c r="AC131" s="428"/>
      <c r="AD131" s="427"/>
      <c r="AE131" s="428"/>
      <c r="AF131" s="428"/>
      <c r="AG131" s="428"/>
      <c r="AH131" s="428"/>
      <c r="AI131" s="428"/>
      <c r="AJ131" s="428"/>
      <c r="AK131" s="481">
        <v>48</v>
      </c>
      <c r="AL131" s="480">
        <v>19</v>
      </c>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c r="CF131" s="13"/>
      <c r="CG131" s="13"/>
      <c r="CH131" s="13"/>
      <c r="CI131" s="13"/>
      <c r="CJ131" s="13"/>
      <c r="CK131" s="13"/>
      <c r="CL131" s="13"/>
      <c r="CM131" s="13"/>
      <c r="CN131" s="13"/>
      <c r="CO131" s="13"/>
      <c r="CP131" s="13"/>
      <c r="CQ131" s="13"/>
      <c r="CR131" s="13"/>
      <c r="CS131" s="13"/>
      <c r="CT131" s="13"/>
      <c r="CU131" s="13"/>
    </row>
    <row r="132" spans="1:99" ht="15.5" x14ac:dyDescent="0.35">
      <c r="A132" s="65" t="s">
        <v>528</v>
      </c>
      <c r="B132" s="65" t="s">
        <v>529</v>
      </c>
      <c r="C132" s="65" t="s">
        <v>100</v>
      </c>
      <c r="D132" s="65" t="s">
        <v>163</v>
      </c>
      <c r="E132" s="241" t="s">
        <v>109</v>
      </c>
      <c r="F132" s="416">
        <v>0</v>
      </c>
      <c r="G132" s="429"/>
      <c r="H132" s="429"/>
      <c r="I132" s="429"/>
      <c r="J132" s="429"/>
      <c r="K132" s="429"/>
      <c r="L132" s="429"/>
      <c r="M132" s="429"/>
      <c r="N132" s="429"/>
      <c r="O132" s="429"/>
      <c r="P132" s="429"/>
      <c r="Q132" s="429"/>
      <c r="R132" s="429"/>
      <c r="S132" s="429"/>
      <c r="T132" s="429"/>
      <c r="U132" s="429"/>
      <c r="V132" s="429"/>
      <c r="W132" s="430"/>
      <c r="X132" s="416"/>
      <c r="Y132" s="416"/>
      <c r="Z132" s="430"/>
      <c r="AA132" s="430"/>
      <c r="AB132" s="430"/>
      <c r="AC132" s="431"/>
      <c r="AD132" s="430"/>
      <c r="AE132" s="431"/>
      <c r="AF132" s="431"/>
      <c r="AG132" s="431"/>
      <c r="AH132" s="431"/>
      <c r="AI132" s="431"/>
      <c r="AJ132" s="431"/>
      <c r="AK132" s="482">
        <v>52</v>
      </c>
      <c r="AL132" s="480">
        <v>30</v>
      </c>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c r="CF132" s="13"/>
      <c r="CG132" s="13"/>
      <c r="CH132" s="13"/>
      <c r="CI132" s="13"/>
      <c r="CJ132" s="13"/>
      <c r="CK132" s="13"/>
      <c r="CL132" s="13"/>
      <c r="CM132" s="13"/>
      <c r="CN132" s="13"/>
      <c r="CO132" s="13"/>
      <c r="CP132" s="13"/>
      <c r="CQ132" s="13"/>
      <c r="CR132" s="13"/>
      <c r="CS132" s="13"/>
      <c r="CT132" s="13"/>
      <c r="CU132" s="13"/>
    </row>
    <row r="133" spans="1:99" x14ac:dyDescent="0.35">
      <c r="A133" s="13"/>
      <c r="B133" s="13"/>
      <c r="C133" s="13"/>
      <c r="D133" s="13"/>
      <c r="E133" s="13"/>
      <c r="F133" s="141"/>
      <c r="G133" s="13"/>
      <c r="H133" s="13"/>
      <c r="I133" s="13"/>
      <c r="J133" s="13"/>
      <c r="K133" s="13"/>
      <c r="L133" s="13"/>
      <c r="M133" s="13"/>
      <c r="N133" s="13"/>
      <c r="O133" s="13"/>
      <c r="P133" s="13"/>
      <c r="Q133" s="13"/>
      <c r="R133" s="13"/>
      <c r="S133" s="13"/>
      <c r="T133" s="13"/>
      <c r="U133" s="13"/>
      <c r="V133" s="13"/>
      <c r="W133" s="172"/>
      <c r="X133" s="172"/>
      <c r="Y133" s="172"/>
      <c r="Z133" s="173"/>
      <c r="AA133" s="173"/>
      <c r="AB133" s="173"/>
      <c r="AC133" s="148"/>
      <c r="AD133" s="78"/>
      <c r="AE133" s="157"/>
      <c r="AF133" s="157"/>
      <c r="AG133" s="157"/>
      <c r="AH133" s="157"/>
      <c r="AI133" s="157"/>
      <c r="AJ133" s="157"/>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c r="CF133" s="13"/>
      <c r="CG133" s="13"/>
      <c r="CH133" s="13"/>
      <c r="CI133" s="13"/>
      <c r="CJ133" s="13"/>
      <c r="CK133" s="13"/>
      <c r="CL133" s="13"/>
      <c r="CM133" s="13"/>
      <c r="CN133" s="13"/>
      <c r="CO133" s="13"/>
      <c r="CP133" s="13"/>
      <c r="CQ133" s="13"/>
      <c r="CR133" s="13"/>
      <c r="CS133" s="13"/>
      <c r="CT133" s="13"/>
      <c r="CU133" s="13"/>
    </row>
    <row r="134" spans="1:99" x14ac:dyDescent="0.35">
      <c r="A134" s="498"/>
      <c r="B134" s="498"/>
      <c r="C134" s="498"/>
      <c r="D134" s="498"/>
      <c r="E134" s="498"/>
      <c r="F134" s="498"/>
      <c r="G134" s="13"/>
      <c r="H134" s="13"/>
      <c r="I134" s="13"/>
      <c r="J134" s="13"/>
      <c r="K134" s="13"/>
      <c r="L134" s="13"/>
      <c r="M134" s="13"/>
      <c r="N134" s="13"/>
      <c r="O134" s="13"/>
      <c r="P134" s="13"/>
      <c r="Q134" s="13"/>
      <c r="R134" s="13"/>
      <c r="S134" s="13"/>
      <c r="T134" s="13"/>
      <c r="U134" s="13"/>
      <c r="V134" s="13"/>
      <c r="W134" s="173"/>
      <c r="X134" s="173"/>
      <c r="Y134" s="173"/>
      <c r="Z134" s="173"/>
      <c r="AA134" s="173"/>
      <c r="AB134" s="173"/>
      <c r="AC134" s="173"/>
      <c r="AD134" s="173"/>
      <c r="AE134" s="157"/>
      <c r="AF134" s="136" t="s">
        <v>362</v>
      </c>
      <c r="AG134" s="136" t="s">
        <v>363</v>
      </c>
      <c r="AH134" s="136" t="s">
        <v>364</v>
      </c>
      <c r="AI134" s="168" t="s">
        <v>453</v>
      </c>
      <c r="AJ134" s="157" t="s">
        <v>507</v>
      </c>
      <c r="AK134" s="345" t="s">
        <v>524</v>
      </c>
      <c r="AL134" s="13" t="s">
        <v>542</v>
      </c>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c r="CF134" s="13"/>
      <c r="CG134" s="13"/>
      <c r="CH134" s="13"/>
      <c r="CI134" s="13"/>
      <c r="CJ134" s="13"/>
      <c r="CK134" s="13"/>
      <c r="CL134" s="13"/>
      <c r="CM134" s="13"/>
      <c r="CN134" s="13"/>
      <c r="CO134" s="13"/>
      <c r="CP134" s="13"/>
      <c r="CQ134" s="13"/>
      <c r="CR134" s="13"/>
      <c r="CS134" s="13"/>
      <c r="CT134" s="13"/>
      <c r="CU134" s="13"/>
    </row>
    <row r="135" spans="1:99" x14ac:dyDescent="0.35">
      <c r="A135" s="494" t="s">
        <v>386</v>
      </c>
      <c r="B135" s="494"/>
      <c r="C135" s="494"/>
      <c r="D135" s="494"/>
      <c r="E135" s="494"/>
      <c r="F135" s="494"/>
      <c r="G135" s="13"/>
      <c r="H135" s="13"/>
      <c r="I135" s="13"/>
      <c r="J135" s="13"/>
      <c r="K135" s="13"/>
      <c r="L135" s="13"/>
      <c r="M135" s="13"/>
      <c r="N135" s="13"/>
      <c r="O135" s="13"/>
      <c r="P135" s="13"/>
      <c r="Q135" s="13"/>
      <c r="R135" s="13"/>
      <c r="S135" s="13"/>
      <c r="T135" s="13"/>
      <c r="U135" s="13"/>
      <c r="V135" s="13"/>
      <c r="W135" s="173"/>
      <c r="X135" s="173"/>
      <c r="Y135" s="173"/>
      <c r="Z135" s="173"/>
      <c r="AA135" s="173"/>
      <c r="AB135" s="173"/>
      <c r="AC135" s="173"/>
      <c r="AD135" s="173"/>
      <c r="AE135" s="157"/>
      <c r="AF135" s="157">
        <v>596</v>
      </c>
      <c r="AG135" s="157">
        <v>533</v>
      </c>
      <c r="AH135" s="157">
        <v>786</v>
      </c>
      <c r="AI135" s="157">
        <v>532</v>
      </c>
      <c r="AJ135" s="13">
        <v>570</v>
      </c>
      <c r="AK135" s="13">
        <v>663</v>
      </c>
      <c r="AL135" s="13">
        <v>697</v>
      </c>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c r="CF135" s="13"/>
      <c r="CG135" s="13"/>
      <c r="CH135" s="13"/>
      <c r="CI135" s="13"/>
      <c r="CJ135" s="13"/>
      <c r="CK135" s="13"/>
      <c r="CL135" s="13"/>
      <c r="CM135" s="13"/>
      <c r="CN135" s="13"/>
      <c r="CO135" s="13"/>
      <c r="CP135" s="13"/>
      <c r="CQ135" s="13"/>
      <c r="CR135" s="13"/>
      <c r="CS135" s="13"/>
      <c r="CT135" s="13"/>
      <c r="CU135" s="13"/>
    </row>
    <row r="136" spans="1:99" x14ac:dyDescent="0.35">
      <c r="A136" s="494" t="s">
        <v>387</v>
      </c>
      <c r="B136" s="494"/>
      <c r="C136" s="494"/>
      <c r="D136" s="494"/>
      <c r="E136" s="494"/>
      <c r="F136" s="494"/>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57"/>
      <c r="AF136" s="158">
        <v>143612606</v>
      </c>
      <c r="AG136" s="158">
        <v>128498564</v>
      </c>
      <c r="AH136" s="158">
        <v>163579416</v>
      </c>
      <c r="AI136" s="158">
        <v>118166746</v>
      </c>
      <c r="AJ136" s="77">
        <v>131394658</v>
      </c>
      <c r="AK136" s="77">
        <v>150728258</v>
      </c>
      <c r="AL136" s="77">
        <v>161235654</v>
      </c>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c r="CF136" s="13"/>
      <c r="CG136" s="13"/>
      <c r="CH136" s="13"/>
      <c r="CI136" s="13"/>
      <c r="CJ136" s="13"/>
      <c r="CK136" s="13"/>
      <c r="CL136" s="13"/>
      <c r="CM136" s="13"/>
      <c r="CN136" s="13"/>
      <c r="CO136" s="13"/>
      <c r="CP136" s="13"/>
      <c r="CQ136" s="13"/>
      <c r="CR136" s="13"/>
      <c r="CS136" s="13"/>
      <c r="CT136" s="13"/>
      <c r="CU136" s="13"/>
    </row>
    <row r="137" spans="1:99" x14ac:dyDescent="0.35">
      <c r="A137" s="498"/>
      <c r="B137" s="498"/>
      <c r="C137" s="498"/>
      <c r="D137" s="498"/>
      <c r="E137" s="498"/>
      <c r="F137" s="498"/>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57"/>
      <c r="AF137" s="158">
        <f>SUMPRODUCT(F31:F122, AF31:AF122)</f>
        <v>36486000</v>
      </c>
      <c r="AG137" s="158">
        <f>SUMPRODUCT(F31:F122, AG31:AG122)</f>
        <v>42369000</v>
      </c>
      <c r="AH137" s="158">
        <f>SUMPRODUCT(F31:F122, AH31:AH122)</f>
        <v>31899000</v>
      </c>
      <c r="AI137" s="158">
        <f>SUMPRODUCT(F123:F130, AI123:AI130)</f>
        <v>20193000</v>
      </c>
      <c r="AJ137" s="157">
        <f>SUMPRODUCT(F123:F130, AJ123:AJ130)</f>
        <v>22009000</v>
      </c>
      <c r="AK137" s="13">
        <f>SUMPRODUCT(F123:F130, AK123:AK130)</f>
        <v>17588000</v>
      </c>
      <c r="AL137" s="13">
        <f>SUMPRODUCT(F123:F130, AL123:AL130)</f>
        <v>16961000</v>
      </c>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c r="CF137" s="13"/>
      <c r="CG137" s="13"/>
      <c r="CH137" s="13"/>
      <c r="CI137" s="13"/>
      <c r="CJ137" s="13"/>
      <c r="CK137" s="13"/>
      <c r="CL137" s="13"/>
      <c r="CM137" s="13"/>
      <c r="CN137" s="13"/>
      <c r="CO137" s="13"/>
      <c r="CP137" s="13"/>
      <c r="CQ137" s="13"/>
      <c r="CR137" s="13"/>
      <c r="CS137" s="13"/>
      <c r="CT137" s="13"/>
      <c r="CU137" s="13"/>
    </row>
    <row r="138" spans="1:99" x14ac:dyDescent="0.35">
      <c r="A138" s="141"/>
      <c r="B138" s="141"/>
      <c r="C138" s="141"/>
      <c r="D138" s="141"/>
      <c r="E138" s="141"/>
      <c r="F138" s="141"/>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79"/>
      <c r="AG138" s="77"/>
      <c r="AH138" s="77"/>
      <c r="AI138" s="13"/>
      <c r="AJ138" s="13"/>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c r="CF138" s="13"/>
      <c r="CG138" s="13"/>
      <c r="CH138" s="13"/>
      <c r="CI138" s="13"/>
      <c r="CJ138" s="13"/>
      <c r="CK138" s="13"/>
      <c r="CL138" s="13"/>
      <c r="CM138" s="13"/>
      <c r="CN138" s="13"/>
      <c r="CO138" s="13"/>
      <c r="CP138" s="13"/>
      <c r="CQ138" s="13"/>
      <c r="CR138" s="13"/>
      <c r="CS138" s="13"/>
      <c r="CT138" s="13"/>
      <c r="CU138" s="13"/>
    </row>
    <row r="139" spans="1:99" x14ac:dyDescent="0.35">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45" t="s">
        <v>388</v>
      </c>
      <c r="AH139" s="145" t="s">
        <v>451</v>
      </c>
      <c r="AI139" s="145" t="s">
        <v>452</v>
      </c>
      <c r="AJ139" s="145" t="s">
        <v>388</v>
      </c>
      <c r="AK139" s="145" t="s">
        <v>451</v>
      </c>
      <c r="AL139" s="145" t="s">
        <v>452</v>
      </c>
      <c r="AM139" s="145" t="s">
        <v>388</v>
      </c>
      <c r="AN139" s="145" t="s">
        <v>451</v>
      </c>
      <c r="AO139" s="145" t="s">
        <v>452</v>
      </c>
      <c r="AP139" s="145" t="s">
        <v>388</v>
      </c>
      <c r="AQ139" s="145" t="s">
        <v>451</v>
      </c>
      <c r="AR139" s="145" t="s">
        <v>452</v>
      </c>
      <c r="AS139" s="145" t="s">
        <v>388</v>
      </c>
      <c r="AT139" s="145" t="s">
        <v>451</v>
      </c>
      <c r="AU139" s="145" t="s">
        <v>452</v>
      </c>
      <c r="AV139" s="145" t="s">
        <v>388</v>
      </c>
      <c r="AW139" s="145" t="s">
        <v>451</v>
      </c>
      <c r="AX139" s="145" t="s">
        <v>452</v>
      </c>
      <c r="AY139" s="145" t="s">
        <v>388</v>
      </c>
      <c r="AZ139" s="145" t="s">
        <v>451</v>
      </c>
      <c r="BA139" s="145" t="s">
        <v>452</v>
      </c>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c r="CF139" s="13"/>
      <c r="CG139" s="13"/>
      <c r="CH139" s="13"/>
      <c r="CI139" s="13"/>
      <c r="CJ139" s="13"/>
      <c r="CK139" s="13"/>
      <c r="CL139" s="13"/>
      <c r="CM139" s="13"/>
      <c r="CN139" s="13"/>
      <c r="CO139" s="13"/>
      <c r="CP139" s="13"/>
      <c r="CQ139" s="13"/>
      <c r="CR139" s="13"/>
      <c r="CS139" s="13"/>
      <c r="CT139" s="13"/>
      <c r="CU139" s="13"/>
    </row>
    <row r="140" spans="1:99" x14ac:dyDescent="0.35">
      <c r="A140" s="105" t="s">
        <v>0</v>
      </c>
      <c r="B140" s="105" t="s">
        <v>437</v>
      </c>
      <c r="C140" s="105" t="s">
        <v>2</v>
      </c>
      <c r="D140" s="105" t="s">
        <v>3</v>
      </c>
      <c r="E140" s="105" t="s">
        <v>4</v>
      </c>
      <c r="F140" s="105" t="s">
        <v>115</v>
      </c>
      <c r="G140" s="107" t="s">
        <v>105</v>
      </c>
      <c r="H140" s="107" t="s">
        <v>106</v>
      </c>
      <c r="I140" s="107" t="s">
        <v>107</v>
      </c>
      <c r="J140" s="107" t="s">
        <v>399</v>
      </c>
      <c r="K140" s="107" t="s">
        <v>400</v>
      </c>
      <c r="L140" s="108" t="s">
        <v>114</v>
      </c>
      <c r="M140" s="108" t="s">
        <v>7</v>
      </c>
      <c r="N140" s="108" t="s">
        <v>6</v>
      </c>
      <c r="O140" s="108" t="s">
        <v>135</v>
      </c>
      <c r="P140" s="108" t="s">
        <v>5</v>
      </c>
      <c r="Q140" s="108" t="s">
        <v>8</v>
      </c>
      <c r="R140" s="108" t="s">
        <v>9</v>
      </c>
      <c r="S140" s="108" t="s">
        <v>10</v>
      </c>
      <c r="T140" s="108" t="s">
        <v>11</v>
      </c>
      <c r="U140" s="108" t="s">
        <v>12</v>
      </c>
      <c r="V140" s="108" t="s">
        <v>13</v>
      </c>
      <c r="W140" s="108" t="s">
        <v>14</v>
      </c>
      <c r="X140" s="108" t="s">
        <v>144</v>
      </c>
      <c r="Y140" s="108" t="s">
        <v>213</v>
      </c>
      <c r="Z140" s="108" t="s">
        <v>294</v>
      </c>
      <c r="AA140" s="111" t="s">
        <v>295</v>
      </c>
      <c r="AB140" s="112" t="s">
        <v>247</v>
      </c>
      <c r="AC140" s="112" t="s">
        <v>237</v>
      </c>
      <c r="AD140" s="113" t="s">
        <v>296</v>
      </c>
      <c r="AE140" s="113" t="s">
        <v>297</v>
      </c>
      <c r="AF140" s="114" t="s">
        <v>298</v>
      </c>
      <c r="AG140" s="110" t="s">
        <v>362</v>
      </c>
      <c r="AH140" s="110" t="s">
        <v>403</v>
      </c>
      <c r="AI140" s="110" t="s">
        <v>404</v>
      </c>
      <c r="AJ140" s="110" t="s">
        <v>363</v>
      </c>
      <c r="AK140" s="110" t="s">
        <v>405</v>
      </c>
      <c r="AL140" s="110" t="s">
        <v>406</v>
      </c>
      <c r="AM140" s="110" t="s">
        <v>364</v>
      </c>
      <c r="AN140" s="109" t="s">
        <v>407</v>
      </c>
      <c r="AO140" s="115" t="s">
        <v>408</v>
      </c>
      <c r="AP140" s="116" t="s">
        <v>453</v>
      </c>
      <c r="AQ140" s="116" t="s">
        <v>454</v>
      </c>
      <c r="AR140" s="116" t="s">
        <v>455</v>
      </c>
      <c r="AS140" s="342" t="s">
        <v>508</v>
      </c>
      <c r="AT140" s="343" t="s">
        <v>509</v>
      </c>
      <c r="AU140" s="343" t="s">
        <v>517</v>
      </c>
      <c r="AV140" s="432" t="s">
        <v>524</v>
      </c>
      <c r="AW140" s="432" t="s">
        <v>538</v>
      </c>
      <c r="AX140" s="419" t="s">
        <v>533</v>
      </c>
      <c r="AY140" s="7" t="s">
        <v>542</v>
      </c>
      <c r="AZ140" s="7" t="s">
        <v>544</v>
      </c>
      <c r="BA140" s="7" t="s">
        <v>545</v>
      </c>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c r="CF140" s="13"/>
      <c r="CG140" s="13"/>
      <c r="CH140" s="13"/>
      <c r="CI140" s="13"/>
      <c r="CJ140" s="13"/>
      <c r="CK140" s="13"/>
      <c r="CL140" s="13"/>
      <c r="CM140" s="13"/>
      <c r="CN140" s="13"/>
      <c r="CO140" s="13"/>
      <c r="CP140" s="13"/>
      <c r="CQ140" s="13"/>
      <c r="CR140" s="13"/>
      <c r="CS140" s="13"/>
      <c r="CT140" s="13"/>
      <c r="CU140" s="13"/>
    </row>
    <row r="141" spans="1:99" ht="15.5" hidden="1" x14ac:dyDescent="0.35">
      <c r="A141" s="118" t="s">
        <v>415</v>
      </c>
      <c r="B141" s="118" t="s">
        <v>40</v>
      </c>
      <c r="C141" s="118" t="s">
        <v>100</v>
      </c>
      <c r="D141" s="118" t="s">
        <v>100</v>
      </c>
      <c r="E141" s="118"/>
      <c r="F141" s="119">
        <v>0</v>
      </c>
      <c r="G141" s="118"/>
      <c r="H141" s="118"/>
      <c r="I141" s="118"/>
      <c r="J141" s="118"/>
      <c r="K141" s="118"/>
      <c r="L141" s="118"/>
      <c r="M141" s="118"/>
      <c r="N141" s="118"/>
      <c r="O141" s="118"/>
      <c r="P141" s="118"/>
      <c r="Q141" s="118"/>
      <c r="R141" s="118"/>
      <c r="S141" s="118"/>
      <c r="T141" s="118"/>
      <c r="U141" s="118"/>
      <c r="V141" s="118"/>
      <c r="W141" s="118"/>
      <c r="X141" s="118"/>
      <c r="Y141" s="118"/>
      <c r="Z141" s="118"/>
      <c r="AA141" s="118"/>
      <c r="AB141" s="118"/>
      <c r="AC141" s="118"/>
      <c r="AD141" s="118"/>
      <c r="AE141" s="118"/>
      <c r="AF141" s="118"/>
      <c r="AG141" s="119"/>
      <c r="AH141" s="153">
        <f t="shared" ref="AH141:AH148" si="0">ROUND(((AG141/$AG$151)*100),2)</f>
        <v>0</v>
      </c>
      <c r="AI141" s="153">
        <f t="shared" ref="AI141:AI148" si="1">ROUND((((AG141*F141)/$AG$152)*100),2)</f>
        <v>0</v>
      </c>
      <c r="AJ141" s="118">
        <v>3</v>
      </c>
      <c r="AK141" s="153">
        <f t="shared" ref="AK141:AK148" si="2">ROUND(((AJ141/$AJ$151)*100),2)</f>
        <v>0.56000000000000005</v>
      </c>
      <c r="AL141" s="153">
        <f t="shared" ref="AL141:AL148" si="3">ROUND((((AJ141*F141)/$AJ$152)*100),2)</f>
        <v>0</v>
      </c>
      <c r="AM141" s="118"/>
      <c r="AN141" s="153">
        <f t="shared" ref="AN141:AN148" si="4">ROUND(((AM141/$AM$151)*100),2)</f>
        <v>0</v>
      </c>
      <c r="AO141" s="153">
        <f t="shared" ref="AO141:AO148" si="5">ROUND((((AM141*F141)/$AM$152)*100),2)</f>
        <v>0</v>
      </c>
      <c r="AP141" s="118">
        <v>7</v>
      </c>
      <c r="AQ141" s="153">
        <f>ROUND(((AP141/$AP$151)*100),2)</f>
        <v>1.32</v>
      </c>
      <c r="AR141" s="153">
        <f>ROUND((((AP141*F141)/$AP$152)*100),2)</f>
        <v>0</v>
      </c>
      <c r="AS141" s="346">
        <v>7</v>
      </c>
      <c r="AT141" s="347">
        <f>ROUND(((AS141/$AS$151)*100),2)</f>
        <v>1.23</v>
      </c>
      <c r="AU141" s="347">
        <f>ROUND((((AS141*F141)/$AS$152)*100),2)</f>
        <v>0</v>
      </c>
      <c r="AV141" s="346">
        <v>6</v>
      </c>
      <c r="AW141" s="347">
        <f>ROUND(((AV141/$AV$151)*100),2)</f>
        <v>0.9</v>
      </c>
      <c r="AX141" s="348">
        <f>ROUND((((AV141*F141)/$AV$152)*100),2)</f>
        <v>0</v>
      </c>
      <c r="AY141" s="13">
        <v>10</v>
      </c>
      <c r="AZ141" s="452">
        <f>ROUND(((AY141/$AY$151)*100),2)</f>
        <v>1.43</v>
      </c>
      <c r="BA141" s="452">
        <f>ROUND((((AY141*F141)/$AY$152)*100),2)</f>
        <v>0</v>
      </c>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c r="CF141" s="13"/>
      <c r="CG141" s="13"/>
      <c r="CH141" s="13"/>
      <c r="CI141" s="13"/>
      <c r="CJ141" s="13"/>
      <c r="CK141" s="13"/>
      <c r="CL141" s="13"/>
      <c r="CM141" s="13"/>
      <c r="CN141" s="13"/>
      <c r="CO141" s="13"/>
      <c r="CP141" s="13"/>
      <c r="CQ141" s="13"/>
      <c r="CR141" s="13"/>
      <c r="CS141" s="13"/>
      <c r="CT141" s="13"/>
      <c r="CU141" s="13"/>
    </row>
    <row r="142" spans="1:99" ht="15.5" hidden="1" x14ac:dyDescent="0.35">
      <c r="A142" s="122" t="s">
        <v>416</v>
      </c>
      <c r="B142" s="122" t="s">
        <v>42</v>
      </c>
      <c r="C142" s="122" t="s">
        <v>100</v>
      </c>
      <c r="D142" s="122" t="s">
        <v>100</v>
      </c>
      <c r="E142" s="122"/>
      <c r="F142" s="123">
        <v>0</v>
      </c>
      <c r="G142" s="122"/>
      <c r="H142" s="122"/>
      <c r="I142" s="122"/>
      <c r="J142" s="122"/>
      <c r="K142" s="122"/>
      <c r="L142" s="122"/>
      <c r="M142" s="122"/>
      <c r="N142" s="122"/>
      <c r="O142" s="122"/>
      <c r="P142" s="122"/>
      <c r="Q142" s="122"/>
      <c r="R142" s="122"/>
      <c r="S142" s="122"/>
      <c r="T142" s="122"/>
      <c r="U142" s="122"/>
      <c r="V142" s="122"/>
      <c r="W142" s="122"/>
      <c r="X142" s="122"/>
      <c r="Y142" s="122"/>
      <c r="Z142" s="122"/>
      <c r="AA142" s="122"/>
      <c r="AB142" s="122"/>
      <c r="AC142" s="122"/>
      <c r="AD142" s="122"/>
      <c r="AE142" s="122"/>
      <c r="AF142" s="122"/>
      <c r="AG142" s="123"/>
      <c r="AH142" s="154">
        <f t="shared" si="0"/>
        <v>0</v>
      </c>
      <c r="AI142" s="154">
        <f t="shared" si="1"/>
        <v>0</v>
      </c>
      <c r="AJ142" s="122">
        <v>4</v>
      </c>
      <c r="AK142" s="154">
        <f t="shared" si="2"/>
        <v>0.75</v>
      </c>
      <c r="AL142" s="154">
        <f t="shared" si="3"/>
        <v>0</v>
      </c>
      <c r="AM142" s="122"/>
      <c r="AN142" s="154">
        <f t="shared" si="4"/>
        <v>0</v>
      </c>
      <c r="AO142" s="154">
        <f t="shared" si="5"/>
        <v>0</v>
      </c>
      <c r="AP142" s="122">
        <v>7</v>
      </c>
      <c r="AQ142" s="154">
        <f t="shared" ref="AQ142:AQ148" si="6">ROUND(((AP142/$AP$151)*100),2)</f>
        <v>1.32</v>
      </c>
      <c r="AR142" s="154">
        <f t="shared" ref="AR142:AR147" si="7">ROUND((((AP142*F142)/$AP$152)*100),2)</f>
        <v>0</v>
      </c>
      <c r="AS142" s="346">
        <v>7</v>
      </c>
      <c r="AT142" s="347">
        <f t="shared" ref="AT142:AT148" si="8">ROUND(((AS142/$AS$151)*100),2)</f>
        <v>1.23</v>
      </c>
      <c r="AU142" s="347">
        <f t="shared" ref="AU142:AU147" si="9">ROUND((((AS142*F142)/$AS$152)*100),2)</f>
        <v>0</v>
      </c>
      <c r="AV142" s="346">
        <v>6</v>
      </c>
      <c r="AW142" s="347">
        <f t="shared" ref="AW142:AW149" si="10">ROUND(((AV142/$AV$151)*100),2)</f>
        <v>0.9</v>
      </c>
      <c r="AX142" s="348">
        <f t="shared" ref="AX142:AX147" si="11">ROUND((((AV142*F142)/$AV$152)*100),2)</f>
        <v>0</v>
      </c>
      <c r="AY142" s="13">
        <v>10</v>
      </c>
      <c r="AZ142" s="452">
        <f t="shared" ref="AZ142:AZ149" si="12">ROUND(((AY142/$AY$151)*100),2)</f>
        <v>1.43</v>
      </c>
      <c r="BA142" s="452">
        <f t="shared" ref="BA142:BA149" si="13">ROUND((((AY142*F142)/$AY$152)*100),2)</f>
        <v>0</v>
      </c>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c r="CF142" s="13"/>
      <c r="CG142" s="13"/>
      <c r="CH142" s="13"/>
      <c r="CI142" s="13"/>
      <c r="CJ142" s="13"/>
      <c r="CK142" s="13"/>
      <c r="CL142" s="13"/>
      <c r="CM142" s="13"/>
      <c r="CN142" s="13"/>
      <c r="CO142" s="13"/>
      <c r="CP142" s="13"/>
      <c r="CQ142" s="13"/>
      <c r="CR142" s="13"/>
      <c r="CS142" s="13"/>
      <c r="CT142" s="13"/>
      <c r="CU142" s="13"/>
    </row>
    <row r="143" spans="1:99" ht="15.5" hidden="1" x14ac:dyDescent="0.35">
      <c r="A143" s="118" t="s">
        <v>417</v>
      </c>
      <c r="B143" s="118" t="s">
        <v>46</v>
      </c>
      <c r="C143" s="118" t="s">
        <v>100</v>
      </c>
      <c r="D143" s="118" t="s">
        <v>100</v>
      </c>
      <c r="E143" s="118"/>
      <c r="F143" s="119">
        <v>0</v>
      </c>
      <c r="G143" s="118"/>
      <c r="H143" s="118"/>
      <c r="I143" s="118"/>
      <c r="J143" s="118"/>
      <c r="K143" s="118"/>
      <c r="L143" s="118"/>
      <c r="M143" s="118"/>
      <c r="N143" s="118"/>
      <c r="O143" s="118"/>
      <c r="P143" s="118"/>
      <c r="Q143" s="118"/>
      <c r="R143" s="118"/>
      <c r="S143" s="118"/>
      <c r="T143" s="118"/>
      <c r="U143" s="118"/>
      <c r="V143" s="118"/>
      <c r="W143" s="118"/>
      <c r="X143" s="118"/>
      <c r="Y143" s="118"/>
      <c r="Z143" s="118"/>
      <c r="AA143" s="118"/>
      <c r="AB143" s="118"/>
      <c r="AC143" s="118"/>
      <c r="AD143" s="118"/>
      <c r="AE143" s="118"/>
      <c r="AF143" s="118"/>
      <c r="AG143" s="119"/>
      <c r="AH143" s="153">
        <f t="shared" si="0"/>
        <v>0</v>
      </c>
      <c r="AI143" s="153">
        <f t="shared" si="1"/>
        <v>0</v>
      </c>
      <c r="AJ143" s="118"/>
      <c r="AK143" s="153">
        <f t="shared" si="2"/>
        <v>0</v>
      </c>
      <c r="AL143" s="153">
        <f t="shared" si="3"/>
        <v>0</v>
      </c>
      <c r="AM143" s="118"/>
      <c r="AN143" s="153">
        <f t="shared" si="4"/>
        <v>0</v>
      </c>
      <c r="AO143" s="153">
        <f t="shared" si="5"/>
        <v>0</v>
      </c>
      <c r="AP143" s="118"/>
      <c r="AQ143" s="153">
        <f t="shared" si="6"/>
        <v>0</v>
      </c>
      <c r="AR143" s="153">
        <f t="shared" si="7"/>
        <v>0</v>
      </c>
      <c r="AS143" s="346"/>
      <c r="AT143" s="347">
        <f t="shared" si="8"/>
        <v>0</v>
      </c>
      <c r="AU143" s="347">
        <f t="shared" si="9"/>
        <v>0</v>
      </c>
      <c r="AV143" s="346"/>
      <c r="AW143" s="347">
        <f t="shared" si="10"/>
        <v>0</v>
      </c>
      <c r="AX143" s="348">
        <f t="shared" si="11"/>
        <v>0</v>
      </c>
      <c r="AY143" s="13"/>
      <c r="AZ143" s="452">
        <f t="shared" si="12"/>
        <v>0</v>
      </c>
      <c r="BA143" s="452">
        <f t="shared" si="13"/>
        <v>0</v>
      </c>
      <c r="BB143" s="13"/>
      <c r="BC143" s="13"/>
      <c r="BD143" s="13"/>
      <c r="BE143" s="13"/>
      <c r="BF143" s="13"/>
      <c r="BG143" s="13"/>
      <c r="BH143" s="13"/>
      <c r="BI143" s="13"/>
      <c r="BJ143" s="13"/>
      <c r="BK143" s="13"/>
      <c r="BL143" s="13"/>
      <c r="BM143" s="13"/>
      <c r="BN143" s="13"/>
      <c r="BO143" s="13"/>
      <c r="BP143" s="13"/>
      <c r="BQ143" s="13"/>
      <c r="BR143" s="13"/>
      <c r="BS143" s="13"/>
      <c r="BT143" s="13"/>
      <c r="BU143" s="13"/>
      <c r="BV143" s="13"/>
      <c r="BW143" s="13"/>
      <c r="BX143" s="13"/>
      <c r="BY143" s="13"/>
      <c r="BZ143" s="13"/>
      <c r="CA143" s="13"/>
      <c r="CB143" s="13"/>
      <c r="CC143" s="13"/>
      <c r="CD143" s="13"/>
      <c r="CE143" s="13"/>
      <c r="CF143" s="13"/>
      <c r="CG143" s="13"/>
      <c r="CH143" s="13"/>
      <c r="CI143" s="13"/>
      <c r="CJ143" s="13"/>
      <c r="CK143" s="13"/>
      <c r="CL143" s="13"/>
      <c r="CM143" s="13"/>
      <c r="CN143" s="13"/>
      <c r="CO143" s="13"/>
      <c r="CP143" s="13"/>
      <c r="CQ143" s="13"/>
      <c r="CR143" s="13"/>
      <c r="CS143" s="13"/>
      <c r="CT143" s="13"/>
      <c r="CU143" s="13"/>
    </row>
    <row r="144" spans="1:99" ht="15.5" hidden="1" x14ac:dyDescent="0.35">
      <c r="A144" s="122" t="s">
        <v>231</v>
      </c>
      <c r="B144" s="122" t="s">
        <v>536</v>
      </c>
      <c r="C144" s="122" t="s">
        <v>100</v>
      </c>
      <c r="D144" s="122" t="s">
        <v>103</v>
      </c>
      <c r="E144" s="122"/>
      <c r="F144" s="123">
        <v>99000</v>
      </c>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3">
        <v>26</v>
      </c>
      <c r="AH144" s="154">
        <f t="shared" si="0"/>
        <v>4.3600000000000003</v>
      </c>
      <c r="AI144" s="154">
        <f t="shared" si="1"/>
        <v>1.79</v>
      </c>
      <c r="AJ144" s="122">
        <v>9</v>
      </c>
      <c r="AK144" s="154">
        <f t="shared" si="2"/>
        <v>1.69</v>
      </c>
      <c r="AL144" s="154">
        <f t="shared" si="3"/>
        <v>0.69</v>
      </c>
      <c r="AM144" s="122">
        <v>31</v>
      </c>
      <c r="AN144" s="154">
        <f t="shared" si="4"/>
        <v>3.94</v>
      </c>
      <c r="AO144" s="154">
        <f t="shared" si="5"/>
        <v>1.88</v>
      </c>
      <c r="AP144" s="122">
        <v>20</v>
      </c>
      <c r="AQ144" s="154">
        <f t="shared" si="6"/>
        <v>3.76</v>
      </c>
      <c r="AR144" s="154">
        <f>ROUND((((AP144*F144)/$AP$152)*100),2)</f>
        <v>1.68</v>
      </c>
      <c r="AS144" s="346">
        <v>23</v>
      </c>
      <c r="AT144" s="347">
        <f t="shared" si="8"/>
        <v>4.04</v>
      </c>
      <c r="AU144" s="347">
        <f t="shared" si="9"/>
        <v>1.73</v>
      </c>
      <c r="AV144" s="346">
        <v>12</v>
      </c>
      <c r="AW144" s="347">
        <f t="shared" si="10"/>
        <v>1.81</v>
      </c>
      <c r="AX144" s="348">
        <f t="shared" si="11"/>
        <v>0.79</v>
      </c>
      <c r="AY144" s="13">
        <v>31</v>
      </c>
      <c r="AZ144" s="452">
        <f t="shared" si="12"/>
        <v>4.45</v>
      </c>
      <c r="BA144" s="452">
        <f t="shared" si="13"/>
        <v>1.9</v>
      </c>
      <c r="BB144" s="13"/>
      <c r="BC144" s="13"/>
      <c r="BD144" s="13"/>
      <c r="BE144" s="13"/>
      <c r="BF144" s="13"/>
      <c r="BG144" s="13"/>
      <c r="BH144" s="13"/>
      <c r="BI144" s="13"/>
      <c r="BJ144" s="13"/>
      <c r="BK144" s="13"/>
      <c r="BL144" s="13"/>
      <c r="BM144" s="13"/>
      <c r="BN144" s="13"/>
      <c r="BO144" s="13"/>
      <c r="BP144" s="13"/>
      <c r="BQ144" s="13"/>
      <c r="BR144" s="13"/>
      <c r="BS144" s="13"/>
      <c r="BT144" s="13"/>
      <c r="BU144" s="13"/>
      <c r="BV144" s="13"/>
      <c r="BW144" s="13"/>
      <c r="BX144" s="13"/>
      <c r="BY144" s="13"/>
      <c r="BZ144" s="13"/>
      <c r="CA144" s="13"/>
      <c r="CB144" s="13"/>
      <c r="CC144" s="13"/>
      <c r="CD144" s="13"/>
      <c r="CE144" s="13"/>
      <c r="CF144" s="13"/>
      <c r="CG144" s="13"/>
      <c r="CH144" s="13"/>
      <c r="CI144" s="13"/>
      <c r="CJ144" s="13"/>
      <c r="CK144" s="13"/>
      <c r="CL144" s="13"/>
      <c r="CM144" s="13"/>
      <c r="CN144" s="13"/>
      <c r="CO144" s="13"/>
      <c r="CP144" s="13"/>
      <c r="CQ144" s="13"/>
      <c r="CR144" s="13"/>
      <c r="CS144" s="13"/>
      <c r="CT144" s="13"/>
      <c r="CU144" s="13"/>
    </row>
    <row r="145" spans="1:99" ht="15.5" hidden="1" x14ac:dyDescent="0.35">
      <c r="A145" s="118" t="s">
        <v>232</v>
      </c>
      <c r="B145" s="118" t="s">
        <v>230</v>
      </c>
      <c r="C145" s="118" t="s">
        <v>100</v>
      </c>
      <c r="D145" s="118" t="s">
        <v>103</v>
      </c>
      <c r="E145" s="118"/>
      <c r="F145" s="119">
        <v>50000</v>
      </c>
      <c r="G145" s="118"/>
      <c r="H145" s="118"/>
      <c r="I145" s="118"/>
      <c r="J145" s="118"/>
      <c r="K145" s="118"/>
      <c r="L145" s="118"/>
      <c r="M145" s="118"/>
      <c r="N145" s="118"/>
      <c r="O145" s="118"/>
      <c r="P145" s="118"/>
      <c r="Q145" s="118"/>
      <c r="R145" s="118"/>
      <c r="S145" s="118"/>
      <c r="T145" s="118"/>
      <c r="U145" s="118"/>
      <c r="V145" s="118"/>
      <c r="W145" s="118"/>
      <c r="X145" s="118"/>
      <c r="Y145" s="118"/>
      <c r="Z145" s="118"/>
      <c r="AA145" s="118"/>
      <c r="AB145" s="118"/>
      <c r="AC145" s="118"/>
      <c r="AD145" s="118"/>
      <c r="AE145" s="118"/>
      <c r="AF145" s="118"/>
      <c r="AG145" s="119">
        <v>474</v>
      </c>
      <c r="AH145" s="153">
        <f t="shared" si="0"/>
        <v>79.53</v>
      </c>
      <c r="AI145" s="153">
        <f t="shared" si="1"/>
        <v>16.5</v>
      </c>
      <c r="AJ145" s="118">
        <v>353</v>
      </c>
      <c r="AK145" s="153">
        <f t="shared" si="2"/>
        <v>66.23</v>
      </c>
      <c r="AL145" s="153">
        <f t="shared" si="3"/>
        <v>13.74</v>
      </c>
      <c r="AM145" s="118">
        <v>547</v>
      </c>
      <c r="AN145" s="153">
        <f t="shared" si="4"/>
        <v>69.59</v>
      </c>
      <c r="AO145" s="153">
        <f t="shared" si="5"/>
        <v>16.72</v>
      </c>
      <c r="AP145" s="118"/>
      <c r="AQ145" s="153">
        <f t="shared" si="6"/>
        <v>0</v>
      </c>
      <c r="AR145" s="153">
        <f t="shared" si="7"/>
        <v>0</v>
      </c>
      <c r="AS145" s="346"/>
      <c r="AT145" s="347">
        <f t="shared" si="8"/>
        <v>0</v>
      </c>
      <c r="AU145" s="347">
        <f t="shared" si="9"/>
        <v>0</v>
      </c>
      <c r="AV145" s="346"/>
      <c r="AW145" s="347">
        <f t="shared" si="10"/>
        <v>0</v>
      </c>
      <c r="AX145" s="348">
        <f t="shared" si="11"/>
        <v>0</v>
      </c>
      <c r="AY145" s="13"/>
      <c r="AZ145" s="452">
        <f t="shared" si="12"/>
        <v>0</v>
      </c>
      <c r="BA145" s="452">
        <f t="shared" si="13"/>
        <v>0</v>
      </c>
      <c r="BB145" s="13"/>
      <c r="BC145" s="13"/>
      <c r="BD145" s="13"/>
      <c r="BE145" s="13"/>
      <c r="BF145" s="13"/>
      <c r="BG145" s="13"/>
      <c r="BH145" s="13"/>
      <c r="BI145" s="13"/>
      <c r="BJ145" s="13"/>
      <c r="BK145" s="13"/>
      <c r="BL145" s="13"/>
      <c r="BM145" s="13"/>
      <c r="BN145" s="13"/>
      <c r="BO145" s="13"/>
      <c r="BP145" s="13"/>
      <c r="BQ145" s="13"/>
      <c r="BR145" s="13"/>
      <c r="BS145" s="13"/>
      <c r="BT145" s="13"/>
      <c r="BU145" s="13"/>
      <c r="BV145" s="13"/>
      <c r="BW145" s="13"/>
      <c r="BX145" s="13"/>
      <c r="BY145" s="13"/>
      <c r="BZ145" s="13"/>
      <c r="CA145" s="13"/>
      <c r="CB145" s="13"/>
      <c r="CC145" s="13"/>
      <c r="CD145" s="13"/>
      <c r="CE145" s="13"/>
      <c r="CF145" s="13"/>
      <c r="CG145" s="13"/>
      <c r="CH145" s="13"/>
      <c r="CI145" s="13"/>
      <c r="CJ145" s="13"/>
      <c r="CK145" s="13"/>
      <c r="CL145" s="13"/>
      <c r="CM145" s="13"/>
      <c r="CN145" s="13"/>
      <c r="CO145" s="13"/>
      <c r="CP145" s="13"/>
      <c r="CQ145" s="13"/>
      <c r="CR145" s="13"/>
      <c r="CS145" s="13"/>
      <c r="CT145" s="13"/>
      <c r="CU145" s="13"/>
    </row>
    <row r="146" spans="1:99" ht="15.5" hidden="1" x14ac:dyDescent="0.35">
      <c r="A146" s="122" t="s">
        <v>418</v>
      </c>
      <c r="B146" s="122" t="s">
        <v>278</v>
      </c>
      <c r="C146" s="122" t="s">
        <v>100</v>
      </c>
      <c r="D146" s="122" t="s">
        <v>103</v>
      </c>
      <c r="E146" s="122"/>
      <c r="F146" s="123">
        <v>148000</v>
      </c>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3">
        <v>69</v>
      </c>
      <c r="AH146" s="154">
        <f t="shared" si="0"/>
        <v>11.58</v>
      </c>
      <c r="AI146" s="154">
        <f t="shared" si="1"/>
        <v>7.11</v>
      </c>
      <c r="AJ146" s="122">
        <v>161</v>
      </c>
      <c r="AK146" s="154">
        <f t="shared" si="2"/>
        <v>30.21</v>
      </c>
      <c r="AL146" s="154">
        <f t="shared" si="3"/>
        <v>18.54</v>
      </c>
      <c r="AM146" s="122">
        <v>10</v>
      </c>
      <c r="AN146" s="154">
        <f t="shared" si="4"/>
        <v>1.27</v>
      </c>
      <c r="AO146" s="154">
        <f t="shared" si="5"/>
        <v>0.9</v>
      </c>
      <c r="AP146" s="122"/>
      <c r="AQ146" s="154">
        <f t="shared" si="6"/>
        <v>0</v>
      </c>
      <c r="AR146" s="154">
        <f t="shared" si="7"/>
        <v>0</v>
      </c>
      <c r="AS146" s="346"/>
      <c r="AT146" s="347">
        <f t="shared" si="8"/>
        <v>0</v>
      </c>
      <c r="AU146" s="347">
        <f t="shared" si="9"/>
        <v>0</v>
      </c>
      <c r="AV146" s="346"/>
      <c r="AW146" s="347">
        <f t="shared" si="10"/>
        <v>0</v>
      </c>
      <c r="AX146" s="348">
        <f t="shared" si="11"/>
        <v>0</v>
      </c>
      <c r="AY146" s="13"/>
      <c r="AZ146" s="452">
        <f t="shared" si="12"/>
        <v>0</v>
      </c>
      <c r="BA146" s="452">
        <f t="shared" si="13"/>
        <v>0</v>
      </c>
      <c r="BB146" s="13"/>
      <c r="BC146" s="13"/>
      <c r="BD146" s="13"/>
      <c r="BE146" s="13"/>
      <c r="BF146" s="13"/>
      <c r="BG146" s="13"/>
      <c r="BH146" s="13"/>
      <c r="BI146" s="13"/>
      <c r="BJ146" s="13"/>
      <c r="BK146" s="13"/>
      <c r="BL146" s="13"/>
      <c r="BM146" s="13"/>
      <c r="BN146" s="13"/>
      <c r="BO146" s="13"/>
      <c r="BP146" s="13"/>
      <c r="BQ146" s="13"/>
      <c r="BR146" s="13"/>
      <c r="BS146" s="13"/>
      <c r="BT146" s="13"/>
      <c r="BU146" s="13"/>
      <c r="BV146" s="13"/>
      <c r="BW146" s="13"/>
      <c r="BX146" s="13"/>
      <c r="BY146" s="13"/>
      <c r="BZ146" s="13"/>
      <c r="CA146" s="13"/>
      <c r="CB146" s="13"/>
      <c r="CC146" s="13"/>
      <c r="CD146" s="13"/>
      <c r="CE146" s="13"/>
      <c r="CF146" s="13"/>
      <c r="CG146" s="13"/>
      <c r="CH146" s="13"/>
      <c r="CI146" s="13"/>
      <c r="CJ146" s="13"/>
      <c r="CK146" s="13"/>
      <c r="CL146" s="13"/>
      <c r="CM146" s="13"/>
      <c r="CN146" s="13"/>
      <c r="CO146" s="13"/>
      <c r="CP146" s="13"/>
      <c r="CQ146" s="13"/>
      <c r="CR146" s="13"/>
      <c r="CS146" s="13"/>
      <c r="CT146" s="13"/>
      <c r="CU146" s="13"/>
    </row>
    <row r="147" spans="1:99" ht="15.5" hidden="1" x14ac:dyDescent="0.35">
      <c r="A147" s="118" t="s">
        <v>287</v>
      </c>
      <c r="B147" s="118" t="s">
        <v>276</v>
      </c>
      <c r="C147" s="118" t="s">
        <v>100</v>
      </c>
      <c r="D147" s="118" t="s">
        <v>163</v>
      </c>
      <c r="E147" s="118"/>
      <c r="F147" s="119">
        <v>0</v>
      </c>
      <c r="G147" s="118"/>
      <c r="H147" s="118"/>
      <c r="I147" s="118"/>
      <c r="J147" s="118"/>
      <c r="K147" s="118"/>
      <c r="L147" s="118"/>
      <c r="M147" s="118"/>
      <c r="N147" s="118"/>
      <c r="O147" s="118"/>
      <c r="P147" s="118"/>
      <c r="Q147" s="118"/>
      <c r="R147" s="118"/>
      <c r="S147" s="118"/>
      <c r="T147" s="118"/>
      <c r="U147" s="118"/>
      <c r="V147" s="118"/>
      <c r="W147" s="118"/>
      <c r="X147" s="118"/>
      <c r="Y147" s="118"/>
      <c r="Z147" s="118"/>
      <c r="AA147" s="118"/>
      <c r="AB147" s="118"/>
      <c r="AC147" s="118"/>
      <c r="AD147" s="118"/>
      <c r="AE147" s="118"/>
      <c r="AF147" s="118"/>
      <c r="AG147" s="119">
        <v>46</v>
      </c>
      <c r="AH147" s="153">
        <f t="shared" si="0"/>
        <v>7.72</v>
      </c>
      <c r="AI147" s="153">
        <f t="shared" si="1"/>
        <v>0</v>
      </c>
      <c r="AJ147" s="118"/>
      <c r="AK147" s="153">
        <f t="shared" si="2"/>
        <v>0</v>
      </c>
      <c r="AL147" s="153">
        <f t="shared" si="3"/>
        <v>0</v>
      </c>
      <c r="AM147" s="118"/>
      <c r="AN147" s="153">
        <f t="shared" si="4"/>
        <v>0</v>
      </c>
      <c r="AO147" s="153">
        <f t="shared" si="5"/>
        <v>0</v>
      </c>
      <c r="AP147" s="118"/>
      <c r="AQ147" s="153">
        <f t="shared" si="6"/>
        <v>0</v>
      </c>
      <c r="AR147" s="153">
        <f t="shared" si="7"/>
        <v>0</v>
      </c>
      <c r="AS147" s="346"/>
      <c r="AT147" s="347">
        <f t="shared" si="8"/>
        <v>0</v>
      </c>
      <c r="AU147" s="347">
        <f t="shared" si="9"/>
        <v>0</v>
      </c>
      <c r="AV147" s="346"/>
      <c r="AW147" s="347">
        <f t="shared" si="10"/>
        <v>0</v>
      </c>
      <c r="AX147" s="348">
        <f t="shared" si="11"/>
        <v>0</v>
      </c>
      <c r="AY147" s="13"/>
      <c r="AZ147" s="452">
        <f t="shared" si="12"/>
        <v>0</v>
      </c>
      <c r="BA147" s="452">
        <f t="shared" si="13"/>
        <v>0</v>
      </c>
      <c r="BB147" s="13"/>
      <c r="BC147" s="13"/>
      <c r="BD147" s="13"/>
      <c r="BE147" s="13"/>
      <c r="BF147" s="13"/>
      <c r="BG147" s="13"/>
      <c r="BH147" s="13"/>
      <c r="BI147" s="13"/>
      <c r="BJ147" s="13"/>
      <c r="BK147" s="13"/>
      <c r="BL147" s="13"/>
      <c r="BM147" s="13"/>
      <c r="BN147" s="13"/>
      <c r="BO147" s="13"/>
      <c r="BP147" s="13"/>
      <c r="BQ147" s="13"/>
      <c r="BR147" s="13"/>
      <c r="BS147" s="13"/>
      <c r="BT147" s="13"/>
      <c r="BU147" s="13"/>
      <c r="BV147" s="13"/>
      <c r="BW147" s="13"/>
      <c r="BX147" s="13"/>
      <c r="BY147" s="13"/>
      <c r="BZ147" s="13"/>
      <c r="CA147" s="13"/>
      <c r="CB147" s="13"/>
      <c r="CC147" s="13"/>
      <c r="CD147" s="13"/>
      <c r="CE147" s="13"/>
      <c r="CF147" s="13"/>
      <c r="CG147" s="13"/>
      <c r="CH147" s="13"/>
      <c r="CI147" s="13"/>
      <c r="CJ147" s="13"/>
      <c r="CK147" s="13"/>
      <c r="CL147" s="13"/>
      <c r="CM147" s="13"/>
      <c r="CN147" s="13"/>
      <c r="CO147" s="13"/>
      <c r="CP147" s="13"/>
      <c r="CQ147" s="13"/>
      <c r="CR147" s="13"/>
      <c r="CS147" s="13"/>
      <c r="CT147" s="13"/>
      <c r="CU147" s="13"/>
    </row>
    <row r="148" spans="1:99" ht="15.5" x14ac:dyDescent="0.35">
      <c r="A148" s="122" t="s">
        <v>419</v>
      </c>
      <c r="B148" s="122" t="s">
        <v>422</v>
      </c>
      <c r="C148" s="122" t="s">
        <v>99</v>
      </c>
      <c r="D148" s="122" t="s">
        <v>421</v>
      </c>
      <c r="E148" s="122"/>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c r="AB148" s="122"/>
      <c r="AC148" s="122"/>
      <c r="AD148" s="122"/>
      <c r="AE148" s="122"/>
      <c r="AF148" s="122"/>
      <c r="AG148" s="123"/>
      <c r="AH148" s="154">
        <f t="shared" si="0"/>
        <v>0</v>
      </c>
      <c r="AI148" s="154">
        <f t="shared" si="1"/>
        <v>0</v>
      </c>
      <c r="AJ148" s="122"/>
      <c r="AK148" s="154">
        <f t="shared" si="2"/>
        <v>0</v>
      </c>
      <c r="AL148" s="154">
        <f t="shared" si="3"/>
        <v>0</v>
      </c>
      <c r="AM148" s="122"/>
      <c r="AN148" s="154">
        <f t="shared" si="4"/>
        <v>0</v>
      </c>
      <c r="AO148" s="154">
        <f t="shared" si="5"/>
        <v>0</v>
      </c>
      <c r="AP148" s="122">
        <v>302</v>
      </c>
      <c r="AQ148" s="154">
        <f t="shared" si="6"/>
        <v>56.77</v>
      </c>
      <c r="AR148" s="154">
        <f>ROUND((((AI137)/$AP$152)*100),2)</f>
        <v>17.09</v>
      </c>
      <c r="AS148" s="346">
        <v>329</v>
      </c>
      <c r="AT148" s="347">
        <f t="shared" si="8"/>
        <v>57.72</v>
      </c>
      <c r="AU148" s="347">
        <f>ROUND((((AJ137)/$AS$152)*100),2)</f>
        <v>16.75</v>
      </c>
      <c r="AV148" s="346">
        <v>267</v>
      </c>
      <c r="AW148" s="347">
        <f t="shared" si="10"/>
        <v>40.270000000000003</v>
      </c>
      <c r="AX148" s="348">
        <f>ROUND((((AK137)/$AV$152)*100),2)</f>
        <v>11.67</v>
      </c>
      <c r="AY148" s="13">
        <v>259</v>
      </c>
      <c r="AZ148" s="452">
        <f t="shared" si="12"/>
        <v>37.159999999999997</v>
      </c>
      <c r="BA148" s="452">
        <f>ROUND((((AL137)/$AY$152)*100),2)</f>
        <v>10.52</v>
      </c>
      <c r="BB148" s="13"/>
      <c r="BC148" s="13"/>
      <c r="BD148" s="13"/>
      <c r="BE148" s="13"/>
      <c r="BF148" s="13"/>
      <c r="BG148" s="13"/>
      <c r="BH148" s="13"/>
      <c r="BI148" s="13"/>
      <c r="BJ148" s="13"/>
      <c r="BK148" s="13"/>
      <c r="BL148" s="13"/>
      <c r="BM148" s="13"/>
      <c r="BN148" s="13"/>
      <c r="BO148" s="13"/>
      <c r="BP148" s="13"/>
      <c r="BQ148" s="13"/>
      <c r="BR148" s="13"/>
      <c r="BS148" s="13"/>
      <c r="BT148" s="13"/>
      <c r="BU148" s="13"/>
      <c r="BV148" s="13"/>
      <c r="BW148" s="13"/>
      <c r="BX148" s="13"/>
      <c r="BY148" s="13"/>
      <c r="BZ148" s="13"/>
      <c r="CA148" s="13"/>
      <c r="CB148" s="13"/>
      <c r="CC148" s="13"/>
      <c r="CD148" s="13"/>
      <c r="CE148" s="13"/>
      <c r="CF148" s="13"/>
      <c r="CG148" s="13"/>
      <c r="CH148" s="13"/>
      <c r="CI148" s="13"/>
      <c r="CJ148" s="13"/>
      <c r="CK148" s="13"/>
      <c r="CL148" s="13"/>
      <c r="CM148" s="13"/>
      <c r="CN148" s="13"/>
      <c r="CO148" s="13"/>
      <c r="CP148" s="13"/>
      <c r="CQ148" s="13"/>
      <c r="CR148" s="13"/>
      <c r="CS148" s="13"/>
      <c r="CT148" s="13"/>
      <c r="CU148" s="13"/>
    </row>
    <row r="149" spans="1:99" ht="15.5" hidden="1" x14ac:dyDescent="0.35">
      <c r="A149" s="213"/>
      <c r="B149" s="213" t="s">
        <v>535</v>
      </c>
      <c r="C149" s="213"/>
      <c r="D149" s="213"/>
      <c r="E149" s="213"/>
      <c r="F149" s="213"/>
      <c r="G149" s="213"/>
      <c r="H149" s="213"/>
      <c r="I149" s="213"/>
      <c r="J149" s="213"/>
      <c r="K149" s="213"/>
      <c r="L149" s="213"/>
      <c r="M149" s="213"/>
      <c r="N149" s="213"/>
      <c r="O149" s="213"/>
      <c r="P149" s="213"/>
      <c r="Q149" s="213"/>
      <c r="R149" s="213"/>
      <c r="S149" s="213"/>
      <c r="T149" s="213"/>
      <c r="U149" s="213"/>
      <c r="V149" s="213"/>
      <c r="W149" s="213"/>
      <c r="X149" s="213"/>
      <c r="Y149" s="213"/>
      <c r="Z149" s="213"/>
      <c r="AA149" s="213"/>
      <c r="AB149" s="213"/>
      <c r="AC149" s="213"/>
      <c r="AD149" s="213"/>
      <c r="AE149" s="213"/>
      <c r="AF149" s="213"/>
      <c r="AG149" s="243"/>
      <c r="AH149" s="265"/>
      <c r="AI149" s="265"/>
      <c r="AJ149" s="213"/>
      <c r="AK149" s="265"/>
      <c r="AL149" s="265"/>
      <c r="AM149" s="213"/>
      <c r="AN149" s="265"/>
      <c r="AO149" s="265"/>
      <c r="AP149" s="213"/>
      <c r="AQ149" s="265"/>
      <c r="AR149" s="265"/>
      <c r="AS149" s="429"/>
      <c r="AT149" s="433"/>
      <c r="AU149" s="433"/>
      <c r="AV149" s="430">
        <v>100</v>
      </c>
      <c r="AW149" s="349">
        <f t="shared" si="10"/>
        <v>15.08</v>
      </c>
      <c r="AX149" s="350">
        <f>ROUND((((AV149*F149)/$AV$152)*100),2)</f>
        <v>0</v>
      </c>
      <c r="AY149" s="13">
        <v>49</v>
      </c>
      <c r="AZ149" s="452">
        <f t="shared" si="12"/>
        <v>7.03</v>
      </c>
      <c r="BA149" s="452">
        <f t="shared" si="13"/>
        <v>0</v>
      </c>
      <c r="BB149" s="13"/>
      <c r="BC149" s="13"/>
      <c r="BD149" s="13"/>
      <c r="BE149" s="13"/>
      <c r="BF149" s="13"/>
      <c r="BG149" s="13"/>
      <c r="BH149" s="13"/>
      <c r="BI149" s="13"/>
      <c r="BJ149" s="13"/>
      <c r="BK149" s="13"/>
      <c r="BL149" s="13"/>
      <c r="BM149" s="13"/>
      <c r="BN149" s="13"/>
      <c r="BO149" s="13"/>
      <c r="BP149" s="13"/>
      <c r="BQ149" s="13"/>
      <c r="BR149" s="13"/>
      <c r="BS149" s="13"/>
      <c r="BT149" s="13"/>
      <c r="BU149" s="13"/>
      <c r="BV149" s="13"/>
      <c r="BW149" s="13"/>
      <c r="BX149" s="13"/>
      <c r="BY149" s="13"/>
      <c r="BZ149" s="13"/>
      <c r="CA149" s="13"/>
      <c r="CB149" s="13"/>
      <c r="CC149" s="13"/>
      <c r="CD149" s="13"/>
      <c r="CE149" s="13"/>
      <c r="CF149" s="13"/>
      <c r="CG149" s="13"/>
      <c r="CH149" s="13"/>
      <c r="CI149" s="13"/>
      <c r="CJ149" s="13"/>
      <c r="CK149" s="13"/>
      <c r="CL149" s="13"/>
      <c r="CM149" s="13"/>
      <c r="CN149" s="13"/>
      <c r="CO149" s="13"/>
      <c r="CP149" s="13"/>
      <c r="CQ149" s="13"/>
      <c r="CR149" s="13"/>
      <c r="CS149" s="13"/>
      <c r="CT149" s="13"/>
      <c r="CU149" s="13"/>
    </row>
    <row r="150" spans="1:99" x14ac:dyDescent="0.35">
      <c r="A150" s="141"/>
      <c r="B150" s="141"/>
      <c r="C150" s="141"/>
      <c r="D150" s="141"/>
      <c r="E150" s="141"/>
      <c r="F150" s="141"/>
      <c r="G150" s="46"/>
      <c r="H150" s="46"/>
      <c r="I150" s="46"/>
      <c r="J150" s="46"/>
      <c r="K150" s="46"/>
      <c r="L150" s="46"/>
      <c r="M150" s="46"/>
      <c r="N150" s="46"/>
      <c r="O150" s="46"/>
      <c r="P150" s="46"/>
      <c r="Q150" s="46"/>
      <c r="R150" s="46"/>
      <c r="S150" s="46"/>
      <c r="T150" s="46"/>
      <c r="U150" s="46"/>
      <c r="V150" s="46"/>
      <c r="W150" s="46"/>
      <c r="X150" s="46"/>
      <c r="Y150" s="46"/>
      <c r="Z150" s="46"/>
      <c r="AA150" s="46"/>
      <c r="AB150" s="46"/>
      <c r="AC150" s="46"/>
      <c r="AD150" s="46"/>
      <c r="AE150" s="46"/>
      <c r="AF150" s="46"/>
      <c r="AG150" s="66"/>
      <c r="AH150" s="85"/>
      <c r="AI150" s="85"/>
      <c r="AJ150" s="66"/>
      <c r="AK150" s="85"/>
      <c r="AL150" s="85"/>
      <c r="AM150" s="66"/>
      <c r="AN150" s="85"/>
      <c r="AO150" s="85"/>
      <c r="AP150" s="61"/>
      <c r="AQ150" s="95"/>
      <c r="AR150" s="95"/>
      <c r="AS150" s="13"/>
      <c r="AT150" s="13"/>
      <c r="AU150" s="13"/>
      <c r="AV150" s="13"/>
      <c r="AW150" s="13"/>
      <c r="AX150" s="13"/>
      <c r="AY150" s="13"/>
      <c r="AZ150" s="13"/>
      <c r="BA150" s="13"/>
      <c r="BB150" s="13"/>
      <c r="BC150" s="13"/>
      <c r="BD150" s="13"/>
      <c r="BE150" s="13"/>
      <c r="BF150" s="13"/>
      <c r="BG150" s="13"/>
      <c r="BH150" s="13"/>
      <c r="BI150" s="13"/>
      <c r="BJ150" s="13"/>
      <c r="BK150" s="13"/>
      <c r="BL150" s="13"/>
      <c r="BM150" s="13"/>
      <c r="BN150" s="13"/>
      <c r="BO150" s="13"/>
      <c r="BP150" s="13"/>
      <c r="BQ150" s="13"/>
      <c r="BR150" s="13"/>
      <c r="BS150" s="13"/>
      <c r="BT150" s="13"/>
      <c r="BU150" s="13"/>
      <c r="BV150" s="13"/>
      <c r="BW150" s="13"/>
      <c r="BX150" s="13"/>
      <c r="BY150" s="13"/>
      <c r="BZ150" s="13"/>
      <c r="CA150" s="13"/>
      <c r="CB150" s="13"/>
      <c r="CC150" s="13"/>
      <c r="CD150" s="13"/>
      <c r="CE150" s="13"/>
      <c r="CF150" s="13"/>
      <c r="CG150" s="13"/>
      <c r="CH150" s="13"/>
      <c r="CI150" s="13"/>
      <c r="CJ150" s="13"/>
      <c r="CK150" s="13"/>
      <c r="CL150" s="13"/>
      <c r="CM150" s="13"/>
      <c r="CN150" s="13"/>
      <c r="CO150" s="13"/>
      <c r="CP150" s="13"/>
      <c r="CQ150" s="13"/>
      <c r="CR150" s="13"/>
      <c r="CS150" s="13"/>
      <c r="CT150" s="13"/>
      <c r="CU150" s="13"/>
    </row>
    <row r="151" spans="1:99" x14ac:dyDescent="0.35">
      <c r="A151" s="494" t="s">
        <v>386</v>
      </c>
      <c r="B151" s="494"/>
      <c r="C151" s="494"/>
      <c r="D151" s="494"/>
      <c r="E151" s="494"/>
      <c r="F151" s="494"/>
      <c r="G151" s="46"/>
      <c r="H151" s="46"/>
      <c r="I151" s="46"/>
      <c r="J151" s="46"/>
      <c r="K151" s="46"/>
      <c r="L151" s="46"/>
      <c r="M151" s="46"/>
      <c r="N151" s="46"/>
      <c r="O151" s="46"/>
      <c r="P151" s="46"/>
      <c r="Q151" s="46"/>
      <c r="R151" s="46"/>
      <c r="S151" s="46"/>
      <c r="T151" s="46"/>
      <c r="U151" s="46"/>
      <c r="V151" s="46"/>
      <c r="W151" s="46"/>
      <c r="X151" s="46"/>
      <c r="Y151" s="46"/>
      <c r="Z151" s="46"/>
      <c r="AA151" s="46"/>
      <c r="AB151" s="46"/>
      <c r="AC151" s="46"/>
      <c r="AD151" s="46"/>
      <c r="AE151" s="46"/>
      <c r="AF151" s="46"/>
      <c r="AG151" s="66">
        <v>596</v>
      </c>
      <c r="AH151" s="85"/>
      <c r="AI151" s="85"/>
      <c r="AJ151" s="66">
        <v>533</v>
      </c>
      <c r="AK151" s="85"/>
      <c r="AL151" s="85"/>
      <c r="AM151" s="66">
        <v>786</v>
      </c>
      <c r="AN151" s="85"/>
      <c r="AO151" s="85"/>
      <c r="AP151" s="157">
        <v>532</v>
      </c>
      <c r="AQ151" s="95"/>
      <c r="AR151" s="95"/>
      <c r="AS151" s="13">
        <v>570</v>
      </c>
      <c r="AT151" s="13"/>
      <c r="AU151" s="13"/>
      <c r="AV151" s="13">
        <v>663</v>
      </c>
      <c r="AW151" s="13"/>
      <c r="AX151" s="13"/>
      <c r="AY151" s="13">
        <v>697</v>
      </c>
      <c r="AZ151" s="13"/>
      <c r="BA151" s="13"/>
      <c r="BB151" s="13"/>
      <c r="BC151" s="13"/>
      <c r="BD151" s="13"/>
      <c r="BE151" s="13"/>
      <c r="BF151" s="13"/>
      <c r="BG151" s="13"/>
      <c r="BH151" s="13"/>
      <c r="BI151" s="13"/>
      <c r="BJ151" s="13"/>
      <c r="BK151" s="13"/>
      <c r="BL151" s="13"/>
      <c r="BM151" s="13"/>
      <c r="BN151" s="13"/>
      <c r="BO151" s="13"/>
      <c r="BP151" s="13"/>
      <c r="BQ151" s="13"/>
      <c r="BR151" s="13"/>
      <c r="BS151" s="13"/>
      <c r="BT151" s="13"/>
      <c r="BU151" s="13"/>
      <c r="BV151" s="13"/>
      <c r="BW151" s="13"/>
      <c r="BX151" s="13"/>
      <c r="BY151" s="13"/>
      <c r="BZ151" s="13"/>
      <c r="CA151" s="13"/>
      <c r="CB151" s="13"/>
      <c r="CC151" s="13"/>
      <c r="CD151" s="13"/>
      <c r="CE151" s="13"/>
      <c r="CF151" s="13"/>
      <c r="CG151" s="13"/>
      <c r="CH151" s="13"/>
      <c r="CI151" s="13"/>
      <c r="CJ151" s="13"/>
      <c r="CK151" s="13"/>
      <c r="CL151" s="13"/>
      <c r="CM151" s="13"/>
      <c r="CN151" s="13"/>
      <c r="CO151" s="13"/>
      <c r="CP151" s="13"/>
      <c r="CQ151" s="13"/>
      <c r="CR151" s="13"/>
      <c r="CS151" s="13"/>
      <c r="CT151" s="13"/>
      <c r="CU151" s="13"/>
    </row>
    <row r="152" spans="1:99" x14ac:dyDescent="0.35">
      <c r="A152" s="494" t="s">
        <v>387</v>
      </c>
      <c r="B152" s="494"/>
      <c r="C152" s="494"/>
      <c r="D152" s="494"/>
      <c r="E152" s="494"/>
      <c r="F152" s="494"/>
      <c r="G152" s="46"/>
      <c r="H152" s="46"/>
      <c r="I152" s="46"/>
      <c r="J152" s="46"/>
      <c r="K152" s="46"/>
      <c r="L152" s="46"/>
      <c r="M152" s="46"/>
      <c r="N152" s="46"/>
      <c r="O152" s="46"/>
      <c r="P152" s="46"/>
      <c r="Q152" s="46"/>
      <c r="R152" s="46"/>
      <c r="S152" s="46"/>
      <c r="T152" s="46"/>
      <c r="U152" s="46"/>
      <c r="V152" s="46"/>
      <c r="W152" s="46"/>
      <c r="X152" s="46"/>
      <c r="Y152" s="46"/>
      <c r="Z152" s="46"/>
      <c r="AA152" s="46"/>
      <c r="AB152" s="46"/>
      <c r="AC152" s="46"/>
      <c r="AD152" s="46"/>
      <c r="AE152" s="46"/>
      <c r="AF152" s="46"/>
      <c r="AG152" s="68">
        <v>143612606</v>
      </c>
      <c r="AH152" s="86"/>
      <c r="AI152" s="86"/>
      <c r="AJ152" s="68">
        <v>128498564</v>
      </c>
      <c r="AK152" s="86"/>
      <c r="AL152" s="86"/>
      <c r="AM152" s="68">
        <v>163579416</v>
      </c>
      <c r="AN152" s="86"/>
      <c r="AO152" s="86"/>
      <c r="AP152" s="158">
        <v>118166746</v>
      </c>
      <c r="AQ152" s="96"/>
      <c r="AR152" s="96"/>
      <c r="AS152" s="77">
        <v>131394658</v>
      </c>
      <c r="AT152" s="13"/>
      <c r="AU152" s="13"/>
      <c r="AV152" s="77">
        <v>150728258</v>
      </c>
      <c r="AW152" s="13"/>
      <c r="AX152" s="13"/>
      <c r="AY152" s="77">
        <v>161235654</v>
      </c>
      <c r="AZ152" s="13"/>
      <c r="BA152" s="13"/>
      <c r="BB152" s="13"/>
      <c r="BC152" s="13"/>
      <c r="BD152" s="13"/>
      <c r="BE152" s="13"/>
      <c r="BF152" s="13"/>
      <c r="BG152" s="13"/>
      <c r="BH152" s="13"/>
      <c r="BI152" s="13"/>
      <c r="BJ152" s="13"/>
      <c r="BK152" s="13"/>
      <c r="BL152" s="13"/>
      <c r="BM152" s="13"/>
      <c r="BN152" s="13"/>
      <c r="BO152" s="13"/>
      <c r="BP152" s="13"/>
      <c r="BQ152" s="13"/>
      <c r="BR152" s="13"/>
      <c r="BS152" s="13"/>
      <c r="BT152" s="13"/>
      <c r="BU152" s="13"/>
      <c r="BV152" s="13"/>
      <c r="BW152" s="13"/>
      <c r="BX152" s="13"/>
      <c r="BY152" s="13"/>
      <c r="BZ152" s="13"/>
      <c r="CA152" s="13"/>
      <c r="CB152" s="13"/>
      <c r="CC152" s="13"/>
      <c r="CD152" s="13"/>
      <c r="CE152" s="13"/>
      <c r="CF152" s="13"/>
      <c r="CG152" s="13"/>
      <c r="CH152" s="13"/>
      <c r="CI152" s="13"/>
      <c r="CJ152" s="13"/>
      <c r="CK152" s="13"/>
      <c r="CL152" s="13"/>
      <c r="CM152" s="13"/>
      <c r="CN152" s="13"/>
      <c r="CO152" s="13"/>
      <c r="CP152" s="13"/>
      <c r="CQ152" s="13"/>
      <c r="CR152" s="13"/>
      <c r="CS152" s="13"/>
      <c r="CT152" s="13"/>
      <c r="CU152" s="13"/>
    </row>
    <row r="153" spans="1:99" x14ac:dyDescent="0.35">
      <c r="A153" s="141"/>
      <c r="B153" s="141"/>
      <c r="C153" s="141"/>
      <c r="D153" s="141"/>
      <c r="E153" s="141"/>
      <c r="F153" s="141"/>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92" t="s">
        <v>450</v>
      </c>
      <c r="AG153" s="144"/>
      <c r="AH153" s="144"/>
      <c r="AI153" s="144"/>
      <c r="AJ153" s="144"/>
      <c r="AK153" s="144"/>
      <c r="AL153" s="144"/>
      <c r="AM153" s="144"/>
      <c r="AN153" s="144"/>
      <c r="AO153" s="144"/>
      <c r="AP153" s="138"/>
      <c r="AQ153" s="9"/>
      <c r="AR153" s="9"/>
      <c r="AS153" s="13"/>
      <c r="AT153" s="13"/>
      <c r="AU153" s="13"/>
      <c r="AV153" s="13"/>
      <c r="AW153" s="13"/>
      <c r="AX153" s="13"/>
      <c r="AY153" s="13"/>
      <c r="AZ153" s="13"/>
      <c r="BA153" s="13"/>
      <c r="BB153" s="13"/>
      <c r="BC153" s="13"/>
      <c r="BD153" s="13"/>
      <c r="BE153" s="13"/>
      <c r="BF153" s="13"/>
      <c r="BG153" s="13"/>
      <c r="BH153" s="13"/>
      <c r="BI153" s="13"/>
      <c r="BJ153" s="13"/>
      <c r="BK153" s="13"/>
      <c r="BL153" s="13"/>
      <c r="BM153" s="13"/>
      <c r="BN153" s="13"/>
      <c r="BO153" s="13"/>
      <c r="BP153" s="13"/>
      <c r="BQ153" s="13"/>
      <c r="BR153" s="13"/>
      <c r="BS153" s="13"/>
      <c r="BT153" s="13"/>
      <c r="BU153" s="13"/>
      <c r="BV153" s="13"/>
      <c r="BW153" s="13"/>
      <c r="BX153" s="13"/>
      <c r="BY153" s="13"/>
      <c r="BZ153" s="13"/>
      <c r="CA153" s="13"/>
      <c r="CB153" s="13"/>
      <c r="CC153" s="13"/>
      <c r="CD153" s="13"/>
      <c r="CE153" s="13"/>
      <c r="CF153" s="13"/>
      <c r="CG153" s="13"/>
      <c r="CH153" s="13"/>
      <c r="CI153" s="13"/>
      <c r="CJ153" s="13"/>
      <c r="CK153" s="13"/>
      <c r="CL153" s="13"/>
      <c r="CM153" s="13"/>
      <c r="CN153" s="13"/>
      <c r="CO153" s="13"/>
      <c r="CP153" s="13"/>
      <c r="CQ153" s="13"/>
      <c r="CR153" s="13"/>
      <c r="CS153" s="13"/>
      <c r="CT153" s="13"/>
      <c r="CU153" s="13"/>
    </row>
    <row r="154" spans="1:99" x14ac:dyDescent="0.35">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c r="AK154" s="13"/>
      <c r="AL154" s="13"/>
      <c r="AM154" s="13"/>
      <c r="AN154" s="13"/>
      <c r="AO154" s="13"/>
      <c r="AP154" s="13"/>
      <c r="AQ154" s="13"/>
      <c r="AR154" s="13"/>
      <c r="AS154" s="13"/>
      <c r="AT154" s="13"/>
      <c r="AU154" s="13"/>
      <c r="AV154" s="13"/>
      <c r="AW154" s="13"/>
      <c r="AX154" s="13"/>
      <c r="AY154" s="13"/>
      <c r="AZ154" s="13"/>
      <c r="BA154" s="13"/>
      <c r="BB154" s="13"/>
      <c r="BC154" s="13"/>
      <c r="BD154" s="13"/>
      <c r="BE154" s="13"/>
      <c r="BF154" s="13"/>
      <c r="BG154" s="13"/>
      <c r="BH154" s="13"/>
      <c r="BI154" s="13"/>
      <c r="BJ154" s="13"/>
      <c r="BK154" s="13"/>
      <c r="BL154" s="13"/>
      <c r="BM154" s="13"/>
      <c r="BN154" s="13"/>
      <c r="BO154" s="13"/>
      <c r="BP154" s="13"/>
      <c r="BQ154" s="13"/>
      <c r="BR154" s="13"/>
      <c r="BS154" s="13"/>
      <c r="BT154" s="13"/>
      <c r="BU154" s="13"/>
      <c r="BV154" s="13"/>
      <c r="BW154" s="13"/>
      <c r="BX154" s="13"/>
      <c r="BY154" s="13"/>
      <c r="BZ154" s="13"/>
      <c r="CA154" s="13"/>
      <c r="CB154" s="13"/>
      <c r="CC154" s="13"/>
      <c r="CD154" s="13"/>
      <c r="CE154" s="13"/>
      <c r="CF154" s="13"/>
      <c r="CG154" s="13"/>
      <c r="CH154" s="13"/>
      <c r="CI154" s="13"/>
      <c r="CJ154" s="13"/>
      <c r="CK154" s="13"/>
      <c r="CL154" s="13"/>
      <c r="CM154" s="13"/>
      <c r="CN154" s="13"/>
      <c r="CO154" s="13"/>
      <c r="CP154" s="13"/>
      <c r="CQ154" s="13"/>
      <c r="CR154" s="13"/>
      <c r="CS154" s="13"/>
      <c r="CT154" s="13"/>
      <c r="CU154" s="13"/>
    </row>
    <row r="155" spans="1:99" x14ac:dyDescent="0.35">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c r="AT155" s="13"/>
      <c r="AU155" s="13"/>
      <c r="AV155" s="13"/>
      <c r="AW155" s="13"/>
      <c r="AX155" s="13"/>
      <c r="AY155" s="13"/>
      <c r="AZ155" s="13"/>
      <c r="BA155" s="13"/>
      <c r="BB155" s="13"/>
      <c r="BC155" s="13"/>
      <c r="BD155" s="13"/>
      <c r="BE155" s="13"/>
      <c r="BF155" s="13"/>
      <c r="BG155" s="13"/>
      <c r="BH155" s="13"/>
      <c r="BI155" s="13"/>
      <c r="BJ155" s="13"/>
      <c r="BK155" s="13"/>
      <c r="BL155" s="13"/>
      <c r="BM155" s="13"/>
      <c r="BN155" s="13"/>
      <c r="BO155" s="13"/>
      <c r="BP155" s="13"/>
      <c r="BQ155" s="13"/>
      <c r="BR155" s="13"/>
      <c r="BS155" s="13"/>
      <c r="BT155" s="13"/>
      <c r="BU155" s="13"/>
      <c r="BV155" s="13"/>
      <c r="BW155" s="13"/>
      <c r="BX155" s="13"/>
      <c r="BY155" s="13"/>
      <c r="BZ155" s="13"/>
      <c r="CA155" s="13"/>
      <c r="CB155" s="13"/>
      <c r="CC155" s="13"/>
      <c r="CD155" s="13"/>
      <c r="CE155" s="13"/>
      <c r="CF155" s="13"/>
      <c r="CG155" s="13"/>
      <c r="CH155" s="13"/>
      <c r="CI155" s="13"/>
      <c r="CJ155" s="13"/>
      <c r="CK155" s="13"/>
      <c r="CL155" s="13"/>
      <c r="CM155" s="13"/>
      <c r="CN155" s="13"/>
      <c r="CO155" s="13"/>
      <c r="CP155" s="13"/>
      <c r="CQ155" s="13"/>
      <c r="CR155" s="13"/>
      <c r="CS155" s="13"/>
      <c r="CT155" s="13"/>
      <c r="CU155" s="13"/>
    </row>
    <row r="156" spans="1:99" x14ac:dyDescent="0.35">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c r="BB156" s="13"/>
      <c r="BC156" s="13"/>
      <c r="BD156" s="13"/>
      <c r="BE156" s="13"/>
      <c r="BF156" s="13"/>
      <c r="BG156" s="13"/>
      <c r="BH156" s="13"/>
      <c r="BI156" s="13"/>
      <c r="BJ156" s="13"/>
      <c r="BK156" s="13"/>
      <c r="BL156" s="13"/>
      <c r="BM156" s="13"/>
      <c r="BN156" s="13"/>
      <c r="BO156" s="13"/>
      <c r="BP156" s="13"/>
      <c r="BQ156" s="13"/>
      <c r="BR156" s="13"/>
      <c r="BS156" s="13"/>
      <c r="BT156" s="13"/>
      <c r="BU156" s="13"/>
      <c r="BV156" s="13"/>
      <c r="BW156" s="13"/>
      <c r="BX156" s="13"/>
      <c r="BY156" s="13"/>
      <c r="BZ156" s="13"/>
      <c r="CA156" s="13"/>
      <c r="CB156" s="13"/>
      <c r="CC156" s="13"/>
      <c r="CD156" s="13"/>
      <c r="CE156" s="13"/>
      <c r="CF156" s="13"/>
      <c r="CG156" s="13"/>
      <c r="CH156" s="13"/>
      <c r="CI156" s="13"/>
      <c r="CJ156" s="13"/>
      <c r="CK156" s="13"/>
      <c r="CL156" s="13"/>
      <c r="CM156" s="13"/>
      <c r="CN156" s="13"/>
      <c r="CO156" s="13"/>
      <c r="CP156" s="13"/>
      <c r="CQ156" s="13"/>
      <c r="CR156" s="13"/>
      <c r="CS156" s="13"/>
      <c r="CT156" s="13"/>
      <c r="CU156" s="13"/>
    </row>
    <row r="157" spans="1:99" x14ac:dyDescent="0.35">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c r="AT157" s="13"/>
      <c r="AU157" s="13"/>
      <c r="AV157" s="13"/>
      <c r="AW157" s="13"/>
      <c r="AX157" s="13"/>
      <c r="AY157" s="13"/>
      <c r="AZ157" s="13"/>
      <c r="BA157" s="13"/>
      <c r="BB157" s="13"/>
      <c r="BC157" s="13"/>
      <c r="BD157" s="13"/>
      <c r="BE157" s="13"/>
      <c r="BF157" s="13"/>
      <c r="BG157" s="13"/>
      <c r="BH157" s="13"/>
      <c r="BI157" s="13"/>
      <c r="BJ157" s="13"/>
      <c r="BK157" s="13"/>
      <c r="BL157" s="13"/>
      <c r="BM157" s="13"/>
      <c r="BN157" s="13"/>
      <c r="BO157" s="13"/>
      <c r="BP157" s="13"/>
      <c r="BQ157" s="13"/>
      <c r="BR157" s="13"/>
      <c r="BS157" s="13"/>
      <c r="BT157" s="13"/>
      <c r="BU157" s="13"/>
      <c r="BV157" s="13"/>
      <c r="BW157" s="13"/>
      <c r="BX157" s="13"/>
      <c r="BY157" s="13"/>
      <c r="BZ157" s="13"/>
      <c r="CA157" s="13"/>
      <c r="CB157" s="13"/>
      <c r="CC157" s="13"/>
      <c r="CD157" s="13"/>
      <c r="CE157" s="13"/>
      <c r="CF157" s="13"/>
      <c r="CG157" s="13"/>
      <c r="CH157" s="13"/>
      <c r="CI157" s="13"/>
      <c r="CJ157" s="13"/>
      <c r="CK157" s="13"/>
      <c r="CL157" s="13"/>
      <c r="CM157" s="13"/>
      <c r="CN157" s="13"/>
      <c r="CO157" s="13"/>
      <c r="CP157" s="13"/>
      <c r="CQ157" s="13"/>
      <c r="CR157" s="13"/>
      <c r="CS157" s="13"/>
      <c r="CT157" s="13"/>
      <c r="CU157" s="13"/>
    </row>
    <row r="158" spans="1:99" x14ac:dyDescent="0.35">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c r="AK158" s="13"/>
      <c r="AL158" s="13"/>
      <c r="AM158" s="13"/>
      <c r="AN158" s="13"/>
      <c r="AO158" s="13"/>
      <c r="AP158" s="13"/>
      <c r="AQ158" s="13"/>
      <c r="AR158" s="13"/>
      <c r="AS158" s="13"/>
      <c r="AT158" s="13"/>
      <c r="AU158" s="13"/>
      <c r="AV158" s="13"/>
      <c r="AW158" s="13"/>
      <c r="AX158" s="13"/>
      <c r="AY158" s="13"/>
      <c r="AZ158" s="13"/>
      <c r="BA158" s="13"/>
      <c r="BB158" s="13"/>
      <c r="BC158" s="13"/>
      <c r="BD158" s="13"/>
      <c r="BE158" s="13"/>
      <c r="BF158" s="13"/>
      <c r="BG158" s="13"/>
      <c r="BH158" s="13"/>
      <c r="BI158" s="13"/>
      <c r="BJ158" s="13"/>
      <c r="BK158" s="13"/>
      <c r="BL158" s="13"/>
      <c r="BM158" s="13"/>
      <c r="BN158" s="13"/>
      <c r="BO158" s="13"/>
      <c r="BP158" s="13"/>
      <c r="BQ158" s="13"/>
      <c r="BR158" s="13"/>
      <c r="BS158" s="13"/>
      <c r="BT158" s="13"/>
      <c r="BU158" s="13"/>
      <c r="BV158" s="13"/>
      <c r="BW158" s="13"/>
      <c r="BX158" s="13"/>
      <c r="BY158" s="13"/>
      <c r="BZ158" s="13"/>
      <c r="CA158" s="13"/>
      <c r="CB158" s="13"/>
      <c r="CC158" s="13"/>
      <c r="CD158" s="13"/>
      <c r="CE158" s="13"/>
      <c r="CF158" s="13"/>
      <c r="CG158" s="13"/>
      <c r="CH158" s="13"/>
      <c r="CI158" s="13"/>
      <c r="CJ158" s="13"/>
      <c r="CK158" s="13"/>
      <c r="CL158" s="13"/>
      <c r="CM158" s="13"/>
      <c r="CN158" s="13"/>
      <c r="CO158" s="13"/>
      <c r="CP158" s="13"/>
      <c r="CQ158" s="13"/>
      <c r="CR158" s="13"/>
      <c r="CS158" s="13"/>
      <c r="CT158" s="13"/>
      <c r="CU158" s="13"/>
    </row>
    <row r="159" spans="1:99" x14ac:dyDescent="0.35">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c r="AT159" s="13"/>
      <c r="AU159" s="13"/>
      <c r="AV159" s="13"/>
      <c r="AW159" s="13"/>
      <c r="AX159" s="13"/>
      <c r="AY159" s="13"/>
      <c r="AZ159" s="13"/>
      <c r="BA159" s="13"/>
      <c r="BB159" s="13"/>
      <c r="BC159" s="13"/>
      <c r="BD159" s="13"/>
      <c r="BE159" s="13"/>
      <c r="BF159" s="13"/>
      <c r="BG159" s="13"/>
      <c r="BH159" s="13"/>
      <c r="BI159" s="13"/>
      <c r="BJ159" s="13"/>
      <c r="BK159" s="13"/>
      <c r="BL159" s="13"/>
      <c r="BM159" s="13"/>
      <c r="BN159" s="13"/>
      <c r="BO159" s="13"/>
      <c r="BP159" s="13"/>
      <c r="BQ159" s="13"/>
      <c r="BR159" s="13"/>
      <c r="BS159" s="13"/>
      <c r="BT159" s="13"/>
      <c r="BU159" s="13"/>
      <c r="BV159" s="13"/>
      <c r="BW159" s="13"/>
      <c r="BX159" s="13"/>
      <c r="BY159" s="13"/>
      <c r="BZ159" s="13"/>
      <c r="CA159" s="13"/>
      <c r="CB159" s="13"/>
      <c r="CC159" s="13"/>
      <c r="CD159" s="13"/>
      <c r="CE159" s="13"/>
      <c r="CF159" s="13"/>
      <c r="CG159" s="13"/>
      <c r="CH159" s="13"/>
      <c r="CI159" s="13"/>
      <c r="CJ159" s="13"/>
      <c r="CK159" s="13"/>
      <c r="CL159" s="13"/>
      <c r="CM159" s="13"/>
      <c r="CN159" s="13"/>
      <c r="CO159" s="13"/>
      <c r="CP159" s="13"/>
      <c r="CQ159" s="13"/>
      <c r="CR159" s="13"/>
      <c r="CS159" s="13"/>
      <c r="CT159" s="13"/>
      <c r="CU159" s="13"/>
    </row>
    <row r="160" spans="1:99" x14ac:dyDescent="0.35">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c r="AK160" s="13"/>
      <c r="AL160" s="13"/>
      <c r="AM160" s="13"/>
      <c r="AN160" s="13"/>
      <c r="AO160" s="13"/>
      <c r="AP160" s="13"/>
      <c r="AQ160" s="13"/>
      <c r="AR160" s="13"/>
      <c r="AS160" s="13"/>
      <c r="AT160" s="13"/>
      <c r="AU160" s="13"/>
      <c r="AV160" s="13"/>
      <c r="AW160" s="13"/>
      <c r="AX160" s="13"/>
      <c r="AY160" s="13"/>
      <c r="AZ160" s="13"/>
      <c r="BA160" s="13"/>
      <c r="BB160" s="13"/>
      <c r="BC160" s="13"/>
      <c r="BD160" s="13"/>
      <c r="BE160" s="13"/>
      <c r="BF160" s="13"/>
      <c r="BG160" s="13"/>
      <c r="BH160" s="13"/>
      <c r="BI160" s="13"/>
      <c r="BJ160" s="13"/>
      <c r="BK160" s="13"/>
      <c r="BL160" s="13"/>
      <c r="BM160" s="13"/>
      <c r="BN160" s="13"/>
      <c r="BO160" s="13"/>
      <c r="BP160" s="13"/>
      <c r="BQ160" s="13"/>
      <c r="BR160" s="13"/>
      <c r="BS160" s="13"/>
      <c r="BT160" s="13"/>
      <c r="BU160" s="13"/>
      <c r="BV160" s="13"/>
      <c r="BW160" s="13"/>
      <c r="BX160" s="13"/>
      <c r="BY160" s="13"/>
      <c r="BZ160" s="13"/>
      <c r="CA160" s="13"/>
      <c r="CB160" s="13"/>
      <c r="CC160" s="13"/>
      <c r="CD160" s="13"/>
      <c r="CE160" s="13"/>
      <c r="CF160" s="13"/>
      <c r="CG160" s="13"/>
      <c r="CH160" s="13"/>
      <c r="CI160" s="13"/>
      <c r="CJ160" s="13"/>
      <c r="CK160" s="13"/>
      <c r="CL160" s="13"/>
      <c r="CM160" s="13"/>
      <c r="CN160" s="13"/>
      <c r="CO160" s="13"/>
      <c r="CP160" s="13"/>
      <c r="CQ160" s="13"/>
      <c r="CR160" s="13"/>
      <c r="CS160" s="13"/>
      <c r="CT160" s="13"/>
      <c r="CU160" s="13"/>
    </row>
    <row r="161" spans="1:99" x14ac:dyDescent="0.35">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c r="BB161" s="13"/>
      <c r="BC161" s="13"/>
      <c r="BD161" s="13"/>
      <c r="BE161" s="13"/>
      <c r="BF161" s="13"/>
      <c r="BG161" s="13"/>
      <c r="BH161" s="13"/>
      <c r="BI161" s="13"/>
      <c r="BJ161" s="13"/>
      <c r="BK161" s="13"/>
      <c r="BL161" s="13"/>
      <c r="BM161" s="13"/>
      <c r="BN161" s="13"/>
      <c r="BO161" s="13"/>
      <c r="BP161" s="13"/>
      <c r="BQ161" s="13"/>
      <c r="BR161" s="13"/>
      <c r="BS161" s="13"/>
      <c r="BT161" s="13"/>
      <c r="BU161" s="13"/>
      <c r="BV161" s="13"/>
      <c r="BW161" s="13"/>
      <c r="BX161" s="13"/>
      <c r="BY161" s="13"/>
      <c r="BZ161" s="13"/>
      <c r="CA161" s="13"/>
      <c r="CB161" s="13"/>
      <c r="CC161" s="13"/>
      <c r="CD161" s="13"/>
      <c r="CE161" s="13"/>
      <c r="CF161" s="13"/>
      <c r="CG161" s="13"/>
      <c r="CH161" s="13"/>
      <c r="CI161" s="13"/>
      <c r="CJ161" s="13"/>
      <c r="CK161" s="13"/>
      <c r="CL161" s="13"/>
      <c r="CM161" s="13"/>
      <c r="CN161" s="13"/>
      <c r="CO161" s="13"/>
      <c r="CP161" s="13"/>
      <c r="CQ161" s="13"/>
      <c r="CR161" s="13"/>
      <c r="CS161" s="13"/>
      <c r="CT161" s="13"/>
      <c r="CU161" s="13"/>
    </row>
    <row r="162" spans="1:99" x14ac:dyDescent="0.35">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c r="AK162" s="13"/>
      <c r="AL162" s="13"/>
      <c r="AM162" s="13"/>
      <c r="AN162" s="13"/>
      <c r="AO162" s="13"/>
      <c r="AP162" s="13"/>
      <c r="AQ162" s="13"/>
      <c r="AR162" s="13"/>
      <c r="AS162" s="13"/>
      <c r="AT162" s="13"/>
      <c r="AU162" s="13"/>
      <c r="AV162" s="13"/>
      <c r="AW162" s="13"/>
      <c r="AX162" s="13"/>
      <c r="AY162" s="13"/>
      <c r="AZ162" s="13"/>
      <c r="BA162" s="13"/>
      <c r="BB162" s="13"/>
      <c r="BC162" s="13"/>
      <c r="BD162" s="13"/>
      <c r="BE162" s="13"/>
      <c r="BF162" s="13"/>
      <c r="BG162" s="13"/>
      <c r="BH162" s="13"/>
      <c r="BI162" s="13"/>
      <c r="BJ162" s="13"/>
      <c r="BK162" s="13"/>
      <c r="BL162" s="13"/>
      <c r="BM162" s="13"/>
      <c r="BN162" s="13"/>
      <c r="BO162" s="13"/>
      <c r="BP162" s="13"/>
      <c r="BQ162" s="13"/>
      <c r="BR162" s="13"/>
      <c r="BS162" s="13"/>
      <c r="BT162" s="13"/>
      <c r="BU162" s="13"/>
      <c r="BV162" s="13"/>
      <c r="BW162" s="13"/>
      <c r="BX162" s="13"/>
      <c r="BY162" s="13"/>
      <c r="BZ162" s="13"/>
      <c r="CA162" s="13"/>
      <c r="CB162" s="13"/>
      <c r="CC162" s="13"/>
      <c r="CD162" s="13"/>
      <c r="CE162" s="13"/>
      <c r="CF162" s="13"/>
      <c r="CG162" s="13"/>
      <c r="CH162" s="13"/>
      <c r="CI162" s="13"/>
      <c r="CJ162" s="13"/>
      <c r="CK162" s="13"/>
      <c r="CL162" s="13"/>
      <c r="CM162" s="13"/>
      <c r="CN162" s="13"/>
      <c r="CO162" s="13"/>
      <c r="CP162" s="13"/>
      <c r="CQ162" s="13"/>
      <c r="CR162" s="13"/>
      <c r="CS162" s="13"/>
      <c r="CT162" s="13"/>
      <c r="CU162" s="13"/>
    </row>
    <row r="163" spans="1:99" x14ac:dyDescent="0.35">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c r="BB163" s="13"/>
      <c r="BC163" s="13"/>
      <c r="BD163" s="13"/>
      <c r="BE163" s="13"/>
      <c r="BF163" s="13"/>
      <c r="BG163" s="13"/>
      <c r="BH163" s="13"/>
      <c r="BI163" s="13"/>
      <c r="BJ163" s="13"/>
      <c r="BK163" s="13"/>
      <c r="BL163" s="13"/>
      <c r="BM163" s="13"/>
      <c r="BN163" s="13"/>
      <c r="BO163" s="13"/>
      <c r="BP163" s="13"/>
      <c r="BQ163" s="13"/>
      <c r="BR163" s="13"/>
      <c r="BS163" s="13"/>
      <c r="BT163" s="13"/>
      <c r="BU163" s="13"/>
      <c r="BV163" s="13"/>
      <c r="BW163" s="13"/>
      <c r="BX163" s="13"/>
      <c r="BY163" s="13"/>
      <c r="BZ163" s="13"/>
      <c r="CA163" s="13"/>
      <c r="CB163" s="13"/>
      <c r="CC163" s="13"/>
      <c r="CD163" s="13"/>
      <c r="CE163" s="13"/>
      <c r="CF163" s="13"/>
      <c r="CG163" s="13"/>
      <c r="CH163" s="13"/>
      <c r="CI163" s="13"/>
      <c r="CJ163" s="13"/>
      <c r="CK163" s="13"/>
      <c r="CL163" s="13"/>
      <c r="CM163" s="13"/>
      <c r="CN163" s="13"/>
      <c r="CO163" s="13"/>
      <c r="CP163" s="13"/>
      <c r="CQ163" s="13"/>
      <c r="CR163" s="13"/>
      <c r="CS163" s="13"/>
      <c r="CT163" s="13"/>
      <c r="CU163" s="13"/>
    </row>
    <row r="164" spans="1:99" x14ac:dyDescent="0.35">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c r="AK164" s="13"/>
      <c r="AL164" s="13"/>
      <c r="AM164" s="13"/>
      <c r="AN164" s="13"/>
      <c r="AO164" s="13"/>
      <c r="AP164" s="13"/>
      <c r="AQ164" s="13"/>
      <c r="AR164" s="13"/>
      <c r="AS164" s="13"/>
      <c r="AT164" s="13"/>
      <c r="AU164" s="13"/>
      <c r="AV164" s="13"/>
      <c r="AW164" s="13"/>
      <c r="AX164" s="13"/>
      <c r="AY164" s="13"/>
      <c r="AZ164" s="13"/>
      <c r="BA164" s="13"/>
      <c r="BB164" s="13"/>
      <c r="BC164" s="13"/>
      <c r="BD164" s="13"/>
      <c r="BE164" s="13"/>
      <c r="BF164" s="13"/>
      <c r="BG164" s="13"/>
      <c r="BH164" s="13"/>
      <c r="BI164" s="13"/>
      <c r="BJ164" s="13"/>
      <c r="BK164" s="13"/>
      <c r="BL164" s="13"/>
      <c r="BM164" s="13"/>
      <c r="BN164" s="13"/>
      <c r="BO164" s="13"/>
      <c r="BP164" s="13"/>
      <c r="BQ164" s="13"/>
      <c r="BR164" s="13"/>
      <c r="BS164" s="13"/>
      <c r="BT164" s="13"/>
      <c r="BU164" s="13"/>
      <c r="BV164" s="13"/>
      <c r="BW164" s="13"/>
      <c r="BX164" s="13"/>
      <c r="BY164" s="13"/>
      <c r="BZ164" s="13"/>
      <c r="CA164" s="13"/>
      <c r="CB164" s="13"/>
      <c r="CC164" s="13"/>
      <c r="CD164" s="13"/>
      <c r="CE164" s="13"/>
      <c r="CF164" s="13"/>
      <c r="CG164" s="13"/>
      <c r="CH164" s="13"/>
      <c r="CI164" s="13"/>
      <c r="CJ164" s="13"/>
      <c r="CK164" s="13"/>
      <c r="CL164" s="13"/>
      <c r="CM164" s="13"/>
      <c r="CN164" s="13"/>
      <c r="CO164" s="13"/>
      <c r="CP164" s="13"/>
      <c r="CQ164" s="13"/>
      <c r="CR164" s="13"/>
      <c r="CS164" s="13"/>
      <c r="CT164" s="13"/>
      <c r="CU164" s="13"/>
    </row>
    <row r="165" spans="1:99" x14ac:dyDescent="0.35">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c r="BB165" s="13"/>
      <c r="BC165" s="13"/>
      <c r="BD165" s="13"/>
      <c r="BE165" s="13"/>
      <c r="BF165" s="13"/>
      <c r="BG165" s="13"/>
      <c r="BH165" s="13"/>
      <c r="BI165" s="13"/>
      <c r="BJ165" s="13"/>
      <c r="BK165" s="13"/>
      <c r="BL165" s="13"/>
      <c r="BM165" s="13"/>
      <c r="BN165" s="13"/>
      <c r="BO165" s="13"/>
      <c r="BP165" s="13"/>
      <c r="BQ165" s="13"/>
      <c r="BR165" s="13"/>
      <c r="BS165" s="13"/>
      <c r="BT165" s="13"/>
      <c r="BU165" s="13"/>
      <c r="BV165" s="13"/>
      <c r="BW165" s="13"/>
      <c r="BX165" s="13"/>
      <c r="BY165" s="13"/>
      <c r="BZ165" s="13"/>
      <c r="CA165" s="13"/>
      <c r="CB165" s="13"/>
      <c r="CC165" s="13"/>
      <c r="CD165" s="13"/>
      <c r="CE165" s="13"/>
      <c r="CF165" s="13"/>
      <c r="CG165" s="13"/>
      <c r="CH165" s="13"/>
      <c r="CI165" s="13"/>
      <c r="CJ165" s="13"/>
      <c r="CK165" s="13"/>
      <c r="CL165" s="13"/>
      <c r="CM165" s="13"/>
      <c r="CN165" s="13"/>
      <c r="CO165" s="13"/>
      <c r="CP165" s="13"/>
      <c r="CQ165" s="13"/>
      <c r="CR165" s="13"/>
      <c r="CS165" s="13"/>
      <c r="CT165" s="13"/>
      <c r="CU165" s="13"/>
    </row>
    <row r="166" spans="1:99" x14ac:dyDescent="0.35">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c r="AK166" s="13"/>
      <c r="AL166" s="13"/>
      <c r="AM166" s="13"/>
      <c r="AN166" s="13"/>
      <c r="AO166" s="13"/>
      <c r="AP166" s="13"/>
      <c r="AQ166" s="13"/>
      <c r="AR166" s="13"/>
      <c r="AS166" s="13"/>
      <c r="AT166" s="13"/>
      <c r="AU166" s="13"/>
      <c r="AV166" s="13"/>
      <c r="AW166" s="13"/>
      <c r="AX166" s="13"/>
      <c r="AY166" s="13"/>
      <c r="AZ166" s="13"/>
      <c r="BA166" s="13"/>
      <c r="BB166" s="13"/>
      <c r="BC166" s="13"/>
      <c r="BD166" s="13"/>
      <c r="BE166" s="13"/>
      <c r="BF166" s="13"/>
      <c r="BG166" s="13"/>
      <c r="BH166" s="13"/>
      <c r="BI166" s="13"/>
      <c r="BJ166" s="13"/>
      <c r="BK166" s="13"/>
      <c r="BL166" s="13"/>
      <c r="BM166" s="13"/>
      <c r="BN166" s="13"/>
      <c r="BO166" s="13"/>
      <c r="BP166" s="13"/>
      <c r="BQ166" s="13"/>
      <c r="BR166" s="13"/>
      <c r="BS166" s="13"/>
      <c r="BT166" s="13"/>
      <c r="BU166" s="13"/>
      <c r="BV166" s="13"/>
      <c r="BW166" s="13"/>
      <c r="BX166" s="13"/>
      <c r="BY166" s="13"/>
      <c r="BZ166" s="13"/>
      <c r="CA166" s="13"/>
      <c r="CB166" s="13"/>
      <c r="CC166" s="13"/>
      <c r="CD166" s="13"/>
      <c r="CE166" s="13"/>
      <c r="CF166" s="13"/>
      <c r="CG166" s="13"/>
      <c r="CH166" s="13"/>
      <c r="CI166" s="13"/>
      <c r="CJ166" s="13"/>
      <c r="CK166" s="13"/>
      <c r="CL166" s="13"/>
      <c r="CM166" s="13"/>
      <c r="CN166" s="13"/>
      <c r="CO166" s="13"/>
      <c r="CP166" s="13"/>
      <c r="CQ166" s="13"/>
      <c r="CR166" s="13"/>
      <c r="CS166" s="13"/>
      <c r="CT166" s="13"/>
      <c r="CU166" s="13"/>
    </row>
    <row r="167" spans="1:99" x14ac:dyDescent="0.35">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c r="BB167" s="13"/>
      <c r="BC167" s="13"/>
      <c r="BD167" s="13"/>
      <c r="BE167" s="13"/>
      <c r="BF167" s="13"/>
      <c r="BG167" s="13"/>
      <c r="BH167" s="13"/>
      <c r="BI167" s="13"/>
      <c r="BJ167" s="13"/>
      <c r="BK167" s="13"/>
      <c r="BL167" s="13"/>
      <c r="BM167" s="13"/>
      <c r="BN167" s="13"/>
      <c r="BO167" s="13"/>
      <c r="BP167" s="13"/>
      <c r="BQ167" s="13"/>
      <c r="BR167" s="13"/>
      <c r="BS167" s="13"/>
      <c r="BT167" s="13"/>
      <c r="BU167" s="13"/>
      <c r="BV167" s="13"/>
      <c r="BW167" s="13"/>
      <c r="BX167" s="13"/>
      <c r="BY167" s="13"/>
      <c r="BZ167" s="13"/>
      <c r="CA167" s="13"/>
      <c r="CB167" s="13"/>
      <c r="CC167" s="13"/>
      <c r="CD167" s="13"/>
      <c r="CE167" s="13"/>
      <c r="CF167" s="13"/>
      <c r="CG167" s="13"/>
      <c r="CH167" s="13"/>
      <c r="CI167" s="13"/>
      <c r="CJ167" s="13"/>
      <c r="CK167" s="13"/>
      <c r="CL167" s="13"/>
      <c r="CM167" s="13"/>
      <c r="CN167" s="13"/>
      <c r="CO167" s="13"/>
      <c r="CP167" s="13"/>
      <c r="CQ167" s="13"/>
      <c r="CR167" s="13"/>
      <c r="CS167" s="13"/>
      <c r="CT167" s="13"/>
      <c r="CU167" s="13"/>
    </row>
    <row r="168" spans="1:99" x14ac:dyDescent="0.35">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3"/>
      <c r="AW168" s="13"/>
      <c r="AX168" s="13"/>
      <c r="AY168" s="13"/>
      <c r="AZ168" s="13"/>
      <c r="BA168" s="13"/>
      <c r="BB168" s="13"/>
      <c r="BC168" s="13"/>
      <c r="BD168" s="13"/>
      <c r="BE168" s="13"/>
      <c r="BF168" s="13"/>
      <c r="BG168" s="13"/>
      <c r="BH168" s="13"/>
      <c r="BI168" s="13"/>
      <c r="BJ168" s="13"/>
      <c r="BK168" s="13"/>
      <c r="BL168" s="13"/>
      <c r="BM168" s="13"/>
      <c r="BN168" s="13"/>
      <c r="BO168" s="13"/>
      <c r="BP168" s="13"/>
      <c r="BQ168" s="13"/>
      <c r="BR168" s="13"/>
      <c r="BS168" s="13"/>
      <c r="BT168" s="13"/>
      <c r="BU168" s="13"/>
      <c r="BV168" s="13"/>
      <c r="BW168" s="13"/>
      <c r="BX168" s="13"/>
      <c r="BY168" s="13"/>
      <c r="BZ168" s="13"/>
      <c r="CA168" s="13"/>
      <c r="CB168" s="13"/>
      <c r="CC168" s="13"/>
      <c r="CD168" s="13"/>
      <c r="CE168" s="13"/>
      <c r="CF168" s="13"/>
      <c r="CG168" s="13"/>
      <c r="CH168" s="13"/>
      <c r="CI168" s="13"/>
      <c r="CJ168" s="13"/>
      <c r="CK168" s="13"/>
      <c r="CL168" s="13"/>
      <c r="CM168" s="13"/>
      <c r="CN168" s="13"/>
      <c r="CO168" s="13"/>
      <c r="CP168" s="13"/>
      <c r="CQ168" s="13"/>
      <c r="CR168" s="13"/>
      <c r="CS168" s="13"/>
      <c r="CT168" s="13"/>
      <c r="CU168" s="13"/>
    </row>
    <row r="169" spans="1:99" x14ac:dyDescent="0.35">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13"/>
      <c r="BB169" s="13"/>
      <c r="BC169" s="13"/>
      <c r="BD169" s="13"/>
      <c r="BE169" s="13"/>
      <c r="BF169" s="13"/>
      <c r="BG169" s="13"/>
      <c r="BH169" s="13"/>
      <c r="BI169" s="13"/>
      <c r="BJ169" s="13"/>
      <c r="BK169" s="13"/>
      <c r="BL169" s="13"/>
      <c r="BM169" s="13"/>
      <c r="BN169" s="13"/>
      <c r="BO169" s="13"/>
      <c r="BP169" s="13"/>
      <c r="BQ169" s="13"/>
      <c r="BR169" s="13"/>
      <c r="BS169" s="13"/>
      <c r="BT169" s="13"/>
      <c r="BU169" s="13"/>
      <c r="BV169" s="13"/>
      <c r="BW169" s="13"/>
      <c r="BX169" s="13"/>
      <c r="BY169" s="13"/>
      <c r="BZ169" s="13"/>
      <c r="CA169" s="13"/>
      <c r="CB169" s="13"/>
      <c r="CC169" s="13"/>
      <c r="CD169" s="13"/>
      <c r="CE169" s="13"/>
      <c r="CF169" s="13"/>
      <c r="CG169" s="13"/>
      <c r="CH169" s="13"/>
      <c r="CI169" s="13"/>
      <c r="CJ169" s="13"/>
      <c r="CK169" s="13"/>
      <c r="CL169" s="13"/>
      <c r="CM169" s="13"/>
      <c r="CN169" s="13"/>
      <c r="CO169" s="13"/>
      <c r="CP169" s="13"/>
      <c r="CQ169" s="13"/>
      <c r="CR169" s="13"/>
      <c r="CS169" s="13"/>
      <c r="CT169" s="13"/>
      <c r="CU169" s="13"/>
    </row>
    <row r="170" spans="1:99" x14ac:dyDescent="0.35">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c r="BB170" s="13"/>
      <c r="BC170" s="13"/>
      <c r="BD170" s="13"/>
      <c r="BE170" s="13"/>
      <c r="BF170" s="13"/>
      <c r="BG170" s="13"/>
      <c r="BH170" s="13"/>
      <c r="BI170" s="13"/>
      <c r="BJ170" s="13"/>
      <c r="BK170" s="13"/>
      <c r="BL170" s="13"/>
      <c r="BM170" s="13"/>
      <c r="BN170" s="13"/>
      <c r="BO170" s="13"/>
      <c r="BP170" s="13"/>
      <c r="BQ170" s="13"/>
      <c r="BR170" s="13"/>
      <c r="BS170" s="13"/>
      <c r="BT170" s="13"/>
      <c r="BU170" s="13"/>
      <c r="BV170" s="13"/>
      <c r="BW170" s="13"/>
      <c r="BX170" s="13"/>
      <c r="BY170" s="13"/>
      <c r="BZ170" s="13"/>
      <c r="CA170" s="13"/>
      <c r="CB170" s="13"/>
      <c r="CC170" s="13"/>
      <c r="CD170" s="13"/>
      <c r="CE170" s="13"/>
      <c r="CF170" s="13"/>
      <c r="CG170" s="13"/>
      <c r="CH170" s="13"/>
      <c r="CI170" s="13"/>
      <c r="CJ170" s="13"/>
      <c r="CK170" s="13"/>
      <c r="CL170" s="13"/>
      <c r="CM170" s="13"/>
      <c r="CN170" s="13"/>
      <c r="CO170" s="13"/>
      <c r="CP170" s="13"/>
      <c r="CQ170" s="13"/>
      <c r="CR170" s="13"/>
      <c r="CS170" s="13"/>
      <c r="CT170" s="13"/>
      <c r="CU170" s="13"/>
    </row>
    <row r="171" spans="1:99" x14ac:dyDescent="0.35">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13"/>
      <c r="BB171" s="13"/>
      <c r="BC171" s="13"/>
      <c r="BD171" s="13"/>
      <c r="BE171" s="13"/>
      <c r="BF171" s="13"/>
      <c r="BG171" s="13"/>
      <c r="BH171" s="13"/>
      <c r="BI171" s="13"/>
      <c r="BJ171" s="13"/>
      <c r="BK171" s="13"/>
      <c r="BL171" s="13"/>
      <c r="BM171" s="13"/>
      <c r="BN171" s="13"/>
      <c r="BO171" s="13"/>
      <c r="BP171" s="13"/>
      <c r="BQ171" s="13"/>
      <c r="BR171" s="13"/>
      <c r="BS171" s="13"/>
      <c r="BT171" s="13"/>
      <c r="BU171" s="13"/>
      <c r="BV171" s="13"/>
      <c r="BW171" s="13"/>
      <c r="BX171" s="13"/>
      <c r="BY171" s="13"/>
      <c r="BZ171" s="13"/>
      <c r="CA171" s="13"/>
      <c r="CB171" s="13"/>
      <c r="CC171" s="13"/>
      <c r="CD171" s="13"/>
      <c r="CE171" s="13"/>
      <c r="CF171" s="13"/>
      <c r="CG171" s="13"/>
      <c r="CH171" s="13"/>
      <c r="CI171" s="13"/>
      <c r="CJ171" s="13"/>
      <c r="CK171" s="13"/>
      <c r="CL171" s="13"/>
      <c r="CM171" s="13"/>
      <c r="CN171" s="13"/>
      <c r="CO171" s="13"/>
      <c r="CP171" s="13"/>
      <c r="CQ171" s="13"/>
      <c r="CR171" s="13"/>
      <c r="CS171" s="13"/>
      <c r="CT171" s="13"/>
      <c r="CU171" s="13"/>
    </row>
    <row r="172" spans="1:99" x14ac:dyDescent="0.35">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13"/>
      <c r="AL172" s="13"/>
      <c r="AM172" s="13"/>
      <c r="AN172" s="13"/>
      <c r="AO172" s="13"/>
      <c r="AP172" s="13"/>
      <c r="AQ172" s="13"/>
      <c r="AR172" s="13"/>
      <c r="AS172" s="13"/>
      <c r="AT172" s="13"/>
      <c r="AU172" s="13"/>
      <c r="AV172" s="13"/>
      <c r="AW172" s="13"/>
      <c r="AX172" s="13"/>
      <c r="AY172" s="13"/>
      <c r="AZ172" s="13"/>
      <c r="BA172" s="13"/>
      <c r="BB172" s="13"/>
      <c r="BC172" s="13"/>
      <c r="BD172" s="13"/>
      <c r="BE172" s="13"/>
      <c r="BF172" s="13"/>
      <c r="BG172" s="13"/>
      <c r="BH172" s="13"/>
      <c r="BI172" s="13"/>
      <c r="BJ172" s="13"/>
      <c r="BK172" s="13"/>
      <c r="BL172" s="13"/>
      <c r="BM172" s="13"/>
      <c r="BN172" s="13"/>
      <c r="BO172" s="13"/>
      <c r="BP172" s="13"/>
      <c r="BQ172" s="13"/>
      <c r="BR172" s="13"/>
      <c r="BS172" s="13"/>
      <c r="BT172" s="13"/>
      <c r="BU172" s="13"/>
      <c r="BV172" s="13"/>
      <c r="BW172" s="13"/>
      <c r="BX172" s="13"/>
      <c r="BY172" s="13"/>
      <c r="BZ172" s="13"/>
      <c r="CA172" s="13"/>
      <c r="CB172" s="13"/>
      <c r="CC172" s="13"/>
      <c r="CD172" s="13"/>
      <c r="CE172" s="13"/>
      <c r="CF172" s="13"/>
      <c r="CG172" s="13"/>
      <c r="CH172" s="13"/>
      <c r="CI172" s="13"/>
      <c r="CJ172" s="13"/>
      <c r="CK172" s="13"/>
      <c r="CL172" s="13"/>
      <c r="CM172" s="13"/>
      <c r="CN172" s="13"/>
      <c r="CO172" s="13"/>
      <c r="CP172" s="13"/>
      <c r="CQ172" s="13"/>
      <c r="CR172" s="13"/>
      <c r="CS172" s="13"/>
      <c r="CT172" s="13"/>
      <c r="CU172" s="13"/>
    </row>
    <row r="173" spans="1:99" x14ac:dyDescent="0.35">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13"/>
      <c r="BB173" s="13"/>
      <c r="BC173" s="13"/>
      <c r="BD173" s="13"/>
      <c r="BE173" s="13"/>
      <c r="BF173" s="13"/>
      <c r="BG173" s="13"/>
      <c r="BH173" s="13"/>
      <c r="BI173" s="13"/>
      <c r="BJ173" s="13"/>
      <c r="BK173" s="13"/>
      <c r="BL173" s="13"/>
      <c r="BM173" s="13"/>
      <c r="BN173" s="13"/>
      <c r="BO173" s="13"/>
      <c r="BP173" s="13"/>
      <c r="BQ173" s="13"/>
      <c r="BR173" s="13"/>
      <c r="BS173" s="13"/>
      <c r="BT173" s="13"/>
      <c r="BU173" s="13"/>
      <c r="BV173" s="13"/>
      <c r="BW173" s="13"/>
      <c r="BX173" s="13"/>
      <c r="BY173" s="13"/>
      <c r="BZ173" s="13"/>
      <c r="CA173" s="13"/>
      <c r="CB173" s="13"/>
      <c r="CC173" s="13"/>
      <c r="CD173" s="13"/>
      <c r="CE173" s="13"/>
      <c r="CF173" s="13"/>
      <c r="CG173" s="13"/>
      <c r="CH173" s="13"/>
      <c r="CI173" s="13"/>
      <c r="CJ173" s="13"/>
      <c r="CK173" s="13"/>
      <c r="CL173" s="13"/>
      <c r="CM173" s="13"/>
      <c r="CN173" s="13"/>
      <c r="CO173" s="13"/>
      <c r="CP173" s="13"/>
      <c r="CQ173" s="13"/>
      <c r="CR173" s="13"/>
      <c r="CS173" s="13"/>
      <c r="CT173" s="13"/>
      <c r="CU173" s="13"/>
    </row>
    <row r="174" spans="1:99" x14ac:dyDescent="0.35">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13"/>
      <c r="BB174" s="13"/>
      <c r="BC174" s="13"/>
      <c r="BD174" s="13"/>
      <c r="BE174" s="13"/>
      <c r="BF174" s="13"/>
      <c r="BG174" s="13"/>
      <c r="BH174" s="13"/>
      <c r="BI174" s="13"/>
      <c r="BJ174" s="13"/>
      <c r="BK174" s="13"/>
      <c r="BL174" s="13"/>
      <c r="BM174" s="13"/>
      <c r="BN174" s="13"/>
      <c r="BO174" s="13"/>
      <c r="BP174" s="13"/>
      <c r="BQ174" s="13"/>
      <c r="BR174" s="13"/>
      <c r="BS174" s="13"/>
      <c r="BT174" s="13"/>
      <c r="BU174" s="13"/>
      <c r="BV174" s="13"/>
      <c r="BW174" s="13"/>
      <c r="BX174" s="13"/>
      <c r="BY174" s="13"/>
      <c r="BZ174" s="13"/>
      <c r="CA174" s="13"/>
      <c r="CB174" s="13"/>
      <c r="CC174" s="13"/>
      <c r="CD174" s="13"/>
      <c r="CE174" s="13"/>
      <c r="CF174" s="13"/>
      <c r="CG174" s="13"/>
      <c r="CH174" s="13"/>
      <c r="CI174" s="13"/>
      <c r="CJ174" s="13"/>
      <c r="CK174" s="13"/>
      <c r="CL174" s="13"/>
      <c r="CM174" s="13"/>
      <c r="CN174" s="13"/>
      <c r="CO174" s="13"/>
      <c r="CP174" s="13"/>
      <c r="CQ174" s="13"/>
      <c r="CR174" s="13"/>
      <c r="CS174" s="13"/>
      <c r="CT174" s="13"/>
      <c r="CU174" s="13"/>
    </row>
    <row r="175" spans="1:99" x14ac:dyDescent="0.35">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13"/>
      <c r="BB175" s="13"/>
      <c r="BC175" s="13"/>
      <c r="BD175" s="13"/>
      <c r="BE175" s="13"/>
      <c r="BF175" s="13"/>
      <c r="BG175" s="13"/>
      <c r="BH175" s="13"/>
      <c r="BI175" s="13"/>
      <c r="BJ175" s="13"/>
      <c r="BK175" s="13"/>
      <c r="BL175" s="13"/>
      <c r="BM175" s="13"/>
      <c r="BN175" s="13"/>
      <c r="BO175" s="13"/>
      <c r="BP175" s="13"/>
      <c r="BQ175" s="13"/>
      <c r="BR175" s="13"/>
      <c r="BS175" s="13"/>
      <c r="BT175" s="13"/>
      <c r="BU175" s="13"/>
      <c r="BV175" s="13"/>
      <c r="BW175" s="13"/>
      <c r="BX175" s="13"/>
      <c r="BY175" s="13"/>
      <c r="BZ175" s="13"/>
      <c r="CA175" s="13"/>
      <c r="CB175" s="13"/>
      <c r="CC175" s="13"/>
      <c r="CD175" s="13"/>
      <c r="CE175" s="13"/>
      <c r="CF175" s="13"/>
      <c r="CG175" s="13"/>
      <c r="CH175" s="13"/>
      <c r="CI175" s="13"/>
      <c r="CJ175" s="13"/>
      <c r="CK175" s="13"/>
      <c r="CL175" s="13"/>
      <c r="CM175" s="13"/>
      <c r="CN175" s="13"/>
      <c r="CO175" s="13"/>
      <c r="CP175" s="13"/>
      <c r="CQ175" s="13"/>
      <c r="CR175" s="13"/>
      <c r="CS175" s="13"/>
      <c r="CT175" s="13"/>
      <c r="CU175" s="13"/>
    </row>
    <row r="176" spans="1:99" x14ac:dyDescent="0.35">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13"/>
      <c r="BB176" s="13"/>
      <c r="BC176" s="13"/>
      <c r="BD176" s="13"/>
      <c r="BE176" s="13"/>
      <c r="BF176" s="13"/>
      <c r="BG176" s="13"/>
      <c r="BH176" s="13"/>
      <c r="BI176" s="13"/>
      <c r="BJ176" s="13"/>
      <c r="BK176" s="13"/>
      <c r="BL176" s="13"/>
      <c r="BM176" s="13"/>
      <c r="BN176" s="13"/>
      <c r="BO176" s="13"/>
      <c r="BP176" s="13"/>
      <c r="BQ176" s="13"/>
      <c r="BR176" s="13"/>
      <c r="BS176" s="13"/>
      <c r="BT176" s="13"/>
      <c r="BU176" s="13"/>
      <c r="BV176" s="13"/>
      <c r="BW176" s="13"/>
      <c r="BX176" s="13"/>
      <c r="BY176" s="13"/>
      <c r="BZ176" s="13"/>
      <c r="CA176" s="13"/>
      <c r="CB176" s="13"/>
      <c r="CC176" s="13"/>
      <c r="CD176" s="13"/>
      <c r="CE176" s="13"/>
      <c r="CF176" s="13"/>
      <c r="CG176" s="13"/>
      <c r="CH176" s="13"/>
      <c r="CI176" s="13"/>
      <c r="CJ176" s="13"/>
      <c r="CK176" s="13"/>
      <c r="CL176" s="13"/>
      <c r="CM176" s="13"/>
      <c r="CN176" s="13"/>
      <c r="CO176" s="13"/>
      <c r="CP176" s="13"/>
      <c r="CQ176" s="13"/>
      <c r="CR176" s="13"/>
      <c r="CS176" s="13"/>
      <c r="CT176" s="13"/>
      <c r="CU176" s="13"/>
    </row>
    <row r="177" spans="1:99" x14ac:dyDescent="0.35">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c r="BM177" s="13"/>
      <c r="BN177" s="13"/>
      <c r="BO177" s="13"/>
      <c r="BP177" s="13"/>
      <c r="BQ177" s="13"/>
      <c r="BR177" s="13"/>
      <c r="BS177" s="13"/>
      <c r="BT177" s="13"/>
      <c r="BU177" s="13"/>
      <c r="BV177" s="13"/>
      <c r="BW177" s="13"/>
      <c r="BX177" s="13"/>
      <c r="BY177" s="13"/>
      <c r="BZ177" s="13"/>
      <c r="CA177" s="13"/>
      <c r="CB177" s="13"/>
      <c r="CC177" s="13"/>
      <c r="CD177" s="13"/>
      <c r="CE177" s="13"/>
      <c r="CF177" s="13"/>
      <c r="CG177" s="13"/>
      <c r="CH177" s="13"/>
      <c r="CI177" s="13"/>
      <c r="CJ177" s="13"/>
      <c r="CK177" s="13"/>
      <c r="CL177" s="13"/>
      <c r="CM177" s="13"/>
      <c r="CN177" s="13"/>
      <c r="CO177" s="13"/>
      <c r="CP177" s="13"/>
      <c r="CQ177" s="13"/>
      <c r="CR177" s="13"/>
      <c r="CS177" s="13"/>
      <c r="CT177" s="13"/>
      <c r="CU177" s="13"/>
    </row>
    <row r="178" spans="1:99" x14ac:dyDescent="0.35">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13"/>
      <c r="BB178" s="13"/>
      <c r="BC178" s="13"/>
      <c r="BD178" s="13"/>
      <c r="BE178" s="13"/>
      <c r="BF178" s="13"/>
      <c r="BG178" s="13"/>
      <c r="BH178" s="13"/>
      <c r="BI178" s="13"/>
      <c r="BJ178" s="13"/>
      <c r="BK178" s="13"/>
      <c r="BL178" s="13"/>
      <c r="BM178" s="13"/>
      <c r="BN178" s="13"/>
      <c r="BO178" s="13"/>
      <c r="BP178" s="13"/>
      <c r="BQ178" s="13"/>
      <c r="BR178" s="13"/>
      <c r="BS178" s="13"/>
      <c r="BT178" s="13"/>
      <c r="BU178" s="13"/>
      <c r="BV178" s="13"/>
      <c r="BW178" s="13"/>
      <c r="BX178" s="13"/>
      <c r="BY178" s="13"/>
      <c r="BZ178" s="13"/>
      <c r="CA178" s="13"/>
      <c r="CB178" s="13"/>
      <c r="CC178" s="13"/>
      <c r="CD178" s="13"/>
      <c r="CE178" s="13"/>
      <c r="CF178" s="13"/>
      <c r="CG178" s="13"/>
      <c r="CH178" s="13"/>
      <c r="CI178" s="13"/>
      <c r="CJ178" s="13"/>
      <c r="CK178" s="13"/>
      <c r="CL178" s="13"/>
      <c r="CM178" s="13"/>
      <c r="CN178" s="13"/>
      <c r="CO178" s="13"/>
      <c r="CP178" s="13"/>
      <c r="CQ178" s="13"/>
      <c r="CR178" s="13"/>
      <c r="CS178" s="13"/>
      <c r="CT178" s="13"/>
      <c r="CU178" s="13"/>
    </row>
    <row r="179" spans="1:99" x14ac:dyDescent="0.35">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c r="AK179" s="13"/>
      <c r="AL179" s="13"/>
      <c r="AM179" s="13"/>
      <c r="AN179" s="13"/>
      <c r="AO179" s="13"/>
      <c r="AP179" s="13"/>
      <c r="AQ179" s="13"/>
      <c r="AR179" s="13"/>
      <c r="AS179" s="13"/>
      <c r="AT179" s="13"/>
      <c r="AU179" s="13"/>
      <c r="AV179" s="13"/>
      <c r="AW179" s="13"/>
      <c r="AX179" s="13"/>
      <c r="AY179" s="13"/>
      <c r="AZ179" s="13"/>
      <c r="BA179" s="13"/>
      <c r="BB179" s="13"/>
      <c r="BC179" s="13"/>
      <c r="BD179" s="13"/>
      <c r="BE179" s="13"/>
      <c r="BF179" s="13"/>
      <c r="BG179" s="13"/>
      <c r="BH179" s="13"/>
      <c r="BI179" s="13"/>
      <c r="BJ179" s="13"/>
      <c r="BK179" s="13"/>
      <c r="BL179" s="13"/>
      <c r="BM179" s="13"/>
      <c r="BN179" s="13"/>
      <c r="BO179" s="13"/>
      <c r="BP179" s="13"/>
      <c r="BQ179" s="13"/>
      <c r="BR179" s="13"/>
      <c r="BS179" s="13"/>
      <c r="BT179" s="13"/>
      <c r="BU179" s="13"/>
      <c r="BV179" s="13"/>
      <c r="BW179" s="13"/>
      <c r="BX179" s="13"/>
      <c r="BY179" s="13"/>
      <c r="BZ179" s="13"/>
      <c r="CA179" s="13"/>
      <c r="CB179" s="13"/>
      <c r="CC179" s="13"/>
      <c r="CD179" s="13"/>
      <c r="CE179" s="13"/>
      <c r="CF179" s="13"/>
      <c r="CG179" s="13"/>
      <c r="CH179" s="13"/>
      <c r="CI179" s="13"/>
      <c r="CJ179" s="13"/>
      <c r="CK179" s="13"/>
      <c r="CL179" s="13"/>
      <c r="CM179" s="13"/>
      <c r="CN179" s="13"/>
      <c r="CO179" s="13"/>
      <c r="CP179" s="13"/>
      <c r="CQ179" s="13"/>
      <c r="CR179" s="13"/>
      <c r="CS179" s="13"/>
      <c r="CT179" s="13"/>
      <c r="CU179" s="13"/>
    </row>
    <row r="180" spans="1:99" x14ac:dyDescent="0.35">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13"/>
      <c r="BB180" s="13"/>
      <c r="BC180" s="13"/>
      <c r="BD180" s="13"/>
      <c r="BE180" s="13"/>
      <c r="BF180" s="13"/>
      <c r="BG180" s="13"/>
      <c r="BH180" s="13"/>
      <c r="BI180" s="13"/>
      <c r="BJ180" s="13"/>
      <c r="BK180" s="13"/>
      <c r="BL180" s="13"/>
      <c r="BM180" s="13"/>
      <c r="BN180" s="13"/>
      <c r="BO180" s="13"/>
      <c r="BP180" s="13"/>
      <c r="BQ180" s="13"/>
      <c r="BR180" s="13"/>
      <c r="BS180" s="13"/>
      <c r="BT180" s="13"/>
      <c r="BU180" s="13"/>
      <c r="BV180" s="13"/>
      <c r="BW180" s="13"/>
      <c r="BX180" s="13"/>
      <c r="BY180" s="13"/>
      <c r="BZ180" s="13"/>
      <c r="CA180" s="13"/>
      <c r="CB180" s="13"/>
      <c r="CC180" s="13"/>
      <c r="CD180" s="13"/>
      <c r="CE180" s="13"/>
      <c r="CF180" s="13"/>
      <c r="CG180" s="13"/>
      <c r="CH180" s="13"/>
      <c r="CI180" s="13"/>
      <c r="CJ180" s="13"/>
      <c r="CK180" s="13"/>
      <c r="CL180" s="13"/>
      <c r="CM180" s="13"/>
      <c r="CN180" s="13"/>
      <c r="CO180" s="13"/>
      <c r="CP180" s="13"/>
      <c r="CQ180" s="13"/>
      <c r="CR180" s="13"/>
      <c r="CS180" s="13"/>
      <c r="CT180" s="13"/>
      <c r="CU180" s="13"/>
    </row>
    <row r="181" spans="1:99" x14ac:dyDescent="0.35">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13"/>
      <c r="BB181" s="13"/>
      <c r="BC181" s="13"/>
      <c r="BD181" s="13"/>
      <c r="BE181" s="13"/>
      <c r="BF181" s="13"/>
      <c r="BG181" s="13"/>
      <c r="BH181" s="13"/>
      <c r="BI181" s="13"/>
      <c r="BJ181" s="13"/>
      <c r="BK181" s="13"/>
      <c r="BL181" s="13"/>
      <c r="BM181" s="13"/>
      <c r="BN181" s="13"/>
      <c r="BO181" s="13"/>
      <c r="BP181" s="13"/>
      <c r="BQ181" s="13"/>
      <c r="BR181" s="13"/>
      <c r="BS181" s="13"/>
      <c r="BT181" s="13"/>
      <c r="BU181" s="13"/>
      <c r="BV181" s="13"/>
      <c r="BW181" s="13"/>
      <c r="BX181" s="13"/>
      <c r="BY181" s="13"/>
      <c r="BZ181" s="13"/>
      <c r="CA181" s="13"/>
      <c r="CB181" s="13"/>
      <c r="CC181" s="13"/>
      <c r="CD181" s="13"/>
      <c r="CE181" s="13"/>
      <c r="CF181" s="13"/>
      <c r="CG181" s="13"/>
      <c r="CH181" s="13"/>
      <c r="CI181" s="13"/>
      <c r="CJ181" s="13"/>
      <c r="CK181" s="13"/>
      <c r="CL181" s="13"/>
      <c r="CM181" s="13"/>
      <c r="CN181" s="13"/>
      <c r="CO181" s="13"/>
      <c r="CP181" s="13"/>
      <c r="CQ181" s="13"/>
      <c r="CR181" s="13"/>
      <c r="CS181" s="13"/>
      <c r="CT181" s="13"/>
      <c r="CU181" s="13"/>
    </row>
    <row r="182" spans="1:99" x14ac:dyDescent="0.35">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c r="AK182" s="13"/>
      <c r="AL182" s="13"/>
      <c r="AM182" s="13"/>
      <c r="AN182" s="13"/>
      <c r="AO182" s="13"/>
      <c r="AP182" s="13"/>
      <c r="AQ182" s="13"/>
      <c r="AR182" s="13"/>
      <c r="AS182" s="13"/>
      <c r="AT182" s="13"/>
      <c r="AU182" s="13"/>
      <c r="AV182" s="13"/>
      <c r="AW182" s="13"/>
      <c r="AX182" s="13"/>
      <c r="AY182" s="13"/>
      <c r="AZ182" s="13"/>
      <c r="BA182" s="13"/>
      <c r="BB182" s="13"/>
      <c r="BC182" s="13"/>
      <c r="BD182" s="13"/>
      <c r="BE182" s="13"/>
      <c r="BF182" s="13"/>
      <c r="BG182" s="13"/>
      <c r="BH182" s="13"/>
      <c r="BI182" s="13"/>
      <c r="BJ182" s="13"/>
      <c r="BK182" s="13"/>
      <c r="BL182" s="13"/>
      <c r="BM182" s="13"/>
      <c r="BN182" s="13"/>
      <c r="BO182" s="13"/>
      <c r="BP182" s="13"/>
      <c r="BQ182" s="13"/>
      <c r="BR182" s="13"/>
      <c r="BS182" s="13"/>
      <c r="BT182" s="13"/>
      <c r="BU182" s="13"/>
      <c r="BV182" s="13"/>
      <c r="BW182" s="13"/>
      <c r="BX182" s="13"/>
      <c r="BY182" s="13"/>
      <c r="BZ182" s="13"/>
      <c r="CA182" s="13"/>
      <c r="CB182" s="13"/>
      <c r="CC182" s="13"/>
      <c r="CD182" s="13"/>
      <c r="CE182" s="13"/>
      <c r="CF182" s="13"/>
      <c r="CG182" s="13"/>
      <c r="CH182" s="13"/>
      <c r="CI182" s="13"/>
      <c r="CJ182" s="13"/>
      <c r="CK182" s="13"/>
      <c r="CL182" s="13"/>
      <c r="CM182" s="13"/>
      <c r="CN182" s="13"/>
      <c r="CO182" s="13"/>
      <c r="CP182" s="13"/>
      <c r="CQ182" s="13"/>
      <c r="CR182" s="13"/>
      <c r="CS182" s="13"/>
      <c r="CT182" s="13"/>
      <c r="CU182" s="13"/>
    </row>
    <row r="183" spans="1:99" x14ac:dyDescent="0.35">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c r="AK183" s="13"/>
      <c r="AL183" s="13"/>
      <c r="AM183" s="13"/>
      <c r="AN183" s="13"/>
      <c r="AO183" s="13"/>
      <c r="AP183" s="13"/>
      <c r="AQ183" s="13"/>
      <c r="AR183" s="13"/>
      <c r="AS183" s="13"/>
      <c r="AT183" s="13"/>
      <c r="AU183" s="13"/>
      <c r="AV183" s="13"/>
      <c r="AW183" s="13"/>
      <c r="AX183" s="13"/>
      <c r="AY183" s="13"/>
      <c r="AZ183" s="13"/>
      <c r="BA183" s="13"/>
      <c r="BB183" s="13"/>
      <c r="BC183" s="13"/>
      <c r="BD183" s="13"/>
      <c r="BE183" s="13"/>
      <c r="BF183" s="13"/>
      <c r="BG183" s="13"/>
      <c r="BH183" s="13"/>
      <c r="BI183" s="13"/>
      <c r="BJ183" s="13"/>
      <c r="BK183" s="13"/>
      <c r="BL183" s="13"/>
      <c r="BM183" s="13"/>
      <c r="BN183" s="13"/>
      <c r="BO183" s="13"/>
      <c r="BP183" s="13"/>
      <c r="BQ183" s="13"/>
      <c r="BR183" s="13"/>
      <c r="BS183" s="13"/>
      <c r="BT183" s="13"/>
      <c r="BU183" s="13"/>
      <c r="BV183" s="13"/>
      <c r="BW183" s="13"/>
      <c r="BX183" s="13"/>
      <c r="BY183" s="13"/>
      <c r="BZ183" s="13"/>
      <c r="CA183" s="13"/>
      <c r="CB183" s="13"/>
      <c r="CC183" s="13"/>
      <c r="CD183" s="13"/>
      <c r="CE183" s="13"/>
      <c r="CF183" s="13"/>
      <c r="CG183" s="13"/>
      <c r="CH183" s="13"/>
      <c r="CI183" s="13"/>
      <c r="CJ183" s="13"/>
      <c r="CK183" s="13"/>
      <c r="CL183" s="13"/>
      <c r="CM183" s="13"/>
      <c r="CN183" s="13"/>
      <c r="CO183" s="13"/>
      <c r="CP183" s="13"/>
      <c r="CQ183" s="13"/>
      <c r="CR183" s="13"/>
      <c r="CS183" s="13"/>
      <c r="CT183" s="13"/>
      <c r="CU183" s="13"/>
    </row>
  </sheetData>
  <mergeCells count="6">
    <mergeCell ref="A152:F152"/>
    <mergeCell ref="A134:F134"/>
    <mergeCell ref="A135:F135"/>
    <mergeCell ref="A136:F136"/>
    <mergeCell ref="A137:F137"/>
    <mergeCell ref="A151:F151"/>
  </mergeCells>
  <phoneticPr fontId="2" type="noConversion"/>
  <conditionalFormatting sqref="B98">
    <cfRule type="expression" dxfId="606" priority="34">
      <formula>ROW()=CELL("row")</formula>
    </cfRule>
  </conditionalFormatting>
  <conditionalFormatting sqref="W32:W132">
    <cfRule type="iconSet" priority="33">
      <iconSet iconSet="3Arrows">
        <cfvo type="percent" val="0"/>
        <cfvo type="percent" val="33"/>
        <cfvo type="percent" val="67"/>
      </iconSet>
    </cfRule>
  </conditionalFormatting>
  <conditionalFormatting sqref="W33:W132">
    <cfRule type="dataBar" priority="32">
      <dataBar>
        <cfvo type="min"/>
        <cfvo type="max"/>
        <color rgb="FF638EC6"/>
      </dataBar>
      <extLst>
        <ext xmlns:x14="http://schemas.microsoft.com/office/spreadsheetml/2009/9/main" uri="{B025F937-C7B1-47D3-B67F-A62EFF666E3E}">
          <x14:id>{06D1778F-95BE-4010-B41B-CA7C7455DCC4}</x14:id>
        </ext>
      </extLst>
    </cfRule>
  </conditionalFormatting>
  <conditionalFormatting sqref="W31:W132 X31">
    <cfRule type="iconSet" priority="31">
      <iconSet iconSet="3Arrows">
        <cfvo type="percent" val="0"/>
        <cfvo type="percent" val="33"/>
        <cfvo type="percent" val="67"/>
      </iconSet>
    </cfRule>
  </conditionalFormatting>
  <conditionalFormatting sqref="X32:X132">
    <cfRule type="iconSet" priority="30">
      <iconSet iconSet="3Arrows">
        <cfvo type="percent" val="0"/>
        <cfvo type="percent" val="33"/>
        <cfvo type="percent" val="67"/>
      </iconSet>
    </cfRule>
  </conditionalFormatting>
  <conditionalFormatting sqref="X33:X132">
    <cfRule type="dataBar" priority="29">
      <dataBar>
        <cfvo type="min"/>
        <cfvo type="max"/>
        <color rgb="FF638EC6"/>
      </dataBar>
      <extLst>
        <ext xmlns:x14="http://schemas.microsoft.com/office/spreadsheetml/2009/9/main" uri="{B025F937-C7B1-47D3-B67F-A62EFF666E3E}">
          <x14:id>{D0EB7661-819C-4208-8018-69804575220E}</x14:id>
        </ext>
      </extLst>
    </cfRule>
  </conditionalFormatting>
  <conditionalFormatting sqref="Y32:Y132">
    <cfRule type="iconSet" priority="28">
      <iconSet iconSet="3Arrows">
        <cfvo type="percent" val="0"/>
        <cfvo type="percent" val="33"/>
        <cfvo type="percent" val="67"/>
      </iconSet>
    </cfRule>
  </conditionalFormatting>
  <conditionalFormatting sqref="Y33:Y132">
    <cfRule type="dataBar" priority="27">
      <dataBar>
        <cfvo type="min"/>
        <cfvo type="max"/>
        <color rgb="FF638EC6"/>
      </dataBar>
      <extLst>
        <ext xmlns:x14="http://schemas.microsoft.com/office/spreadsheetml/2009/9/main" uri="{B025F937-C7B1-47D3-B67F-A62EFF666E3E}">
          <x14:id>{223E0758-2232-4B19-8498-B565CB9CA8AD}</x14:id>
        </ext>
      </extLst>
    </cfRule>
  </conditionalFormatting>
  <conditionalFormatting sqref="Z32:Z132">
    <cfRule type="iconSet" priority="26">
      <iconSet iconSet="3Arrows">
        <cfvo type="percent" val="0"/>
        <cfvo type="percent" val="33"/>
        <cfvo type="percent" val="67"/>
      </iconSet>
    </cfRule>
  </conditionalFormatting>
  <conditionalFormatting sqref="Z33:Z132">
    <cfRule type="dataBar" priority="25">
      <dataBar>
        <cfvo type="min"/>
        <cfvo type="max"/>
        <color rgb="FF638EC6"/>
      </dataBar>
      <extLst>
        <ext xmlns:x14="http://schemas.microsoft.com/office/spreadsheetml/2009/9/main" uri="{B025F937-C7B1-47D3-B67F-A62EFF666E3E}">
          <x14:id>{BB5A551B-DA72-4B45-82A7-77CD7BBA1DE5}</x14:id>
        </ext>
      </extLst>
    </cfRule>
  </conditionalFormatting>
  <conditionalFormatting sqref="Z32:AA132">
    <cfRule type="iconSet" priority="24">
      <iconSet iconSet="3Arrows">
        <cfvo type="percent" val="0"/>
        <cfvo type="percent" val="33"/>
        <cfvo type="percent" val="67"/>
      </iconSet>
    </cfRule>
  </conditionalFormatting>
  <conditionalFormatting sqref="Z33:AA132">
    <cfRule type="dataBar" priority="23">
      <dataBar>
        <cfvo type="min"/>
        <cfvo type="max"/>
        <color rgb="FF638EC6"/>
      </dataBar>
      <extLst>
        <ext xmlns:x14="http://schemas.microsoft.com/office/spreadsheetml/2009/9/main" uri="{B025F937-C7B1-47D3-B67F-A62EFF666E3E}">
          <x14:id>{92614E9E-906B-46AF-9BA9-FDAE1FAC8B2C}</x14:id>
        </ext>
      </extLst>
    </cfRule>
  </conditionalFormatting>
  <conditionalFormatting sqref="AB31:AB132">
    <cfRule type="dataBar" priority="21">
      <dataBar>
        <cfvo type="min"/>
        <cfvo type="max"/>
        <color rgb="FF638EC6"/>
      </dataBar>
      <extLst>
        <ext xmlns:x14="http://schemas.microsoft.com/office/spreadsheetml/2009/9/main" uri="{B025F937-C7B1-47D3-B67F-A62EFF666E3E}">
          <x14:id>{376DF16F-01FE-4A6B-AD81-8AEDC902E239}</x14:id>
        </ext>
      </extLst>
    </cfRule>
    <cfRule type="iconSet" priority="22">
      <iconSet iconSet="3Arrows">
        <cfvo type="percent" val="0"/>
        <cfvo type="percent" val="33"/>
        <cfvo type="percent" val="67"/>
      </iconSet>
    </cfRule>
  </conditionalFormatting>
  <conditionalFormatting sqref="AC30 G103:AB111 A112:AB122 A133:AB133 G123:AB130 A131:D132 F131:AB132 A29:AB102">
    <cfRule type="expression" dxfId="605" priority="20">
      <formula>CELL("row")=ROW()</formula>
    </cfRule>
  </conditionalFormatting>
  <conditionalFormatting sqref="AC31:AC132">
    <cfRule type="dataBar" priority="18">
      <dataBar>
        <cfvo type="min"/>
        <cfvo type="max"/>
        <color rgb="FF638EC6"/>
      </dataBar>
      <extLst>
        <ext xmlns:x14="http://schemas.microsoft.com/office/spreadsheetml/2009/9/main" uri="{B025F937-C7B1-47D3-B67F-A62EFF666E3E}">
          <x14:id>{B7844294-7604-4CCF-B3D9-C21D83E67103}</x14:id>
        </ext>
      </extLst>
    </cfRule>
    <cfRule type="iconSet" priority="19">
      <iconSet iconSet="3Arrows">
        <cfvo type="percent" val="0"/>
        <cfvo type="percent" val="33"/>
        <cfvo type="percent" val="67"/>
      </iconSet>
    </cfRule>
  </conditionalFormatting>
  <conditionalFormatting sqref="A103:F111">
    <cfRule type="expression" dxfId="604" priority="17">
      <formula>CELL("row")=ROW()</formula>
    </cfRule>
  </conditionalFormatting>
  <conditionalFormatting sqref="A103:F111">
    <cfRule type="expression" dxfId="603" priority="16">
      <formula>CELL("row")=ROW()</formula>
    </cfRule>
  </conditionalFormatting>
  <conditionalFormatting sqref="A103:F111">
    <cfRule type="expression" dxfId="602" priority="15">
      <formula>CELL("row")=ROW()</formula>
    </cfRule>
  </conditionalFormatting>
  <conditionalFormatting sqref="A123:F130">
    <cfRule type="expression" dxfId="601" priority="14">
      <formula>CELL("row")=ROW()</formula>
    </cfRule>
  </conditionalFormatting>
  <conditionalFormatting sqref="A123:F130">
    <cfRule type="expression" dxfId="600" priority="13">
      <formula>CELL("row")=ROW()</formula>
    </cfRule>
  </conditionalFormatting>
  <conditionalFormatting sqref="A123:F130">
    <cfRule type="expression" dxfId="599" priority="12">
      <formula>CELL("row")=ROW()</formula>
    </cfRule>
  </conditionalFormatting>
  <conditionalFormatting sqref="A140:AC140">
    <cfRule type="expression" dxfId="598" priority="11">
      <formula>CELL("row")=ROW()</formula>
    </cfRule>
  </conditionalFormatting>
  <conditionalFormatting sqref="G31:AI130">
    <cfRule type="dataBar" priority="9">
      <dataBar>
        <cfvo type="min"/>
        <cfvo type="max"/>
        <color rgb="FF638EC6"/>
      </dataBar>
      <extLst>
        <ext xmlns:x14="http://schemas.microsoft.com/office/spreadsheetml/2009/9/main" uri="{B025F937-C7B1-47D3-B67F-A62EFF666E3E}">
          <x14:id>{0D1E1A0E-3D2E-47AE-A9BC-9ED6FBFBF25F}</x14:id>
        </ext>
      </extLst>
    </cfRule>
    <cfRule type="iconSet" priority="10">
      <iconSet iconSet="3Arrows">
        <cfvo type="percent" val="0"/>
        <cfvo type="percent" val="33"/>
        <cfvo type="percent" val="67"/>
      </iconSet>
    </cfRule>
  </conditionalFormatting>
  <conditionalFormatting sqref="AJ31:AJ130">
    <cfRule type="dataBar" priority="7">
      <dataBar>
        <cfvo type="min"/>
        <cfvo type="max"/>
        <color rgb="FF638EC6"/>
      </dataBar>
      <extLst>
        <ext xmlns:x14="http://schemas.microsoft.com/office/spreadsheetml/2009/9/main" uri="{B025F937-C7B1-47D3-B67F-A62EFF666E3E}">
          <x14:id>{6F536205-0E04-4238-A0B3-C00CDD3E56E3}</x14:id>
        </ext>
      </extLst>
    </cfRule>
    <cfRule type="iconSet" priority="8">
      <iconSet iconSet="3Arrows">
        <cfvo type="percent" val="0"/>
        <cfvo type="percent" val="33"/>
        <cfvo type="percent" val="67"/>
      </iconSet>
    </cfRule>
  </conditionalFormatting>
  <conditionalFormatting sqref="E131">
    <cfRule type="expression" dxfId="597" priority="6">
      <formula>CELL("row")=ROW()</formula>
    </cfRule>
  </conditionalFormatting>
  <conditionalFormatting sqref="E131">
    <cfRule type="expression" dxfId="596" priority="5">
      <formula>CELL("row")=ROW()</formula>
    </cfRule>
  </conditionalFormatting>
  <conditionalFormatting sqref="E131">
    <cfRule type="expression" dxfId="595" priority="4">
      <formula>CELL("row")=ROW()</formula>
    </cfRule>
  </conditionalFormatting>
  <conditionalFormatting sqref="E132">
    <cfRule type="expression" dxfId="594" priority="3">
      <formula>CELL("row")=ROW()</formula>
    </cfRule>
  </conditionalFormatting>
  <conditionalFormatting sqref="E132">
    <cfRule type="expression" dxfId="593" priority="2">
      <formula>CELL("row")=ROW()</formula>
    </cfRule>
  </conditionalFormatting>
  <conditionalFormatting sqref="E132">
    <cfRule type="expression" dxfId="592" priority="1">
      <formula>CELL("row")=ROW()</formula>
    </cfRule>
  </conditionalFormatting>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06D1778F-95BE-4010-B41B-CA7C7455DCC4}">
            <x14:dataBar minLength="0" maxLength="100" gradient="0">
              <x14:cfvo type="autoMin"/>
              <x14:cfvo type="autoMax"/>
              <x14:negativeFillColor rgb="FFFF0000"/>
              <x14:axisColor rgb="FF000000"/>
            </x14:dataBar>
          </x14:cfRule>
          <xm:sqref>W33:W132</xm:sqref>
        </x14:conditionalFormatting>
        <x14:conditionalFormatting xmlns:xm="http://schemas.microsoft.com/office/excel/2006/main">
          <x14:cfRule type="dataBar" id="{D0EB7661-819C-4208-8018-69804575220E}">
            <x14:dataBar minLength="0" maxLength="100" gradient="0">
              <x14:cfvo type="autoMin"/>
              <x14:cfvo type="autoMax"/>
              <x14:negativeFillColor rgb="FFFF0000"/>
              <x14:axisColor rgb="FF000000"/>
            </x14:dataBar>
          </x14:cfRule>
          <xm:sqref>X33:X132</xm:sqref>
        </x14:conditionalFormatting>
        <x14:conditionalFormatting xmlns:xm="http://schemas.microsoft.com/office/excel/2006/main">
          <x14:cfRule type="dataBar" id="{223E0758-2232-4B19-8498-B565CB9CA8AD}">
            <x14:dataBar minLength="0" maxLength="100" gradient="0">
              <x14:cfvo type="autoMin"/>
              <x14:cfvo type="autoMax"/>
              <x14:negativeFillColor rgb="FFFF0000"/>
              <x14:axisColor rgb="FF000000"/>
            </x14:dataBar>
          </x14:cfRule>
          <xm:sqref>Y33:Y132</xm:sqref>
        </x14:conditionalFormatting>
        <x14:conditionalFormatting xmlns:xm="http://schemas.microsoft.com/office/excel/2006/main">
          <x14:cfRule type="dataBar" id="{BB5A551B-DA72-4B45-82A7-77CD7BBA1DE5}">
            <x14:dataBar minLength="0" maxLength="100" gradient="0">
              <x14:cfvo type="autoMin"/>
              <x14:cfvo type="autoMax"/>
              <x14:negativeFillColor rgb="FFFF0000"/>
              <x14:axisColor rgb="FF000000"/>
            </x14:dataBar>
          </x14:cfRule>
          <xm:sqref>Z33:Z132</xm:sqref>
        </x14:conditionalFormatting>
        <x14:conditionalFormatting xmlns:xm="http://schemas.microsoft.com/office/excel/2006/main">
          <x14:cfRule type="dataBar" id="{92614E9E-906B-46AF-9BA9-FDAE1FAC8B2C}">
            <x14:dataBar minLength="0" maxLength="100" gradient="0">
              <x14:cfvo type="autoMin"/>
              <x14:cfvo type="autoMax"/>
              <x14:negativeFillColor rgb="FFFF0000"/>
              <x14:axisColor rgb="FF000000"/>
            </x14:dataBar>
          </x14:cfRule>
          <xm:sqref>Z33:AA132</xm:sqref>
        </x14:conditionalFormatting>
        <x14:conditionalFormatting xmlns:xm="http://schemas.microsoft.com/office/excel/2006/main">
          <x14:cfRule type="dataBar" id="{376DF16F-01FE-4A6B-AD81-8AEDC902E239}">
            <x14:dataBar minLength="0" maxLength="100" gradient="0">
              <x14:cfvo type="autoMin"/>
              <x14:cfvo type="autoMax"/>
              <x14:negativeFillColor rgb="FFFF0000"/>
              <x14:axisColor rgb="FF000000"/>
            </x14:dataBar>
          </x14:cfRule>
          <xm:sqref>AB31:AB132</xm:sqref>
        </x14:conditionalFormatting>
        <x14:conditionalFormatting xmlns:xm="http://schemas.microsoft.com/office/excel/2006/main">
          <x14:cfRule type="dataBar" id="{B7844294-7604-4CCF-B3D9-C21D83E67103}">
            <x14:dataBar minLength="0" maxLength="100" gradient="0">
              <x14:cfvo type="autoMin"/>
              <x14:cfvo type="autoMax"/>
              <x14:negativeFillColor rgb="FFFF0000"/>
              <x14:axisColor rgb="FF000000"/>
            </x14:dataBar>
          </x14:cfRule>
          <xm:sqref>AC31:AC132</xm:sqref>
        </x14:conditionalFormatting>
        <x14:conditionalFormatting xmlns:xm="http://schemas.microsoft.com/office/excel/2006/main">
          <x14:cfRule type="dataBar" id="{0D1E1A0E-3D2E-47AE-A9BC-9ED6FBFBF25F}">
            <x14:dataBar minLength="0" maxLength="100" gradient="0">
              <x14:cfvo type="autoMin"/>
              <x14:cfvo type="autoMax"/>
              <x14:negativeFillColor rgb="FFFF0000"/>
              <x14:axisColor rgb="FF000000"/>
            </x14:dataBar>
          </x14:cfRule>
          <xm:sqref>G31:AI130</xm:sqref>
        </x14:conditionalFormatting>
        <x14:conditionalFormatting xmlns:xm="http://schemas.microsoft.com/office/excel/2006/main">
          <x14:cfRule type="dataBar" id="{6F536205-0E04-4238-A0B3-C00CDD3E56E3}">
            <x14:dataBar minLength="0" maxLength="100" gradient="0">
              <x14:cfvo type="autoMin"/>
              <x14:cfvo type="autoMax"/>
              <x14:negativeFillColor rgb="FFFF0000"/>
              <x14:axisColor rgb="FF000000"/>
            </x14:dataBar>
          </x14:cfRule>
          <xm:sqref>AJ31:AJ130</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90089-5F2D-4901-8883-3739C625B553}">
  <sheetPr codeName="Sheet6">
    <tabColor rgb="FFFFFF00"/>
  </sheetPr>
  <dimension ref="A28:BO932"/>
  <sheetViews>
    <sheetView topLeftCell="A10" zoomScale="60" zoomScaleNormal="60" workbookViewId="0">
      <selection activeCell="L17" sqref="L17"/>
    </sheetView>
  </sheetViews>
  <sheetFormatPr defaultRowHeight="14.5" x14ac:dyDescent="0.35"/>
  <cols>
    <col min="1" max="1" width="13" customWidth="1"/>
    <col min="2" max="2" width="50.54296875" bestFit="1" customWidth="1"/>
    <col min="3" max="3" width="13.36328125" customWidth="1"/>
    <col min="4" max="4" width="15.6328125" customWidth="1"/>
    <col min="5" max="5" width="11.54296875" customWidth="1"/>
    <col min="6" max="6" width="9.6328125" bestFit="1" customWidth="1"/>
    <col min="7" max="7" width="9.36328125" bestFit="1" customWidth="1"/>
    <col min="10" max="26" width="8.90625" customWidth="1"/>
    <col min="27" max="27" width="9.81640625" customWidth="1"/>
    <col min="28" max="28" width="10.1796875" customWidth="1"/>
    <col min="29" max="29" width="8.90625" customWidth="1"/>
    <col min="30" max="30" width="10.1796875" customWidth="1"/>
    <col min="31" max="31" width="28.6328125" customWidth="1"/>
    <col min="32" max="32" width="27.453125" customWidth="1"/>
    <col min="33" max="33" width="28.6328125" customWidth="1"/>
    <col min="34" max="34" width="29.54296875" customWidth="1"/>
    <col min="35" max="35" width="35.81640625" bestFit="1" customWidth="1"/>
    <col min="36" max="36" width="33.54296875" bestFit="1" customWidth="1"/>
    <col min="37" max="37" width="34" bestFit="1" customWidth="1"/>
    <col min="38" max="38" width="34.6328125" bestFit="1" customWidth="1"/>
    <col min="39" max="39" width="32.08984375" bestFit="1" customWidth="1"/>
    <col min="40" max="41" width="32.54296875" bestFit="1" customWidth="1"/>
    <col min="42" max="42" width="25.453125" customWidth="1"/>
    <col min="43" max="43" width="27.1796875" bestFit="1" customWidth="1"/>
    <col min="44" max="44" width="36.1796875" bestFit="1" customWidth="1"/>
    <col min="45" max="46" width="27.81640625" bestFit="1" customWidth="1"/>
    <col min="47" max="47" width="27.90625" customWidth="1"/>
    <col min="48" max="48" width="27.54296875" customWidth="1"/>
    <col min="49" max="50" width="28.6328125" customWidth="1"/>
    <col min="51" max="51" width="24.81640625" customWidth="1"/>
    <col min="52" max="52" width="25.90625" customWidth="1"/>
    <col min="53" max="53" width="36.1796875" bestFit="1" customWidth="1"/>
  </cols>
  <sheetData>
    <row r="28" spans="1:67" x14ac:dyDescent="0.35">
      <c r="G28" s="32">
        <v>45328</v>
      </c>
      <c r="H28" s="26">
        <v>45352</v>
      </c>
      <c r="I28" s="26">
        <v>45383</v>
      </c>
      <c r="J28" s="26">
        <v>45413</v>
      </c>
      <c r="O28" s="26">
        <v>45444</v>
      </c>
      <c r="T28" s="26">
        <v>45474</v>
      </c>
      <c r="X28" s="36" t="s">
        <v>220</v>
      </c>
      <c r="Y28" s="34"/>
      <c r="AB28" s="36" t="s">
        <v>249</v>
      </c>
      <c r="AC28" s="36"/>
      <c r="AD28" s="36"/>
    </row>
    <row r="29" spans="1:67" s="16" customFormat="1" x14ac:dyDescent="0.35">
      <c r="A29" s="105" t="s">
        <v>0</v>
      </c>
      <c r="B29" s="105" t="s">
        <v>445</v>
      </c>
      <c r="C29" s="105" t="s">
        <v>2</v>
      </c>
      <c r="D29" s="105" t="s">
        <v>3</v>
      </c>
      <c r="E29" s="105" t="s">
        <v>4</v>
      </c>
      <c r="F29" s="105" t="s">
        <v>115</v>
      </c>
      <c r="G29" s="134" t="s">
        <v>146</v>
      </c>
      <c r="H29" s="106" t="s">
        <v>105</v>
      </c>
      <c r="I29" s="106" t="s">
        <v>106</v>
      </c>
      <c r="J29" s="135" t="s">
        <v>114</v>
      </c>
      <c r="K29" s="108" t="s">
        <v>7</v>
      </c>
      <c r="L29" s="108" t="s">
        <v>6</v>
      </c>
      <c r="M29" s="108" t="s">
        <v>135</v>
      </c>
      <c r="N29" s="108" t="s">
        <v>5</v>
      </c>
      <c r="O29" s="135" t="s">
        <v>8</v>
      </c>
      <c r="P29" s="108" t="s">
        <v>9</v>
      </c>
      <c r="Q29" s="108" t="s">
        <v>10</v>
      </c>
      <c r="R29" s="108" t="s">
        <v>11</v>
      </c>
      <c r="S29" s="108" t="s">
        <v>12</v>
      </c>
      <c r="T29" s="135" t="s">
        <v>13</v>
      </c>
      <c r="U29" s="108" t="s">
        <v>14</v>
      </c>
      <c r="V29" s="108" t="s">
        <v>144</v>
      </c>
      <c r="W29" s="108" t="s">
        <v>213</v>
      </c>
      <c r="X29" s="108" t="s">
        <v>219</v>
      </c>
      <c r="Y29" s="111" t="s">
        <v>227</v>
      </c>
      <c r="Z29" s="108" t="s">
        <v>233</v>
      </c>
      <c r="AA29" s="108" t="s">
        <v>240</v>
      </c>
      <c r="AB29" s="108" t="s">
        <v>253</v>
      </c>
      <c r="AC29" s="114" t="s">
        <v>280</v>
      </c>
      <c r="AD29" s="116" t="s">
        <v>290</v>
      </c>
      <c r="AE29" s="110" t="s">
        <v>362</v>
      </c>
      <c r="AF29" s="110" t="s">
        <v>363</v>
      </c>
      <c r="AG29" s="110" t="s">
        <v>364</v>
      </c>
      <c r="AH29" s="114" t="s">
        <v>453</v>
      </c>
      <c r="AI29" s="247" t="s">
        <v>507</v>
      </c>
      <c r="AJ29" s="434" t="s">
        <v>524</v>
      </c>
      <c r="AK29" s="146" t="s">
        <v>542</v>
      </c>
    </row>
    <row r="30" spans="1:67" s="16" customFormat="1" hidden="1" x14ac:dyDescent="0.35">
      <c r="A30" s="195" t="s">
        <v>15</v>
      </c>
      <c r="B30" s="195" t="s">
        <v>16</v>
      </c>
      <c r="C30" s="195" t="s">
        <v>99</v>
      </c>
      <c r="D30" s="195" t="s">
        <v>100</v>
      </c>
      <c r="E30" s="195" t="s">
        <v>109</v>
      </c>
      <c r="F30" s="165">
        <v>169000</v>
      </c>
      <c r="G30" s="118">
        <v>0</v>
      </c>
      <c r="H30" s="118">
        <v>0</v>
      </c>
      <c r="I30" s="118">
        <v>0</v>
      </c>
      <c r="J30" s="118">
        <v>0</v>
      </c>
      <c r="K30" s="118">
        <v>0</v>
      </c>
      <c r="L30" s="118">
        <v>0</v>
      </c>
      <c r="M30" s="118">
        <v>0</v>
      </c>
      <c r="N30" s="118">
        <v>0</v>
      </c>
      <c r="O30" s="118">
        <v>0</v>
      </c>
      <c r="P30" s="118">
        <v>0</v>
      </c>
      <c r="Q30" s="118">
        <v>0</v>
      </c>
      <c r="R30" s="118">
        <v>0</v>
      </c>
      <c r="S30" s="118">
        <v>0</v>
      </c>
      <c r="T30" s="118">
        <v>0</v>
      </c>
      <c r="U30" s="118">
        <v>0</v>
      </c>
      <c r="V30" s="118">
        <v>0</v>
      </c>
      <c r="W30" s="118">
        <v>0</v>
      </c>
      <c r="X30" s="118">
        <v>0</v>
      </c>
      <c r="Y30" s="118">
        <v>0</v>
      </c>
      <c r="Z30" s="118">
        <v>0</v>
      </c>
      <c r="AA30" s="118">
        <v>0</v>
      </c>
      <c r="AB30" s="118">
        <v>0</v>
      </c>
      <c r="AC30" s="118">
        <v>0</v>
      </c>
      <c r="AD30" s="118">
        <v>0</v>
      </c>
      <c r="AE30" s="118">
        <v>0</v>
      </c>
      <c r="AF30" s="118">
        <v>0</v>
      </c>
      <c r="AG30" s="118">
        <v>0</v>
      </c>
      <c r="AH30" s="118">
        <v>0</v>
      </c>
      <c r="AI30" s="117">
        <v>0</v>
      </c>
      <c r="AJ30" s="367"/>
    </row>
    <row r="31" spans="1:67" s="16" customFormat="1" hidden="1" x14ac:dyDescent="0.35">
      <c r="A31" s="198" t="s">
        <v>17</v>
      </c>
      <c r="B31" s="198" t="s">
        <v>18</v>
      </c>
      <c r="C31" s="198" t="s">
        <v>99</v>
      </c>
      <c r="D31" s="198" t="s">
        <v>100</v>
      </c>
      <c r="E31" s="198" t="s">
        <v>109</v>
      </c>
      <c r="F31" s="165">
        <v>99000</v>
      </c>
      <c r="G31" s="122">
        <v>0</v>
      </c>
      <c r="H31" s="122">
        <v>0</v>
      </c>
      <c r="I31" s="122">
        <v>0</v>
      </c>
      <c r="J31" s="122">
        <v>0</v>
      </c>
      <c r="K31" s="122">
        <v>0</v>
      </c>
      <c r="L31" s="122">
        <v>0</v>
      </c>
      <c r="M31" s="122">
        <v>0</v>
      </c>
      <c r="N31" s="122">
        <v>0</v>
      </c>
      <c r="O31" s="122">
        <v>0</v>
      </c>
      <c r="P31" s="122">
        <v>0</v>
      </c>
      <c r="Q31" s="122">
        <v>0</v>
      </c>
      <c r="R31" s="122">
        <v>0</v>
      </c>
      <c r="S31" s="122">
        <v>0</v>
      </c>
      <c r="T31" s="122">
        <v>0</v>
      </c>
      <c r="U31" s="122">
        <v>0</v>
      </c>
      <c r="V31" s="122">
        <v>0</v>
      </c>
      <c r="W31" s="122">
        <v>0</v>
      </c>
      <c r="X31" s="122">
        <v>0</v>
      </c>
      <c r="Y31" s="122">
        <v>0</v>
      </c>
      <c r="Z31" s="122">
        <v>0</v>
      </c>
      <c r="AA31" s="122">
        <v>0</v>
      </c>
      <c r="AB31" s="122">
        <v>0</v>
      </c>
      <c r="AC31" s="122">
        <v>0</v>
      </c>
      <c r="AD31" s="122">
        <v>0</v>
      </c>
      <c r="AE31" s="122">
        <v>0</v>
      </c>
      <c r="AF31" s="122">
        <v>0</v>
      </c>
      <c r="AG31" s="122">
        <v>0</v>
      </c>
      <c r="AH31" s="122">
        <v>0</v>
      </c>
      <c r="AI31" s="278">
        <v>0</v>
      </c>
      <c r="AJ31" s="388"/>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row>
    <row r="32" spans="1:67" hidden="1" x14ac:dyDescent="0.35">
      <c r="A32" s="195" t="s">
        <v>19</v>
      </c>
      <c r="B32" s="195" t="s">
        <v>20</v>
      </c>
      <c r="C32" s="195" t="s">
        <v>99</v>
      </c>
      <c r="D32" s="195" t="s">
        <v>100</v>
      </c>
      <c r="E32" s="195" t="s">
        <v>109</v>
      </c>
      <c r="F32" s="165">
        <v>119000</v>
      </c>
      <c r="G32" s="118">
        <v>0</v>
      </c>
      <c r="H32" s="118">
        <v>0</v>
      </c>
      <c r="I32" s="118">
        <v>0</v>
      </c>
      <c r="J32" s="118">
        <v>0</v>
      </c>
      <c r="K32" s="118">
        <v>0</v>
      </c>
      <c r="L32" s="118">
        <v>0</v>
      </c>
      <c r="M32" s="118">
        <v>0</v>
      </c>
      <c r="N32" s="118">
        <v>0</v>
      </c>
      <c r="O32" s="118">
        <v>0</v>
      </c>
      <c r="P32" s="118">
        <v>0</v>
      </c>
      <c r="Q32" s="118">
        <v>0</v>
      </c>
      <c r="R32" s="118">
        <v>0</v>
      </c>
      <c r="S32" s="118">
        <v>0</v>
      </c>
      <c r="T32" s="118">
        <v>0</v>
      </c>
      <c r="U32" s="118">
        <v>0</v>
      </c>
      <c r="V32" s="118">
        <v>0</v>
      </c>
      <c r="W32" s="118">
        <v>0</v>
      </c>
      <c r="X32" s="118">
        <v>0</v>
      </c>
      <c r="Y32" s="118">
        <v>0</v>
      </c>
      <c r="Z32" s="118">
        <v>0</v>
      </c>
      <c r="AA32" s="118">
        <v>0</v>
      </c>
      <c r="AB32" s="118">
        <v>0</v>
      </c>
      <c r="AC32" s="118">
        <v>0</v>
      </c>
      <c r="AD32" s="118">
        <v>0</v>
      </c>
      <c r="AE32" s="118">
        <v>0</v>
      </c>
      <c r="AF32" s="118">
        <v>0</v>
      </c>
      <c r="AG32" s="118">
        <v>0</v>
      </c>
      <c r="AH32" s="118">
        <v>0</v>
      </c>
      <c r="AI32" s="278">
        <v>0</v>
      </c>
      <c r="AJ32" s="388"/>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row>
    <row r="33" spans="1:67" s="16" customFormat="1" hidden="1" x14ac:dyDescent="0.35">
      <c r="A33" s="198" t="s">
        <v>19</v>
      </c>
      <c r="B33" s="198" t="s">
        <v>20</v>
      </c>
      <c r="C33" s="198" t="s">
        <v>100</v>
      </c>
      <c r="D33" s="198" t="s">
        <v>100</v>
      </c>
      <c r="E33" s="198" t="s">
        <v>109</v>
      </c>
      <c r="F33" s="165">
        <v>119000</v>
      </c>
      <c r="G33" s="122">
        <v>0</v>
      </c>
      <c r="H33" s="122">
        <v>0</v>
      </c>
      <c r="I33" s="122">
        <v>0</v>
      </c>
      <c r="J33" s="122">
        <v>0</v>
      </c>
      <c r="K33" s="122">
        <v>0</v>
      </c>
      <c r="L33" s="122">
        <v>0</v>
      </c>
      <c r="M33" s="122">
        <v>0</v>
      </c>
      <c r="N33" s="122">
        <v>0</v>
      </c>
      <c r="O33" s="122">
        <v>0</v>
      </c>
      <c r="P33" s="122">
        <v>0</v>
      </c>
      <c r="Q33" s="122">
        <v>0</v>
      </c>
      <c r="R33" s="122">
        <v>0</v>
      </c>
      <c r="S33" s="122">
        <v>0</v>
      </c>
      <c r="T33" s="122">
        <v>0</v>
      </c>
      <c r="U33" s="122">
        <v>0</v>
      </c>
      <c r="V33" s="122">
        <v>0</v>
      </c>
      <c r="W33" s="122">
        <v>0</v>
      </c>
      <c r="X33" s="122">
        <v>0</v>
      </c>
      <c r="Y33" s="122">
        <v>0</v>
      </c>
      <c r="Z33" s="122">
        <v>0</v>
      </c>
      <c r="AA33" s="122">
        <v>0</v>
      </c>
      <c r="AB33" s="122">
        <v>0</v>
      </c>
      <c r="AC33" s="122">
        <v>0</v>
      </c>
      <c r="AD33" s="122">
        <v>0</v>
      </c>
      <c r="AE33" s="122">
        <v>0</v>
      </c>
      <c r="AF33" s="122">
        <v>0</v>
      </c>
      <c r="AG33" s="122">
        <v>0</v>
      </c>
      <c r="AH33" s="122">
        <v>0</v>
      </c>
      <c r="AI33" s="278">
        <v>0</v>
      </c>
      <c r="AJ33" s="388"/>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row>
    <row r="34" spans="1:67" s="9" customFormat="1" hidden="1" x14ac:dyDescent="0.35">
      <c r="A34" s="195" t="s">
        <v>19</v>
      </c>
      <c r="B34" s="195" t="s">
        <v>20</v>
      </c>
      <c r="C34" s="195" t="s">
        <v>99</v>
      </c>
      <c r="D34" s="195" t="s">
        <v>100</v>
      </c>
      <c r="E34" s="195" t="s">
        <v>110</v>
      </c>
      <c r="F34" s="165">
        <v>119000</v>
      </c>
      <c r="G34" s="118">
        <v>0</v>
      </c>
      <c r="H34" s="118">
        <v>0</v>
      </c>
      <c r="I34" s="118">
        <v>0</v>
      </c>
      <c r="J34" s="118">
        <v>0</v>
      </c>
      <c r="K34" s="118">
        <v>0</v>
      </c>
      <c r="L34" s="118">
        <v>0</v>
      </c>
      <c r="M34" s="118">
        <v>0</v>
      </c>
      <c r="N34" s="118">
        <v>0</v>
      </c>
      <c r="O34" s="118">
        <v>0</v>
      </c>
      <c r="P34" s="118">
        <v>0</v>
      </c>
      <c r="Q34" s="118">
        <v>0</v>
      </c>
      <c r="R34" s="118">
        <v>0</v>
      </c>
      <c r="S34" s="118">
        <v>0</v>
      </c>
      <c r="T34" s="118">
        <v>0</v>
      </c>
      <c r="U34" s="118">
        <v>0</v>
      </c>
      <c r="V34" s="118">
        <v>0</v>
      </c>
      <c r="W34" s="118">
        <v>0</v>
      </c>
      <c r="X34" s="118">
        <v>0</v>
      </c>
      <c r="Y34" s="118">
        <v>0</v>
      </c>
      <c r="Z34" s="118">
        <v>0</v>
      </c>
      <c r="AA34" s="118">
        <v>0</v>
      </c>
      <c r="AB34" s="118">
        <v>0</v>
      </c>
      <c r="AC34" s="118">
        <v>0</v>
      </c>
      <c r="AD34" s="118">
        <v>0</v>
      </c>
      <c r="AE34" s="118">
        <v>0</v>
      </c>
      <c r="AF34" s="118">
        <v>0</v>
      </c>
      <c r="AG34" s="118">
        <v>0</v>
      </c>
      <c r="AH34" s="118">
        <v>0</v>
      </c>
      <c r="AI34" s="278">
        <v>0</v>
      </c>
      <c r="AJ34" s="388"/>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row>
    <row r="35" spans="1:67" hidden="1" x14ac:dyDescent="0.35">
      <c r="A35" s="198" t="s">
        <v>21</v>
      </c>
      <c r="B35" s="198" t="s">
        <v>22</v>
      </c>
      <c r="C35" s="198" t="s">
        <v>99</v>
      </c>
      <c r="D35" s="198" t="s">
        <v>100</v>
      </c>
      <c r="E35" s="198" t="s">
        <v>110</v>
      </c>
      <c r="F35" s="165">
        <v>169000</v>
      </c>
      <c r="G35" s="122">
        <v>0</v>
      </c>
      <c r="H35" s="122">
        <v>0</v>
      </c>
      <c r="I35" s="122">
        <v>0</v>
      </c>
      <c r="J35" s="122">
        <v>0</v>
      </c>
      <c r="K35" s="122">
        <v>0</v>
      </c>
      <c r="L35" s="122">
        <v>0</v>
      </c>
      <c r="M35" s="122">
        <v>0</v>
      </c>
      <c r="N35" s="122">
        <v>0</v>
      </c>
      <c r="O35" s="122">
        <v>0</v>
      </c>
      <c r="P35" s="122">
        <v>0</v>
      </c>
      <c r="Q35" s="122">
        <v>0</v>
      </c>
      <c r="R35" s="122">
        <v>0</v>
      </c>
      <c r="S35" s="122">
        <v>0</v>
      </c>
      <c r="T35" s="122">
        <v>0</v>
      </c>
      <c r="U35" s="122">
        <v>0</v>
      </c>
      <c r="V35" s="122">
        <v>0</v>
      </c>
      <c r="W35" s="122">
        <v>0</v>
      </c>
      <c r="X35" s="122">
        <v>0</v>
      </c>
      <c r="Y35" s="122">
        <v>0</v>
      </c>
      <c r="Z35" s="122">
        <v>0</v>
      </c>
      <c r="AA35" s="122">
        <v>0</v>
      </c>
      <c r="AB35" s="122">
        <v>0</v>
      </c>
      <c r="AC35" s="122">
        <v>0</v>
      </c>
      <c r="AD35" s="122">
        <v>0</v>
      </c>
      <c r="AE35" s="122">
        <v>0</v>
      </c>
      <c r="AF35" s="122">
        <v>0</v>
      </c>
      <c r="AG35" s="122">
        <v>0</v>
      </c>
      <c r="AH35" s="122">
        <v>0</v>
      </c>
      <c r="AI35" s="278">
        <v>0</v>
      </c>
      <c r="AJ35" s="388"/>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row>
    <row r="36" spans="1:67" hidden="1" x14ac:dyDescent="0.35">
      <c r="A36" s="195" t="s">
        <v>21</v>
      </c>
      <c r="B36" s="195" t="s">
        <v>22</v>
      </c>
      <c r="C36" s="195" t="s">
        <v>99</v>
      </c>
      <c r="D36" s="195" t="s">
        <v>100</v>
      </c>
      <c r="E36" s="195" t="s">
        <v>109</v>
      </c>
      <c r="F36" s="165">
        <v>169000</v>
      </c>
      <c r="G36" s="118">
        <v>0</v>
      </c>
      <c r="H36" s="118">
        <v>0</v>
      </c>
      <c r="I36" s="118">
        <v>0</v>
      </c>
      <c r="J36" s="118">
        <v>0</v>
      </c>
      <c r="K36" s="118">
        <v>0</v>
      </c>
      <c r="L36" s="118">
        <v>0</v>
      </c>
      <c r="M36" s="118">
        <v>0</v>
      </c>
      <c r="N36" s="118">
        <v>0</v>
      </c>
      <c r="O36" s="118">
        <v>0</v>
      </c>
      <c r="P36" s="118">
        <v>0</v>
      </c>
      <c r="Q36" s="118">
        <v>0</v>
      </c>
      <c r="R36" s="118">
        <v>0</v>
      </c>
      <c r="S36" s="118">
        <v>0</v>
      </c>
      <c r="T36" s="118">
        <v>0</v>
      </c>
      <c r="U36" s="118">
        <v>0</v>
      </c>
      <c r="V36" s="118">
        <v>0</v>
      </c>
      <c r="W36" s="118">
        <v>0</v>
      </c>
      <c r="X36" s="118">
        <v>0</v>
      </c>
      <c r="Y36" s="118">
        <v>0</v>
      </c>
      <c r="Z36" s="118">
        <v>0</v>
      </c>
      <c r="AA36" s="118">
        <v>0</v>
      </c>
      <c r="AB36" s="118">
        <v>0</v>
      </c>
      <c r="AC36" s="118">
        <v>0</v>
      </c>
      <c r="AD36" s="118">
        <v>0</v>
      </c>
      <c r="AE36" s="118">
        <v>0</v>
      </c>
      <c r="AF36" s="118">
        <v>0</v>
      </c>
      <c r="AG36" s="118">
        <v>0</v>
      </c>
      <c r="AH36" s="118">
        <v>0</v>
      </c>
      <c r="AI36" s="278">
        <v>0</v>
      </c>
      <c r="AJ36" s="388"/>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row>
    <row r="37" spans="1:67" s="9" customFormat="1" hidden="1" x14ac:dyDescent="0.35">
      <c r="A37" s="198" t="s">
        <v>21</v>
      </c>
      <c r="B37" s="198" t="s">
        <v>22</v>
      </c>
      <c r="C37" s="198" t="s">
        <v>100</v>
      </c>
      <c r="D37" s="198" t="s">
        <v>100</v>
      </c>
      <c r="E37" s="198" t="s">
        <v>109</v>
      </c>
      <c r="F37" s="165">
        <v>169000</v>
      </c>
      <c r="G37" s="122">
        <v>0</v>
      </c>
      <c r="H37" s="122">
        <v>0</v>
      </c>
      <c r="I37" s="122">
        <v>0</v>
      </c>
      <c r="J37" s="122">
        <v>0</v>
      </c>
      <c r="K37" s="122">
        <v>0</v>
      </c>
      <c r="L37" s="122">
        <v>0</v>
      </c>
      <c r="M37" s="122">
        <v>0</v>
      </c>
      <c r="N37" s="122">
        <v>0</v>
      </c>
      <c r="O37" s="122">
        <v>0</v>
      </c>
      <c r="P37" s="122">
        <v>0</v>
      </c>
      <c r="Q37" s="122">
        <v>0</v>
      </c>
      <c r="R37" s="122">
        <v>0</v>
      </c>
      <c r="S37" s="122">
        <v>0</v>
      </c>
      <c r="T37" s="122">
        <v>0</v>
      </c>
      <c r="U37" s="122">
        <v>0</v>
      </c>
      <c r="V37" s="122">
        <v>0</v>
      </c>
      <c r="W37" s="122">
        <v>0</v>
      </c>
      <c r="X37" s="122">
        <v>0</v>
      </c>
      <c r="Y37" s="122">
        <v>0</v>
      </c>
      <c r="Z37" s="122">
        <v>0</v>
      </c>
      <c r="AA37" s="122">
        <v>0</v>
      </c>
      <c r="AB37" s="122">
        <v>0</v>
      </c>
      <c r="AC37" s="122">
        <v>0</v>
      </c>
      <c r="AD37" s="122">
        <v>0</v>
      </c>
      <c r="AE37" s="122">
        <v>0</v>
      </c>
      <c r="AF37" s="122">
        <v>0</v>
      </c>
      <c r="AG37" s="122">
        <v>0</v>
      </c>
      <c r="AH37" s="122">
        <v>0</v>
      </c>
      <c r="AI37" s="278">
        <v>0</v>
      </c>
      <c r="AJ37" s="388"/>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row>
    <row r="38" spans="1:67" hidden="1" x14ac:dyDescent="0.35">
      <c r="A38" s="195" t="s">
        <v>23</v>
      </c>
      <c r="B38" s="195" t="s">
        <v>24</v>
      </c>
      <c r="C38" s="195" t="s">
        <v>99</v>
      </c>
      <c r="D38" s="195" t="s">
        <v>100</v>
      </c>
      <c r="E38" s="195" t="s">
        <v>109</v>
      </c>
      <c r="F38" s="165">
        <v>178000</v>
      </c>
      <c r="G38" s="118">
        <v>0</v>
      </c>
      <c r="H38" s="118">
        <v>0</v>
      </c>
      <c r="I38" s="118">
        <v>0</v>
      </c>
      <c r="J38" s="118">
        <v>0</v>
      </c>
      <c r="K38" s="118">
        <v>0</v>
      </c>
      <c r="L38" s="118">
        <v>0</v>
      </c>
      <c r="M38" s="118">
        <v>0</v>
      </c>
      <c r="N38" s="118">
        <v>0</v>
      </c>
      <c r="O38" s="118">
        <v>0</v>
      </c>
      <c r="P38" s="118">
        <v>0</v>
      </c>
      <c r="Q38" s="118">
        <v>0</v>
      </c>
      <c r="R38" s="118">
        <v>0</v>
      </c>
      <c r="S38" s="118">
        <v>0</v>
      </c>
      <c r="T38" s="118">
        <v>0</v>
      </c>
      <c r="U38" s="118">
        <v>0</v>
      </c>
      <c r="V38" s="118">
        <v>0</v>
      </c>
      <c r="W38" s="118">
        <v>0</v>
      </c>
      <c r="X38" s="118">
        <v>0</v>
      </c>
      <c r="Y38" s="118">
        <v>0</v>
      </c>
      <c r="Z38" s="118">
        <v>0</v>
      </c>
      <c r="AA38" s="118">
        <v>0</v>
      </c>
      <c r="AB38" s="118">
        <v>0</v>
      </c>
      <c r="AC38" s="118">
        <v>0</v>
      </c>
      <c r="AD38" s="118">
        <v>0</v>
      </c>
      <c r="AE38" s="118">
        <v>0</v>
      </c>
      <c r="AF38" s="118">
        <v>0</v>
      </c>
      <c r="AG38" s="118">
        <v>0</v>
      </c>
      <c r="AH38" s="118">
        <v>0</v>
      </c>
      <c r="AI38" s="278">
        <v>0</v>
      </c>
      <c r="AJ38" s="388"/>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row>
    <row r="39" spans="1:67" hidden="1" x14ac:dyDescent="0.35">
      <c r="A39" s="198" t="s">
        <v>23</v>
      </c>
      <c r="B39" s="198" t="s">
        <v>24</v>
      </c>
      <c r="C39" s="198" t="s">
        <v>100</v>
      </c>
      <c r="D39" s="198" t="s">
        <v>100</v>
      </c>
      <c r="E39" s="198" t="s">
        <v>109</v>
      </c>
      <c r="F39" s="165">
        <v>178000</v>
      </c>
      <c r="G39" s="122">
        <v>0</v>
      </c>
      <c r="H39" s="122">
        <v>0</v>
      </c>
      <c r="I39" s="122">
        <v>0</v>
      </c>
      <c r="J39" s="122">
        <v>0</v>
      </c>
      <c r="K39" s="122">
        <v>0</v>
      </c>
      <c r="L39" s="122">
        <v>0</v>
      </c>
      <c r="M39" s="122">
        <v>0</v>
      </c>
      <c r="N39" s="122">
        <v>0</v>
      </c>
      <c r="O39" s="122">
        <v>0</v>
      </c>
      <c r="P39" s="122">
        <v>0</v>
      </c>
      <c r="Q39" s="122">
        <v>0</v>
      </c>
      <c r="R39" s="122">
        <v>0</v>
      </c>
      <c r="S39" s="122">
        <v>0</v>
      </c>
      <c r="T39" s="122">
        <v>0</v>
      </c>
      <c r="U39" s="122">
        <v>0</v>
      </c>
      <c r="V39" s="122">
        <v>0</v>
      </c>
      <c r="W39" s="122">
        <v>0</v>
      </c>
      <c r="X39" s="122">
        <v>0</v>
      </c>
      <c r="Y39" s="122">
        <v>0</v>
      </c>
      <c r="Z39" s="122">
        <v>0</v>
      </c>
      <c r="AA39" s="122">
        <v>0</v>
      </c>
      <c r="AB39" s="122">
        <v>0</v>
      </c>
      <c r="AC39" s="122">
        <v>0</v>
      </c>
      <c r="AD39" s="122">
        <v>0</v>
      </c>
      <c r="AE39" s="122">
        <v>0</v>
      </c>
      <c r="AF39" s="122">
        <v>0</v>
      </c>
      <c r="AG39" s="122">
        <v>0</v>
      </c>
      <c r="AH39" s="122">
        <v>0</v>
      </c>
      <c r="AI39" s="278">
        <v>0</v>
      </c>
      <c r="AJ39" s="388"/>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row>
    <row r="40" spans="1:67" hidden="1" x14ac:dyDescent="0.35">
      <c r="A40" s="195" t="s">
        <v>25</v>
      </c>
      <c r="B40" s="195" t="s">
        <v>26</v>
      </c>
      <c r="C40" s="195" t="s">
        <v>99</v>
      </c>
      <c r="D40" s="195" t="s">
        <v>100</v>
      </c>
      <c r="E40" s="195" t="s">
        <v>109</v>
      </c>
      <c r="F40" s="165">
        <v>248000</v>
      </c>
      <c r="G40" s="118">
        <v>0</v>
      </c>
      <c r="H40" s="118">
        <v>0</v>
      </c>
      <c r="I40" s="118">
        <v>0</v>
      </c>
      <c r="J40" s="118">
        <v>0</v>
      </c>
      <c r="K40" s="118">
        <v>0</v>
      </c>
      <c r="L40" s="118">
        <v>0</v>
      </c>
      <c r="M40" s="118">
        <v>0</v>
      </c>
      <c r="N40" s="118">
        <v>0</v>
      </c>
      <c r="O40" s="118">
        <v>0</v>
      </c>
      <c r="P40" s="118">
        <v>0</v>
      </c>
      <c r="Q40" s="118">
        <v>0</v>
      </c>
      <c r="R40" s="118">
        <v>0</v>
      </c>
      <c r="S40" s="118">
        <v>0</v>
      </c>
      <c r="T40" s="118">
        <v>0</v>
      </c>
      <c r="U40" s="118">
        <v>0</v>
      </c>
      <c r="V40" s="118">
        <v>0</v>
      </c>
      <c r="W40" s="118">
        <v>0</v>
      </c>
      <c r="X40" s="118">
        <v>0</v>
      </c>
      <c r="Y40" s="118">
        <v>0</v>
      </c>
      <c r="Z40" s="118">
        <v>0</v>
      </c>
      <c r="AA40" s="118">
        <v>0</v>
      </c>
      <c r="AB40" s="118">
        <v>0</v>
      </c>
      <c r="AC40" s="118">
        <v>0</v>
      </c>
      <c r="AD40" s="118">
        <v>0</v>
      </c>
      <c r="AE40" s="118">
        <v>0</v>
      </c>
      <c r="AF40" s="118">
        <v>0</v>
      </c>
      <c r="AG40" s="118">
        <v>0</v>
      </c>
      <c r="AH40" s="118">
        <v>0</v>
      </c>
      <c r="AI40" s="278">
        <v>0</v>
      </c>
      <c r="AJ40" s="388"/>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row>
    <row r="41" spans="1:67" hidden="1" x14ac:dyDescent="0.35">
      <c r="A41" s="198" t="s">
        <v>25</v>
      </c>
      <c r="B41" s="198" t="s">
        <v>26</v>
      </c>
      <c r="C41" s="198" t="s">
        <v>100</v>
      </c>
      <c r="D41" s="198" t="s">
        <v>100</v>
      </c>
      <c r="E41" s="198" t="s">
        <v>109</v>
      </c>
      <c r="F41" s="165">
        <v>248000</v>
      </c>
      <c r="G41" s="122">
        <v>0</v>
      </c>
      <c r="H41" s="122">
        <v>0</v>
      </c>
      <c r="I41" s="122">
        <v>0</v>
      </c>
      <c r="J41" s="122">
        <v>0</v>
      </c>
      <c r="K41" s="122">
        <v>0</v>
      </c>
      <c r="L41" s="122">
        <v>0</v>
      </c>
      <c r="M41" s="122">
        <v>0</v>
      </c>
      <c r="N41" s="122">
        <v>0</v>
      </c>
      <c r="O41" s="122">
        <v>0</v>
      </c>
      <c r="P41" s="122">
        <v>0</v>
      </c>
      <c r="Q41" s="122">
        <v>0</v>
      </c>
      <c r="R41" s="122">
        <v>0</v>
      </c>
      <c r="S41" s="122">
        <v>0</v>
      </c>
      <c r="T41" s="122">
        <v>0</v>
      </c>
      <c r="U41" s="122">
        <v>0</v>
      </c>
      <c r="V41" s="122">
        <v>0</v>
      </c>
      <c r="W41" s="122">
        <v>0</v>
      </c>
      <c r="X41" s="122">
        <v>0</v>
      </c>
      <c r="Y41" s="122">
        <v>0</v>
      </c>
      <c r="Z41" s="122">
        <v>0</v>
      </c>
      <c r="AA41" s="122">
        <v>0</v>
      </c>
      <c r="AB41" s="122">
        <v>0</v>
      </c>
      <c r="AC41" s="122">
        <v>0</v>
      </c>
      <c r="AD41" s="122">
        <v>0</v>
      </c>
      <c r="AE41" s="122">
        <v>0</v>
      </c>
      <c r="AF41" s="122">
        <v>0</v>
      </c>
      <c r="AG41" s="122">
        <v>0</v>
      </c>
      <c r="AH41" s="122">
        <v>0</v>
      </c>
      <c r="AI41" s="278">
        <v>0</v>
      </c>
      <c r="AJ41" s="388"/>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row>
    <row r="42" spans="1:67" hidden="1" x14ac:dyDescent="0.35">
      <c r="A42" s="195" t="s">
        <v>25</v>
      </c>
      <c r="B42" s="195" t="s">
        <v>26</v>
      </c>
      <c r="C42" s="195" t="s">
        <v>100</v>
      </c>
      <c r="D42" s="195" t="s">
        <v>100</v>
      </c>
      <c r="E42" s="195" t="s">
        <v>110</v>
      </c>
      <c r="F42" s="165">
        <v>248000</v>
      </c>
      <c r="G42" s="118">
        <v>0</v>
      </c>
      <c r="H42" s="118">
        <v>0</v>
      </c>
      <c r="I42" s="118">
        <v>0</v>
      </c>
      <c r="J42" s="118">
        <v>0</v>
      </c>
      <c r="K42" s="118">
        <v>0</v>
      </c>
      <c r="L42" s="118">
        <v>0</v>
      </c>
      <c r="M42" s="118">
        <v>0</v>
      </c>
      <c r="N42" s="118">
        <v>0</v>
      </c>
      <c r="O42" s="118">
        <v>0</v>
      </c>
      <c r="P42" s="118">
        <v>0</v>
      </c>
      <c r="Q42" s="118">
        <v>0</v>
      </c>
      <c r="R42" s="118">
        <v>0</v>
      </c>
      <c r="S42" s="118">
        <v>0</v>
      </c>
      <c r="T42" s="118">
        <v>0</v>
      </c>
      <c r="U42" s="118">
        <v>0</v>
      </c>
      <c r="V42" s="118">
        <v>0</v>
      </c>
      <c r="W42" s="118">
        <v>0</v>
      </c>
      <c r="X42" s="118">
        <v>0</v>
      </c>
      <c r="Y42" s="118">
        <v>0</v>
      </c>
      <c r="Z42" s="118">
        <v>0</v>
      </c>
      <c r="AA42" s="118">
        <v>0</v>
      </c>
      <c r="AB42" s="118">
        <v>0</v>
      </c>
      <c r="AC42" s="118">
        <v>0</v>
      </c>
      <c r="AD42" s="118">
        <v>0</v>
      </c>
      <c r="AE42" s="118">
        <v>0</v>
      </c>
      <c r="AF42" s="118">
        <v>0</v>
      </c>
      <c r="AG42" s="118">
        <v>0</v>
      </c>
      <c r="AH42" s="118">
        <v>0</v>
      </c>
      <c r="AI42" s="278">
        <v>0</v>
      </c>
      <c r="AJ42" s="388"/>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row>
    <row r="43" spans="1:67" hidden="1" x14ac:dyDescent="0.35">
      <c r="A43" s="198" t="s">
        <v>27</v>
      </c>
      <c r="B43" s="198" t="s">
        <v>28</v>
      </c>
      <c r="C43" s="198" t="s">
        <v>100</v>
      </c>
      <c r="D43" s="198" t="s">
        <v>100</v>
      </c>
      <c r="E43" s="198" t="s">
        <v>110</v>
      </c>
      <c r="F43" s="165">
        <v>11000</v>
      </c>
      <c r="G43" s="122">
        <v>0</v>
      </c>
      <c r="H43" s="122">
        <v>0</v>
      </c>
      <c r="I43" s="122">
        <v>0</v>
      </c>
      <c r="J43" s="122">
        <v>0</v>
      </c>
      <c r="K43" s="122">
        <v>0</v>
      </c>
      <c r="L43" s="122">
        <v>0</v>
      </c>
      <c r="M43" s="122">
        <v>0</v>
      </c>
      <c r="N43" s="122">
        <v>0</v>
      </c>
      <c r="O43" s="122">
        <v>0</v>
      </c>
      <c r="P43" s="122">
        <v>0</v>
      </c>
      <c r="Q43" s="122">
        <v>0</v>
      </c>
      <c r="R43" s="122">
        <v>0</v>
      </c>
      <c r="S43" s="122">
        <v>0</v>
      </c>
      <c r="T43" s="122">
        <v>0</v>
      </c>
      <c r="U43" s="122">
        <v>0</v>
      </c>
      <c r="V43" s="122">
        <v>0</v>
      </c>
      <c r="W43" s="122">
        <v>0</v>
      </c>
      <c r="X43" s="122">
        <v>0</v>
      </c>
      <c r="Y43" s="122">
        <v>0</v>
      </c>
      <c r="Z43" s="122">
        <v>0</v>
      </c>
      <c r="AA43" s="122">
        <v>0</v>
      </c>
      <c r="AB43" s="122">
        <v>0</v>
      </c>
      <c r="AC43" s="122">
        <v>0</v>
      </c>
      <c r="AD43" s="122">
        <v>0</v>
      </c>
      <c r="AE43" s="122">
        <v>0</v>
      </c>
      <c r="AF43" s="122">
        <v>0</v>
      </c>
      <c r="AG43" s="122">
        <v>0</v>
      </c>
      <c r="AH43" s="122">
        <v>0</v>
      </c>
      <c r="AI43" s="278">
        <v>0</v>
      </c>
      <c r="AJ43" s="388"/>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row>
    <row r="44" spans="1:67" hidden="1" x14ac:dyDescent="0.35">
      <c r="A44" s="195" t="s">
        <v>27</v>
      </c>
      <c r="B44" s="195" t="s">
        <v>28</v>
      </c>
      <c r="C44" s="195" t="s">
        <v>100</v>
      </c>
      <c r="D44" s="195" t="s">
        <v>100</v>
      </c>
      <c r="E44" s="195" t="s">
        <v>109</v>
      </c>
      <c r="F44" s="165">
        <v>11000</v>
      </c>
      <c r="G44" s="118">
        <v>0</v>
      </c>
      <c r="H44" s="118">
        <v>0</v>
      </c>
      <c r="I44" s="118">
        <v>0</v>
      </c>
      <c r="J44" s="118">
        <v>0</v>
      </c>
      <c r="K44" s="118">
        <v>0</v>
      </c>
      <c r="L44" s="118">
        <v>0</v>
      </c>
      <c r="M44" s="118">
        <v>0</v>
      </c>
      <c r="N44" s="118">
        <v>0</v>
      </c>
      <c r="O44" s="118">
        <v>0</v>
      </c>
      <c r="P44" s="118">
        <v>0</v>
      </c>
      <c r="Q44" s="118">
        <v>0</v>
      </c>
      <c r="R44" s="118">
        <v>0</v>
      </c>
      <c r="S44" s="118">
        <v>0</v>
      </c>
      <c r="T44" s="118">
        <v>0</v>
      </c>
      <c r="U44" s="118">
        <v>0</v>
      </c>
      <c r="V44" s="118">
        <v>0</v>
      </c>
      <c r="W44" s="118">
        <v>0</v>
      </c>
      <c r="X44" s="118">
        <v>0</v>
      </c>
      <c r="Y44" s="118">
        <v>0</v>
      </c>
      <c r="Z44" s="118">
        <v>0</v>
      </c>
      <c r="AA44" s="118">
        <v>0</v>
      </c>
      <c r="AB44" s="118">
        <v>0</v>
      </c>
      <c r="AC44" s="118">
        <v>0</v>
      </c>
      <c r="AD44" s="118">
        <v>0</v>
      </c>
      <c r="AE44" s="118">
        <v>0</v>
      </c>
      <c r="AF44" s="118">
        <v>0</v>
      </c>
      <c r="AG44" s="118">
        <v>0</v>
      </c>
      <c r="AH44" s="118">
        <v>0</v>
      </c>
      <c r="AI44" s="278">
        <v>0</v>
      </c>
      <c r="AJ44" s="388"/>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row>
    <row r="45" spans="1:67" hidden="1" x14ac:dyDescent="0.35">
      <c r="A45" s="198" t="s">
        <v>29</v>
      </c>
      <c r="B45" s="198" t="s">
        <v>30</v>
      </c>
      <c r="C45" s="198" t="s">
        <v>100</v>
      </c>
      <c r="D45" s="198" t="s">
        <v>100</v>
      </c>
      <c r="E45" s="198" t="s">
        <v>109</v>
      </c>
      <c r="F45" s="165">
        <v>59000</v>
      </c>
      <c r="G45" s="122">
        <v>0</v>
      </c>
      <c r="H45" s="122">
        <v>0</v>
      </c>
      <c r="I45" s="122">
        <v>0</v>
      </c>
      <c r="J45" s="122">
        <v>0</v>
      </c>
      <c r="K45" s="122">
        <v>0</v>
      </c>
      <c r="L45" s="122">
        <v>0</v>
      </c>
      <c r="M45" s="122">
        <v>0</v>
      </c>
      <c r="N45" s="122">
        <v>0</v>
      </c>
      <c r="O45" s="122">
        <v>0</v>
      </c>
      <c r="P45" s="122">
        <v>0</v>
      </c>
      <c r="Q45" s="122">
        <v>0</v>
      </c>
      <c r="R45" s="122">
        <v>0</v>
      </c>
      <c r="S45" s="122">
        <v>0</v>
      </c>
      <c r="T45" s="122">
        <v>0</v>
      </c>
      <c r="U45" s="122">
        <v>0</v>
      </c>
      <c r="V45" s="122">
        <v>0</v>
      </c>
      <c r="W45" s="122">
        <v>0</v>
      </c>
      <c r="X45" s="122">
        <v>0</v>
      </c>
      <c r="Y45" s="122">
        <v>0</v>
      </c>
      <c r="Z45" s="122">
        <v>0</v>
      </c>
      <c r="AA45" s="122">
        <v>0</v>
      </c>
      <c r="AB45" s="122">
        <v>0</v>
      </c>
      <c r="AC45" s="122">
        <v>0</v>
      </c>
      <c r="AD45" s="122">
        <v>0</v>
      </c>
      <c r="AE45" s="122">
        <v>0</v>
      </c>
      <c r="AF45" s="122">
        <v>0</v>
      </c>
      <c r="AG45" s="122">
        <v>0</v>
      </c>
      <c r="AH45" s="122">
        <v>0</v>
      </c>
      <c r="AI45" s="278">
        <v>0</v>
      </c>
      <c r="AJ45" s="388"/>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row>
    <row r="46" spans="1:67" hidden="1" x14ac:dyDescent="0.35">
      <c r="A46" s="195" t="s">
        <v>31</v>
      </c>
      <c r="B46" s="195" t="s">
        <v>32</v>
      </c>
      <c r="C46" s="195" t="s">
        <v>100</v>
      </c>
      <c r="D46" s="195" t="s">
        <v>100</v>
      </c>
      <c r="E46" s="195" t="s">
        <v>109</v>
      </c>
      <c r="F46" s="165">
        <v>56000</v>
      </c>
      <c r="G46" s="118">
        <v>0</v>
      </c>
      <c r="H46" s="118">
        <v>0</v>
      </c>
      <c r="I46" s="118">
        <v>0</v>
      </c>
      <c r="J46" s="118">
        <v>0</v>
      </c>
      <c r="K46" s="118">
        <v>0</v>
      </c>
      <c r="L46" s="118">
        <v>0</v>
      </c>
      <c r="M46" s="118">
        <v>0</v>
      </c>
      <c r="N46" s="118">
        <v>0</v>
      </c>
      <c r="O46" s="118">
        <v>0</v>
      </c>
      <c r="P46" s="118">
        <v>0</v>
      </c>
      <c r="Q46" s="118">
        <v>0</v>
      </c>
      <c r="R46" s="118">
        <v>0</v>
      </c>
      <c r="S46" s="118">
        <v>0</v>
      </c>
      <c r="T46" s="118">
        <v>0</v>
      </c>
      <c r="U46" s="118">
        <v>0</v>
      </c>
      <c r="V46" s="118">
        <v>0</v>
      </c>
      <c r="W46" s="118">
        <v>0</v>
      </c>
      <c r="X46" s="118">
        <v>0</v>
      </c>
      <c r="Y46" s="118">
        <v>0</v>
      </c>
      <c r="Z46" s="118">
        <v>0</v>
      </c>
      <c r="AA46" s="118">
        <v>0</v>
      </c>
      <c r="AB46" s="118">
        <v>0</v>
      </c>
      <c r="AC46" s="118">
        <v>0</v>
      </c>
      <c r="AD46" s="118">
        <v>0</v>
      </c>
      <c r="AE46" s="118">
        <v>0</v>
      </c>
      <c r="AF46" s="118">
        <v>0</v>
      </c>
      <c r="AG46" s="118">
        <v>0</v>
      </c>
      <c r="AH46" s="118">
        <v>0</v>
      </c>
      <c r="AI46" s="278">
        <v>0</v>
      </c>
      <c r="AJ46" s="388"/>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row>
    <row r="47" spans="1:67" hidden="1" x14ac:dyDescent="0.35">
      <c r="A47" s="198" t="s">
        <v>33</v>
      </c>
      <c r="B47" s="198" t="s">
        <v>34</v>
      </c>
      <c r="C47" s="198" t="s">
        <v>100</v>
      </c>
      <c r="D47" s="198" t="s">
        <v>100</v>
      </c>
      <c r="E47" s="198" t="s">
        <v>109</v>
      </c>
      <c r="F47" s="165">
        <v>56000</v>
      </c>
      <c r="G47" s="122">
        <v>0</v>
      </c>
      <c r="H47" s="122">
        <v>0</v>
      </c>
      <c r="I47" s="122">
        <v>0</v>
      </c>
      <c r="J47" s="122">
        <v>0</v>
      </c>
      <c r="K47" s="122">
        <v>0</v>
      </c>
      <c r="L47" s="122">
        <v>0</v>
      </c>
      <c r="M47" s="122">
        <v>0</v>
      </c>
      <c r="N47" s="122">
        <v>0</v>
      </c>
      <c r="O47" s="122">
        <v>0</v>
      </c>
      <c r="P47" s="122">
        <v>0</v>
      </c>
      <c r="Q47" s="122">
        <v>0</v>
      </c>
      <c r="R47" s="122">
        <v>0</v>
      </c>
      <c r="S47" s="122">
        <v>0</v>
      </c>
      <c r="T47" s="122">
        <v>0</v>
      </c>
      <c r="U47" s="122">
        <v>0</v>
      </c>
      <c r="V47" s="122">
        <v>0</v>
      </c>
      <c r="W47" s="122">
        <v>0</v>
      </c>
      <c r="X47" s="122">
        <v>0</v>
      </c>
      <c r="Y47" s="122">
        <v>0</v>
      </c>
      <c r="Z47" s="122">
        <v>0</v>
      </c>
      <c r="AA47" s="122">
        <v>0</v>
      </c>
      <c r="AB47" s="122">
        <v>0</v>
      </c>
      <c r="AC47" s="122">
        <v>0</v>
      </c>
      <c r="AD47" s="122">
        <v>0</v>
      </c>
      <c r="AE47" s="122">
        <v>0</v>
      </c>
      <c r="AF47" s="122">
        <v>0</v>
      </c>
      <c r="AG47" s="122">
        <v>0</v>
      </c>
      <c r="AH47" s="122">
        <v>0</v>
      </c>
      <c r="AI47" s="278">
        <v>0</v>
      </c>
      <c r="AJ47" s="388"/>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row>
    <row r="48" spans="1:67" hidden="1" x14ac:dyDescent="0.35">
      <c r="A48" s="195" t="s">
        <v>116</v>
      </c>
      <c r="B48" s="195" t="s">
        <v>117</v>
      </c>
      <c r="C48" s="195" t="s">
        <v>100</v>
      </c>
      <c r="D48" s="195" t="s">
        <v>100</v>
      </c>
      <c r="E48" s="195" t="s">
        <v>109</v>
      </c>
      <c r="F48" s="165">
        <v>119000</v>
      </c>
      <c r="G48" s="118">
        <v>0</v>
      </c>
      <c r="H48" s="118">
        <v>0</v>
      </c>
      <c r="I48" s="118">
        <v>0</v>
      </c>
      <c r="J48" s="118">
        <v>0</v>
      </c>
      <c r="K48" s="118">
        <v>0</v>
      </c>
      <c r="L48" s="118">
        <v>0</v>
      </c>
      <c r="M48" s="118">
        <v>0</v>
      </c>
      <c r="N48" s="118">
        <v>0</v>
      </c>
      <c r="O48" s="118">
        <v>0</v>
      </c>
      <c r="P48" s="118">
        <v>0</v>
      </c>
      <c r="Q48" s="118">
        <v>0</v>
      </c>
      <c r="R48" s="118">
        <v>0</v>
      </c>
      <c r="S48" s="118">
        <v>0</v>
      </c>
      <c r="T48" s="118">
        <v>0</v>
      </c>
      <c r="U48" s="118">
        <v>0</v>
      </c>
      <c r="V48" s="118">
        <v>0</v>
      </c>
      <c r="W48" s="118">
        <v>0</v>
      </c>
      <c r="X48" s="118">
        <v>0</v>
      </c>
      <c r="Y48" s="118">
        <v>0</v>
      </c>
      <c r="Z48" s="118">
        <v>0</v>
      </c>
      <c r="AA48" s="118">
        <v>0</v>
      </c>
      <c r="AB48" s="118">
        <v>0</v>
      </c>
      <c r="AC48" s="118">
        <v>0</v>
      </c>
      <c r="AD48" s="118">
        <v>0</v>
      </c>
      <c r="AE48" s="118">
        <v>0</v>
      </c>
      <c r="AF48" s="118">
        <v>0</v>
      </c>
      <c r="AG48" s="118">
        <v>0</v>
      </c>
      <c r="AH48" s="118">
        <v>0</v>
      </c>
      <c r="AI48" s="278">
        <v>0</v>
      </c>
      <c r="AJ48" s="388"/>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row>
    <row r="49" spans="1:67" hidden="1" x14ac:dyDescent="0.35">
      <c r="A49" s="198" t="s">
        <v>118</v>
      </c>
      <c r="B49" s="198" t="s">
        <v>119</v>
      </c>
      <c r="C49" s="198" t="s">
        <v>100</v>
      </c>
      <c r="D49" s="198" t="s">
        <v>100</v>
      </c>
      <c r="E49" s="198" t="s">
        <v>109</v>
      </c>
      <c r="F49" s="165">
        <v>169000</v>
      </c>
      <c r="G49" s="122">
        <v>0</v>
      </c>
      <c r="H49" s="122">
        <v>0</v>
      </c>
      <c r="I49" s="122">
        <v>0</v>
      </c>
      <c r="J49" s="122">
        <v>0</v>
      </c>
      <c r="K49" s="122">
        <v>0</v>
      </c>
      <c r="L49" s="122">
        <v>0</v>
      </c>
      <c r="M49" s="122">
        <v>0</v>
      </c>
      <c r="N49" s="122">
        <v>0</v>
      </c>
      <c r="O49" s="122">
        <v>0</v>
      </c>
      <c r="P49" s="122">
        <v>0</v>
      </c>
      <c r="Q49" s="122">
        <v>0</v>
      </c>
      <c r="R49" s="122">
        <v>0</v>
      </c>
      <c r="S49" s="122">
        <v>0</v>
      </c>
      <c r="T49" s="122">
        <v>0</v>
      </c>
      <c r="U49" s="122">
        <v>0</v>
      </c>
      <c r="V49" s="122">
        <v>0</v>
      </c>
      <c r="W49" s="122">
        <v>0</v>
      </c>
      <c r="X49" s="122">
        <v>0</v>
      </c>
      <c r="Y49" s="122">
        <v>0</v>
      </c>
      <c r="Z49" s="122">
        <v>0</v>
      </c>
      <c r="AA49" s="122">
        <v>0</v>
      </c>
      <c r="AB49" s="122">
        <v>0</v>
      </c>
      <c r="AC49" s="122">
        <v>0</v>
      </c>
      <c r="AD49" s="122">
        <v>0</v>
      </c>
      <c r="AE49" s="122">
        <v>0</v>
      </c>
      <c r="AF49" s="122">
        <v>0</v>
      </c>
      <c r="AG49" s="122">
        <v>0</v>
      </c>
      <c r="AH49" s="122">
        <v>0</v>
      </c>
      <c r="AI49" s="278">
        <v>0</v>
      </c>
      <c r="AJ49" s="388"/>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row>
    <row r="50" spans="1:67" hidden="1" x14ac:dyDescent="0.35">
      <c r="A50" s="195" t="s">
        <v>120</v>
      </c>
      <c r="B50" s="195" t="s">
        <v>121</v>
      </c>
      <c r="C50" s="195" t="s">
        <v>100</v>
      </c>
      <c r="D50" s="195" t="s">
        <v>100</v>
      </c>
      <c r="E50" s="195" t="s">
        <v>109</v>
      </c>
      <c r="F50" s="165">
        <v>178000</v>
      </c>
      <c r="G50" s="118">
        <v>0</v>
      </c>
      <c r="H50" s="118">
        <v>0</v>
      </c>
      <c r="I50" s="118">
        <v>0</v>
      </c>
      <c r="J50" s="118">
        <v>0</v>
      </c>
      <c r="K50" s="118">
        <v>0</v>
      </c>
      <c r="L50" s="118">
        <v>0</v>
      </c>
      <c r="M50" s="118">
        <v>0</v>
      </c>
      <c r="N50" s="118">
        <v>0</v>
      </c>
      <c r="O50" s="118">
        <v>0</v>
      </c>
      <c r="P50" s="118">
        <v>0</v>
      </c>
      <c r="Q50" s="118">
        <v>0</v>
      </c>
      <c r="R50" s="118">
        <v>0</v>
      </c>
      <c r="S50" s="118">
        <v>0</v>
      </c>
      <c r="T50" s="118">
        <v>0</v>
      </c>
      <c r="U50" s="118">
        <v>0</v>
      </c>
      <c r="V50" s="118">
        <v>0</v>
      </c>
      <c r="W50" s="118">
        <v>0</v>
      </c>
      <c r="X50" s="118">
        <v>0</v>
      </c>
      <c r="Y50" s="118">
        <v>0</v>
      </c>
      <c r="Z50" s="118">
        <v>0</v>
      </c>
      <c r="AA50" s="118">
        <v>0</v>
      </c>
      <c r="AB50" s="118">
        <v>0</v>
      </c>
      <c r="AC50" s="118">
        <v>0</v>
      </c>
      <c r="AD50" s="118">
        <v>0</v>
      </c>
      <c r="AE50" s="118">
        <v>0</v>
      </c>
      <c r="AF50" s="118">
        <v>0</v>
      </c>
      <c r="AG50" s="118">
        <v>0</v>
      </c>
      <c r="AH50" s="118">
        <v>0</v>
      </c>
      <c r="AI50" s="278">
        <v>0</v>
      </c>
      <c r="AJ50" s="388"/>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row>
    <row r="51" spans="1:67" hidden="1" x14ac:dyDescent="0.35">
      <c r="A51" s="198" t="s">
        <v>122</v>
      </c>
      <c r="B51" s="198" t="s">
        <v>123</v>
      </c>
      <c r="C51" s="198" t="s">
        <v>100</v>
      </c>
      <c r="D51" s="198" t="s">
        <v>100</v>
      </c>
      <c r="E51" s="198" t="s">
        <v>109</v>
      </c>
      <c r="F51" s="165">
        <v>248000</v>
      </c>
      <c r="G51" s="122">
        <v>0</v>
      </c>
      <c r="H51" s="122">
        <v>0</v>
      </c>
      <c r="I51" s="122">
        <v>0</v>
      </c>
      <c r="J51" s="122">
        <v>0</v>
      </c>
      <c r="K51" s="122">
        <v>0</v>
      </c>
      <c r="L51" s="122">
        <v>0</v>
      </c>
      <c r="M51" s="122">
        <v>0</v>
      </c>
      <c r="N51" s="122">
        <v>0</v>
      </c>
      <c r="O51" s="122">
        <v>0</v>
      </c>
      <c r="P51" s="122">
        <v>0</v>
      </c>
      <c r="Q51" s="122">
        <v>0</v>
      </c>
      <c r="R51" s="122">
        <v>0</v>
      </c>
      <c r="S51" s="122">
        <v>0</v>
      </c>
      <c r="T51" s="122">
        <v>0</v>
      </c>
      <c r="U51" s="122">
        <v>0</v>
      </c>
      <c r="V51" s="122">
        <v>0</v>
      </c>
      <c r="W51" s="122">
        <v>0</v>
      </c>
      <c r="X51" s="122">
        <v>0</v>
      </c>
      <c r="Y51" s="122">
        <v>0</v>
      </c>
      <c r="Z51" s="122">
        <v>0</v>
      </c>
      <c r="AA51" s="122">
        <v>0</v>
      </c>
      <c r="AB51" s="122">
        <v>0</v>
      </c>
      <c r="AC51" s="122">
        <v>0</v>
      </c>
      <c r="AD51" s="122">
        <v>0</v>
      </c>
      <c r="AE51" s="122">
        <v>0</v>
      </c>
      <c r="AF51" s="122">
        <v>0</v>
      </c>
      <c r="AG51" s="122">
        <v>0</v>
      </c>
      <c r="AH51" s="122">
        <v>0</v>
      </c>
      <c r="AI51" s="278">
        <v>0</v>
      </c>
      <c r="AJ51" s="388"/>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row>
    <row r="52" spans="1:67" hidden="1" x14ac:dyDescent="0.35">
      <c r="A52" s="195" t="s">
        <v>124</v>
      </c>
      <c r="B52" s="195" t="s">
        <v>125</v>
      </c>
      <c r="C52" s="195" t="s">
        <v>100</v>
      </c>
      <c r="D52" s="195" t="s">
        <v>100</v>
      </c>
      <c r="E52" s="195" t="s">
        <v>109</v>
      </c>
      <c r="F52" s="165">
        <v>119000</v>
      </c>
      <c r="G52" s="118">
        <v>0</v>
      </c>
      <c r="H52" s="118">
        <v>0</v>
      </c>
      <c r="I52" s="118">
        <v>0</v>
      </c>
      <c r="J52" s="118">
        <v>0</v>
      </c>
      <c r="K52" s="118">
        <v>0</v>
      </c>
      <c r="L52" s="118">
        <v>0</v>
      </c>
      <c r="M52" s="118">
        <v>0</v>
      </c>
      <c r="N52" s="118">
        <v>0</v>
      </c>
      <c r="O52" s="118">
        <v>0</v>
      </c>
      <c r="P52" s="118">
        <v>0</v>
      </c>
      <c r="Q52" s="118">
        <v>0</v>
      </c>
      <c r="R52" s="118">
        <v>0</v>
      </c>
      <c r="S52" s="118">
        <v>0</v>
      </c>
      <c r="T52" s="118">
        <v>0</v>
      </c>
      <c r="U52" s="118">
        <v>0</v>
      </c>
      <c r="V52" s="118">
        <v>0</v>
      </c>
      <c r="W52" s="118">
        <v>0</v>
      </c>
      <c r="X52" s="118">
        <v>0</v>
      </c>
      <c r="Y52" s="118">
        <v>0</v>
      </c>
      <c r="Z52" s="118">
        <v>0</v>
      </c>
      <c r="AA52" s="118">
        <v>0</v>
      </c>
      <c r="AB52" s="118">
        <v>0</v>
      </c>
      <c r="AC52" s="118">
        <v>0</v>
      </c>
      <c r="AD52" s="118">
        <v>0</v>
      </c>
      <c r="AE52" s="118">
        <v>0</v>
      </c>
      <c r="AF52" s="118">
        <v>0</v>
      </c>
      <c r="AG52" s="118">
        <v>0</v>
      </c>
      <c r="AH52" s="118">
        <v>0</v>
      </c>
      <c r="AI52" s="278">
        <v>0</v>
      </c>
      <c r="AJ52" s="388"/>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row>
    <row r="53" spans="1:67" hidden="1" x14ac:dyDescent="0.35">
      <c r="A53" s="198" t="s">
        <v>124</v>
      </c>
      <c r="B53" s="198" t="s">
        <v>125</v>
      </c>
      <c r="C53" s="198" t="s">
        <v>100</v>
      </c>
      <c r="D53" s="198" t="s">
        <v>100</v>
      </c>
      <c r="E53" s="198" t="s">
        <v>109</v>
      </c>
      <c r="F53" s="165">
        <v>128000</v>
      </c>
      <c r="G53" s="122">
        <v>0</v>
      </c>
      <c r="H53" s="122">
        <v>0</v>
      </c>
      <c r="I53" s="122">
        <v>0</v>
      </c>
      <c r="J53" s="122">
        <v>0</v>
      </c>
      <c r="K53" s="122">
        <v>0</v>
      </c>
      <c r="L53" s="122">
        <v>0</v>
      </c>
      <c r="M53" s="122">
        <v>0</v>
      </c>
      <c r="N53" s="122">
        <v>0</v>
      </c>
      <c r="O53" s="122">
        <v>0</v>
      </c>
      <c r="P53" s="122">
        <v>0</v>
      </c>
      <c r="Q53" s="122">
        <v>0</v>
      </c>
      <c r="R53" s="122">
        <v>0</v>
      </c>
      <c r="S53" s="122">
        <v>0</v>
      </c>
      <c r="T53" s="122">
        <v>0</v>
      </c>
      <c r="U53" s="122">
        <v>0</v>
      </c>
      <c r="V53" s="122">
        <v>0</v>
      </c>
      <c r="W53" s="122">
        <v>0</v>
      </c>
      <c r="X53" s="122">
        <v>0</v>
      </c>
      <c r="Y53" s="122">
        <v>0</v>
      </c>
      <c r="Z53" s="122">
        <v>0</v>
      </c>
      <c r="AA53" s="122">
        <v>0</v>
      </c>
      <c r="AB53" s="122">
        <v>0</v>
      </c>
      <c r="AC53" s="122">
        <v>0</v>
      </c>
      <c r="AD53" s="122">
        <v>0</v>
      </c>
      <c r="AE53" s="122">
        <v>0</v>
      </c>
      <c r="AF53" s="122">
        <v>0</v>
      </c>
      <c r="AG53" s="122">
        <v>0</v>
      </c>
      <c r="AH53" s="122">
        <v>0</v>
      </c>
      <c r="AI53" s="278">
        <v>0</v>
      </c>
      <c r="AJ53" s="388"/>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row>
    <row r="54" spans="1:67" hidden="1" x14ac:dyDescent="0.35">
      <c r="A54" s="195" t="s">
        <v>124</v>
      </c>
      <c r="B54" s="195" t="s">
        <v>125</v>
      </c>
      <c r="C54" s="195" t="s">
        <v>100</v>
      </c>
      <c r="D54" s="195" t="s">
        <v>100</v>
      </c>
      <c r="E54" s="195" t="s">
        <v>110</v>
      </c>
      <c r="F54" s="165">
        <v>119000</v>
      </c>
      <c r="G54" s="118">
        <v>0</v>
      </c>
      <c r="H54" s="118">
        <v>0</v>
      </c>
      <c r="I54" s="118">
        <v>0</v>
      </c>
      <c r="J54" s="118">
        <v>0</v>
      </c>
      <c r="K54" s="118">
        <v>0</v>
      </c>
      <c r="L54" s="118">
        <v>0</v>
      </c>
      <c r="M54" s="118">
        <v>0</v>
      </c>
      <c r="N54" s="118">
        <v>0</v>
      </c>
      <c r="O54" s="118">
        <v>0</v>
      </c>
      <c r="P54" s="118">
        <v>0</v>
      </c>
      <c r="Q54" s="118">
        <v>0</v>
      </c>
      <c r="R54" s="118">
        <v>0</v>
      </c>
      <c r="S54" s="118">
        <v>0</v>
      </c>
      <c r="T54" s="118">
        <v>0</v>
      </c>
      <c r="U54" s="118">
        <v>0</v>
      </c>
      <c r="V54" s="118">
        <v>0</v>
      </c>
      <c r="W54" s="118">
        <v>0</v>
      </c>
      <c r="X54" s="118">
        <v>0</v>
      </c>
      <c r="Y54" s="118">
        <v>0</v>
      </c>
      <c r="Z54" s="118">
        <v>0</v>
      </c>
      <c r="AA54" s="118">
        <v>0</v>
      </c>
      <c r="AB54" s="118">
        <v>0</v>
      </c>
      <c r="AC54" s="118">
        <v>0</v>
      </c>
      <c r="AD54" s="118">
        <v>0</v>
      </c>
      <c r="AE54" s="118">
        <v>0</v>
      </c>
      <c r="AF54" s="118">
        <v>0</v>
      </c>
      <c r="AG54" s="118">
        <v>0</v>
      </c>
      <c r="AH54" s="118">
        <v>0</v>
      </c>
      <c r="AI54" s="278">
        <v>0</v>
      </c>
      <c r="AJ54" s="388"/>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row>
    <row r="55" spans="1:67" hidden="1" x14ac:dyDescent="0.35">
      <c r="A55" s="198" t="s">
        <v>126</v>
      </c>
      <c r="B55" s="198" t="s">
        <v>127</v>
      </c>
      <c r="C55" s="198" t="s">
        <v>100</v>
      </c>
      <c r="D55" s="198" t="s">
        <v>100</v>
      </c>
      <c r="E55" s="198" t="s">
        <v>109</v>
      </c>
      <c r="F55" s="165">
        <v>169000</v>
      </c>
      <c r="G55" s="122">
        <v>0</v>
      </c>
      <c r="H55" s="122">
        <v>0</v>
      </c>
      <c r="I55" s="122">
        <v>0</v>
      </c>
      <c r="J55" s="122">
        <v>0</v>
      </c>
      <c r="K55" s="122">
        <v>0</v>
      </c>
      <c r="L55" s="122">
        <v>0</v>
      </c>
      <c r="M55" s="122">
        <v>0</v>
      </c>
      <c r="N55" s="122">
        <v>0</v>
      </c>
      <c r="O55" s="122">
        <v>0</v>
      </c>
      <c r="P55" s="122">
        <v>0</v>
      </c>
      <c r="Q55" s="122">
        <v>0</v>
      </c>
      <c r="R55" s="122">
        <v>0</v>
      </c>
      <c r="S55" s="122">
        <v>0</v>
      </c>
      <c r="T55" s="122">
        <v>0</v>
      </c>
      <c r="U55" s="122">
        <v>0</v>
      </c>
      <c r="V55" s="122">
        <v>0</v>
      </c>
      <c r="W55" s="122">
        <v>0</v>
      </c>
      <c r="X55" s="122">
        <v>0</v>
      </c>
      <c r="Y55" s="122">
        <v>0</v>
      </c>
      <c r="Z55" s="122">
        <v>0</v>
      </c>
      <c r="AA55" s="122">
        <v>0</v>
      </c>
      <c r="AB55" s="122">
        <v>0</v>
      </c>
      <c r="AC55" s="122">
        <v>0</v>
      </c>
      <c r="AD55" s="122">
        <v>0</v>
      </c>
      <c r="AE55" s="122">
        <v>0</v>
      </c>
      <c r="AF55" s="122">
        <v>0</v>
      </c>
      <c r="AG55" s="122">
        <v>0</v>
      </c>
      <c r="AH55" s="122">
        <v>0</v>
      </c>
      <c r="AI55" s="278">
        <v>0</v>
      </c>
      <c r="AJ55" s="388"/>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row>
    <row r="56" spans="1:67" hidden="1" x14ac:dyDescent="0.35">
      <c r="A56" s="195" t="s">
        <v>126</v>
      </c>
      <c r="B56" s="195" t="s">
        <v>127</v>
      </c>
      <c r="C56" s="195" t="s">
        <v>100</v>
      </c>
      <c r="D56" s="195" t="s">
        <v>100</v>
      </c>
      <c r="E56" s="195" t="s">
        <v>109</v>
      </c>
      <c r="F56" s="165">
        <v>179000</v>
      </c>
      <c r="G56" s="118">
        <v>0</v>
      </c>
      <c r="H56" s="118">
        <v>0</v>
      </c>
      <c r="I56" s="118">
        <v>0</v>
      </c>
      <c r="J56" s="118">
        <v>0</v>
      </c>
      <c r="K56" s="118">
        <v>0</v>
      </c>
      <c r="L56" s="118">
        <v>0</v>
      </c>
      <c r="M56" s="118">
        <v>0</v>
      </c>
      <c r="N56" s="118">
        <v>0</v>
      </c>
      <c r="O56" s="118">
        <v>0</v>
      </c>
      <c r="P56" s="118">
        <v>0</v>
      </c>
      <c r="Q56" s="118">
        <v>0</v>
      </c>
      <c r="R56" s="118">
        <v>0</v>
      </c>
      <c r="S56" s="118">
        <v>0</v>
      </c>
      <c r="T56" s="118">
        <v>0</v>
      </c>
      <c r="U56" s="118">
        <v>0</v>
      </c>
      <c r="V56" s="118">
        <v>0</v>
      </c>
      <c r="W56" s="118">
        <v>0</v>
      </c>
      <c r="X56" s="118">
        <v>0</v>
      </c>
      <c r="Y56" s="118">
        <v>0</v>
      </c>
      <c r="Z56" s="118">
        <v>0</v>
      </c>
      <c r="AA56" s="118">
        <v>0</v>
      </c>
      <c r="AB56" s="118">
        <v>0</v>
      </c>
      <c r="AC56" s="118">
        <v>0</v>
      </c>
      <c r="AD56" s="118">
        <v>0</v>
      </c>
      <c r="AE56" s="118">
        <v>0</v>
      </c>
      <c r="AF56" s="118">
        <v>0</v>
      </c>
      <c r="AG56" s="118">
        <v>0</v>
      </c>
      <c r="AH56" s="118">
        <v>0</v>
      </c>
      <c r="AI56" s="278">
        <v>0</v>
      </c>
      <c r="AJ56" s="388"/>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row>
    <row r="57" spans="1:67" hidden="1" x14ac:dyDescent="0.35">
      <c r="A57" s="198" t="s">
        <v>128</v>
      </c>
      <c r="B57" s="198" t="s">
        <v>129</v>
      </c>
      <c r="C57" s="198" t="s">
        <v>100</v>
      </c>
      <c r="D57" s="198" t="s">
        <v>100</v>
      </c>
      <c r="E57" s="198" t="s">
        <v>109</v>
      </c>
      <c r="F57" s="165">
        <v>178000</v>
      </c>
      <c r="G57" s="122">
        <v>0</v>
      </c>
      <c r="H57" s="122">
        <v>0</v>
      </c>
      <c r="I57" s="122">
        <v>0</v>
      </c>
      <c r="J57" s="122">
        <v>0</v>
      </c>
      <c r="K57" s="122">
        <v>0</v>
      </c>
      <c r="L57" s="122">
        <v>0</v>
      </c>
      <c r="M57" s="122">
        <v>0</v>
      </c>
      <c r="N57" s="122">
        <v>0</v>
      </c>
      <c r="O57" s="122">
        <v>0</v>
      </c>
      <c r="P57" s="122">
        <v>0</v>
      </c>
      <c r="Q57" s="122">
        <v>0</v>
      </c>
      <c r="R57" s="122">
        <v>0</v>
      </c>
      <c r="S57" s="122">
        <v>0</v>
      </c>
      <c r="T57" s="122">
        <v>0</v>
      </c>
      <c r="U57" s="122">
        <v>0</v>
      </c>
      <c r="V57" s="122">
        <v>0</v>
      </c>
      <c r="W57" s="122">
        <v>0</v>
      </c>
      <c r="X57" s="122">
        <v>0</v>
      </c>
      <c r="Y57" s="122">
        <v>0</v>
      </c>
      <c r="Z57" s="122">
        <v>0</v>
      </c>
      <c r="AA57" s="122">
        <v>0</v>
      </c>
      <c r="AB57" s="122">
        <v>0</v>
      </c>
      <c r="AC57" s="122">
        <v>0</v>
      </c>
      <c r="AD57" s="122">
        <v>0</v>
      </c>
      <c r="AE57" s="122">
        <v>0</v>
      </c>
      <c r="AF57" s="122">
        <v>0</v>
      </c>
      <c r="AG57" s="122">
        <v>0</v>
      </c>
      <c r="AH57" s="122">
        <v>0</v>
      </c>
      <c r="AI57" s="278">
        <v>0</v>
      </c>
      <c r="AJ57" s="388"/>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row>
    <row r="58" spans="1:67" hidden="1" x14ac:dyDescent="0.35">
      <c r="A58" s="195" t="s">
        <v>128</v>
      </c>
      <c r="B58" s="195" t="s">
        <v>129</v>
      </c>
      <c r="C58" s="195" t="s">
        <v>100</v>
      </c>
      <c r="D58" s="195" t="s">
        <v>100</v>
      </c>
      <c r="E58" s="195" t="s">
        <v>109</v>
      </c>
      <c r="F58" s="165">
        <v>183000</v>
      </c>
      <c r="G58" s="118">
        <v>0</v>
      </c>
      <c r="H58" s="118">
        <v>0</v>
      </c>
      <c r="I58" s="118">
        <v>0</v>
      </c>
      <c r="J58" s="118">
        <v>0</v>
      </c>
      <c r="K58" s="118">
        <v>0</v>
      </c>
      <c r="L58" s="118">
        <v>0</v>
      </c>
      <c r="M58" s="118">
        <v>0</v>
      </c>
      <c r="N58" s="118">
        <v>0</v>
      </c>
      <c r="O58" s="118">
        <v>0</v>
      </c>
      <c r="P58" s="118">
        <v>0</v>
      </c>
      <c r="Q58" s="118">
        <v>0</v>
      </c>
      <c r="R58" s="118">
        <v>0</v>
      </c>
      <c r="S58" s="118">
        <v>0</v>
      </c>
      <c r="T58" s="118">
        <v>0</v>
      </c>
      <c r="U58" s="118">
        <v>0</v>
      </c>
      <c r="V58" s="118">
        <v>0</v>
      </c>
      <c r="W58" s="118">
        <v>0</v>
      </c>
      <c r="X58" s="118">
        <v>0</v>
      </c>
      <c r="Y58" s="118">
        <v>0</v>
      </c>
      <c r="Z58" s="118">
        <v>0</v>
      </c>
      <c r="AA58" s="118">
        <v>0</v>
      </c>
      <c r="AB58" s="118">
        <v>0</v>
      </c>
      <c r="AC58" s="118">
        <v>0</v>
      </c>
      <c r="AD58" s="118">
        <v>0</v>
      </c>
      <c r="AE58" s="118">
        <v>0</v>
      </c>
      <c r="AF58" s="118">
        <v>0</v>
      </c>
      <c r="AG58" s="118">
        <v>0</v>
      </c>
      <c r="AH58" s="118">
        <v>0</v>
      </c>
      <c r="AI58" s="278">
        <v>0</v>
      </c>
      <c r="AJ58" s="388"/>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row>
    <row r="59" spans="1:67" hidden="1" x14ac:dyDescent="0.35">
      <c r="A59" s="198" t="s">
        <v>130</v>
      </c>
      <c r="B59" s="198" t="s">
        <v>131</v>
      </c>
      <c r="C59" s="198" t="s">
        <v>100</v>
      </c>
      <c r="D59" s="198" t="s">
        <v>100</v>
      </c>
      <c r="E59" s="198" t="s">
        <v>109</v>
      </c>
      <c r="F59" s="165">
        <v>248000</v>
      </c>
      <c r="G59" s="122">
        <v>0</v>
      </c>
      <c r="H59" s="122">
        <v>0</v>
      </c>
      <c r="I59" s="122">
        <v>0</v>
      </c>
      <c r="J59" s="122">
        <v>0</v>
      </c>
      <c r="K59" s="122">
        <v>0</v>
      </c>
      <c r="L59" s="122">
        <v>0</v>
      </c>
      <c r="M59" s="122">
        <v>0</v>
      </c>
      <c r="N59" s="122">
        <v>0</v>
      </c>
      <c r="O59" s="122">
        <v>0</v>
      </c>
      <c r="P59" s="122">
        <v>0</v>
      </c>
      <c r="Q59" s="122">
        <v>0</v>
      </c>
      <c r="R59" s="122">
        <v>0</v>
      </c>
      <c r="S59" s="122">
        <v>0</v>
      </c>
      <c r="T59" s="122">
        <v>0</v>
      </c>
      <c r="U59" s="122">
        <v>0</v>
      </c>
      <c r="V59" s="122">
        <v>0</v>
      </c>
      <c r="W59" s="122">
        <v>0</v>
      </c>
      <c r="X59" s="122">
        <v>0</v>
      </c>
      <c r="Y59" s="122">
        <v>0</v>
      </c>
      <c r="Z59" s="122">
        <v>0</v>
      </c>
      <c r="AA59" s="122">
        <v>0</v>
      </c>
      <c r="AB59" s="122">
        <v>0</v>
      </c>
      <c r="AC59" s="122">
        <v>0</v>
      </c>
      <c r="AD59" s="122">
        <v>0</v>
      </c>
      <c r="AE59" s="122">
        <v>0</v>
      </c>
      <c r="AF59" s="122">
        <v>0</v>
      </c>
      <c r="AG59" s="122">
        <v>0</v>
      </c>
      <c r="AH59" s="122">
        <v>0</v>
      </c>
      <c r="AI59" s="278">
        <v>0</v>
      </c>
      <c r="AJ59" s="388"/>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row>
    <row r="60" spans="1:67" hidden="1" x14ac:dyDescent="0.35">
      <c r="A60" s="195" t="s">
        <v>130</v>
      </c>
      <c r="B60" s="195" t="s">
        <v>131</v>
      </c>
      <c r="C60" s="195" t="s">
        <v>100</v>
      </c>
      <c r="D60" s="195" t="s">
        <v>100</v>
      </c>
      <c r="E60" s="195" t="s">
        <v>109</v>
      </c>
      <c r="F60" s="165">
        <v>259000</v>
      </c>
      <c r="G60" s="118">
        <v>0</v>
      </c>
      <c r="H60" s="118">
        <v>0</v>
      </c>
      <c r="I60" s="118">
        <v>0</v>
      </c>
      <c r="J60" s="118">
        <v>0</v>
      </c>
      <c r="K60" s="118">
        <v>0</v>
      </c>
      <c r="L60" s="118">
        <v>0</v>
      </c>
      <c r="M60" s="118">
        <v>0</v>
      </c>
      <c r="N60" s="118">
        <v>0</v>
      </c>
      <c r="O60" s="118">
        <v>0</v>
      </c>
      <c r="P60" s="118">
        <v>0</v>
      </c>
      <c r="Q60" s="118">
        <v>0</v>
      </c>
      <c r="R60" s="118">
        <v>0</v>
      </c>
      <c r="S60" s="118">
        <v>0</v>
      </c>
      <c r="T60" s="118">
        <v>0</v>
      </c>
      <c r="U60" s="118">
        <v>0</v>
      </c>
      <c r="V60" s="118">
        <v>0</v>
      </c>
      <c r="W60" s="118">
        <v>0</v>
      </c>
      <c r="X60" s="118">
        <v>0</v>
      </c>
      <c r="Y60" s="118">
        <v>0</v>
      </c>
      <c r="Z60" s="118">
        <v>0</v>
      </c>
      <c r="AA60" s="118">
        <v>0</v>
      </c>
      <c r="AB60" s="118">
        <v>0</v>
      </c>
      <c r="AC60" s="118">
        <v>0</v>
      </c>
      <c r="AD60" s="118">
        <v>0</v>
      </c>
      <c r="AE60" s="118">
        <v>0</v>
      </c>
      <c r="AF60" s="118">
        <v>0</v>
      </c>
      <c r="AG60" s="118">
        <v>0</v>
      </c>
      <c r="AH60" s="118">
        <v>0</v>
      </c>
      <c r="AI60" s="278">
        <v>0</v>
      </c>
      <c r="AJ60" s="388"/>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row>
    <row r="61" spans="1:67" hidden="1" x14ac:dyDescent="0.35">
      <c r="A61" s="198" t="s">
        <v>35</v>
      </c>
      <c r="B61" s="198" t="s">
        <v>36</v>
      </c>
      <c r="C61" s="198" t="s">
        <v>100</v>
      </c>
      <c r="D61" s="198" t="s">
        <v>100</v>
      </c>
      <c r="E61" s="198" t="s">
        <v>109</v>
      </c>
      <c r="F61" s="165">
        <v>12000</v>
      </c>
      <c r="G61" s="122">
        <v>0</v>
      </c>
      <c r="H61" s="122">
        <v>0</v>
      </c>
      <c r="I61" s="122">
        <v>0</v>
      </c>
      <c r="J61" s="122">
        <v>0</v>
      </c>
      <c r="K61" s="122">
        <v>0</v>
      </c>
      <c r="L61" s="122">
        <v>0</v>
      </c>
      <c r="M61" s="122">
        <v>0</v>
      </c>
      <c r="N61" s="122">
        <v>0</v>
      </c>
      <c r="O61" s="122">
        <v>0</v>
      </c>
      <c r="P61" s="122">
        <v>0</v>
      </c>
      <c r="Q61" s="122">
        <v>0</v>
      </c>
      <c r="R61" s="122">
        <v>0</v>
      </c>
      <c r="S61" s="122">
        <v>0</v>
      </c>
      <c r="T61" s="122">
        <v>0</v>
      </c>
      <c r="U61" s="122">
        <v>0</v>
      </c>
      <c r="V61" s="122">
        <v>0</v>
      </c>
      <c r="W61" s="122">
        <v>0</v>
      </c>
      <c r="X61" s="122">
        <v>0</v>
      </c>
      <c r="Y61" s="122">
        <v>0</v>
      </c>
      <c r="Z61" s="122">
        <v>0</v>
      </c>
      <c r="AA61" s="122">
        <v>0</v>
      </c>
      <c r="AB61" s="122">
        <v>0</v>
      </c>
      <c r="AC61" s="122">
        <v>0</v>
      </c>
      <c r="AD61" s="122">
        <v>0</v>
      </c>
      <c r="AE61" s="122">
        <v>0</v>
      </c>
      <c r="AF61" s="122">
        <v>0</v>
      </c>
      <c r="AG61" s="122">
        <v>0</v>
      </c>
      <c r="AH61" s="122">
        <v>0</v>
      </c>
      <c r="AI61" s="278">
        <v>0</v>
      </c>
      <c r="AJ61" s="388"/>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row>
    <row r="62" spans="1:67" hidden="1" x14ac:dyDescent="0.35">
      <c r="A62" s="195" t="s">
        <v>37</v>
      </c>
      <c r="B62" s="195" t="s">
        <v>38</v>
      </c>
      <c r="C62" s="195" t="s">
        <v>100</v>
      </c>
      <c r="D62" s="195" t="s">
        <v>100</v>
      </c>
      <c r="E62" s="195" t="s">
        <v>110</v>
      </c>
      <c r="F62" s="165">
        <v>50000</v>
      </c>
      <c r="G62" s="118">
        <v>0</v>
      </c>
      <c r="H62" s="118">
        <v>0</v>
      </c>
      <c r="I62" s="118">
        <v>0</v>
      </c>
      <c r="J62" s="118">
        <v>0</v>
      </c>
      <c r="K62" s="118">
        <v>0</v>
      </c>
      <c r="L62" s="118">
        <v>0</v>
      </c>
      <c r="M62" s="118">
        <v>0</v>
      </c>
      <c r="N62" s="118">
        <v>0</v>
      </c>
      <c r="O62" s="118">
        <v>0</v>
      </c>
      <c r="P62" s="118">
        <v>0</v>
      </c>
      <c r="Q62" s="118">
        <v>0</v>
      </c>
      <c r="R62" s="118">
        <v>0</v>
      </c>
      <c r="S62" s="118">
        <v>0</v>
      </c>
      <c r="T62" s="118">
        <v>0</v>
      </c>
      <c r="U62" s="118">
        <v>0</v>
      </c>
      <c r="V62" s="118">
        <v>0</v>
      </c>
      <c r="W62" s="118">
        <v>0</v>
      </c>
      <c r="X62" s="118">
        <v>0</v>
      </c>
      <c r="Y62" s="118">
        <v>0</v>
      </c>
      <c r="Z62" s="118">
        <v>0</v>
      </c>
      <c r="AA62" s="118">
        <v>0</v>
      </c>
      <c r="AB62" s="118">
        <v>0</v>
      </c>
      <c r="AC62" s="118">
        <v>0</v>
      </c>
      <c r="AD62" s="118">
        <v>0</v>
      </c>
      <c r="AE62" s="118">
        <v>0</v>
      </c>
      <c r="AF62" s="118">
        <v>0</v>
      </c>
      <c r="AG62" s="118">
        <v>0</v>
      </c>
      <c r="AH62" s="118">
        <v>0</v>
      </c>
      <c r="AI62" s="278">
        <v>0</v>
      </c>
      <c r="AJ62" s="388"/>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row>
    <row r="63" spans="1:67" hidden="1" x14ac:dyDescent="0.35">
      <c r="A63" s="198" t="s">
        <v>37</v>
      </c>
      <c r="B63" s="198" t="s">
        <v>38</v>
      </c>
      <c r="C63" s="198" t="s">
        <v>100</v>
      </c>
      <c r="D63" s="198" t="s">
        <v>100</v>
      </c>
      <c r="E63" s="198" t="s">
        <v>109</v>
      </c>
      <c r="F63" s="165">
        <v>50000</v>
      </c>
      <c r="G63" s="122">
        <v>0</v>
      </c>
      <c r="H63" s="122">
        <v>0</v>
      </c>
      <c r="I63" s="122">
        <v>0</v>
      </c>
      <c r="J63" s="122">
        <v>0</v>
      </c>
      <c r="K63" s="122">
        <v>0</v>
      </c>
      <c r="L63" s="122">
        <v>0</v>
      </c>
      <c r="M63" s="122">
        <v>0</v>
      </c>
      <c r="N63" s="122">
        <v>0</v>
      </c>
      <c r="O63" s="122">
        <v>0</v>
      </c>
      <c r="P63" s="122">
        <v>0</v>
      </c>
      <c r="Q63" s="122">
        <v>0</v>
      </c>
      <c r="R63" s="122">
        <v>0</v>
      </c>
      <c r="S63" s="122">
        <v>0</v>
      </c>
      <c r="T63" s="122">
        <v>0</v>
      </c>
      <c r="U63" s="122">
        <v>0</v>
      </c>
      <c r="V63" s="122">
        <v>0</v>
      </c>
      <c r="W63" s="122">
        <v>0</v>
      </c>
      <c r="X63" s="122">
        <v>0</v>
      </c>
      <c r="Y63" s="122">
        <v>0</v>
      </c>
      <c r="Z63" s="122">
        <v>0</v>
      </c>
      <c r="AA63" s="122">
        <v>0</v>
      </c>
      <c r="AB63" s="122">
        <v>0</v>
      </c>
      <c r="AC63" s="122">
        <v>0</v>
      </c>
      <c r="AD63" s="122">
        <v>0</v>
      </c>
      <c r="AE63" s="122">
        <v>0</v>
      </c>
      <c r="AF63" s="122">
        <v>0</v>
      </c>
      <c r="AG63" s="122">
        <v>0</v>
      </c>
      <c r="AH63" s="122">
        <v>0</v>
      </c>
      <c r="AI63" s="278">
        <v>0</v>
      </c>
      <c r="AJ63" s="388"/>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row>
    <row r="64" spans="1:67" hidden="1" x14ac:dyDescent="0.35">
      <c r="A64" s="195" t="s">
        <v>39</v>
      </c>
      <c r="B64" s="195" t="s">
        <v>40</v>
      </c>
      <c r="C64" s="195" t="s">
        <v>100</v>
      </c>
      <c r="D64" s="195" t="s">
        <v>100</v>
      </c>
      <c r="E64" s="195" t="s">
        <v>109</v>
      </c>
      <c r="F64" s="165">
        <v>0</v>
      </c>
      <c r="G64" s="118">
        <v>0</v>
      </c>
      <c r="H64" s="118">
        <v>0</v>
      </c>
      <c r="I64" s="118">
        <v>0</v>
      </c>
      <c r="J64" s="118">
        <v>0</v>
      </c>
      <c r="K64" s="118">
        <v>0</v>
      </c>
      <c r="L64" s="118">
        <v>0</v>
      </c>
      <c r="M64" s="118">
        <v>0</v>
      </c>
      <c r="N64" s="118">
        <v>0</v>
      </c>
      <c r="O64" s="118">
        <v>0</v>
      </c>
      <c r="P64" s="118">
        <v>0</v>
      </c>
      <c r="Q64" s="118">
        <v>0</v>
      </c>
      <c r="R64" s="118">
        <v>0</v>
      </c>
      <c r="S64" s="118">
        <v>0</v>
      </c>
      <c r="T64" s="118">
        <v>0</v>
      </c>
      <c r="U64" s="118">
        <v>0</v>
      </c>
      <c r="V64" s="118">
        <v>6</v>
      </c>
      <c r="W64" s="118">
        <v>5</v>
      </c>
      <c r="X64" s="118">
        <v>4</v>
      </c>
      <c r="Y64" s="118">
        <v>9</v>
      </c>
      <c r="Z64" s="118">
        <v>10</v>
      </c>
      <c r="AA64" s="118">
        <v>5</v>
      </c>
      <c r="AB64" s="118">
        <v>3</v>
      </c>
      <c r="AC64" s="118">
        <v>7</v>
      </c>
      <c r="AD64" s="118">
        <v>5</v>
      </c>
      <c r="AE64" s="118">
        <v>7</v>
      </c>
      <c r="AF64" s="118">
        <v>3</v>
      </c>
      <c r="AG64" s="118">
        <v>4</v>
      </c>
      <c r="AH64" s="118">
        <v>8</v>
      </c>
      <c r="AI64" s="278">
        <v>6</v>
      </c>
      <c r="AJ64" s="388">
        <v>6</v>
      </c>
      <c r="AK64" s="13">
        <v>7</v>
      </c>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row>
    <row r="65" spans="1:67" hidden="1" x14ac:dyDescent="0.35">
      <c r="A65" s="198" t="s">
        <v>41</v>
      </c>
      <c r="B65" s="198" t="s">
        <v>42</v>
      </c>
      <c r="C65" s="198" t="s">
        <v>100</v>
      </c>
      <c r="D65" s="198" t="s">
        <v>100</v>
      </c>
      <c r="E65" s="198" t="s">
        <v>109</v>
      </c>
      <c r="F65" s="165">
        <v>0</v>
      </c>
      <c r="G65" s="122">
        <v>0</v>
      </c>
      <c r="H65" s="122">
        <v>0</v>
      </c>
      <c r="I65" s="122">
        <v>0</v>
      </c>
      <c r="J65" s="122">
        <v>0</v>
      </c>
      <c r="K65" s="122">
        <v>0</v>
      </c>
      <c r="L65" s="122">
        <v>0</v>
      </c>
      <c r="M65" s="122">
        <v>0</v>
      </c>
      <c r="N65" s="122">
        <v>0</v>
      </c>
      <c r="O65" s="122">
        <v>0</v>
      </c>
      <c r="P65" s="122">
        <v>0</v>
      </c>
      <c r="Q65" s="122">
        <v>0</v>
      </c>
      <c r="R65" s="122">
        <v>0</v>
      </c>
      <c r="S65" s="122">
        <v>0</v>
      </c>
      <c r="T65" s="122">
        <v>0</v>
      </c>
      <c r="U65" s="122">
        <v>0</v>
      </c>
      <c r="V65" s="122">
        <v>6</v>
      </c>
      <c r="W65" s="122">
        <v>5</v>
      </c>
      <c r="X65" s="122">
        <v>4</v>
      </c>
      <c r="Y65" s="122">
        <v>9</v>
      </c>
      <c r="Z65" s="122">
        <v>10</v>
      </c>
      <c r="AA65" s="122">
        <v>5</v>
      </c>
      <c r="AB65" s="122">
        <v>3</v>
      </c>
      <c r="AC65" s="122">
        <v>7</v>
      </c>
      <c r="AD65" s="122">
        <v>5</v>
      </c>
      <c r="AE65" s="122">
        <v>0</v>
      </c>
      <c r="AF65" s="122">
        <v>3</v>
      </c>
      <c r="AG65" s="122">
        <v>0</v>
      </c>
      <c r="AH65" s="122">
        <v>0</v>
      </c>
      <c r="AI65" s="278">
        <v>0</v>
      </c>
      <c r="AJ65" s="388"/>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row>
    <row r="66" spans="1:67" hidden="1" x14ac:dyDescent="0.35">
      <c r="A66" s="195" t="s">
        <v>41</v>
      </c>
      <c r="B66" s="195" t="s">
        <v>389</v>
      </c>
      <c r="C66" s="195" t="s">
        <v>100</v>
      </c>
      <c r="D66" s="195" t="s">
        <v>100</v>
      </c>
      <c r="E66" s="195" t="s">
        <v>109</v>
      </c>
      <c r="F66" s="165">
        <v>0</v>
      </c>
      <c r="G66" s="118">
        <v>0</v>
      </c>
      <c r="H66" s="118">
        <v>0</v>
      </c>
      <c r="I66" s="118">
        <v>0</v>
      </c>
      <c r="J66" s="118">
        <v>0</v>
      </c>
      <c r="K66" s="118">
        <v>0</v>
      </c>
      <c r="L66" s="118">
        <v>0</v>
      </c>
      <c r="M66" s="118">
        <v>0</v>
      </c>
      <c r="N66" s="118">
        <v>0</v>
      </c>
      <c r="O66" s="118">
        <v>0</v>
      </c>
      <c r="P66" s="118">
        <v>0</v>
      </c>
      <c r="Q66" s="118">
        <v>0</v>
      </c>
      <c r="R66" s="118">
        <v>0</v>
      </c>
      <c r="S66" s="118">
        <v>0</v>
      </c>
      <c r="T66" s="118">
        <v>0</v>
      </c>
      <c r="U66" s="118">
        <v>0</v>
      </c>
      <c r="V66" s="118">
        <v>0</v>
      </c>
      <c r="W66" s="118">
        <v>0</v>
      </c>
      <c r="X66" s="118">
        <v>0</v>
      </c>
      <c r="Y66" s="118">
        <v>0</v>
      </c>
      <c r="Z66" s="118">
        <v>0</v>
      </c>
      <c r="AA66" s="118">
        <v>0</v>
      </c>
      <c r="AB66" s="118">
        <v>0</v>
      </c>
      <c r="AC66" s="118">
        <v>0</v>
      </c>
      <c r="AD66" s="118">
        <v>0</v>
      </c>
      <c r="AE66" s="118">
        <v>0</v>
      </c>
      <c r="AF66" s="118">
        <v>1</v>
      </c>
      <c r="AG66" s="118">
        <v>1</v>
      </c>
      <c r="AH66" s="118">
        <v>4</v>
      </c>
      <c r="AI66" s="278">
        <v>1</v>
      </c>
      <c r="AJ66" s="388">
        <v>2</v>
      </c>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row>
    <row r="67" spans="1:67" hidden="1" x14ac:dyDescent="0.35">
      <c r="A67" s="198" t="s">
        <v>41</v>
      </c>
      <c r="B67" s="198" t="s">
        <v>390</v>
      </c>
      <c r="C67" s="198" t="s">
        <v>100</v>
      </c>
      <c r="D67" s="198" t="s">
        <v>100</v>
      </c>
      <c r="E67" s="198" t="s">
        <v>109</v>
      </c>
      <c r="F67" s="165">
        <v>0</v>
      </c>
      <c r="G67" s="122">
        <v>0</v>
      </c>
      <c r="H67" s="122">
        <v>0</v>
      </c>
      <c r="I67" s="122">
        <v>0</v>
      </c>
      <c r="J67" s="122">
        <v>0</v>
      </c>
      <c r="K67" s="122">
        <v>0</v>
      </c>
      <c r="L67" s="122">
        <v>0</v>
      </c>
      <c r="M67" s="122">
        <v>0</v>
      </c>
      <c r="N67" s="122">
        <v>0</v>
      </c>
      <c r="O67" s="122">
        <v>0</v>
      </c>
      <c r="P67" s="122">
        <v>0</v>
      </c>
      <c r="Q67" s="122">
        <v>0</v>
      </c>
      <c r="R67" s="122">
        <v>0</v>
      </c>
      <c r="S67" s="122">
        <v>0</v>
      </c>
      <c r="T67" s="122">
        <v>0</v>
      </c>
      <c r="U67" s="122">
        <v>0</v>
      </c>
      <c r="V67" s="122">
        <v>0</v>
      </c>
      <c r="W67" s="122">
        <v>0</v>
      </c>
      <c r="X67" s="122">
        <v>0</v>
      </c>
      <c r="Y67" s="122">
        <v>0</v>
      </c>
      <c r="Z67" s="122">
        <v>0</v>
      </c>
      <c r="AA67" s="122">
        <v>0</v>
      </c>
      <c r="AB67" s="122">
        <v>0</v>
      </c>
      <c r="AC67" s="122">
        <v>0</v>
      </c>
      <c r="AD67" s="122">
        <v>0</v>
      </c>
      <c r="AE67" s="122">
        <v>1</v>
      </c>
      <c r="AF67" s="122">
        <v>0</v>
      </c>
      <c r="AG67" s="122">
        <v>1</v>
      </c>
      <c r="AH67" s="122">
        <v>3</v>
      </c>
      <c r="AI67" s="278">
        <v>4</v>
      </c>
      <c r="AJ67" s="388">
        <v>2</v>
      </c>
      <c r="AK67" s="13">
        <v>2</v>
      </c>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row>
    <row r="68" spans="1:67" hidden="1" x14ac:dyDescent="0.35">
      <c r="A68" s="195" t="s">
        <v>41</v>
      </c>
      <c r="B68" s="195" t="s">
        <v>391</v>
      </c>
      <c r="C68" s="195" t="s">
        <v>100</v>
      </c>
      <c r="D68" s="195" t="s">
        <v>100</v>
      </c>
      <c r="E68" s="195" t="s">
        <v>109</v>
      </c>
      <c r="F68" s="165">
        <v>0</v>
      </c>
      <c r="G68" s="118">
        <v>0</v>
      </c>
      <c r="H68" s="118">
        <v>0</v>
      </c>
      <c r="I68" s="118">
        <v>0</v>
      </c>
      <c r="J68" s="118">
        <v>0</v>
      </c>
      <c r="K68" s="118">
        <v>0</v>
      </c>
      <c r="L68" s="118">
        <v>0</v>
      </c>
      <c r="M68" s="118">
        <v>0</v>
      </c>
      <c r="N68" s="118">
        <v>0</v>
      </c>
      <c r="O68" s="118">
        <v>0</v>
      </c>
      <c r="P68" s="118">
        <v>0</v>
      </c>
      <c r="Q68" s="118">
        <v>0</v>
      </c>
      <c r="R68" s="118">
        <v>0</v>
      </c>
      <c r="S68" s="118">
        <v>0</v>
      </c>
      <c r="T68" s="118">
        <v>0</v>
      </c>
      <c r="U68" s="118">
        <v>0</v>
      </c>
      <c r="V68" s="118">
        <v>0</v>
      </c>
      <c r="W68" s="118">
        <v>0</v>
      </c>
      <c r="X68" s="118">
        <v>0</v>
      </c>
      <c r="Y68" s="118">
        <v>0</v>
      </c>
      <c r="Z68" s="118">
        <v>0</v>
      </c>
      <c r="AA68" s="118">
        <v>0</v>
      </c>
      <c r="AB68" s="118">
        <v>0</v>
      </c>
      <c r="AC68" s="118">
        <v>0</v>
      </c>
      <c r="AD68" s="118">
        <v>0</v>
      </c>
      <c r="AE68" s="118">
        <v>3</v>
      </c>
      <c r="AF68" s="118">
        <v>2</v>
      </c>
      <c r="AG68" s="118">
        <v>2</v>
      </c>
      <c r="AH68" s="118">
        <v>1</v>
      </c>
      <c r="AI68" s="278">
        <v>1</v>
      </c>
      <c r="AJ68" s="388">
        <v>2</v>
      </c>
      <c r="AK68" s="13">
        <v>5</v>
      </c>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row>
    <row r="69" spans="1:67" hidden="1" x14ac:dyDescent="0.35">
      <c r="A69" s="198" t="s">
        <v>41</v>
      </c>
      <c r="B69" s="198" t="s">
        <v>392</v>
      </c>
      <c r="C69" s="198" t="s">
        <v>100</v>
      </c>
      <c r="D69" s="198" t="s">
        <v>100</v>
      </c>
      <c r="E69" s="198" t="s">
        <v>109</v>
      </c>
      <c r="F69" s="165">
        <v>0</v>
      </c>
      <c r="G69" s="122">
        <v>0</v>
      </c>
      <c r="H69" s="122">
        <v>0</v>
      </c>
      <c r="I69" s="122">
        <v>0</v>
      </c>
      <c r="J69" s="122">
        <v>0</v>
      </c>
      <c r="K69" s="122">
        <v>0</v>
      </c>
      <c r="L69" s="122">
        <v>0</v>
      </c>
      <c r="M69" s="122">
        <v>0</v>
      </c>
      <c r="N69" s="122">
        <v>0</v>
      </c>
      <c r="O69" s="122">
        <v>0</v>
      </c>
      <c r="P69" s="122">
        <v>0</v>
      </c>
      <c r="Q69" s="122">
        <v>0</v>
      </c>
      <c r="R69" s="122">
        <v>0</v>
      </c>
      <c r="S69" s="122">
        <v>0</v>
      </c>
      <c r="T69" s="122">
        <v>0</v>
      </c>
      <c r="U69" s="122">
        <v>0</v>
      </c>
      <c r="V69" s="122">
        <v>0</v>
      </c>
      <c r="W69" s="122">
        <v>0</v>
      </c>
      <c r="X69" s="122">
        <v>0</v>
      </c>
      <c r="Y69" s="122">
        <v>0</v>
      </c>
      <c r="Z69" s="122">
        <v>0</v>
      </c>
      <c r="AA69" s="122">
        <v>0</v>
      </c>
      <c r="AB69" s="122">
        <v>0</v>
      </c>
      <c r="AC69" s="122">
        <v>0</v>
      </c>
      <c r="AD69" s="122">
        <v>0</v>
      </c>
      <c r="AE69" s="122">
        <v>2</v>
      </c>
      <c r="AF69" s="122">
        <v>0</v>
      </c>
      <c r="AG69" s="122">
        <v>0</v>
      </c>
      <c r="AH69" s="122">
        <v>0</v>
      </c>
      <c r="AI69" s="278">
        <v>0</v>
      </c>
      <c r="AJ69" s="388"/>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row>
    <row r="70" spans="1:67" hidden="1" x14ac:dyDescent="0.35">
      <c r="A70" s="195" t="s">
        <v>41</v>
      </c>
      <c r="B70" s="195" t="s">
        <v>398</v>
      </c>
      <c r="C70" s="195" t="s">
        <v>100</v>
      </c>
      <c r="D70" s="195" t="s">
        <v>100</v>
      </c>
      <c r="E70" s="195" t="s">
        <v>109</v>
      </c>
      <c r="F70" s="165">
        <v>0</v>
      </c>
      <c r="G70" s="118">
        <v>0</v>
      </c>
      <c r="H70" s="118">
        <v>0</v>
      </c>
      <c r="I70" s="118">
        <v>0</v>
      </c>
      <c r="J70" s="118">
        <v>0</v>
      </c>
      <c r="K70" s="118">
        <v>0</v>
      </c>
      <c r="L70" s="118">
        <v>0</v>
      </c>
      <c r="M70" s="118">
        <v>0</v>
      </c>
      <c r="N70" s="118">
        <v>0</v>
      </c>
      <c r="O70" s="118">
        <v>0</v>
      </c>
      <c r="P70" s="118">
        <v>0</v>
      </c>
      <c r="Q70" s="118">
        <v>0</v>
      </c>
      <c r="R70" s="118">
        <v>0</v>
      </c>
      <c r="S70" s="118">
        <v>0</v>
      </c>
      <c r="T70" s="118">
        <v>0</v>
      </c>
      <c r="U70" s="118">
        <v>0</v>
      </c>
      <c r="V70" s="118">
        <v>0</v>
      </c>
      <c r="W70" s="118">
        <v>0</v>
      </c>
      <c r="X70" s="118">
        <v>0</v>
      </c>
      <c r="Y70" s="118">
        <v>0</v>
      </c>
      <c r="Z70" s="118">
        <v>0</v>
      </c>
      <c r="AA70" s="118">
        <v>0</v>
      </c>
      <c r="AB70" s="118">
        <v>0</v>
      </c>
      <c r="AC70" s="118">
        <v>0</v>
      </c>
      <c r="AD70" s="118">
        <v>0</v>
      </c>
      <c r="AE70" s="118">
        <v>1</v>
      </c>
      <c r="AF70" s="118">
        <v>0</v>
      </c>
      <c r="AG70" s="118">
        <v>0</v>
      </c>
      <c r="AH70" s="118">
        <v>0</v>
      </c>
      <c r="AI70" s="278">
        <v>0</v>
      </c>
      <c r="AJ70" s="388"/>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row>
    <row r="71" spans="1:67" hidden="1" x14ac:dyDescent="0.35">
      <c r="A71" s="198" t="s">
        <v>43</v>
      </c>
      <c r="B71" s="198" t="s">
        <v>44</v>
      </c>
      <c r="C71" s="198" t="s">
        <v>100</v>
      </c>
      <c r="D71" s="198" t="s">
        <v>100</v>
      </c>
      <c r="E71" s="198" t="s">
        <v>109</v>
      </c>
      <c r="F71" s="165">
        <v>14000</v>
      </c>
      <c r="G71" s="122">
        <v>0</v>
      </c>
      <c r="H71" s="122">
        <v>0</v>
      </c>
      <c r="I71" s="122">
        <v>0</v>
      </c>
      <c r="J71" s="122">
        <v>0</v>
      </c>
      <c r="K71" s="122">
        <v>0</v>
      </c>
      <c r="L71" s="122">
        <v>0</v>
      </c>
      <c r="M71" s="122">
        <v>0</v>
      </c>
      <c r="N71" s="122">
        <v>0</v>
      </c>
      <c r="O71" s="122">
        <v>0</v>
      </c>
      <c r="P71" s="122">
        <v>0</v>
      </c>
      <c r="Q71" s="122">
        <v>0</v>
      </c>
      <c r="R71" s="122">
        <v>0</v>
      </c>
      <c r="S71" s="122">
        <v>0</v>
      </c>
      <c r="T71" s="122">
        <v>0</v>
      </c>
      <c r="U71" s="122">
        <v>0</v>
      </c>
      <c r="V71" s="122">
        <v>0</v>
      </c>
      <c r="W71" s="122">
        <v>0</v>
      </c>
      <c r="X71" s="122">
        <v>0</v>
      </c>
      <c r="Y71" s="122">
        <v>0</v>
      </c>
      <c r="Z71" s="122">
        <v>0</v>
      </c>
      <c r="AA71" s="122">
        <v>0</v>
      </c>
      <c r="AB71" s="122">
        <v>0</v>
      </c>
      <c r="AC71" s="122">
        <v>0</v>
      </c>
      <c r="AD71" s="122">
        <v>0</v>
      </c>
      <c r="AE71" s="122">
        <v>0</v>
      </c>
      <c r="AF71" s="122">
        <v>0</v>
      </c>
      <c r="AG71" s="122">
        <v>0</v>
      </c>
      <c r="AH71" s="122">
        <v>0</v>
      </c>
      <c r="AI71" s="278">
        <v>0</v>
      </c>
      <c r="AJ71" s="388"/>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row>
    <row r="72" spans="1:67" hidden="1" x14ac:dyDescent="0.35">
      <c r="A72" s="195" t="s">
        <v>43</v>
      </c>
      <c r="B72" s="195" t="s">
        <v>44</v>
      </c>
      <c r="C72" s="195" t="s">
        <v>100</v>
      </c>
      <c r="D72" s="195" t="s">
        <v>100</v>
      </c>
      <c r="E72" s="195" t="s">
        <v>110</v>
      </c>
      <c r="F72" s="165">
        <v>14000</v>
      </c>
      <c r="G72" s="118">
        <v>0</v>
      </c>
      <c r="H72" s="118">
        <v>0</v>
      </c>
      <c r="I72" s="118">
        <v>0</v>
      </c>
      <c r="J72" s="118">
        <v>0</v>
      </c>
      <c r="K72" s="118">
        <v>0</v>
      </c>
      <c r="L72" s="118">
        <v>0</v>
      </c>
      <c r="M72" s="118">
        <v>0</v>
      </c>
      <c r="N72" s="118">
        <v>0</v>
      </c>
      <c r="O72" s="118">
        <v>0</v>
      </c>
      <c r="P72" s="118">
        <v>0</v>
      </c>
      <c r="Q72" s="118">
        <v>0</v>
      </c>
      <c r="R72" s="118">
        <v>0</v>
      </c>
      <c r="S72" s="118">
        <v>0</v>
      </c>
      <c r="T72" s="118">
        <v>0</v>
      </c>
      <c r="U72" s="118">
        <v>0</v>
      </c>
      <c r="V72" s="118">
        <v>0</v>
      </c>
      <c r="W72" s="118">
        <v>0</v>
      </c>
      <c r="X72" s="118">
        <v>0</v>
      </c>
      <c r="Y72" s="118">
        <v>0</v>
      </c>
      <c r="Z72" s="118">
        <v>0</v>
      </c>
      <c r="AA72" s="118">
        <v>0</v>
      </c>
      <c r="AB72" s="118">
        <v>0</v>
      </c>
      <c r="AC72" s="118">
        <v>0</v>
      </c>
      <c r="AD72" s="118">
        <v>0</v>
      </c>
      <c r="AE72" s="118">
        <v>0</v>
      </c>
      <c r="AF72" s="118">
        <v>0</v>
      </c>
      <c r="AG72" s="118">
        <v>0</v>
      </c>
      <c r="AH72" s="118">
        <v>0</v>
      </c>
      <c r="AI72" s="278">
        <v>0</v>
      </c>
      <c r="AJ72" s="388"/>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row>
    <row r="73" spans="1:67" hidden="1" x14ac:dyDescent="0.35">
      <c r="A73" s="198" t="s">
        <v>45</v>
      </c>
      <c r="B73" s="198" t="s">
        <v>46</v>
      </c>
      <c r="C73" s="198" t="s">
        <v>100</v>
      </c>
      <c r="D73" s="198" t="s">
        <v>100</v>
      </c>
      <c r="E73" s="198" t="s">
        <v>109</v>
      </c>
      <c r="F73" s="165">
        <v>0</v>
      </c>
      <c r="G73" s="122">
        <v>0</v>
      </c>
      <c r="H73" s="122">
        <v>0</v>
      </c>
      <c r="I73" s="122">
        <v>0</v>
      </c>
      <c r="J73" s="122">
        <v>0</v>
      </c>
      <c r="K73" s="122">
        <v>0</v>
      </c>
      <c r="L73" s="122">
        <v>0</v>
      </c>
      <c r="M73" s="122">
        <v>0</v>
      </c>
      <c r="N73" s="122">
        <v>0</v>
      </c>
      <c r="O73" s="122">
        <v>0</v>
      </c>
      <c r="P73" s="122">
        <v>0</v>
      </c>
      <c r="Q73" s="122">
        <v>0</v>
      </c>
      <c r="R73" s="122">
        <v>0</v>
      </c>
      <c r="S73" s="122">
        <v>0</v>
      </c>
      <c r="T73" s="122">
        <v>0</v>
      </c>
      <c r="U73" s="122">
        <v>0</v>
      </c>
      <c r="V73" s="122">
        <v>0</v>
      </c>
      <c r="W73" s="122">
        <v>0</v>
      </c>
      <c r="X73" s="122">
        <v>0</v>
      </c>
      <c r="Y73" s="122">
        <v>0</v>
      </c>
      <c r="Z73" s="122">
        <v>1</v>
      </c>
      <c r="AA73" s="122">
        <v>1</v>
      </c>
      <c r="AB73" s="122">
        <v>2</v>
      </c>
      <c r="AC73" s="122">
        <v>0</v>
      </c>
      <c r="AD73" s="122">
        <v>1</v>
      </c>
      <c r="AE73" s="122">
        <v>0</v>
      </c>
      <c r="AF73" s="122">
        <v>1</v>
      </c>
      <c r="AG73" s="122">
        <v>2</v>
      </c>
      <c r="AH73" s="122">
        <v>0</v>
      </c>
      <c r="AI73" s="278">
        <v>0</v>
      </c>
      <c r="AJ73" s="388">
        <v>2</v>
      </c>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row>
    <row r="74" spans="1:67" hidden="1" x14ac:dyDescent="0.35">
      <c r="A74" s="195" t="s">
        <v>47</v>
      </c>
      <c r="B74" s="195" t="s">
        <v>48</v>
      </c>
      <c r="C74" s="195" t="s">
        <v>100</v>
      </c>
      <c r="D74" s="195" t="s">
        <v>100</v>
      </c>
      <c r="E74" s="195" t="s">
        <v>109</v>
      </c>
      <c r="F74" s="165">
        <v>90000</v>
      </c>
      <c r="G74" s="118">
        <v>0</v>
      </c>
      <c r="H74" s="118">
        <v>0</v>
      </c>
      <c r="I74" s="118">
        <v>0</v>
      </c>
      <c r="J74" s="118">
        <v>0</v>
      </c>
      <c r="K74" s="118">
        <v>0</v>
      </c>
      <c r="L74" s="118">
        <v>0</v>
      </c>
      <c r="M74" s="118">
        <v>0</v>
      </c>
      <c r="N74" s="118">
        <v>0</v>
      </c>
      <c r="O74" s="118">
        <v>0</v>
      </c>
      <c r="P74" s="118">
        <v>0</v>
      </c>
      <c r="Q74" s="118">
        <v>0</v>
      </c>
      <c r="R74" s="118">
        <v>0</v>
      </c>
      <c r="S74" s="118">
        <v>0</v>
      </c>
      <c r="T74" s="118">
        <v>0</v>
      </c>
      <c r="U74" s="118">
        <v>0</v>
      </c>
      <c r="V74" s="118">
        <v>0</v>
      </c>
      <c r="W74" s="118">
        <v>0</v>
      </c>
      <c r="X74" s="118">
        <v>0</v>
      </c>
      <c r="Y74" s="118">
        <v>0</v>
      </c>
      <c r="Z74" s="118">
        <v>0</v>
      </c>
      <c r="AA74" s="118">
        <v>0</v>
      </c>
      <c r="AB74" s="118">
        <v>0</v>
      </c>
      <c r="AC74" s="118">
        <v>0</v>
      </c>
      <c r="AD74" s="118">
        <v>0</v>
      </c>
      <c r="AE74" s="118">
        <v>0</v>
      </c>
      <c r="AF74" s="118">
        <v>0</v>
      </c>
      <c r="AG74" s="118">
        <v>0</v>
      </c>
      <c r="AH74" s="118">
        <v>0</v>
      </c>
      <c r="AI74" s="278">
        <v>0</v>
      </c>
      <c r="AJ74" s="388"/>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row>
    <row r="75" spans="1:67" hidden="1" x14ac:dyDescent="0.35">
      <c r="A75" s="198" t="s">
        <v>47</v>
      </c>
      <c r="B75" s="198" t="s">
        <v>132</v>
      </c>
      <c r="C75" s="198" t="s">
        <v>100</v>
      </c>
      <c r="D75" s="198" t="s">
        <v>100</v>
      </c>
      <c r="E75" s="198" t="s">
        <v>109</v>
      </c>
      <c r="F75" s="165">
        <v>90000</v>
      </c>
      <c r="G75" s="122">
        <v>0</v>
      </c>
      <c r="H75" s="122">
        <v>0</v>
      </c>
      <c r="I75" s="122">
        <v>0</v>
      </c>
      <c r="J75" s="122">
        <v>0</v>
      </c>
      <c r="K75" s="122">
        <v>0</v>
      </c>
      <c r="L75" s="122">
        <v>0</v>
      </c>
      <c r="M75" s="122">
        <v>0</v>
      </c>
      <c r="N75" s="122">
        <v>0</v>
      </c>
      <c r="O75" s="122">
        <v>0</v>
      </c>
      <c r="P75" s="122">
        <v>0</v>
      </c>
      <c r="Q75" s="122">
        <v>0</v>
      </c>
      <c r="R75" s="122">
        <v>0</v>
      </c>
      <c r="S75" s="122">
        <v>0</v>
      </c>
      <c r="T75" s="122">
        <v>0</v>
      </c>
      <c r="U75" s="122">
        <v>0</v>
      </c>
      <c r="V75" s="122">
        <v>0</v>
      </c>
      <c r="W75" s="122">
        <v>0</v>
      </c>
      <c r="X75" s="122">
        <v>0</v>
      </c>
      <c r="Y75" s="122">
        <v>0</v>
      </c>
      <c r="Z75" s="122">
        <v>0</v>
      </c>
      <c r="AA75" s="122">
        <v>0</v>
      </c>
      <c r="AB75" s="122">
        <v>0</v>
      </c>
      <c r="AC75" s="122">
        <v>0</v>
      </c>
      <c r="AD75" s="122">
        <v>0</v>
      </c>
      <c r="AE75" s="122">
        <v>0</v>
      </c>
      <c r="AF75" s="122">
        <v>0</v>
      </c>
      <c r="AG75" s="122">
        <v>0</v>
      </c>
      <c r="AH75" s="122">
        <v>0</v>
      </c>
      <c r="AI75" s="278">
        <v>0</v>
      </c>
      <c r="AJ75" s="388"/>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row>
    <row r="76" spans="1:67" hidden="1" x14ac:dyDescent="0.35">
      <c r="A76" s="195" t="s">
        <v>49</v>
      </c>
      <c r="B76" s="195" t="s">
        <v>50</v>
      </c>
      <c r="C76" s="195" t="s">
        <v>100</v>
      </c>
      <c r="D76" s="195" t="s">
        <v>102</v>
      </c>
      <c r="E76" s="195" t="s">
        <v>109</v>
      </c>
      <c r="F76" s="165">
        <v>129000</v>
      </c>
      <c r="G76" s="118">
        <v>0</v>
      </c>
      <c r="H76" s="118">
        <v>0</v>
      </c>
      <c r="I76" s="118">
        <v>0</v>
      </c>
      <c r="J76" s="118">
        <v>0</v>
      </c>
      <c r="K76" s="118">
        <v>0</v>
      </c>
      <c r="L76" s="118">
        <v>0</v>
      </c>
      <c r="M76" s="118">
        <v>0</v>
      </c>
      <c r="N76" s="118">
        <v>0</v>
      </c>
      <c r="O76" s="118">
        <v>0</v>
      </c>
      <c r="P76" s="118">
        <v>0</v>
      </c>
      <c r="Q76" s="118">
        <v>0</v>
      </c>
      <c r="R76" s="118">
        <v>0</v>
      </c>
      <c r="S76" s="118">
        <v>0</v>
      </c>
      <c r="T76" s="118">
        <v>0</v>
      </c>
      <c r="U76" s="118">
        <v>0</v>
      </c>
      <c r="V76" s="118">
        <v>0</v>
      </c>
      <c r="W76" s="118">
        <v>0</v>
      </c>
      <c r="X76" s="118">
        <v>0</v>
      </c>
      <c r="Y76" s="118">
        <v>0</v>
      </c>
      <c r="Z76" s="118">
        <v>0</v>
      </c>
      <c r="AA76" s="118">
        <v>0</v>
      </c>
      <c r="AB76" s="118">
        <v>0</v>
      </c>
      <c r="AC76" s="118">
        <v>0</v>
      </c>
      <c r="AD76" s="118">
        <v>0</v>
      </c>
      <c r="AE76" s="118">
        <v>0</v>
      </c>
      <c r="AF76" s="118">
        <v>0</v>
      </c>
      <c r="AG76" s="118">
        <v>0</v>
      </c>
      <c r="AH76" s="118">
        <v>0</v>
      </c>
      <c r="AI76" s="278">
        <v>0</v>
      </c>
      <c r="AJ76" s="388"/>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row>
    <row r="77" spans="1:67" hidden="1" x14ac:dyDescent="0.35">
      <c r="A77" s="198" t="s">
        <v>51</v>
      </c>
      <c r="B77" s="198" t="s">
        <v>52</v>
      </c>
      <c r="C77" s="198" t="s">
        <v>100</v>
      </c>
      <c r="D77" s="198" t="s">
        <v>102</v>
      </c>
      <c r="E77" s="198" t="s">
        <v>109</v>
      </c>
      <c r="F77" s="165">
        <v>169000</v>
      </c>
      <c r="G77" s="122">
        <v>0</v>
      </c>
      <c r="H77" s="122">
        <v>0</v>
      </c>
      <c r="I77" s="122">
        <v>0</v>
      </c>
      <c r="J77" s="122">
        <v>0</v>
      </c>
      <c r="K77" s="122">
        <v>0</v>
      </c>
      <c r="L77" s="122">
        <v>0</v>
      </c>
      <c r="M77" s="122">
        <v>0</v>
      </c>
      <c r="N77" s="122">
        <v>0</v>
      </c>
      <c r="O77" s="122">
        <v>0</v>
      </c>
      <c r="P77" s="122">
        <v>0</v>
      </c>
      <c r="Q77" s="122">
        <v>0</v>
      </c>
      <c r="R77" s="122">
        <v>0</v>
      </c>
      <c r="S77" s="122">
        <v>0</v>
      </c>
      <c r="T77" s="122">
        <v>0</v>
      </c>
      <c r="U77" s="122">
        <v>0</v>
      </c>
      <c r="V77" s="122">
        <v>0</v>
      </c>
      <c r="W77" s="122">
        <v>0</v>
      </c>
      <c r="X77" s="122">
        <v>0</v>
      </c>
      <c r="Y77" s="122">
        <v>0</v>
      </c>
      <c r="Z77" s="122">
        <v>0</v>
      </c>
      <c r="AA77" s="122">
        <v>0</v>
      </c>
      <c r="AB77" s="122">
        <v>0</v>
      </c>
      <c r="AC77" s="122">
        <v>0</v>
      </c>
      <c r="AD77" s="122">
        <v>0</v>
      </c>
      <c r="AE77" s="122">
        <v>0</v>
      </c>
      <c r="AF77" s="122">
        <v>0</v>
      </c>
      <c r="AG77" s="122">
        <v>0</v>
      </c>
      <c r="AH77" s="122">
        <v>0</v>
      </c>
      <c r="AI77" s="278">
        <v>0</v>
      </c>
      <c r="AJ77" s="388"/>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row>
    <row r="78" spans="1:67" hidden="1" x14ac:dyDescent="0.35">
      <c r="A78" s="195" t="s">
        <v>53</v>
      </c>
      <c r="B78" s="195" t="s">
        <v>54</v>
      </c>
      <c r="C78" s="195" t="s">
        <v>100</v>
      </c>
      <c r="D78" s="195" t="s">
        <v>102</v>
      </c>
      <c r="E78" s="195" t="s">
        <v>109</v>
      </c>
      <c r="F78" s="165">
        <v>216000</v>
      </c>
      <c r="G78" s="118">
        <v>0</v>
      </c>
      <c r="H78" s="118">
        <v>0</v>
      </c>
      <c r="I78" s="118">
        <v>0</v>
      </c>
      <c r="J78" s="118">
        <v>0</v>
      </c>
      <c r="K78" s="118">
        <v>0</v>
      </c>
      <c r="L78" s="118">
        <v>0</v>
      </c>
      <c r="M78" s="118">
        <v>0</v>
      </c>
      <c r="N78" s="118">
        <v>0</v>
      </c>
      <c r="O78" s="118">
        <v>0</v>
      </c>
      <c r="P78" s="118">
        <v>0</v>
      </c>
      <c r="Q78" s="118">
        <v>0</v>
      </c>
      <c r="R78" s="118">
        <v>0</v>
      </c>
      <c r="S78" s="118">
        <v>0</v>
      </c>
      <c r="T78" s="118">
        <v>0</v>
      </c>
      <c r="U78" s="118">
        <v>0</v>
      </c>
      <c r="V78" s="118">
        <v>0</v>
      </c>
      <c r="W78" s="118">
        <v>0</v>
      </c>
      <c r="X78" s="118">
        <v>0</v>
      </c>
      <c r="Y78" s="118">
        <v>0</v>
      </c>
      <c r="Z78" s="118">
        <v>0</v>
      </c>
      <c r="AA78" s="118">
        <v>0</v>
      </c>
      <c r="AB78" s="118">
        <v>0</v>
      </c>
      <c r="AC78" s="118">
        <v>0</v>
      </c>
      <c r="AD78" s="118">
        <v>0</v>
      </c>
      <c r="AE78" s="118">
        <v>0</v>
      </c>
      <c r="AF78" s="118">
        <v>0</v>
      </c>
      <c r="AG78" s="118">
        <v>0</v>
      </c>
      <c r="AH78" s="118">
        <v>0</v>
      </c>
      <c r="AI78" s="278">
        <v>0</v>
      </c>
      <c r="AJ78" s="388"/>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row>
    <row r="79" spans="1:67" hidden="1" x14ac:dyDescent="0.35">
      <c r="A79" s="198" t="s">
        <v>55</v>
      </c>
      <c r="B79" s="198" t="s">
        <v>56</v>
      </c>
      <c r="C79" s="198" t="s">
        <v>100</v>
      </c>
      <c r="D79" s="198" t="s">
        <v>102</v>
      </c>
      <c r="E79" s="198" t="s">
        <v>109</v>
      </c>
      <c r="F79" s="165">
        <v>328000</v>
      </c>
      <c r="G79" s="122">
        <v>0</v>
      </c>
      <c r="H79" s="122">
        <v>0</v>
      </c>
      <c r="I79" s="122">
        <v>0</v>
      </c>
      <c r="J79" s="122">
        <v>0</v>
      </c>
      <c r="K79" s="122">
        <v>0</v>
      </c>
      <c r="L79" s="122">
        <v>0</v>
      </c>
      <c r="M79" s="122">
        <v>0</v>
      </c>
      <c r="N79" s="122">
        <v>0</v>
      </c>
      <c r="O79" s="122">
        <v>0</v>
      </c>
      <c r="P79" s="122">
        <v>0</v>
      </c>
      <c r="Q79" s="122">
        <v>0</v>
      </c>
      <c r="R79" s="122">
        <v>0</v>
      </c>
      <c r="S79" s="122">
        <v>0</v>
      </c>
      <c r="T79" s="122">
        <v>0</v>
      </c>
      <c r="U79" s="122">
        <v>0</v>
      </c>
      <c r="V79" s="122">
        <v>0</v>
      </c>
      <c r="W79" s="122">
        <v>0</v>
      </c>
      <c r="X79" s="122">
        <v>0</v>
      </c>
      <c r="Y79" s="122">
        <v>0</v>
      </c>
      <c r="Z79" s="122">
        <v>0</v>
      </c>
      <c r="AA79" s="122">
        <v>0</v>
      </c>
      <c r="AB79" s="122">
        <v>0</v>
      </c>
      <c r="AC79" s="122">
        <v>0</v>
      </c>
      <c r="AD79" s="122">
        <v>0</v>
      </c>
      <c r="AE79" s="122">
        <v>0</v>
      </c>
      <c r="AF79" s="122">
        <v>0</v>
      </c>
      <c r="AG79" s="122">
        <v>0</v>
      </c>
      <c r="AH79" s="122">
        <v>0</v>
      </c>
      <c r="AI79" s="278">
        <v>0</v>
      </c>
      <c r="AJ79" s="388"/>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row>
    <row r="80" spans="1:67" hidden="1" x14ac:dyDescent="0.35">
      <c r="A80" s="195" t="s">
        <v>97</v>
      </c>
      <c r="B80" s="195" t="s">
        <v>98</v>
      </c>
      <c r="C80" s="195" t="s">
        <v>101</v>
      </c>
      <c r="D80" s="195" t="s">
        <v>100</v>
      </c>
      <c r="E80" s="195" t="s">
        <v>109</v>
      </c>
      <c r="F80" s="165">
        <v>0</v>
      </c>
      <c r="G80" s="118">
        <v>0</v>
      </c>
      <c r="H80" s="118">
        <v>0</v>
      </c>
      <c r="I80" s="118">
        <v>0</v>
      </c>
      <c r="J80" s="118">
        <v>0</v>
      </c>
      <c r="K80" s="118">
        <v>0</v>
      </c>
      <c r="L80" s="118">
        <v>0</v>
      </c>
      <c r="M80" s="118">
        <v>0</v>
      </c>
      <c r="N80" s="118">
        <v>0</v>
      </c>
      <c r="O80" s="118">
        <v>0</v>
      </c>
      <c r="P80" s="118">
        <v>0</v>
      </c>
      <c r="Q80" s="118">
        <v>0</v>
      </c>
      <c r="R80" s="118">
        <v>0</v>
      </c>
      <c r="S80" s="118">
        <v>0</v>
      </c>
      <c r="T80" s="118">
        <v>0</v>
      </c>
      <c r="U80" s="118">
        <v>0</v>
      </c>
      <c r="V80" s="118">
        <v>0</v>
      </c>
      <c r="W80" s="118">
        <v>0</v>
      </c>
      <c r="X80" s="118">
        <v>0</v>
      </c>
      <c r="Y80" s="118">
        <v>0</v>
      </c>
      <c r="Z80" s="118">
        <v>0</v>
      </c>
      <c r="AA80" s="118">
        <v>0</v>
      </c>
      <c r="AB80" s="118">
        <v>0</v>
      </c>
      <c r="AC80" s="118">
        <v>0</v>
      </c>
      <c r="AD80" s="118">
        <v>0</v>
      </c>
      <c r="AE80" s="118">
        <v>0</v>
      </c>
      <c r="AF80" s="118">
        <v>0</v>
      </c>
      <c r="AG80" s="118">
        <v>0</v>
      </c>
      <c r="AH80" s="118">
        <v>0</v>
      </c>
      <c r="AI80" s="278">
        <v>0</v>
      </c>
      <c r="AJ80" s="388"/>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row>
    <row r="81" spans="1:67" hidden="1" x14ac:dyDescent="0.35">
      <c r="A81" s="198" t="s">
        <v>57</v>
      </c>
      <c r="B81" s="198" t="s">
        <v>58</v>
      </c>
      <c r="C81" s="198" t="s">
        <v>100</v>
      </c>
      <c r="D81" s="198" t="s">
        <v>100</v>
      </c>
      <c r="E81" s="198" t="s">
        <v>109</v>
      </c>
      <c r="F81" s="165">
        <v>0</v>
      </c>
      <c r="G81" s="122">
        <v>0</v>
      </c>
      <c r="H81" s="122">
        <v>0</v>
      </c>
      <c r="I81" s="122">
        <v>0</v>
      </c>
      <c r="J81" s="122">
        <v>0</v>
      </c>
      <c r="K81" s="122">
        <v>0</v>
      </c>
      <c r="L81" s="122">
        <v>0</v>
      </c>
      <c r="M81" s="122">
        <v>0</v>
      </c>
      <c r="N81" s="122">
        <v>0</v>
      </c>
      <c r="O81" s="122">
        <v>0</v>
      </c>
      <c r="P81" s="122">
        <v>0</v>
      </c>
      <c r="Q81" s="122">
        <v>0</v>
      </c>
      <c r="R81" s="122">
        <v>0</v>
      </c>
      <c r="S81" s="122">
        <v>0</v>
      </c>
      <c r="T81" s="122">
        <v>0</v>
      </c>
      <c r="U81" s="122">
        <v>0</v>
      </c>
      <c r="V81" s="122">
        <v>0</v>
      </c>
      <c r="W81" s="122">
        <v>0</v>
      </c>
      <c r="X81" s="122">
        <v>0</v>
      </c>
      <c r="Y81" s="122">
        <v>0</v>
      </c>
      <c r="Z81" s="122">
        <v>0</v>
      </c>
      <c r="AA81" s="122">
        <v>0</v>
      </c>
      <c r="AB81" s="122">
        <v>0</v>
      </c>
      <c r="AC81" s="122">
        <v>0</v>
      </c>
      <c r="AD81" s="122">
        <v>0</v>
      </c>
      <c r="AE81" s="122">
        <v>0</v>
      </c>
      <c r="AF81" s="122">
        <v>0</v>
      </c>
      <c r="AG81" s="122">
        <v>0</v>
      </c>
      <c r="AH81" s="122">
        <v>0</v>
      </c>
      <c r="AI81" s="278">
        <v>0</v>
      </c>
      <c r="AJ81" s="388"/>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row>
    <row r="82" spans="1:67" hidden="1" x14ac:dyDescent="0.35">
      <c r="A82" s="195" t="s">
        <v>59</v>
      </c>
      <c r="B82" s="195" t="s">
        <v>60</v>
      </c>
      <c r="C82" s="195" t="s">
        <v>100</v>
      </c>
      <c r="D82" s="195" t="s">
        <v>103</v>
      </c>
      <c r="E82" s="195" t="s">
        <v>109</v>
      </c>
      <c r="F82" s="165">
        <v>167000</v>
      </c>
      <c r="G82" s="118">
        <v>0</v>
      </c>
      <c r="H82" s="118">
        <v>0</v>
      </c>
      <c r="I82" s="118">
        <v>0</v>
      </c>
      <c r="J82" s="118">
        <v>0</v>
      </c>
      <c r="K82" s="118">
        <v>0</v>
      </c>
      <c r="L82" s="118">
        <v>0</v>
      </c>
      <c r="M82" s="118">
        <v>0</v>
      </c>
      <c r="N82" s="118">
        <v>0</v>
      </c>
      <c r="O82" s="118">
        <v>0</v>
      </c>
      <c r="P82" s="118">
        <v>0</v>
      </c>
      <c r="Q82" s="118">
        <v>0</v>
      </c>
      <c r="R82" s="118">
        <v>0</v>
      </c>
      <c r="S82" s="118">
        <v>0</v>
      </c>
      <c r="T82" s="118">
        <v>0</v>
      </c>
      <c r="U82" s="118">
        <v>0</v>
      </c>
      <c r="V82" s="118">
        <v>0</v>
      </c>
      <c r="W82" s="118">
        <v>0</v>
      </c>
      <c r="X82" s="118">
        <v>0</v>
      </c>
      <c r="Y82" s="118">
        <v>0</v>
      </c>
      <c r="Z82" s="118">
        <v>0</v>
      </c>
      <c r="AA82" s="118">
        <v>0</v>
      </c>
      <c r="AB82" s="118">
        <v>0</v>
      </c>
      <c r="AC82" s="118">
        <v>0</v>
      </c>
      <c r="AD82" s="118">
        <v>0</v>
      </c>
      <c r="AE82" s="118">
        <v>0</v>
      </c>
      <c r="AF82" s="118">
        <v>0</v>
      </c>
      <c r="AG82" s="118">
        <v>0</v>
      </c>
      <c r="AH82" s="118">
        <v>0</v>
      </c>
      <c r="AI82" s="278">
        <v>0</v>
      </c>
      <c r="AJ82" s="388"/>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row>
    <row r="83" spans="1:67" hidden="1" x14ac:dyDescent="0.35">
      <c r="A83" s="198" t="s">
        <v>61</v>
      </c>
      <c r="B83" s="198" t="s">
        <v>62</v>
      </c>
      <c r="C83" s="198" t="s">
        <v>100</v>
      </c>
      <c r="D83" s="198" t="s">
        <v>103</v>
      </c>
      <c r="E83" s="198" t="s">
        <v>109</v>
      </c>
      <c r="F83" s="165">
        <v>329000</v>
      </c>
      <c r="G83" s="122">
        <v>0</v>
      </c>
      <c r="H83" s="122">
        <v>0</v>
      </c>
      <c r="I83" s="122">
        <v>0</v>
      </c>
      <c r="J83" s="122">
        <v>0</v>
      </c>
      <c r="K83" s="122">
        <v>0</v>
      </c>
      <c r="L83" s="122">
        <v>0</v>
      </c>
      <c r="M83" s="122">
        <v>0</v>
      </c>
      <c r="N83" s="122">
        <v>0</v>
      </c>
      <c r="O83" s="122">
        <v>0</v>
      </c>
      <c r="P83" s="122">
        <v>0</v>
      </c>
      <c r="Q83" s="122">
        <v>0</v>
      </c>
      <c r="R83" s="122">
        <v>0</v>
      </c>
      <c r="S83" s="122">
        <v>0</v>
      </c>
      <c r="T83" s="122">
        <v>0</v>
      </c>
      <c r="U83" s="122">
        <v>0</v>
      </c>
      <c r="V83" s="122">
        <v>0</v>
      </c>
      <c r="W83" s="122">
        <v>0</v>
      </c>
      <c r="X83" s="122">
        <v>0</v>
      </c>
      <c r="Y83" s="122">
        <v>0</v>
      </c>
      <c r="Z83" s="122">
        <v>0</v>
      </c>
      <c r="AA83" s="122">
        <v>0</v>
      </c>
      <c r="AB83" s="122">
        <v>0</v>
      </c>
      <c r="AC83" s="122">
        <v>0</v>
      </c>
      <c r="AD83" s="122">
        <v>0</v>
      </c>
      <c r="AE83" s="122">
        <v>0</v>
      </c>
      <c r="AF83" s="122">
        <v>0</v>
      </c>
      <c r="AG83" s="122">
        <v>0</v>
      </c>
      <c r="AH83" s="122">
        <v>0</v>
      </c>
      <c r="AI83" s="278">
        <v>0</v>
      </c>
      <c r="AJ83" s="388"/>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row>
    <row r="84" spans="1:67" hidden="1" x14ac:dyDescent="0.35">
      <c r="A84" s="195" t="s">
        <v>63</v>
      </c>
      <c r="B84" s="195" t="s">
        <v>64</v>
      </c>
      <c r="C84" s="195" t="s">
        <v>100</v>
      </c>
      <c r="D84" s="195" t="s">
        <v>103</v>
      </c>
      <c r="E84" s="195" t="s">
        <v>109</v>
      </c>
      <c r="F84" s="165">
        <v>39000</v>
      </c>
      <c r="G84" s="118">
        <v>0</v>
      </c>
      <c r="H84" s="118">
        <v>0</v>
      </c>
      <c r="I84" s="118">
        <v>0</v>
      </c>
      <c r="J84" s="118">
        <v>0</v>
      </c>
      <c r="K84" s="118">
        <v>0</v>
      </c>
      <c r="L84" s="118">
        <v>0</v>
      </c>
      <c r="M84" s="118">
        <v>0</v>
      </c>
      <c r="N84" s="118">
        <v>0</v>
      </c>
      <c r="O84" s="118">
        <v>0</v>
      </c>
      <c r="P84" s="118">
        <v>0</v>
      </c>
      <c r="Q84" s="118">
        <v>0</v>
      </c>
      <c r="R84" s="118">
        <v>0</v>
      </c>
      <c r="S84" s="118">
        <v>0</v>
      </c>
      <c r="T84" s="118">
        <v>0</v>
      </c>
      <c r="U84" s="118">
        <v>0</v>
      </c>
      <c r="V84" s="118">
        <v>0</v>
      </c>
      <c r="W84" s="118">
        <v>0</v>
      </c>
      <c r="X84" s="118">
        <v>0</v>
      </c>
      <c r="Y84" s="118">
        <v>0</v>
      </c>
      <c r="Z84" s="118">
        <v>0</v>
      </c>
      <c r="AA84" s="118">
        <v>0</v>
      </c>
      <c r="AB84" s="118">
        <v>0</v>
      </c>
      <c r="AC84" s="118">
        <v>0</v>
      </c>
      <c r="AD84" s="118">
        <v>0</v>
      </c>
      <c r="AE84" s="118">
        <v>0</v>
      </c>
      <c r="AF84" s="118">
        <v>0</v>
      </c>
      <c r="AG84" s="118">
        <v>0</v>
      </c>
      <c r="AH84" s="118">
        <v>0</v>
      </c>
      <c r="AI84" s="278">
        <v>0</v>
      </c>
      <c r="AJ84" s="388"/>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row>
    <row r="85" spans="1:67" hidden="1" x14ac:dyDescent="0.35">
      <c r="A85" s="198" t="s">
        <v>65</v>
      </c>
      <c r="B85" s="198" t="s">
        <v>66</v>
      </c>
      <c r="C85" s="198" t="s">
        <v>100</v>
      </c>
      <c r="D85" s="198" t="s">
        <v>103</v>
      </c>
      <c r="E85" s="198" t="s">
        <v>109</v>
      </c>
      <c r="F85" s="165">
        <v>99000</v>
      </c>
      <c r="G85" s="122">
        <v>0</v>
      </c>
      <c r="H85" s="122">
        <v>0</v>
      </c>
      <c r="I85" s="122">
        <v>0</v>
      </c>
      <c r="J85" s="122">
        <v>0</v>
      </c>
      <c r="K85" s="122">
        <v>0</v>
      </c>
      <c r="L85" s="122">
        <v>0</v>
      </c>
      <c r="M85" s="122">
        <v>0</v>
      </c>
      <c r="N85" s="122">
        <v>0</v>
      </c>
      <c r="O85" s="122">
        <v>0</v>
      </c>
      <c r="P85" s="122">
        <v>0</v>
      </c>
      <c r="Q85" s="122">
        <v>0</v>
      </c>
      <c r="R85" s="122">
        <v>0</v>
      </c>
      <c r="S85" s="122">
        <v>0</v>
      </c>
      <c r="T85" s="122">
        <v>0</v>
      </c>
      <c r="U85" s="122">
        <v>0</v>
      </c>
      <c r="V85" s="122">
        <v>0</v>
      </c>
      <c r="W85" s="122">
        <v>0</v>
      </c>
      <c r="X85" s="122">
        <v>3</v>
      </c>
      <c r="Y85" s="122">
        <v>27</v>
      </c>
      <c r="Z85" s="122">
        <v>24</v>
      </c>
      <c r="AA85" s="122">
        <v>42</v>
      </c>
      <c r="AB85" s="122">
        <v>61</v>
      </c>
      <c r="AC85" s="122">
        <v>26</v>
      </c>
      <c r="AD85" s="122">
        <v>25</v>
      </c>
      <c r="AE85" s="122">
        <v>20</v>
      </c>
      <c r="AF85" s="122">
        <v>11</v>
      </c>
      <c r="AG85" s="122">
        <v>37</v>
      </c>
      <c r="AH85" s="122">
        <v>18</v>
      </c>
      <c r="AI85" s="278">
        <v>24</v>
      </c>
      <c r="AJ85" s="388">
        <v>15</v>
      </c>
      <c r="AK85" s="13">
        <v>20</v>
      </c>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row>
    <row r="86" spans="1:67" hidden="1" x14ac:dyDescent="0.35">
      <c r="A86" s="195" t="s">
        <v>67</v>
      </c>
      <c r="B86" s="195" t="s">
        <v>68</v>
      </c>
      <c r="C86" s="195" t="s">
        <v>100</v>
      </c>
      <c r="D86" s="195" t="s">
        <v>100</v>
      </c>
      <c r="E86" s="195" t="s">
        <v>109</v>
      </c>
      <c r="F86" s="165">
        <v>0</v>
      </c>
      <c r="G86" s="118">
        <v>0</v>
      </c>
      <c r="H86" s="118">
        <v>0</v>
      </c>
      <c r="I86" s="118">
        <v>0</v>
      </c>
      <c r="J86" s="118">
        <v>0</v>
      </c>
      <c r="K86" s="118">
        <v>0</v>
      </c>
      <c r="L86" s="118">
        <v>0</v>
      </c>
      <c r="M86" s="118">
        <v>0</v>
      </c>
      <c r="N86" s="118">
        <v>0</v>
      </c>
      <c r="O86" s="118">
        <v>0</v>
      </c>
      <c r="P86" s="118">
        <v>0</v>
      </c>
      <c r="Q86" s="118">
        <v>0</v>
      </c>
      <c r="R86" s="118">
        <v>0</v>
      </c>
      <c r="S86" s="118">
        <v>0</v>
      </c>
      <c r="T86" s="118">
        <v>0</v>
      </c>
      <c r="U86" s="118">
        <v>0</v>
      </c>
      <c r="V86" s="118">
        <v>0</v>
      </c>
      <c r="W86" s="118">
        <v>0</v>
      </c>
      <c r="X86" s="118">
        <v>0</v>
      </c>
      <c r="Y86" s="118">
        <v>0</v>
      </c>
      <c r="Z86" s="118">
        <v>0</v>
      </c>
      <c r="AA86" s="118">
        <v>0</v>
      </c>
      <c r="AB86" s="118">
        <v>0</v>
      </c>
      <c r="AC86" s="118">
        <v>0</v>
      </c>
      <c r="AD86" s="118">
        <v>0</v>
      </c>
      <c r="AE86" s="118">
        <v>0</v>
      </c>
      <c r="AF86" s="118">
        <v>0</v>
      </c>
      <c r="AG86" s="118">
        <v>0</v>
      </c>
      <c r="AH86" s="118">
        <v>0</v>
      </c>
      <c r="AI86" s="278">
        <v>0</v>
      </c>
      <c r="AJ86" s="388"/>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row>
    <row r="87" spans="1:67" hidden="1" x14ac:dyDescent="0.35">
      <c r="A87" s="198" t="s">
        <v>69</v>
      </c>
      <c r="B87" s="198" t="s">
        <v>70</v>
      </c>
      <c r="C87" s="198" t="s">
        <v>100</v>
      </c>
      <c r="D87" s="198" t="s">
        <v>104</v>
      </c>
      <c r="E87" s="198" t="s">
        <v>109</v>
      </c>
      <c r="F87" s="165">
        <v>155000</v>
      </c>
      <c r="G87" s="122">
        <v>0</v>
      </c>
      <c r="H87" s="122">
        <v>0</v>
      </c>
      <c r="I87" s="122">
        <v>0</v>
      </c>
      <c r="J87" s="122">
        <v>0</v>
      </c>
      <c r="K87" s="122">
        <v>0</v>
      </c>
      <c r="L87" s="122">
        <v>0</v>
      </c>
      <c r="M87" s="122">
        <v>0</v>
      </c>
      <c r="N87" s="122">
        <v>0</v>
      </c>
      <c r="O87" s="122">
        <v>0</v>
      </c>
      <c r="P87" s="122">
        <v>0</v>
      </c>
      <c r="Q87" s="122">
        <v>0</v>
      </c>
      <c r="R87" s="122">
        <v>0</v>
      </c>
      <c r="S87" s="122">
        <v>0</v>
      </c>
      <c r="T87" s="122">
        <v>0</v>
      </c>
      <c r="U87" s="122">
        <v>0</v>
      </c>
      <c r="V87" s="122">
        <v>27</v>
      </c>
      <c r="W87" s="122">
        <v>30</v>
      </c>
      <c r="X87" s="122">
        <v>4</v>
      </c>
      <c r="Y87" s="122">
        <v>0</v>
      </c>
      <c r="Z87" s="122">
        <v>0</v>
      </c>
      <c r="AA87" s="122">
        <v>0</v>
      </c>
      <c r="AB87" s="122">
        <v>0</v>
      </c>
      <c r="AC87" s="122">
        <v>0</v>
      </c>
      <c r="AD87" s="122">
        <v>0</v>
      </c>
      <c r="AE87" s="122">
        <v>0</v>
      </c>
      <c r="AF87" s="122">
        <v>0</v>
      </c>
      <c r="AG87" s="122">
        <v>0</v>
      </c>
      <c r="AH87" s="122">
        <v>0</v>
      </c>
      <c r="AI87" s="278">
        <v>0</v>
      </c>
      <c r="AJ87" s="388"/>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row>
    <row r="88" spans="1:67" hidden="1" x14ac:dyDescent="0.35">
      <c r="A88" s="195" t="s">
        <v>71</v>
      </c>
      <c r="B88" s="195" t="s">
        <v>72</v>
      </c>
      <c r="C88" s="195" t="s">
        <v>100</v>
      </c>
      <c r="D88" s="195" t="s">
        <v>104</v>
      </c>
      <c r="E88" s="195" t="s">
        <v>109</v>
      </c>
      <c r="F88" s="165">
        <v>196000</v>
      </c>
      <c r="G88" s="118">
        <v>0</v>
      </c>
      <c r="H88" s="118">
        <v>0</v>
      </c>
      <c r="I88" s="118">
        <v>0</v>
      </c>
      <c r="J88" s="118">
        <v>0</v>
      </c>
      <c r="K88" s="118">
        <v>0</v>
      </c>
      <c r="L88" s="118">
        <v>0</v>
      </c>
      <c r="M88" s="118">
        <v>0</v>
      </c>
      <c r="N88" s="118">
        <v>0</v>
      </c>
      <c r="O88" s="118">
        <v>0</v>
      </c>
      <c r="P88" s="118">
        <v>0</v>
      </c>
      <c r="Q88" s="118">
        <v>0</v>
      </c>
      <c r="R88" s="118">
        <v>0</v>
      </c>
      <c r="S88" s="118">
        <v>0</v>
      </c>
      <c r="T88" s="118">
        <v>0</v>
      </c>
      <c r="U88" s="118">
        <v>0</v>
      </c>
      <c r="V88" s="118">
        <v>13</v>
      </c>
      <c r="W88" s="118">
        <v>17</v>
      </c>
      <c r="X88" s="118">
        <v>3</v>
      </c>
      <c r="Y88" s="118">
        <v>0</v>
      </c>
      <c r="Z88" s="118">
        <v>0</v>
      </c>
      <c r="AA88" s="118">
        <v>0</v>
      </c>
      <c r="AB88" s="118">
        <v>0</v>
      </c>
      <c r="AC88" s="118">
        <v>0</v>
      </c>
      <c r="AD88" s="118">
        <v>0</v>
      </c>
      <c r="AE88" s="118">
        <v>0</v>
      </c>
      <c r="AF88" s="118">
        <v>0</v>
      </c>
      <c r="AG88" s="118">
        <v>0</v>
      </c>
      <c r="AH88" s="118">
        <v>0</v>
      </c>
      <c r="AI88" s="278">
        <v>0</v>
      </c>
      <c r="AJ88" s="388"/>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row>
    <row r="89" spans="1:67" hidden="1" x14ac:dyDescent="0.35">
      <c r="A89" s="198" t="s">
        <v>73</v>
      </c>
      <c r="B89" s="198" t="s">
        <v>74</v>
      </c>
      <c r="C89" s="198" t="s">
        <v>100</v>
      </c>
      <c r="D89" s="198" t="s">
        <v>104</v>
      </c>
      <c r="E89" s="198" t="s">
        <v>109</v>
      </c>
      <c r="F89" s="165">
        <v>168000</v>
      </c>
      <c r="G89" s="122">
        <v>0</v>
      </c>
      <c r="H89" s="122">
        <v>0</v>
      </c>
      <c r="I89" s="122">
        <v>0</v>
      </c>
      <c r="J89" s="122">
        <v>0</v>
      </c>
      <c r="K89" s="122">
        <v>0</v>
      </c>
      <c r="L89" s="122">
        <v>0</v>
      </c>
      <c r="M89" s="122">
        <v>0</v>
      </c>
      <c r="N89" s="122">
        <v>0</v>
      </c>
      <c r="O89" s="122">
        <v>0</v>
      </c>
      <c r="P89" s="122">
        <v>0</v>
      </c>
      <c r="Q89" s="122">
        <v>0</v>
      </c>
      <c r="R89" s="122">
        <v>0</v>
      </c>
      <c r="S89" s="122">
        <v>0</v>
      </c>
      <c r="T89" s="122">
        <v>0</v>
      </c>
      <c r="U89" s="122">
        <v>0</v>
      </c>
      <c r="V89" s="122">
        <v>12</v>
      </c>
      <c r="W89" s="122">
        <v>12</v>
      </c>
      <c r="X89" s="122">
        <v>1</v>
      </c>
      <c r="Y89" s="122">
        <v>0</v>
      </c>
      <c r="Z89" s="122">
        <v>0</v>
      </c>
      <c r="AA89" s="122">
        <v>0</v>
      </c>
      <c r="AB89" s="122">
        <v>0</v>
      </c>
      <c r="AC89" s="122">
        <v>0</v>
      </c>
      <c r="AD89" s="122">
        <v>0</v>
      </c>
      <c r="AE89" s="122">
        <v>0</v>
      </c>
      <c r="AF89" s="122">
        <v>0</v>
      </c>
      <c r="AG89" s="122">
        <v>0</v>
      </c>
      <c r="AH89" s="122">
        <v>0</v>
      </c>
      <c r="AI89" s="278">
        <v>0</v>
      </c>
      <c r="AJ89" s="388"/>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row>
    <row r="90" spans="1:67" hidden="1" x14ac:dyDescent="0.35">
      <c r="A90" s="195" t="s">
        <v>75</v>
      </c>
      <c r="B90" s="195" t="s">
        <v>76</v>
      </c>
      <c r="C90" s="195" t="s">
        <v>100</v>
      </c>
      <c r="D90" s="195" t="s">
        <v>104</v>
      </c>
      <c r="E90" s="195" t="s">
        <v>109</v>
      </c>
      <c r="F90" s="165">
        <v>209000</v>
      </c>
      <c r="G90" s="118">
        <v>0</v>
      </c>
      <c r="H90" s="118">
        <v>0</v>
      </c>
      <c r="I90" s="118">
        <v>0</v>
      </c>
      <c r="J90" s="118">
        <v>0</v>
      </c>
      <c r="K90" s="118">
        <v>0</v>
      </c>
      <c r="L90" s="118">
        <v>0</v>
      </c>
      <c r="M90" s="118">
        <v>0</v>
      </c>
      <c r="N90" s="118">
        <v>0</v>
      </c>
      <c r="O90" s="118">
        <v>0</v>
      </c>
      <c r="P90" s="118">
        <v>0</v>
      </c>
      <c r="Q90" s="118">
        <v>0</v>
      </c>
      <c r="R90" s="118">
        <v>0</v>
      </c>
      <c r="S90" s="118">
        <v>0</v>
      </c>
      <c r="T90" s="118">
        <v>0</v>
      </c>
      <c r="U90" s="118">
        <v>0</v>
      </c>
      <c r="V90" s="118">
        <v>4</v>
      </c>
      <c r="W90" s="118">
        <v>7</v>
      </c>
      <c r="X90" s="118">
        <v>1</v>
      </c>
      <c r="Y90" s="118">
        <v>0</v>
      </c>
      <c r="Z90" s="118">
        <v>0</v>
      </c>
      <c r="AA90" s="118">
        <v>0</v>
      </c>
      <c r="AB90" s="118">
        <v>0</v>
      </c>
      <c r="AC90" s="118">
        <v>0</v>
      </c>
      <c r="AD90" s="118">
        <v>0</v>
      </c>
      <c r="AE90" s="118">
        <v>0</v>
      </c>
      <c r="AF90" s="118">
        <v>0</v>
      </c>
      <c r="AG90" s="118">
        <v>0</v>
      </c>
      <c r="AH90" s="118">
        <v>0</v>
      </c>
      <c r="AI90" s="278">
        <v>0</v>
      </c>
      <c r="AJ90" s="388"/>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row>
    <row r="91" spans="1:67" hidden="1" x14ac:dyDescent="0.35">
      <c r="A91" s="198" t="s">
        <v>77</v>
      </c>
      <c r="B91" s="198" t="s">
        <v>78</v>
      </c>
      <c r="C91" s="198" t="s">
        <v>100</v>
      </c>
      <c r="D91" s="198" t="s">
        <v>104</v>
      </c>
      <c r="E91" s="198" t="s">
        <v>109</v>
      </c>
      <c r="F91" s="165">
        <v>128000</v>
      </c>
      <c r="G91" s="122">
        <v>0</v>
      </c>
      <c r="H91" s="122">
        <v>0</v>
      </c>
      <c r="I91" s="122">
        <v>0</v>
      </c>
      <c r="J91" s="122">
        <v>0</v>
      </c>
      <c r="K91" s="122">
        <v>0</v>
      </c>
      <c r="L91" s="122">
        <v>0</v>
      </c>
      <c r="M91" s="122">
        <v>0</v>
      </c>
      <c r="N91" s="122">
        <v>0</v>
      </c>
      <c r="O91" s="122">
        <v>0</v>
      </c>
      <c r="P91" s="122">
        <v>0</v>
      </c>
      <c r="Q91" s="122">
        <v>0</v>
      </c>
      <c r="R91" s="122">
        <v>0</v>
      </c>
      <c r="S91" s="122">
        <v>0</v>
      </c>
      <c r="T91" s="122">
        <v>0</v>
      </c>
      <c r="U91" s="122">
        <v>0</v>
      </c>
      <c r="V91" s="122">
        <v>1</v>
      </c>
      <c r="W91" s="122">
        <v>0</v>
      </c>
      <c r="X91" s="122">
        <v>0</v>
      </c>
      <c r="Y91" s="122">
        <v>0</v>
      </c>
      <c r="Z91" s="122">
        <v>0</v>
      </c>
      <c r="AA91" s="122">
        <v>0</v>
      </c>
      <c r="AB91" s="122">
        <v>0</v>
      </c>
      <c r="AC91" s="122">
        <v>0</v>
      </c>
      <c r="AD91" s="122">
        <v>0</v>
      </c>
      <c r="AE91" s="122">
        <v>0</v>
      </c>
      <c r="AF91" s="122">
        <v>0</v>
      </c>
      <c r="AG91" s="122">
        <v>0</v>
      </c>
      <c r="AH91" s="122">
        <v>0</v>
      </c>
      <c r="AI91" s="278">
        <v>0</v>
      </c>
      <c r="AJ91" s="388"/>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row>
    <row r="92" spans="1:67" hidden="1" x14ac:dyDescent="0.35">
      <c r="A92" s="195" t="s">
        <v>79</v>
      </c>
      <c r="B92" s="195" t="s">
        <v>80</v>
      </c>
      <c r="C92" s="195" t="s">
        <v>100</v>
      </c>
      <c r="D92" s="195" t="s">
        <v>104</v>
      </c>
      <c r="E92" s="195" t="s">
        <v>109</v>
      </c>
      <c r="F92" s="165">
        <v>179000</v>
      </c>
      <c r="G92" s="118">
        <v>0</v>
      </c>
      <c r="H92" s="118">
        <v>0</v>
      </c>
      <c r="I92" s="118">
        <v>0</v>
      </c>
      <c r="J92" s="118">
        <v>0</v>
      </c>
      <c r="K92" s="118">
        <v>0</v>
      </c>
      <c r="L92" s="118">
        <v>0</v>
      </c>
      <c r="M92" s="118">
        <v>0</v>
      </c>
      <c r="N92" s="118">
        <v>0</v>
      </c>
      <c r="O92" s="118">
        <v>0</v>
      </c>
      <c r="P92" s="118">
        <v>0</v>
      </c>
      <c r="Q92" s="118">
        <v>0</v>
      </c>
      <c r="R92" s="118">
        <v>0</v>
      </c>
      <c r="S92" s="118">
        <v>0</v>
      </c>
      <c r="T92" s="118">
        <v>0</v>
      </c>
      <c r="U92" s="118">
        <v>0</v>
      </c>
      <c r="V92" s="118">
        <v>0</v>
      </c>
      <c r="W92" s="118">
        <v>0</v>
      </c>
      <c r="X92" s="118">
        <v>0</v>
      </c>
      <c r="Y92" s="118">
        <v>0</v>
      </c>
      <c r="Z92" s="118">
        <v>0</v>
      </c>
      <c r="AA92" s="118">
        <v>0</v>
      </c>
      <c r="AB92" s="118">
        <v>0</v>
      </c>
      <c r="AC92" s="118">
        <v>0</v>
      </c>
      <c r="AD92" s="118">
        <v>0</v>
      </c>
      <c r="AE92" s="118">
        <v>0</v>
      </c>
      <c r="AF92" s="118">
        <v>0</v>
      </c>
      <c r="AG92" s="118">
        <v>0</v>
      </c>
      <c r="AH92" s="118">
        <v>0</v>
      </c>
      <c r="AI92" s="278">
        <v>0</v>
      </c>
      <c r="AJ92" s="388"/>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row>
    <row r="93" spans="1:67" hidden="1" x14ac:dyDescent="0.35">
      <c r="A93" s="198" t="s">
        <v>81</v>
      </c>
      <c r="B93" s="198" t="s">
        <v>82</v>
      </c>
      <c r="C93" s="198" t="s">
        <v>100</v>
      </c>
      <c r="D93" s="198" t="s">
        <v>104</v>
      </c>
      <c r="E93" s="198" t="s">
        <v>109</v>
      </c>
      <c r="F93" s="165">
        <v>183000</v>
      </c>
      <c r="G93" s="122">
        <v>0</v>
      </c>
      <c r="H93" s="122">
        <v>0</v>
      </c>
      <c r="I93" s="122">
        <v>0</v>
      </c>
      <c r="J93" s="122">
        <v>0</v>
      </c>
      <c r="K93" s="122">
        <v>0</v>
      </c>
      <c r="L93" s="122">
        <v>0</v>
      </c>
      <c r="M93" s="122">
        <v>0</v>
      </c>
      <c r="N93" s="122">
        <v>0</v>
      </c>
      <c r="O93" s="122">
        <v>0</v>
      </c>
      <c r="P93" s="122">
        <v>0</v>
      </c>
      <c r="Q93" s="122">
        <v>0</v>
      </c>
      <c r="R93" s="122">
        <v>0</v>
      </c>
      <c r="S93" s="122">
        <v>0</v>
      </c>
      <c r="T93" s="122">
        <v>0</v>
      </c>
      <c r="U93" s="122">
        <v>0</v>
      </c>
      <c r="V93" s="122">
        <v>0</v>
      </c>
      <c r="W93" s="122">
        <v>0</v>
      </c>
      <c r="X93" s="122">
        <v>0</v>
      </c>
      <c r="Y93" s="122">
        <v>0</v>
      </c>
      <c r="Z93" s="122">
        <v>0</v>
      </c>
      <c r="AA93" s="122">
        <v>0</v>
      </c>
      <c r="AB93" s="122">
        <v>0</v>
      </c>
      <c r="AC93" s="122">
        <v>0</v>
      </c>
      <c r="AD93" s="122">
        <v>0</v>
      </c>
      <c r="AE93" s="122">
        <v>0</v>
      </c>
      <c r="AF93" s="122">
        <v>0</v>
      </c>
      <c r="AG93" s="122">
        <v>0</v>
      </c>
      <c r="AH93" s="122">
        <v>0</v>
      </c>
      <c r="AI93" s="278">
        <v>0</v>
      </c>
      <c r="AJ93" s="388"/>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row>
    <row r="94" spans="1:67" hidden="1" x14ac:dyDescent="0.35">
      <c r="A94" s="195" t="s">
        <v>83</v>
      </c>
      <c r="B94" s="195" t="s">
        <v>84</v>
      </c>
      <c r="C94" s="195" t="s">
        <v>100</v>
      </c>
      <c r="D94" s="195" t="s">
        <v>104</v>
      </c>
      <c r="E94" s="195" t="s">
        <v>109</v>
      </c>
      <c r="F94" s="165">
        <v>259000</v>
      </c>
      <c r="G94" s="118">
        <v>0</v>
      </c>
      <c r="H94" s="118">
        <v>0</v>
      </c>
      <c r="I94" s="118">
        <v>0</v>
      </c>
      <c r="J94" s="118">
        <v>0</v>
      </c>
      <c r="K94" s="118">
        <v>0</v>
      </c>
      <c r="L94" s="118">
        <v>0</v>
      </c>
      <c r="M94" s="118">
        <v>0</v>
      </c>
      <c r="N94" s="118">
        <v>0</v>
      </c>
      <c r="O94" s="118">
        <v>0</v>
      </c>
      <c r="P94" s="118">
        <v>0</v>
      </c>
      <c r="Q94" s="118">
        <v>0</v>
      </c>
      <c r="R94" s="118">
        <v>0</v>
      </c>
      <c r="S94" s="118">
        <v>0</v>
      </c>
      <c r="T94" s="118">
        <v>0</v>
      </c>
      <c r="U94" s="118">
        <v>0</v>
      </c>
      <c r="V94" s="118">
        <v>0</v>
      </c>
      <c r="W94" s="118">
        <v>0</v>
      </c>
      <c r="X94" s="118">
        <v>0</v>
      </c>
      <c r="Y94" s="118">
        <v>0</v>
      </c>
      <c r="Z94" s="118">
        <v>0</v>
      </c>
      <c r="AA94" s="118">
        <v>0</v>
      </c>
      <c r="AB94" s="118">
        <v>0</v>
      </c>
      <c r="AC94" s="118">
        <v>0</v>
      </c>
      <c r="AD94" s="118">
        <v>0</v>
      </c>
      <c r="AE94" s="118">
        <v>0</v>
      </c>
      <c r="AF94" s="118">
        <v>0</v>
      </c>
      <c r="AG94" s="118">
        <v>0</v>
      </c>
      <c r="AH94" s="118">
        <v>0</v>
      </c>
      <c r="AI94" s="278">
        <v>0</v>
      </c>
      <c r="AJ94" s="388"/>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row>
    <row r="95" spans="1:67" hidden="1" x14ac:dyDescent="0.35">
      <c r="A95" s="198" t="s">
        <v>85</v>
      </c>
      <c r="B95" s="198" t="s">
        <v>86</v>
      </c>
      <c r="C95" s="198" t="s">
        <v>100</v>
      </c>
      <c r="D95" s="198" t="s">
        <v>104</v>
      </c>
      <c r="E95" s="198" t="s">
        <v>109</v>
      </c>
      <c r="F95" s="165">
        <v>155000</v>
      </c>
      <c r="G95" s="122">
        <v>0</v>
      </c>
      <c r="H95" s="122">
        <v>0</v>
      </c>
      <c r="I95" s="122">
        <v>0</v>
      </c>
      <c r="J95" s="122">
        <v>0</v>
      </c>
      <c r="K95" s="122">
        <v>0</v>
      </c>
      <c r="L95" s="122">
        <v>0</v>
      </c>
      <c r="M95" s="122">
        <v>0</v>
      </c>
      <c r="N95" s="122">
        <v>0</v>
      </c>
      <c r="O95" s="122">
        <v>0</v>
      </c>
      <c r="P95" s="122">
        <v>0</v>
      </c>
      <c r="Q95" s="122">
        <v>0</v>
      </c>
      <c r="R95" s="122">
        <v>0</v>
      </c>
      <c r="S95" s="122">
        <v>0</v>
      </c>
      <c r="T95" s="122">
        <v>0</v>
      </c>
      <c r="U95" s="122">
        <v>0</v>
      </c>
      <c r="V95" s="122">
        <v>0</v>
      </c>
      <c r="W95" s="122">
        <v>0</v>
      </c>
      <c r="X95" s="122">
        <v>0</v>
      </c>
      <c r="Y95" s="122">
        <v>0</v>
      </c>
      <c r="Z95" s="122">
        <v>0</v>
      </c>
      <c r="AA95" s="122">
        <v>0</v>
      </c>
      <c r="AB95" s="122">
        <v>0</v>
      </c>
      <c r="AC95" s="122">
        <v>0</v>
      </c>
      <c r="AD95" s="122">
        <v>0</v>
      </c>
      <c r="AE95" s="122">
        <v>0</v>
      </c>
      <c r="AF95" s="122">
        <v>0</v>
      </c>
      <c r="AG95" s="122">
        <v>0</v>
      </c>
      <c r="AH95" s="122">
        <v>0</v>
      </c>
      <c r="AI95" s="278">
        <v>0</v>
      </c>
      <c r="AJ95" s="388"/>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row>
    <row r="96" spans="1:67" hidden="1" x14ac:dyDescent="0.35">
      <c r="A96" s="195" t="s">
        <v>87</v>
      </c>
      <c r="B96" s="195" t="s">
        <v>88</v>
      </c>
      <c r="C96" s="195" t="s">
        <v>100</v>
      </c>
      <c r="D96" s="195" t="s">
        <v>104</v>
      </c>
      <c r="E96" s="195" t="s">
        <v>109</v>
      </c>
      <c r="F96" s="165">
        <v>196000</v>
      </c>
      <c r="G96" s="118">
        <v>0</v>
      </c>
      <c r="H96" s="118">
        <v>0</v>
      </c>
      <c r="I96" s="118">
        <v>0</v>
      </c>
      <c r="J96" s="118">
        <v>0</v>
      </c>
      <c r="K96" s="118">
        <v>0</v>
      </c>
      <c r="L96" s="118">
        <v>0</v>
      </c>
      <c r="M96" s="118">
        <v>0</v>
      </c>
      <c r="N96" s="118">
        <v>0</v>
      </c>
      <c r="O96" s="118">
        <v>0</v>
      </c>
      <c r="P96" s="118">
        <v>0</v>
      </c>
      <c r="Q96" s="118">
        <v>0</v>
      </c>
      <c r="R96" s="118">
        <v>0</v>
      </c>
      <c r="S96" s="118">
        <v>0</v>
      </c>
      <c r="T96" s="118">
        <v>0</v>
      </c>
      <c r="U96" s="118">
        <v>0</v>
      </c>
      <c r="V96" s="118">
        <v>0</v>
      </c>
      <c r="W96" s="118">
        <v>0</v>
      </c>
      <c r="X96" s="118">
        <v>0</v>
      </c>
      <c r="Y96" s="118">
        <v>0</v>
      </c>
      <c r="Z96" s="118">
        <v>0</v>
      </c>
      <c r="AA96" s="118">
        <v>0</v>
      </c>
      <c r="AB96" s="118">
        <v>0</v>
      </c>
      <c r="AC96" s="118">
        <v>0</v>
      </c>
      <c r="AD96" s="118">
        <v>0</v>
      </c>
      <c r="AE96" s="118">
        <v>0</v>
      </c>
      <c r="AF96" s="118">
        <v>0</v>
      </c>
      <c r="AG96" s="118">
        <v>0</v>
      </c>
      <c r="AH96" s="118">
        <v>0</v>
      </c>
      <c r="AI96" s="278">
        <v>0</v>
      </c>
      <c r="AJ96" s="388"/>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row>
    <row r="97" spans="1:67" hidden="1" x14ac:dyDescent="0.35">
      <c r="A97" s="198" t="s">
        <v>89</v>
      </c>
      <c r="B97" s="198" t="s">
        <v>90</v>
      </c>
      <c r="C97" s="198" t="s">
        <v>100</v>
      </c>
      <c r="D97" s="198" t="s">
        <v>104</v>
      </c>
      <c r="E97" s="198" t="s">
        <v>109</v>
      </c>
      <c r="F97" s="165">
        <v>168000</v>
      </c>
      <c r="G97" s="122">
        <v>0</v>
      </c>
      <c r="H97" s="122">
        <v>0</v>
      </c>
      <c r="I97" s="122">
        <v>0</v>
      </c>
      <c r="J97" s="122">
        <v>0</v>
      </c>
      <c r="K97" s="122">
        <v>0</v>
      </c>
      <c r="L97" s="122">
        <v>0</v>
      </c>
      <c r="M97" s="122">
        <v>0</v>
      </c>
      <c r="N97" s="122">
        <v>0</v>
      </c>
      <c r="O97" s="122">
        <v>0</v>
      </c>
      <c r="P97" s="122">
        <v>0</v>
      </c>
      <c r="Q97" s="122">
        <v>0</v>
      </c>
      <c r="R97" s="122">
        <v>0</v>
      </c>
      <c r="S97" s="122">
        <v>0</v>
      </c>
      <c r="T97" s="122">
        <v>0</v>
      </c>
      <c r="U97" s="122">
        <v>0</v>
      </c>
      <c r="V97" s="122">
        <v>0</v>
      </c>
      <c r="W97" s="122">
        <v>0</v>
      </c>
      <c r="X97" s="122">
        <v>0</v>
      </c>
      <c r="Y97" s="122">
        <v>0</v>
      </c>
      <c r="Z97" s="122">
        <v>0</v>
      </c>
      <c r="AA97" s="122">
        <v>0</v>
      </c>
      <c r="AB97" s="122">
        <v>0</v>
      </c>
      <c r="AC97" s="122">
        <v>0</v>
      </c>
      <c r="AD97" s="122">
        <v>0</v>
      </c>
      <c r="AE97" s="122">
        <v>0</v>
      </c>
      <c r="AF97" s="122">
        <v>0</v>
      </c>
      <c r="AG97" s="122">
        <v>0</v>
      </c>
      <c r="AH97" s="122">
        <v>0</v>
      </c>
      <c r="AI97" s="278">
        <v>0</v>
      </c>
      <c r="AJ97" s="388"/>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row>
    <row r="98" spans="1:67" hidden="1" x14ac:dyDescent="0.35">
      <c r="A98" s="195" t="s">
        <v>91</v>
      </c>
      <c r="B98" s="195" t="s">
        <v>92</v>
      </c>
      <c r="C98" s="195" t="s">
        <v>100</v>
      </c>
      <c r="D98" s="195" t="s">
        <v>104</v>
      </c>
      <c r="E98" s="195" t="s">
        <v>109</v>
      </c>
      <c r="F98" s="165">
        <v>209000</v>
      </c>
      <c r="G98" s="118">
        <v>0</v>
      </c>
      <c r="H98" s="118">
        <v>0</v>
      </c>
      <c r="I98" s="118">
        <v>0</v>
      </c>
      <c r="J98" s="118">
        <v>0</v>
      </c>
      <c r="K98" s="118">
        <v>0</v>
      </c>
      <c r="L98" s="118">
        <v>0</v>
      </c>
      <c r="M98" s="118">
        <v>0</v>
      </c>
      <c r="N98" s="118">
        <v>0</v>
      </c>
      <c r="O98" s="118">
        <v>0</v>
      </c>
      <c r="P98" s="118">
        <v>0</v>
      </c>
      <c r="Q98" s="118">
        <v>0</v>
      </c>
      <c r="R98" s="118">
        <v>0</v>
      </c>
      <c r="S98" s="118">
        <v>0</v>
      </c>
      <c r="T98" s="118">
        <v>0</v>
      </c>
      <c r="U98" s="118">
        <v>0</v>
      </c>
      <c r="V98" s="118">
        <v>0</v>
      </c>
      <c r="W98" s="118">
        <v>0</v>
      </c>
      <c r="X98" s="118">
        <v>0</v>
      </c>
      <c r="Y98" s="118">
        <v>0</v>
      </c>
      <c r="Z98" s="118">
        <v>0</v>
      </c>
      <c r="AA98" s="118">
        <v>0</v>
      </c>
      <c r="AB98" s="118">
        <v>0</v>
      </c>
      <c r="AC98" s="118">
        <v>0</v>
      </c>
      <c r="AD98" s="118">
        <v>0</v>
      </c>
      <c r="AE98" s="118">
        <v>0</v>
      </c>
      <c r="AF98" s="118">
        <v>0</v>
      </c>
      <c r="AG98" s="118">
        <v>0</v>
      </c>
      <c r="AH98" s="118">
        <v>0</v>
      </c>
      <c r="AI98" s="278">
        <v>0</v>
      </c>
      <c r="AJ98" s="388"/>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row>
    <row r="99" spans="1:67" hidden="1" x14ac:dyDescent="0.35">
      <c r="A99" s="198" t="s">
        <v>93</v>
      </c>
      <c r="B99" s="198" t="s">
        <v>94</v>
      </c>
      <c r="C99" s="198" t="s">
        <v>100</v>
      </c>
      <c r="D99" s="198" t="s">
        <v>103</v>
      </c>
      <c r="E99" s="198" t="s">
        <v>109</v>
      </c>
      <c r="F99" s="165">
        <v>128000</v>
      </c>
      <c r="G99" s="122">
        <v>0</v>
      </c>
      <c r="H99" s="122">
        <v>0</v>
      </c>
      <c r="I99" s="122">
        <v>0</v>
      </c>
      <c r="J99" s="122">
        <v>0</v>
      </c>
      <c r="K99" s="122">
        <v>0</v>
      </c>
      <c r="L99" s="122">
        <v>0</v>
      </c>
      <c r="M99" s="122">
        <v>0</v>
      </c>
      <c r="N99" s="122">
        <v>0</v>
      </c>
      <c r="O99" s="122">
        <v>0</v>
      </c>
      <c r="P99" s="122">
        <v>0</v>
      </c>
      <c r="Q99" s="122">
        <v>0</v>
      </c>
      <c r="R99" s="122">
        <v>0</v>
      </c>
      <c r="S99" s="122">
        <v>0</v>
      </c>
      <c r="T99" s="122">
        <v>0</v>
      </c>
      <c r="U99" s="122">
        <v>0</v>
      </c>
      <c r="V99" s="122">
        <v>9</v>
      </c>
      <c r="W99" s="122">
        <v>1</v>
      </c>
      <c r="X99" s="122">
        <v>0</v>
      </c>
      <c r="Y99" s="122">
        <v>0</v>
      </c>
      <c r="Z99" s="122">
        <v>0</v>
      </c>
      <c r="AA99" s="122">
        <v>0</v>
      </c>
      <c r="AB99" s="122">
        <v>0</v>
      </c>
      <c r="AC99" s="122">
        <v>0</v>
      </c>
      <c r="AD99" s="122">
        <v>0</v>
      </c>
      <c r="AE99" s="122">
        <v>0</v>
      </c>
      <c r="AF99" s="122">
        <v>0</v>
      </c>
      <c r="AG99" s="122">
        <v>0</v>
      </c>
      <c r="AH99" s="122">
        <v>0</v>
      </c>
      <c r="AI99" s="278">
        <v>0</v>
      </c>
      <c r="AJ99" s="388"/>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row>
    <row r="100" spans="1:67" hidden="1" x14ac:dyDescent="0.35">
      <c r="A100" s="195" t="s">
        <v>95</v>
      </c>
      <c r="B100" s="195" t="s">
        <v>96</v>
      </c>
      <c r="C100" s="195" t="s">
        <v>100</v>
      </c>
      <c r="D100" s="195" t="s">
        <v>103</v>
      </c>
      <c r="E100" s="195" t="s">
        <v>109</v>
      </c>
      <c r="F100" s="165">
        <v>128000</v>
      </c>
      <c r="G100" s="118">
        <v>0</v>
      </c>
      <c r="H100" s="118">
        <v>0</v>
      </c>
      <c r="I100" s="118">
        <v>0</v>
      </c>
      <c r="J100" s="118">
        <v>0</v>
      </c>
      <c r="K100" s="118">
        <v>0</v>
      </c>
      <c r="L100" s="118">
        <v>0</v>
      </c>
      <c r="M100" s="118">
        <v>0</v>
      </c>
      <c r="N100" s="118">
        <v>0</v>
      </c>
      <c r="O100" s="118">
        <v>0</v>
      </c>
      <c r="P100" s="118">
        <v>0</v>
      </c>
      <c r="Q100" s="118">
        <v>0</v>
      </c>
      <c r="R100" s="118">
        <v>0</v>
      </c>
      <c r="S100" s="118">
        <v>0</v>
      </c>
      <c r="T100" s="118">
        <v>0</v>
      </c>
      <c r="U100" s="118">
        <v>0</v>
      </c>
      <c r="V100" s="118">
        <v>0</v>
      </c>
      <c r="W100" s="118">
        <v>0</v>
      </c>
      <c r="X100" s="118">
        <v>0</v>
      </c>
      <c r="Y100" s="118">
        <v>0</v>
      </c>
      <c r="Z100" s="118">
        <v>0</v>
      </c>
      <c r="AA100" s="118">
        <v>0</v>
      </c>
      <c r="AB100" s="118">
        <v>0</v>
      </c>
      <c r="AC100" s="118">
        <v>0</v>
      </c>
      <c r="AD100" s="118">
        <v>0</v>
      </c>
      <c r="AE100" s="118">
        <v>0</v>
      </c>
      <c r="AF100" s="118">
        <v>0</v>
      </c>
      <c r="AG100" s="118">
        <v>0</v>
      </c>
      <c r="AH100" s="118">
        <v>0</v>
      </c>
      <c r="AI100" s="278">
        <v>0</v>
      </c>
      <c r="AJ100" s="388"/>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row>
    <row r="101" spans="1:67" hidden="1" x14ac:dyDescent="0.35">
      <c r="A101" s="198" t="s">
        <v>214</v>
      </c>
      <c r="B101" s="198" t="s">
        <v>215</v>
      </c>
      <c r="C101" s="198" t="s">
        <v>100</v>
      </c>
      <c r="D101" s="198" t="s">
        <v>103</v>
      </c>
      <c r="E101" s="198" t="s">
        <v>109</v>
      </c>
      <c r="F101" s="165">
        <v>9000</v>
      </c>
      <c r="G101" s="122">
        <v>0</v>
      </c>
      <c r="H101" s="122">
        <v>0</v>
      </c>
      <c r="I101" s="122">
        <v>0</v>
      </c>
      <c r="J101" s="122">
        <v>0</v>
      </c>
      <c r="K101" s="122">
        <v>0</v>
      </c>
      <c r="L101" s="122">
        <v>0</v>
      </c>
      <c r="M101" s="122">
        <v>0</v>
      </c>
      <c r="N101" s="122">
        <v>0</v>
      </c>
      <c r="O101" s="122">
        <v>0</v>
      </c>
      <c r="P101" s="122">
        <v>0</v>
      </c>
      <c r="Q101" s="122">
        <v>0</v>
      </c>
      <c r="R101" s="122">
        <v>0</v>
      </c>
      <c r="S101" s="122">
        <v>0</v>
      </c>
      <c r="T101" s="122">
        <v>0</v>
      </c>
      <c r="U101" s="122">
        <v>0</v>
      </c>
      <c r="V101" s="122">
        <v>0</v>
      </c>
      <c r="W101" s="122">
        <v>105</v>
      </c>
      <c r="X101" s="122">
        <v>112</v>
      </c>
      <c r="Y101" s="122">
        <v>0</v>
      </c>
      <c r="Z101" s="122">
        <v>0</v>
      </c>
      <c r="AA101" s="122">
        <v>0</v>
      </c>
      <c r="AB101" s="122">
        <v>0</v>
      </c>
      <c r="AC101" s="122">
        <v>0</v>
      </c>
      <c r="AD101" s="122">
        <v>0</v>
      </c>
      <c r="AE101" s="122">
        <v>0</v>
      </c>
      <c r="AF101" s="122">
        <v>0</v>
      </c>
      <c r="AG101" s="122">
        <v>0</v>
      </c>
      <c r="AH101" s="122">
        <v>0</v>
      </c>
      <c r="AI101" s="278">
        <v>0</v>
      </c>
      <c r="AJ101" s="388"/>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row>
    <row r="102" spans="1:67" hidden="1" x14ac:dyDescent="0.35">
      <c r="A102" s="195" t="s">
        <v>228</v>
      </c>
      <c r="B102" s="195" t="s">
        <v>230</v>
      </c>
      <c r="C102" s="195" t="s">
        <v>100</v>
      </c>
      <c r="D102" s="195" t="s">
        <v>103</v>
      </c>
      <c r="E102" s="195" t="s">
        <v>109</v>
      </c>
      <c r="F102" s="165">
        <v>50000</v>
      </c>
      <c r="G102" s="118">
        <v>0</v>
      </c>
      <c r="H102" s="118">
        <v>0</v>
      </c>
      <c r="I102" s="118">
        <v>0</v>
      </c>
      <c r="J102" s="118">
        <v>0</v>
      </c>
      <c r="K102" s="118">
        <v>0</v>
      </c>
      <c r="L102" s="118">
        <v>0</v>
      </c>
      <c r="M102" s="118">
        <v>0</v>
      </c>
      <c r="N102" s="118">
        <v>0</v>
      </c>
      <c r="O102" s="118">
        <v>0</v>
      </c>
      <c r="P102" s="118">
        <v>0</v>
      </c>
      <c r="Q102" s="118">
        <v>0</v>
      </c>
      <c r="R102" s="118">
        <v>0</v>
      </c>
      <c r="S102" s="118">
        <v>0</v>
      </c>
      <c r="T102" s="118">
        <v>0</v>
      </c>
      <c r="U102" s="118">
        <v>0</v>
      </c>
      <c r="V102" s="118">
        <v>0</v>
      </c>
      <c r="W102" s="118">
        <v>0</v>
      </c>
      <c r="X102" s="118">
        <v>0</v>
      </c>
      <c r="Y102" s="118">
        <v>569</v>
      </c>
      <c r="Z102" s="118">
        <v>485</v>
      </c>
      <c r="AA102" s="118">
        <v>453</v>
      </c>
      <c r="AB102" s="118">
        <v>505</v>
      </c>
      <c r="AC102" s="118">
        <v>428</v>
      </c>
      <c r="AD102" s="118">
        <v>483</v>
      </c>
      <c r="AE102" s="118">
        <v>0</v>
      </c>
      <c r="AF102" s="118">
        <v>0</v>
      </c>
      <c r="AG102" s="118">
        <v>0</v>
      </c>
      <c r="AH102" s="118">
        <v>0</v>
      </c>
      <c r="AI102" s="278">
        <v>0</v>
      </c>
      <c r="AJ102" s="388"/>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row>
    <row r="103" spans="1:67" hidden="1" x14ac:dyDescent="0.35">
      <c r="A103" s="198" t="s">
        <v>365</v>
      </c>
      <c r="B103" s="198" t="s">
        <v>366</v>
      </c>
      <c r="C103" s="198" t="s">
        <v>100</v>
      </c>
      <c r="D103" s="198" t="s">
        <v>103</v>
      </c>
      <c r="E103" s="198" t="s">
        <v>109</v>
      </c>
      <c r="F103" s="165">
        <v>50000</v>
      </c>
      <c r="G103" s="122">
        <v>0</v>
      </c>
      <c r="H103" s="122">
        <v>0</v>
      </c>
      <c r="I103" s="122">
        <v>0</v>
      </c>
      <c r="J103" s="122">
        <v>0</v>
      </c>
      <c r="K103" s="122">
        <v>0</v>
      </c>
      <c r="L103" s="122">
        <v>0</v>
      </c>
      <c r="M103" s="122">
        <v>0</v>
      </c>
      <c r="N103" s="122">
        <v>0</v>
      </c>
      <c r="O103" s="122">
        <v>0</v>
      </c>
      <c r="P103" s="122">
        <v>0</v>
      </c>
      <c r="Q103" s="122">
        <v>0</v>
      </c>
      <c r="R103" s="122">
        <v>0</v>
      </c>
      <c r="S103" s="122">
        <v>0</v>
      </c>
      <c r="T103" s="122">
        <v>0</v>
      </c>
      <c r="U103" s="122">
        <v>0</v>
      </c>
      <c r="V103" s="122">
        <v>0</v>
      </c>
      <c r="W103" s="122">
        <v>0</v>
      </c>
      <c r="X103" s="122">
        <v>0</v>
      </c>
      <c r="Y103" s="122">
        <v>0</v>
      </c>
      <c r="Z103" s="122">
        <v>0</v>
      </c>
      <c r="AA103" s="122">
        <v>0</v>
      </c>
      <c r="AB103" s="122">
        <v>0</v>
      </c>
      <c r="AC103" s="122">
        <v>0</v>
      </c>
      <c r="AD103" s="122">
        <v>0</v>
      </c>
      <c r="AE103" s="122">
        <f>97+36</f>
        <v>133</v>
      </c>
      <c r="AF103" s="122">
        <v>106</v>
      </c>
      <c r="AG103" s="122">
        <v>147</v>
      </c>
      <c r="AH103" s="122">
        <v>0</v>
      </c>
      <c r="AI103" s="278">
        <v>0</v>
      </c>
      <c r="AJ103" s="388"/>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row>
    <row r="104" spans="1:67" hidden="1" x14ac:dyDescent="0.35">
      <c r="A104" s="195" t="s">
        <v>367</v>
      </c>
      <c r="B104" s="195" t="s">
        <v>368</v>
      </c>
      <c r="C104" s="195" t="s">
        <v>100</v>
      </c>
      <c r="D104" s="195" t="s">
        <v>103</v>
      </c>
      <c r="E104" s="195" t="s">
        <v>109</v>
      </c>
      <c r="F104" s="165">
        <v>50000</v>
      </c>
      <c r="G104" s="118">
        <v>0</v>
      </c>
      <c r="H104" s="118">
        <v>0</v>
      </c>
      <c r="I104" s="118">
        <v>0</v>
      </c>
      <c r="J104" s="118">
        <v>0</v>
      </c>
      <c r="K104" s="118">
        <v>0</v>
      </c>
      <c r="L104" s="118">
        <v>0</v>
      </c>
      <c r="M104" s="118">
        <v>0</v>
      </c>
      <c r="N104" s="118">
        <v>0</v>
      </c>
      <c r="O104" s="118">
        <v>0</v>
      </c>
      <c r="P104" s="118">
        <v>0</v>
      </c>
      <c r="Q104" s="118">
        <v>0</v>
      </c>
      <c r="R104" s="118">
        <v>0</v>
      </c>
      <c r="S104" s="118">
        <v>0</v>
      </c>
      <c r="T104" s="118">
        <v>0</v>
      </c>
      <c r="U104" s="118">
        <v>0</v>
      </c>
      <c r="V104" s="118">
        <v>0</v>
      </c>
      <c r="W104" s="118">
        <v>0</v>
      </c>
      <c r="X104" s="118">
        <v>0</v>
      </c>
      <c r="Y104" s="118">
        <v>0</v>
      </c>
      <c r="Z104" s="118">
        <v>0</v>
      </c>
      <c r="AA104" s="118">
        <v>0</v>
      </c>
      <c r="AB104" s="118">
        <v>0</v>
      </c>
      <c r="AC104" s="118">
        <v>0</v>
      </c>
      <c r="AD104" s="118">
        <v>0</v>
      </c>
      <c r="AE104" s="118">
        <f>14+12</f>
        <v>26</v>
      </c>
      <c r="AF104" s="118">
        <v>23</v>
      </c>
      <c r="AG104" s="118">
        <v>26</v>
      </c>
      <c r="AH104" s="118">
        <v>0</v>
      </c>
      <c r="AI104" s="278">
        <v>0</v>
      </c>
      <c r="AJ104" s="388"/>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row>
    <row r="105" spans="1:67" hidden="1" x14ac:dyDescent="0.35">
      <c r="A105" s="198" t="s">
        <v>369</v>
      </c>
      <c r="B105" s="198" t="s">
        <v>370</v>
      </c>
      <c r="C105" s="198" t="s">
        <v>100</v>
      </c>
      <c r="D105" s="198" t="s">
        <v>103</v>
      </c>
      <c r="E105" s="198" t="s">
        <v>109</v>
      </c>
      <c r="F105" s="165">
        <v>50000</v>
      </c>
      <c r="G105" s="122">
        <v>0</v>
      </c>
      <c r="H105" s="122">
        <v>0</v>
      </c>
      <c r="I105" s="122">
        <v>0</v>
      </c>
      <c r="J105" s="122">
        <v>0</v>
      </c>
      <c r="K105" s="122">
        <v>0</v>
      </c>
      <c r="L105" s="122">
        <v>0</v>
      </c>
      <c r="M105" s="122">
        <v>0</v>
      </c>
      <c r="N105" s="122">
        <v>0</v>
      </c>
      <c r="O105" s="122">
        <v>0</v>
      </c>
      <c r="P105" s="122">
        <v>0</v>
      </c>
      <c r="Q105" s="122">
        <v>0</v>
      </c>
      <c r="R105" s="122">
        <v>0</v>
      </c>
      <c r="S105" s="122">
        <v>0</v>
      </c>
      <c r="T105" s="122">
        <v>0</v>
      </c>
      <c r="U105" s="122">
        <v>0</v>
      </c>
      <c r="V105" s="122">
        <v>0</v>
      </c>
      <c r="W105" s="122">
        <v>0</v>
      </c>
      <c r="X105" s="122">
        <v>0</v>
      </c>
      <c r="Y105" s="122">
        <v>0</v>
      </c>
      <c r="Z105" s="122">
        <v>0</v>
      </c>
      <c r="AA105" s="122">
        <v>0</v>
      </c>
      <c r="AB105" s="122">
        <v>0</v>
      </c>
      <c r="AC105" s="122">
        <v>0</v>
      </c>
      <c r="AD105" s="122">
        <v>0</v>
      </c>
      <c r="AE105" s="122">
        <f>13+4</f>
        <v>17</v>
      </c>
      <c r="AF105" s="122">
        <v>13</v>
      </c>
      <c r="AG105" s="122">
        <v>22</v>
      </c>
      <c r="AH105" s="122">
        <v>0</v>
      </c>
      <c r="AI105" s="278">
        <v>0</v>
      </c>
      <c r="AJ105" s="388"/>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row>
    <row r="106" spans="1:67" hidden="1" x14ac:dyDescent="0.35">
      <c r="A106" s="195" t="s">
        <v>371</v>
      </c>
      <c r="B106" s="195" t="s">
        <v>372</v>
      </c>
      <c r="C106" s="195" t="s">
        <v>100</v>
      </c>
      <c r="D106" s="195" t="s">
        <v>103</v>
      </c>
      <c r="E106" s="195" t="s">
        <v>109</v>
      </c>
      <c r="F106" s="165">
        <v>50000</v>
      </c>
      <c r="G106" s="118">
        <v>0</v>
      </c>
      <c r="H106" s="118">
        <v>0</v>
      </c>
      <c r="I106" s="118">
        <v>0</v>
      </c>
      <c r="J106" s="118">
        <v>0</v>
      </c>
      <c r="K106" s="118">
        <v>0</v>
      </c>
      <c r="L106" s="118">
        <v>0</v>
      </c>
      <c r="M106" s="118">
        <v>0</v>
      </c>
      <c r="N106" s="118">
        <v>0</v>
      </c>
      <c r="O106" s="118">
        <v>0</v>
      </c>
      <c r="P106" s="118">
        <v>0</v>
      </c>
      <c r="Q106" s="118">
        <v>0</v>
      </c>
      <c r="R106" s="118">
        <v>0</v>
      </c>
      <c r="S106" s="118">
        <v>0</v>
      </c>
      <c r="T106" s="118">
        <v>0</v>
      </c>
      <c r="U106" s="118">
        <v>0</v>
      </c>
      <c r="V106" s="118">
        <v>0</v>
      </c>
      <c r="W106" s="118">
        <v>0</v>
      </c>
      <c r="X106" s="118">
        <v>0</v>
      </c>
      <c r="Y106" s="118">
        <v>0</v>
      </c>
      <c r="Z106" s="118">
        <v>0</v>
      </c>
      <c r="AA106" s="118">
        <v>0</v>
      </c>
      <c r="AB106" s="118">
        <v>0</v>
      </c>
      <c r="AC106" s="118">
        <v>0</v>
      </c>
      <c r="AD106" s="118">
        <v>0</v>
      </c>
      <c r="AE106" s="118">
        <f>8</f>
        <v>8</v>
      </c>
      <c r="AF106" s="118">
        <v>8</v>
      </c>
      <c r="AG106" s="118">
        <v>9</v>
      </c>
      <c r="AH106" s="118">
        <v>0</v>
      </c>
      <c r="AI106" s="278">
        <v>0</v>
      </c>
      <c r="AJ106" s="388"/>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row>
    <row r="107" spans="1:67" hidden="1" x14ac:dyDescent="0.35">
      <c r="A107" s="198" t="s">
        <v>373</v>
      </c>
      <c r="B107" s="198" t="s">
        <v>374</v>
      </c>
      <c r="C107" s="198" t="s">
        <v>100</v>
      </c>
      <c r="D107" s="198" t="s">
        <v>103</v>
      </c>
      <c r="E107" s="198" t="s">
        <v>109</v>
      </c>
      <c r="F107" s="165">
        <v>50000</v>
      </c>
      <c r="G107" s="122">
        <v>0</v>
      </c>
      <c r="H107" s="122">
        <v>0</v>
      </c>
      <c r="I107" s="122">
        <v>0</v>
      </c>
      <c r="J107" s="122">
        <v>0</v>
      </c>
      <c r="K107" s="122">
        <v>0</v>
      </c>
      <c r="L107" s="122">
        <v>0</v>
      </c>
      <c r="M107" s="122">
        <v>0</v>
      </c>
      <c r="N107" s="122">
        <v>0</v>
      </c>
      <c r="O107" s="122">
        <v>0</v>
      </c>
      <c r="P107" s="122">
        <v>0</v>
      </c>
      <c r="Q107" s="122">
        <v>0</v>
      </c>
      <c r="R107" s="122">
        <v>0</v>
      </c>
      <c r="S107" s="122">
        <v>0</v>
      </c>
      <c r="T107" s="122">
        <v>0</v>
      </c>
      <c r="U107" s="122">
        <v>0</v>
      </c>
      <c r="V107" s="122">
        <v>0</v>
      </c>
      <c r="W107" s="122">
        <v>0</v>
      </c>
      <c r="X107" s="122">
        <v>0</v>
      </c>
      <c r="Y107" s="122">
        <v>0</v>
      </c>
      <c r="Z107" s="122">
        <v>0</v>
      </c>
      <c r="AA107" s="122">
        <v>0</v>
      </c>
      <c r="AB107" s="122">
        <v>0</v>
      </c>
      <c r="AC107" s="122">
        <v>0</v>
      </c>
      <c r="AD107" s="122">
        <v>0</v>
      </c>
      <c r="AE107" s="122">
        <f>16+7</f>
        <v>23</v>
      </c>
      <c r="AF107" s="122">
        <v>19</v>
      </c>
      <c r="AG107" s="122">
        <v>39</v>
      </c>
      <c r="AH107" s="122">
        <v>0</v>
      </c>
      <c r="AI107" s="278">
        <v>0</v>
      </c>
      <c r="AJ107" s="388"/>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row>
    <row r="108" spans="1:67" hidden="1" x14ac:dyDescent="0.35">
      <c r="A108" s="195" t="s">
        <v>375</v>
      </c>
      <c r="B108" s="195" t="s">
        <v>376</v>
      </c>
      <c r="C108" s="195" t="s">
        <v>100</v>
      </c>
      <c r="D108" s="195" t="s">
        <v>103</v>
      </c>
      <c r="E108" s="195" t="s">
        <v>109</v>
      </c>
      <c r="F108" s="165">
        <v>50000</v>
      </c>
      <c r="G108" s="118">
        <v>0</v>
      </c>
      <c r="H108" s="118">
        <v>0</v>
      </c>
      <c r="I108" s="118">
        <v>0</v>
      </c>
      <c r="J108" s="118">
        <v>0</v>
      </c>
      <c r="K108" s="118">
        <v>0</v>
      </c>
      <c r="L108" s="118">
        <v>0</v>
      </c>
      <c r="M108" s="118">
        <v>0</v>
      </c>
      <c r="N108" s="118">
        <v>0</v>
      </c>
      <c r="O108" s="118">
        <v>0</v>
      </c>
      <c r="P108" s="118">
        <v>0</v>
      </c>
      <c r="Q108" s="118">
        <v>0</v>
      </c>
      <c r="R108" s="118">
        <v>0</v>
      </c>
      <c r="S108" s="118">
        <v>0</v>
      </c>
      <c r="T108" s="118">
        <v>0</v>
      </c>
      <c r="U108" s="118">
        <v>0</v>
      </c>
      <c r="V108" s="118">
        <v>0</v>
      </c>
      <c r="W108" s="118">
        <v>0</v>
      </c>
      <c r="X108" s="118">
        <v>0</v>
      </c>
      <c r="Y108" s="118">
        <v>0</v>
      </c>
      <c r="Z108" s="118">
        <v>0</v>
      </c>
      <c r="AA108" s="118">
        <v>0</v>
      </c>
      <c r="AB108" s="118">
        <v>0</v>
      </c>
      <c r="AC108" s="118">
        <v>0</v>
      </c>
      <c r="AD108" s="118">
        <v>0</v>
      </c>
      <c r="AE108" s="118">
        <f>34+12</f>
        <v>46</v>
      </c>
      <c r="AF108" s="118">
        <v>33</v>
      </c>
      <c r="AG108" s="118">
        <v>53</v>
      </c>
      <c r="AH108" s="118">
        <v>0</v>
      </c>
      <c r="AI108" s="278">
        <v>0</v>
      </c>
      <c r="AJ108" s="388"/>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row>
    <row r="109" spans="1:67" hidden="1" x14ac:dyDescent="0.35">
      <c r="A109" s="198" t="s">
        <v>377</v>
      </c>
      <c r="B109" s="198" t="s">
        <v>378</v>
      </c>
      <c r="C109" s="198" t="s">
        <v>100</v>
      </c>
      <c r="D109" s="198" t="s">
        <v>103</v>
      </c>
      <c r="E109" s="198" t="s">
        <v>109</v>
      </c>
      <c r="F109" s="165">
        <v>50000</v>
      </c>
      <c r="G109" s="122">
        <v>0</v>
      </c>
      <c r="H109" s="122">
        <v>0</v>
      </c>
      <c r="I109" s="122">
        <v>0</v>
      </c>
      <c r="J109" s="122">
        <v>0</v>
      </c>
      <c r="K109" s="122">
        <v>0</v>
      </c>
      <c r="L109" s="122">
        <v>0</v>
      </c>
      <c r="M109" s="122">
        <v>0</v>
      </c>
      <c r="N109" s="122">
        <v>0</v>
      </c>
      <c r="O109" s="122">
        <v>0</v>
      </c>
      <c r="P109" s="122">
        <v>0</v>
      </c>
      <c r="Q109" s="122">
        <v>0</v>
      </c>
      <c r="R109" s="122">
        <v>0</v>
      </c>
      <c r="S109" s="122">
        <v>0</v>
      </c>
      <c r="T109" s="122">
        <v>0</v>
      </c>
      <c r="U109" s="122">
        <v>0</v>
      </c>
      <c r="V109" s="122">
        <v>0</v>
      </c>
      <c r="W109" s="122">
        <v>0</v>
      </c>
      <c r="X109" s="122">
        <v>0</v>
      </c>
      <c r="Y109" s="122">
        <v>0</v>
      </c>
      <c r="Z109" s="122">
        <v>0</v>
      </c>
      <c r="AA109" s="122">
        <v>0</v>
      </c>
      <c r="AB109" s="122">
        <v>0</v>
      </c>
      <c r="AC109" s="122">
        <v>0</v>
      </c>
      <c r="AD109" s="122">
        <v>0</v>
      </c>
      <c r="AE109" s="122">
        <f>40+18</f>
        <v>58</v>
      </c>
      <c r="AF109" s="122">
        <v>51</v>
      </c>
      <c r="AG109" s="122">
        <v>64</v>
      </c>
      <c r="AH109" s="122">
        <v>0</v>
      </c>
      <c r="AI109" s="278">
        <v>0</v>
      </c>
      <c r="AJ109" s="388"/>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row>
    <row r="110" spans="1:67" hidden="1" x14ac:dyDescent="0.35">
      <c r="A110" s="195" t="s">
        <v>379</v>
      </c>
      <c r="B110" s="195" t="s">
        <v>380</v>
      </c>
      <c r="C110" s="195" t="s">
        <v>100</v>
      </c>
      <c r="D110" s="195" t="s">
        <v>103</v>
      </c>
      <c r="E110" s="195" t="s">
        <v>109</v>
      </c>
      <c r="F110" s="165">
        <v>50000</v>
      </c>
      <c r="G110" s="118">
        <v>0</v>
      </c>
      <c r="H110" s="118">
        <v>0</v>
      </c>
      <c r="I110" s="118">
        <v>0</v>
      </c>
      <c r="J110" s="118">
        <v>0</v>
      </c>
      <c r="K110" s="118">
        <v>0</v>
      </c>
      <c r="L110" s="118">
        <v>0</v>
      </c>
      <c r="M110" s="118">
        <v>0</v>
      </c>
      <c r="N110" s="118">
        <v>0</v>
      </c>
      <c r="O110" s="118">
        <v>0</v>
      </c>
      <c r="P110" s="118">
        <v>0</v>
      </c>
      <c r="Q110" s="118">
        <v>0</v>
      </c>
      <c r="R110" s="118">
        <v>0</v>
      </c>
      <c r="S110" s="118">
        <v>0</v>
      </c>
      <c r="T110" s="118">
        <v>0</v>
      </c>
      <c r="U110" s="118">
        <v>0</v>
      </c>
      <c r="V110" s="118">
        <v>0</v>
      </c>
      <c r="W110" s="118">
        <v>0</v>
      </c>
      <c r="X110" s="118">
        <v>0</v>
      </c>
      <c r="Y110" s="118">
        <v>0</v>
      </c>
      <c r="Z110" s="118">
        <v>0</v>
      </c>
      <c r="AA110" s="118">
        <v>0</v>
      </c>
      <c r="AB110" s="118">
        <v>0</v>
      </c>
      <c r="AC110" s="118">
        <v>0</v>
      </c>
      <c r="AD110" s="118">
        <v>0</v>
      </c>
      <c r="AE110" s="118">
        <f>77+35</f>
        <v>112</v>
      </c>
      <c r="AF110" s="118">
        <v>91</v>
      </c>
      <c r="AG110" s="118">
        <v>129</v>
      </c>
      <c r="AH110" s="118">
        <v>0</v>
      </c>
      <c r="AI110" s="278">
        <v>0</v>
      </c>
      <c r="AJ110" s="388"/>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row>
    <row r="111" spans="1:67" hidden="1" x14ac:dyDescent="0.35">
      <c r="A111" s="198" t="s">
        <v>381</v>
      </c>
      <c r="B111" s="198" t="s">
        <v>382</v>
      </c>
      <c r="C111" s="198" t="s">
        <v>100</v>
      </c>
      <c r="D111" s="198" t="s">
        <v>103</v>
      </c>
      <c r="E111" s="198" t="s">
        <v>109</v>
      </c>
      <c r="F111" s="165">
        <v>50000</v>
      </c>
      <c r="G111" s="122">
        <v>0</v>
      </c>
      <c r="H111" s="122">
        <v>0</v>
      </c>
      <c r="I111" s="122">
        <v>0</v>
      </c>
      <c r="J111" s="122">
        <v>0</v>
      </c>
      <c r="K111" s="122">
        <v>0</v>
      </c>
      <c r="L111" s="122">
        <v>0</v>
      </c>
      <c r="M111" s="122">
        <v>0</v>
      </c>
      <c r="N111" s="122">
        <v>0</v>
      </c>
      <c r="O111" s="122">
        <v>0</v>
      </c>
      <c r="P111" s="122">
        <v>0</v>
      </c>
      <c r="Q111" s="122">
        <v>0</v>
      </c>
      <c r="R111" s="122">
        <v>0</v>
      </c>
      <c r="S111" s="122">
        <v>0</v>
      </c>
      <c r="T111" s="122">
        <v>0</v>
      </c>
      <c r="U111" s="122">
        <v>0</v>
      </c>
      <c r="V111" s="122">
        <v>0</v>
      </c>
      <c r="W111" s="122">
        <v>0</v>
      </c>
      <c r="X111" s="122">
        <v>0</v>
      </c>
      <c r="Y111" s="122">
        <v>0</v>
      </c>
      <c r="Z111" s="122">
        <v>0</v>
      </c>
      <c r="AA111" s="122">
        <v>0</v>
      </c>
      <c r="AB111" s="122">
        <v>0</v>
      </c>
      <c r="AC111" s="122">
        <v>0</v>
      </c>
      <c r="AD111" s="122">
        <v>0</v>
      </c>
      <c r="AE111" s="122">
        <f>56+27</f>
        <v>83</v>
      </c>
      <c r="AF111" s="122">
        <v>67</v>
      </c>
      <c r="AG111" s="122">
        <v>70</v>
      </c>
      <c r="AH111" s="122">
        <v>0</v>
      </c>
      <c r="AI111" s="278">
        <v>0</v>
      </c>
      <c r="AJ111" s="388"/>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row>
    <row r="112" spans="1:67" hidden="1" x14ac:dyDescent="0.35">
      <c r="A112" s="195" t="s">
        <v>234</v>
      </c>
      <c r="B112" s="195" t="s">
        <v>235</v>
      </c>
      <c r="C112" s="195" t="s">
        <v>100</v>
      </c>
      <c r="D112" s="195" t="s">
        <v>103</v>
      </c>
      <c r="E112" s="195" t="s">
        <v>109</v>
      </c>
      <c r="F112" s="165">
        <v>17000</v>
      </c>
      <c r="G112" s="118">
        <v>0</v>
      </c>
      <c r="H112" s="118">
        <v>0</v>
      </c>
      <c r="I112" s="118">
        <v>0</v>
      </c>
      <c r="J112" s="118">
        <v>0</v>
      </c>
      <c r="K112" s="118">
        <v>0</v>
      </c>
      <c r="L112" s="118">
        <v>0</v>
      </c>
      <c r="M112" s="118">
        <v>0</v>
      </c>
      <c r="N112" s="118">
        <v>0</v>
      </c>
      <c r="O112" s="118">
        <v>0</v>
      </c>
      <c r="P112" s="118">
        <v>0</v>
      </c>
      <c r="Q112" s="118">
        <v>0</v>
      </c>
      <c r="R112" s="118">
        <v>0</v>
      </c>
      <c r="S112" s="118">
        <v>0</v>
      </c>
      <c r="T112" s="118">
        <v>0</v>
      </c>
      <c r="U112" s="118">
        <v>0</v>
      </c>
      <c r="V112" s="118">
        <v>0</v>
      </c>
      <c r="W112" s="118">
        <v>0</v>
      </c>
      <c r="X112" s="118">
        <v>0</v>
      </c>
      <c r="Y112" s="118">
        <v>0</v>
      </c>
      <c r="Z112" s="118">
        <v>127</v>
      </c>
      <c r="AA112" s="118">
        <v>0</v>
      </c>
      <c r="AB112" s="118">
        <v>0</v>
      </c>
      <c r="AC112" s="118">
        <v>0</v>
      </c>
      <c r="AD112" s="118">
        <v>0</v>
      </c>
      <c r="AE112" s="118">
        <v>0</v>
      </c>
      <c r="AF112" s="118">
        <v>0</v>
      </c>
      <c r="AG112" s="118">
        <v>0</v>
      </c>
      <c r="AH112" s="118">
        <v>0</v>
      </c>
      <c r="AI112" s="278">
        <v>0</v>
      </c>
      <c r="AJ112" s="388"/>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row>
    <row r="113" spans="1:67" hidden="1" x14ac:dyDescent="0.35">
      <c r="A113" s="198" t="s">
        <v>260</v>
      </c>
      <c r="B113" s="198" t="s">
        <v>262</v>
      </c>
      <c r="C113" s="198" t="s">
        <v>100</v>
      </c>
      <c r="D113" s="198" t="s">
        <v>103</v>
      </c>
      <c r="E113" s="198" t="s">
        <v>109</v>
      </c>
      <c r="F113" s="165">
        <v>139000</v>
      </c>
      <c r="G113" s="122">
        <v>0</v>
      </c>
      <c r="H113" s="122">
        <v>0</v>
      </c>
      <c r="I113" s="122">
        <v>0</v>
      </c>
      <c r="J113" s="122">
        <v>0</v>
      </c>
      <c r="K113" s="122">
        <v>0</v>
      </c>
      <c r="L113" s="122">
        <v>0</v>
      </c>
      <c r="M113" s="122">
        <v>0</v>
      </c>
      <c r="N113" s="122">
        <v>0</v>
      </c>
      <c r="O113" s="122">
        <v>0</v>
      </c>
      <c r="P113" s="122">
        <v>0</v>
      </c>
      <c r="Q113" s="122">
        <v>0</v>
      </c>
      <c r="R113" s="122">
        <v>0</v>
      </c>
      <c r="S113" s="122">
        <v>0</v>
      </c>
      <c r="T113" s="122">
        <v>0</v>
      </c>
      <c r="U113" s="122">
        <v>0</v>
      </c>
      <c r="V113" s="122">
        <v>0</v>
      </c>
      <c r="W113" s="122">
        <v>0</v>
      </c>
      <c r="X113" s="122">
        <v>0</v>
      </c>
      <c r="Y113" s="122">
        <v>0</v>
      </c>
      <c r="Z113" s="122">
        <v>0</v>
      </c>
      <c r="AA113" s="122">
        <v>0</v>
      </c>
      <c r="AB113" s="122">
        <v>184</v>
      </c>
      <c r="AC113" s="122">
        <v>0</v>
      </c>
      <c r="AD113" s="122">
        <v>0</v>
      </c>
      <c r="AE113" s="122">
        <v>0</v>
      </c>
      <c r="AF113" s="122">
        <v>0</v>
      </c>
      <c r="AG113" s="122">
        <v>0</v>
      </c>
      <c r="AH113" s="122">
        <v>0</v>
      </c>
      <c r="AI113" s="278">
        <v>0</v>
      </c>
      <c r="AJ113" s="388"/>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row>
    <row r="114" spans="1:67" hidden="1" x14ac:dyDescent="0.35">
      <c r="A114" s="195" t="s">
        <v>261</v>
      </c>
      <c r="B114" s="195" t="s">
        <v>263</v>
      </c>
      <c r="C114" s="195" t="s">
        <v>100</v>
      </c>
      <c r="D114" s="195" t="s">
        <v>103</v>
      </c>
      <c r="E114" s="195" t="s">
        <v>109</v>
      </c>
      <c r="F114" s="165">
        <v>209000</v>
      </c>
      <c r="G114" s="118">
        <v>0</v>
      </c>
      <c r="H114" s="118">
        <v>0</v>
      </c>
      <c r="I114" s="118">
        <v>0</v>
      </c>
      <c r="J114" s="118">
        <v>0</v>
      </c>
      <c r="K114" s="118">
        <v>0</v>
      </c>
      <c r="L114" s="118">
        <v>0</v>
      </c>
      <c r="M114" s="118">
        <v>0</v>
      </c>
      <c r="N114" s="118">
        <v>0</v>
      </c>
      <c r="O114" s="118">
        <v>0</v>
      </c>
      <c r="P114" s="118">
        <v>0</v>
      </c>
      <c r="Q114" s="118">
        <v>0</v>
      </c>
      <c r="R114" s="118">
        <v>0</v>
      </c>
      <c r="S114" s="118">
        <v>0</v>
      </c>
      <c r="T114" s="118">
        <v>0</v>
      </c>
      <c r="U114" s="118">
        <v>0</v>
      </c>
      <c r="V114" s="118">
        <v>0</v>
      </c>
      <c r="W114" s="118">
        <v>0</v>
      </c>
      <c r="X114" s="118">
        <v>0</v>
      </c>
      <c r="Y114" s="118">
        <v>0</v>
      </c>
      <c r="Z114" s="118">
        <v>0</v>
      </c>
      <c r="AA114" s="118">
        <v>0</v>
      </c>
      <c r="AB114" s="118">
        <v>34</v>
      </c>
      <c r="AC114" s="118">
        <v>0</v>
      </c>
      <c r="AD114" s="118">
        <v>0</v>
      </c>
      <c r="AE114" s="118">
        <v>0</v>
      </c>
      <c r="AF114" s="118">
        <v>0</v>
      </c>
      <c r="AG114" s="118">
        <v>0</v>
      </c>
      <c r="AH114" s="118">
        <v>0</v>
      </c>
      <c r="AI114" s="278">
        <v>0</v>
      </c>
      <c r="AJ114" s="388"/>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row>
    <row r="115" spans="1:67" hidden="1" x14ac:dyDescent="0.35">
      <c r="A115" s="198" t="s">
        <v>238</v>
      </c>
      <c r="B115" s="198" t="s">
        <v>239</v>
      </c>
      <c r="C115" s="198" t="s">
        <v>100</v>
      </c>
      <c r="D115" s="198" t="s">
        <v>163</v>
      </c>
      <c r="E115" s="198" t="s">
        <v>109</v>
      </c>
      <c r="F115" s="165">
        <v>0</v>
      </c>
      <c r="G115" s="122">
        <v>0</v>
      </c>
      <c r="H115" s="122">
        <v>0</v>
      </c>
      <c r="I115" s="122">
        <v>0</v>
      </c>
      <c r="J115" s="122">
        <v>0</v>
      </c>
      <c r="K115" s="122">
        <v>0</v>
      </c>
      <c r="L115" s="122">
        <v>0</v>
      </c>
      <c r="M115" s="122">
        <v>0</v>
      </c>
      <c r="N115" s="122">
        <v>0</v>
      </c>
      <c r="O115" s="122">
        <v>0</v>
      </c>
      <c r="P115" s="122">
        <v>0</v>
      </c>
      <c r="Q115" s="122">
        <v>0</v>
      </c>
      <c r="R115" s="122">
        <v>0</v>
      </c>
      <c r="S115" s="122">
        <v>0</v>
      </c>
      <c r="T115" s="122">
        <v>0</v>
      </c>
      <c r="U115" s="122">
        <v>0</v>
      </c>
      <c r="V115" s="122">
        <v>0</v>
      </c>
      <c r="W115" s="122">
        <v>0</v>
      </c>
      <c r="X115" s="122">
        <v>0</v>
      </c>
      <c r="Y115" s="122">
        <v>0</v>
      </c>
      <c r="Z115" s="122">
        <v>0</v>
      </c>
      <c r="AA115" s="122">
        <v>21</v>
      </c>
      <c r="AB115" s="122">
        <v>53</v>
      </c>
      <c r="AC115" s="122">
        <v>5</v>
      </c>
      <c r="AD115" s="122">
        <v>0</v>
      </c>
      <c r="AE115" s="122">
        <v>0</v>
      </c>
      <c r="AF115" s="122">
        <v>0</v>
      </c>
      <c r="AG115" s="122">
        <v>0</v>
      </c>
      <c r="AH115" s="122">
        <v>0</v>
      </c>
      <c r="AI115" s="278">
        <v>0</v>
      </c>
      <c r="AJ115" s="388"/>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row>
    <row r="116" spans="1:67" hidden="1" x14ac:dyDescent="0.35">
      <c r="A116" s="195" t="s">
        <v>264</v>
      </c>
      <c r="B116" s="195" t="s">
        <v>265</v>
      </c>
      <c r="C116" s="195" t="s">
        <v>100</v>
      </c>
      <c r="D116" s="195" t="s">
        <v>163</v>
      </c>
      <c r="E116" s="195" t="s">
        <v>109</v>
      </c>
      <c r="F116" s="165">
        <v>0</v>
      </c>
      <c r="G116" s="118">
        <v>0</v>
      </c>
      <c r="H116" s="118">
        <v>0</v>
      </c>
      <c r="I116" s="118">
        <v>0</v>
      </c>
      <c r="J116" s="118">
        <v>0</v>
      </c>
      <c r="K116" s="118">
        <v>0</v>
      </c>
      <c r="L116" s="118">
        <v>0</v>
      </c>
      <c r="M116" s="118">
        <v>0</v>
      </c>
      <c r="N116" s="118">
        <v>0</v>
      </c>
      <c r="O116" s="118">
        <v>0</v>
      </c>
      <c r="P116" s="118">
        <v>0</v>
      </c>
      <c r="Q116" s="118">
        <v>0</v>
      </c>
      <c r="R116" s="118">
        <v>0</v>
      </c>
      <c r="S116" s="118">
        <v>0</v>
      </c>
      <c r="T116" s="118">
        <v>0</v>
      </c>
      <c r="U116" s="118">
        <v>0</v>
      </c>
      <c r="V116" s="118">
        <v>0</v>
      </c>
      <c r="W116" s="118">
        <v>0</v>
      </c>
      <c r="X116" s="118">
        <v>0</v>
      </c>
      <c r="Y116" s="118">
        <v>0</v>
      </c>
      <c r="Z116" s="118">
        <v>0</v>
      </c>
      <c r="AA116" s="118">
        <v>0</v>
      </c>
      <c r="AB116" s="118">
        <v>273</v>
      </c>
      <c r="AC116" s="118">
        <v>43</v>
      </c>
      <c r="AD116" s="118">
        <v>9</v>
      </c>
      <c r="AE116" s="118">
        <v>0</v>
      </c>
      <c r="AF116" s="118">
        <v>0</v>
      </c>
      <c r="AG116" s="118">
        <v>0</v>
      </c>
      <c r="AH116" s="118">
        <v>0</v>
      </c>
      <c r="AI116" s="278">
        <v>0</v>
      </c>
      <c r="AJ116" s="388"/>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row>
    <row r="117" spans="1:67" hidden="1" x14ac:dyDescent="0.35">
      <c r="A117" s="198" t="s">
        <v>277</v>
      </c>
      <c r="B117" s="198" t="s">
        <v>278</v>
      </c>
      <c r="C117" s="198" t="s">
        <v>100</v>
      </c>
      <c r="D117" s="198" t="s">
        <v>103</v>
      </c>
      <c r="E117" s="198" t="s">
        <v>109</v>
      </c>
      <c r="F117" s="165">
        <v>148000</v>
      </c>
      <c r="G117" s="122">
        <v>0</v>
      </c>
      <c r="H117" s="122">
        <v>0</v>
      </c>
      <c r="I117" s="122">
        <v>0</v>
      </c>
      <c r="J117" s="122">
        <v>0</v>
      </c>
      <c r="K117" s="122">
        <v>0</v>
      </c>
      <c r="L117" s="122">
        <v>0</v>
      </c>
      <c r="M117" s="122">
        <v>0</v>
      </c>
      <c r="N117" s="122">
        <v>0</v>
      </c>
      <c r="O117" s="122">
        <v>0</v>
      </c>
      <c r="P117" s="122">
        <v>0</v>
      </c>
      <c r="Q117" s="122">
        <v>0</v>
      </c>
      <c r="R117" s="122">
        <v>0</v>
      </c>
      <c r="S117" s="122">
        <v>0</v>
      </c>
      <c r="T117" s="122">
        <v>0</v>
      </c>
      <c r="U117" s="122">
        <v>0</v>
      </c>
      <c r="V117" s="122">
        <v>0</v>
      </c>
      <c r="W117" s="122">
        <v>0</v>
      </c>
      <c r="X117" s="122">
        <v>0</v>
      </c>
      <c r="Y117" s="122">
        <v>0</v>
      </c>
      <c r="Z117" s="122">
        <v>0</v>
      </c>
      <c r="AA117" s="122">
        <v>0</v>
      </c>
      <c r="AB117" s="122">
        <v>0</v>
      </c>
      <c r="AC117" s="122">
        <v>61</v>
      </c>
      <c r="AD117" s="122">
        <v>73</v>
      </c>
      <c r="AE117" s="122">
        <v>38</v>
      </c>
      <c r="AF117" s="122">
        <v>69</v>
      </c>
      <c r="AG117" s="122">
        <v>6</v>
      </c>
      <c r="AH117" s="122">
        <v>0</v>
      </c>
      <c r="AI117" s="278">
        <v>0</v>
      </c>
      <c r="AJ117" s="388"/>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row>
    <row r="118" spans="1:67" hidden="1" x14ac:dyDescent="0.35">
      <c r="A118" s="195" t="s">
        <v>275</v>
      </c>
      <c r="B118" s="195" t="s">
        <v>276</v>
      </c>
      <c r="C118" s="195" t="s">
        <v>100</v>
      </c>
      <c r="D118" s="195" t="s">
        <v>163</v>
      </c>
      <c r="E118" s="195" t="s">
        <v>109</v>
      </c>
      <c r="F118" s="165">
        <v>0</v>
      </c>
      <c r="G118" s="118">
        <v>0</v>
      </c>
      <c r="H118" s="118">
        <v>0</v>
      </c>
      <c r="I118" s="118">
        <v>0</v>
      </c>
      <c r="J118" s="118">
        <v>0</v>
      </c>
      <c r="K118" s="118">
        <v>0</v>
      </c>
      <c r="L118" s="118">
        <v>0</v>
      </c>
      <c r="M118" s="118">
        <v>0</v>
      </c>
      <c r="N118" s="118">
        <v>0</v>
      </c>
      <c r="O118" s="118">
        <v>0</v>
      </c>
      <c r="P118" s="118">
        <v>0</v>
      </c>
      <c r="Q118" s="118">
        <v>0</v>
      </c>
      <c r="R118" s="118">
        <v>0</v>
      </c>
      <c r="S118" s="118">
        <v>0</v>
      </c>
      <c r="T118" s="118">
        <v>0</v>
      </c>
      <c r="U118" s="118">
        <v>0</v>
      </c>
      <c r="V118" s="118">
        <v>0</v>
      </c>
      <c r="W118" s="118">
        <v>0</v>
      </c>
      <c r="X118" s="118">
        <v>0</v>
      </c>
      <c r="Y118" s="118">
        <v>0</v>
      </c>
      <c r="Z118" s="118">
        <v>0</v>
      </c>
      <c r="AA118" s="118">
        <v>0</v>
      </c>
      <c r="AB118" s="118">
        <v>1</v>
      </c>
      <c r="AC118" s="118">
        <v>20</v>
      </c>
      <c r="AD118" s="118">
        <v>20</v>
      </c>
      <c r="AE118" s="118">
        <v>0</v>
      </c>
      <c r="AF118" s="118">
        <v>0</v>
      </c>
      <c r="AG118" s="118">
        <v>0</v>
      </c>
      <c r="AH118" s="118">
        <v>0</v>
      </c>
      <c r="AI118" s="278">
        <v>0</v>
      </c>
      <c r="AJ118" s="388"/>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row>
    <row r="119" spans="1:67" hidden="1" x14ac:dyDescent="0.35">
      <c r="A119" s="198" t="s">
        <v>275</v>
      </c>
      <c r="B119" s="198" t="s">
        <v>384</v>
      </c>
      <c r="C119" s="198" t="s">
        <v>100</v>
      </c>
      <c r="D119" s="198" t="s">
        <v>163</v>
      </c>
      <c r="E119" s="198" t="s">
        <v>109</v>
      </c>
      <c r="F119" s="165">
        <v>0</v>
      </c>
      <c r="G119" s="122">
        <v>0</v>
      </c>
      <c r="H119" s="122">
        <v>0</v>
      </c>
      <c r="I119" s="122">
        <v>0</v>
      </c>
      <c r="J119" s="122">
        <v>0</v>
      </c>
      <c r="K119" s="122">
        <v>0</v>
      </c>
      <c r="L119" s="122">
        <v>0</v>
      </c>
      <c r="M119" s="122">
        <v>0</v>
      </c>
      <c r="N119" s="122">
        <v>0</v>
      </c>
      <c r="O119" s="122">
        <v>0</v>
      </c>
      <c r="P119" s="122">
        <v>0</v>
      </c>
      <c r="Q119" s="122">
        <v>0</v>
      </c>
      <c r="R119" s="122">
        <v>0</v>
      </c>
      <c r="S119" s="122">
        <v>0</v>
      </c>
      <c r="T119" s="122">
        <v>0</v>
      </c>
      <c r="U119" s="122">
        <v>0</v>
      </c>
      <c r="V119" s="122">
        <v>0</v>
      </c>
      <c r="W119" s="122">
        <v>0</v>
      </c>
      <c r="X119" s="122">
        <v>0</v>
      </c>
      <c r="Y119" s="122">
        <v>0</v>
      </c>
      <c r="Z119" s="122">
        <v>0</v>
      </c>
      <c r="AA119" s="122">
        <v>0</v>
      </c>
      <c r="AB119" s="122">
        <v>0</v>
      </c>
      <c r="AC119" s="122">
        <v>0</v>
      </c>
      <c r="AD119" s="122">
        <v>0</v>
      </c>
      <c r="AE119" s="122">
        <v>21</v>
      </c>
      <c r="AF119" s="122">
        <v>0</v>
      </c>
      <c r="AG119" s="122">
        <v>0</v>
      </c>
      <c r="AH119" s="122">
        <v>0</v>
      </c>
      <c r="AI119" s="278">
        <v>0</v>
      </c>
      <c r="AJ119" s="388"/>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row>
    <row r="120" spans="1:67" ht="15.5" x14ac:dyDescent="0.35">
      <c r="A120" s="195" t="s">
        <v>419</v>
      </c>
      <c r="B120" s="195" t="s">
        <v>420</v>
      </c>
      <c r="C120" s="195" t="s">
        <v>99</v>
      </c>
      <c r="D120" s="195" t="s">
        <v>421</v>
      </c>
      <c r="E120" s="195" t="s">
        <v>109</v>
      </c>
      <c r="F120" s="249">
        <v>59000</v>
      </c>
      <c r="G120" s="118">
        <v>0</v>
      </c>
      <c r="H120" s="118">
        <v>0</v>
      </c>
      <c r="I120" s="118">
        <v>0</v>
      </c>
      <c r="J120" s="118">
        <v>0</v>
      </c>
      <c r="K120" s="118">
        <v>0</v>
      </c>
      <c r="L120" s="118">
        <v>0</v>
      </c>
      <c r="M120" s="118">
        <v>0</v>
      </c>
      <c r="N120" s="118">
        <v>0</v>
      </c>
      <c r="O120" s="118">
        <v>0</v>
      </c>
      <c r="P120" s="118">
        <v>0</v>
      </c>
      <c r="Q120" s="118">
        <v>0</v>
      </c>
      <c r="R120" s="118">
        <v>0</v>
      </c>
      <c r="S120" s="118">
        <v>0</v>
      </c>
      <c r="T120" s="118">
        <v>0</v>
      </c>
      <c r="U120" s="118">
        <v>0</v>
      </c>
      <c r="V120" s="118">
        <v>0</v>
      </c>
      <c r="W120" s="118">
        <v>0</v>
      </c>
      <c r="X120" s="118">
        <v>0</v>
      </c>
      <c r="Y120" s="118">
        <v>0</v>
      </c>
      <c r="Z120" s="118">
        <v>0</v>
      </c>
      <c r="AA120" s="118">
        <v>0</v>
      </c>
      <c r="AB120" s="118">
        <v>0</v>
      </c>
      <c r="AC120" s="118">
        <v>0</v>
      </c>
      <c r="AD120" s="118">
        <v>0</v>
      </c>
      <c r="AE120" s="118">
        <v>0</v>
      </c>
      <c r="AF120" s="118">
        <v>0</v>
      </c>
      <c r="AG120" s="118">
        <v>0</v>
      </c>
      <c r="AH120" s="317">
        <v>34</v>
      </c>
      <c r="AI120" s="370">
        <v>33</v>
      </c>
      <c r="AJ120" s="371">
        <v>33</v>
      </c>
      <c r="AK120" s="13">
        <v>35</v>
      </c>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row>
    <row r="121" spans="1:67" ht="15.5" x14ac:dyDescent="0.35">
      <c r="A121" s="198" t="s">
        <v>423</v>
      </c>
      <c r="B121" s="198" t="s">
        <v>424</v>
      </c>
      <c r="C121" s="198" t="s">
        <v>99</v>
      </c>
      <c r="D121" s="198" t="s">
        <v>421</v>
      </c>
      <c r="E121" s="198" t="s">
        <v>109</v>
      </c>
      <c r="F121" s="249">
        <v>59000</v>
      </c>
      <c r="G121" s="122">
        <v>0</v>
      </c>
      <c r="H121" s="122">
        <v>0</v>
      </c>
      <c r="I121" s="122">
        <v>0</v>
      </c>
      <c r="J121" s="122">
        <v>0</v>
      </c>
      <c r="K121" s="122">
        <v>0</v>
      </c>
      <c r="L121" s="122">
        <v>0</v>
      </c>
      <c r="M121" s="122">
        <v>0</v>
      </c>
      <c r="N121" s="122">
        <v>0</v>
      </c>
      <c r="O121" s="122">
        <v>0</v>
      </c>
      <c r="P121" s="122">
        <v>0</v>
      </c>
      <c r="Q121" s="122">
        <v>0</v>
      </c>
      <c r="R121" s="122">
        <v>0</v>
      </c>
      <c r="S121" s="122">
        <v>0</v>
      </c>
      <c r="T121" s="122">
        <v>0</v>
      </c>
      <c r="U121" s="122">
        <v>0</v>
      </c>
      <c r="V121" s="122">
        <v>0</v>
      </c>
      <c r="W121" s="122">
        <v>0</v>
      </c>
      <c r="X121" s="122">
        <v>0</v>
      </c>
      <c r="Y121" s="122">
        <v>0</v>
      </c>
      <c r="Z121" s="122">
        <v>0</v>
      </c>
      <c r="AA121" s="122">
        <v>0</v>
      </c>
      <c r="AB121" s="122">
        <v>0</v>
      </c>
      <c r="AC121" s="122">
        <v>0</v>
      </c>
      <c r="AD121" s="122">
        <v>0</v>
      </c>
      <c r="AE121" s="122">
        <v>0</v>
      </c>
      <c r="AF121" s="122">
        <v>0</v>
      </c>
      <c r="AG121" s="122">
        <v>0</v>
      </c>
      <c r="AH121" s="316">
        <v>52</v>
      </c>
      <c r="AI121" s="372">
        <v>54</v>
      </c>
      <c r="AJ121" s="373">
        <v>49</v>
      </c>
      <c r="AK121" s="13">
        <v>42</v>
      </c>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row>
    <row r="122" spans="1:67" ht="15.5" x14ac:dyDescent="0.35">
      <c r="A122" s="195" t="s">
        <v>425</v>
      </c>
      <c r="B122" s="195" t="s">
        <v>426</v>
      </c>
      <c r="C122" s="195" t="s">
        <v>99</v>
      </c>
      <c r="D122" s="195" t="s">
        <v>421</v>
      </c>
      <c r="E122" s="195" t="s">
        <v>109</v>
      </c>
      <c r="F122" s="249">
        <v>59000</v>
      </c>
      <c r="G122" s="118">
        <v>0</v>
      </c>
      <c r="H122" s="118">
        <v>0</v>
      </c>
      <c r="I122" s="118">
        <v>0</v>
      </c>
      <c r="J122" s="118">
        <v>0</v>
      </c>
      <c r="K122" s="118">
        <v>0</v>
      </c>
      <c r="L122" s="118">
        <v>0</v>
      </c>
      <c r="M122" s="118">
        <v>0</v>
      </c>
      <c r="N122" s="118">
        <v>0</v>
      </c>
      <c r="O122" s="118">
        <v>0</v>
      </c>
      <c r="P122" s="118">
        <v>0</v>
      </c>
      <c r="Q122" s="118">
        <v>0</v>
      </c>
      <c r="R122" s="118">
        <v>0</v>
      </c>
      <c r="S122" s="118">
        <v>0</v>
      </c>
      <c r="T122" s="118">
        <v>0</v>
      </c>
      <c r="U122" s="118">
        <v>0</v>
      </c>
      <c r="V122" s="118">
        <v>0</v>
      </c>
      <c r="W122" s="118">
        <v>0</v>
      </c>
      <c r="X122" s="118">
        <v>0</v>
      </c>
      <c r="Y122" s="118">
        <v>0</v>
      </c>
      <c r="Z122" s="118">
        <v>0</v>
      </c>
      <c r="AA122" s="118">
        <v>0</v>
      </c>
      <c r="AB122" s="118">
        <v>0</v>
      </c>
      <c r="AC122" s="118">
        <v>0</v>
      </c>
      <c r="AD122" s="118">
        <v>0</v>
      </c>
      <c r="AE122" s="118">
        <v>0</v>
      </c>
      <c r="AF122" s="118">
        <v>0</v>
      </c>
      <c r="AG122" s="118">
        <v>0</v>
      </c>
      <c r="AH122" s="317">
        <v>22</v>
      </c>
      <c r="AI122" s="370">
        <v>31</v>
      </c>
      <c r="AJ122" s="371">
        <v>19</v>
      </c>
      <c r="AK122" s="13">
        <v>21</v>
      </c>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row>
    <row r="123" spans="1:67" ht="15.5" x14ac:dyDescent="0.35">
      <c r="A123" s="198" t="s">
        <v>427</v>
      </c>
      <c r="B123" s="198" t="s">
        <v>428</v>
      </c>
      <c r="C123" s="198" t="s">
        <v>99</v>
      </c>
      <c r="D123" s="198" t="s">
        <v>421</v>
      </c>
      <c r="E123" s="198" t="s">
        <v>109</v>
      </c>
      <c r="F123" s="249">
        <v>59000</v>
      </c>
      <c r="G123" s="122">
        <v>0</v>
      </c>
      <c r="H123" s="122">
        <v>0</v>
      </c>
      <c r="I123" s="122">
        <v>0</v>
      </c>
      <c r="J123" s="122">
        <v>0</v>
      </c>
      <c r="K123" s="122">
        <v>0</v>
      </c>
      <c r="L123" s="122">
        <v>0</v>
      </c>
      <c r="M123" s="122">
        <v>0</v>
      </c>
      <c r="N123" s="122">
        <v>0</v>
      </c>
      <c r="O123" s="122">
        <v>0</v>
      </c>
      <c r="P123" s="122">
        <v>0</v>
      </c>
      <c r="Q123" s="122">
        <v>0</v>
      </c>
      <c r="R123" s="122">
        <v>0</v>
      </c>
      <c r="S123" s="122">
        <v>0</v>
      </c>
      <c r="T123" s="122">
        <v>0</v>
      </c>
      <c r="U123" s="122">
        <v>0</v>
      </c>
      <c r="V123" s="122">
        <v>0</v>
      </c>
      <c r="W123" s="122">
        <v>0</v>
      </c>
      <c r="X123" s="122">
        <v>0</v>
      </c>
      <c r="Y123" s="122">
        <v>0</v>
      </c>
      <c r="Z123" s="122">
        <v>0</v>
      </c>
      <c r="AA123" s="122">
        <v>0</v>
      </c>
      <c r="AB123" s="122">
        <v>0</v>
      </c>
      <c r="AC123" s="122">
        <v>0</v>
      </c>
      <c r="AD123" s="122">
        <v>0</v>
      </c>
      <c r="AE123" s="122">
        <v>0</v>
      </c>
      <c r="AF123" s="122">
        <v>0</v>
      </c>
      <c r="AG123" s="122">
        <v>0</v>
      </c>
      <c r="AH123" s="316">
        <v>12</v>
      </c>
      <c r="AI123" s="372">
        <v>7</v>
      </c>
      <c r="AJ123" s="373">
        <v>14</v>
      </c>
      <c r="AK123" s="84">
        <v>13</v>
      </c>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row>
    <row r="124" spans="1:67" ht="15.5" x14ac:dyDescent="0.35">
      <c r="A124" s="195" t="s">
        <v>429</v>
      </c>
      <c r="B124" s="195" t="s">
        <v>430</v>
      </c>
      <c r="C124" s="195" t="s">
        <v>99</v>
      </c>
      <c r="D124" s="195" t="s">
        <v>421</v>
      </c>
      <c r="E124" s="195" t="s">
        <v>109</v>
      </c>
      <c r="F124" s="249">
        <v>89000</v>
      </c>
      <c r="G124" s="118">
        <v>0</v>
      </c>
      <c r="H124" s="118">
        <v>0</v>
      </c>
      <c r="I124" s="118">
        <v>0</v>
      </c>
      <c r="J124" s="118">
        <v>0</v>
      </c>
      <c r="K124" s="118">
        <v>0</v>
      </c>
      <c r="L124" s="118">
        <v>0</v>
      </c>
      <c r="M124" s="118">
        <v>0</v>
      </c>
      <c r="N124" s="118">
        <v>0</v>
      </c>
      <c r="O124" s="118">
        <v>0</v>
      </c>
      <c r="P124" s="118">
        <v>0</v>
      </c>
      <c r="Q124" s="118">
        <v>0</v>
      </c>
      <c r="R124" s="118">
        <v>0</v>
      </c>
      <c r="S124" s="118">
        <v>0</v>
      </c>
      <c r="T124" s="118">
        <v>0</v>
      </c>
      <c r="U124" s="118">
        <v>0</v>
      </c>
      <c r="V124" s="118">
        <v>0</v>
      </c>
      <c r="W124" s="118">
        <v>0</v>
      </c>
      <c r="X124" s="118">
        <v>0</v>
      </c>
      <c r="Y124" s="118">
        <v>0</v>
      </c>
      <c r="Z124" s="118">
        <v>0</v>
      </c>
      <c r="AA124" s="118">
        <v>0</v>
      </c>
      <c r="AB124" s="118">
        <v>0</v>
      </c>
      <c r="AC124" s="118">
        <v>0</v>
      </c>
      <c r="AD124" s="118">
        <v>0</v>
      </c>
      <c r="AE124" s="118">
        <v>0</v>
      </c>
      <c r="AF124" s="118">
        <v>0</v>
      </c>
      <c r="AG124" s="118">
        <v>0</v>
      </c>
      <c r="AH124" s="317">
        <v>21</v>
      </c>
      <c r="AI124" s="370">
        <v>18</v>
      </c>
      <c r="AJ124" s="371">
        <v>19</v>
      </c>
      <c r="AK124" s="84">
        <v>12</v>
      </c>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row>
    <row r="125" spans="1:67" ht="15.5" x14ac:dyDescent="0.35">
      <c r="A125" s="198" t="s">
        <v>431</v>
      </c>
      <c r="B125" s="198" t="s">
        <v>432</v>
      </c>
      <c r="C125" s="198" t="s">
        <v>99</v>
      </c>
      <c r="D125" s="198" t="s">
        <v>421</v>
      </c>
      <c r="E125" s="198" t="s">
        <v>109</v>
      </c>
      <c r="F125" s="249">
        <v>69000</v>
      </c>
      <c r="G125" s="122">
        <v>0</v>
      </c>
      <c r="H125" s="122">
        <v>0</v>
      </c>
      <c r="I125" s="122">
        <v>0</v>
      </c>
      <c r="J125" s="122">
        <v>0</v>
      </c>
      <c r="K125" s="122">
        <v>0</v>
      </c>
      <c r="L125" s="122">
        <v>0</v>
      </c>
      <c r="M125" s="122">
        <v>0</v>
      </c>
      <c r="N125" s="122">
        <v>0</v>
      </c>
      <c r="O125" s="122">
        <v>0</v>
      </c>
      <c r="P125" s="122">
        <v>0</v>
      </c>
      <c r="Q125" s="122">
        <v>0</v>
      </c>
      <c r="R125" s="122">
        <v>0</v>
      </c>
      <c r="S125" s="122">
        <v>0</v>
      </c>
      <c r="T125" s="122">
        <v>0</v>
      </c>
      <c r="U125" s="122">
        <v>0</v>
      </c>
      <c r="V125" s="122">
        <v>0</v>
      </c>
      <c r="W125" s="122">
        <v>0</v>
      </c>
      <c r="X125" s="122">
        <v>0</v>
      </c>
      <c r="Y125" s="122">
        <v>0</v>
      </c>
      <c r="Z125" s="122">
        <v>0</v>
      </c>
      <c r="AA125" s="122">
        <v>0</v>
      </c>
      <c r="AB125" s="122">
        <v>0</v>
      </c>
      <c r="AC125" s="122">
        <v>0</v>
      </c>
      <c r="AD125" s="122">
        <v>0</v>
      </c>
      <c r="AE125" s="122">
        <v>0</v>
      </c>
      <c r="AF125" s="122">
        <v>0</v>
      </c>
      <c r="AG125" s="122">
        <v>0</v>
      </c>
      <c r="AH125" s="316">
        <v>42</v>
      </c>
      <c r="AI125" s="372">
        <v>61</v>
      </c>
      <c r="AJ125" s="373">
        <v>51</v>
      </c>
      <c r="AK125" s="84">
        <v>42</v>
      </c>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row>
    <row r="126" spans="1:67" ht="15.5" x14ac:dyDescent="0.35">
      <c r="A126" s="195" t="s">
        <v>433</v>
      </c>
      <c r="B126" s="195" t="s">
        <v>434</v>
      </c>
      <c r="C126" s="195" t="s">
        <v>99</v>
      </c>
      <c r="D126" s="195" t="s">
        <v>421</v>
      </c>
      <c r="E126" s="195" t="s">
        <v>109</v>
      </c>
      <c r="F126" s="249">
        <v>72000</v>
      </c>
      <c r="G126" s="118">
        <v>0</v>
      </c>
      <c r="H126" s="118">
        <v>0</v>
      </c>
      <c r="I126" s="118">
        <v>0</v>
      </c>
      <c r="J126" s="118">
        <v>0</v>
      </c>
      <c r="K126" s="118">
        <v>0</v>
      </c>
      <c r="L126" s="118">
        <v>0</v>
      </c>
      <c r="M126" s="118">
        <v>0</v>
      </c>
      <c r="N126" s="118">
        <v>0</v>
      </c>
      <c r="O126" s="118">
        <v>0</v>
      </c>
      <c r="P126" s="118">
        <v>0</v>
      </c>
      <c r="Q126" s="118">
        <v>0</v>
      </c>
      <c r="R126" s="118">
        <v>0</v>
      </c>
      <c r="S126" s="118">
        <v>0</v>
      </c>
      <c r="T126" s="118">
        <v>0</v>
      </c>
      <c r="U126" s="118">
        <v>0</v>
      </c>
      <c r="V126" s="118">
        <v>0</v>
      </c>
      <c r="W126" s="118">
        <v>0</v>
      </c>
      <c r="X126" s="118">
        <v>0</v>
      </c>
      <c r="Y126" s="118">
        <v>0</v>
      </c>
      <c r="Z126" s="118">
        <v>0</v>
      </c>
      <c r="AA126" s="118">
        <v>0</v>
      </c>
      <c r="AB126" s="118">
        <v>0</v>
      </c>
      <c r="AC126" s="118">
        <v>0</v>
      </c>
      <c r="AD126" s="118">
        <v>0</v>
      </c>
      <c r="AE126" s="118">
        <v>0</v>
      </c>
      <c r="AF126" s="118">
        <v>0</v>
      </c>
      <c r="AG126" s="118">
        <v>0</v>
      </c>
      <c r="AH126" s="317">
        <v>16</v>
      </c>
      <c r="AI126" s="370">
        <v>18</v>
      </c>
      <c r="AJ126" s="371">
        <v>13</v>
      </c>
      <c r="AK126" s="13">
        <v>26</v>
      </c>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row>
    <row r="127" spans="1:67" ht="15.5" x14ac:dyDescent="0.35">
      <c r="A127" s="198" t="s">
        <v>435</v>
      </c>
      <c r="B127" s="198" t="s">
        <v>436</v>
      </c>
      <c r="C127" s="198" t="s">
        <v>99</v>
      </c>
      <c r="D127" s="198" t="s">
        <v>421</v>
      </c>
      <c r="E127" s="198" t="s">
        <v>109</v>
      </c>
      <c r="F127" s="249">
        <v>72000</v>
      </c>
      <c r="G127" s="122">
        <v>0</v>
      </c>
      <c r="H127" s="122">
        <v>0</v>
      </c>
      <c r="I127" s="122">
        <v>0</v>
      </c>
      <c r="J127" s="122">
        <v>0</v>
      </c>
      <c r="K127" s="122">
        <v>0</v>
      </c>
      <c r="L127" s="122">
        <v>0</v>
      </c>
      <c r="M127" s="122">
        <v>0</v>
      </c>
      <c r="N127" s="122">
        <v>0</v>
      </c>
      <c r="O127" s="122">
        <v>0</v>
      </c>
      <c r="P127" s="122">
        <v>0</v>
      </c>
      <c r="Q127" s="122">
        <v>0</v>
      </c>
      <c r="R127" s="122">
        <v>0</v>
      </c>
      <c r="S127" s="122">
        <v>0</v>
      </c>
      <c r="T127" s="122">
        <v>0</v>
      </c>
      <c r="U127" s="122">
        <v>0</v>
      </c>
      <c r="V127" s="122">
        <v>0</v>
      </c>
      <c r="W127" s="122">
        <v>0</v>
      </c>
      <c r="X127" s="122">
        <v>0</v>
      </c>
      <c r="Y127" s="122">
        <v>0</v>
      </c>
      <c r="Z127" s="122">
        <v>0</v>
      </c>
      <c r="AA127" s="122">
        <v>0</v>
      </c>
      <c r="AB127" s="122">
        <v>0</v>
      </c>
      <c r="AC127" s="122">
        <v>0</v>
      </c>
      <c r="AD127" s="122">
        <v>0</v>
      </c>
      <c r="AE127" s="122">
        <v>0</v>
      </c>
      <c r="AF127" s="122">
        <v>0</v>
      </c>
      <c r="AG127" s="122">
        <v>0</v>
      </c>
      <c r="AH127" s="316">
        <v>25</v>
      </c>
      <c r="AI127" s="372">
        <v>21</v>
      </c>
      <c r="AJ127" s="373">
        <v>28</v>
      </c>
      <c r="AK127" s="13">
        <v>27</v>
      </c>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row>
    <row r="128" spans="1:67" ht="15.5" x14ac:dyDescent="0.35">
      <c r="A128" s="128" t="s">
        <v>526</v>
      </c>
      <c r="B128" s="128" t="s">
        <v>527</v>
      </c>
      <c r="C128" s="128" t="s">
        <v>100</v>
      </c>
      <c r="D128" s="128" t="s">
        <v>163</v>
      </c>
      <c r="E128" s="195"/>
      <c r="F128" s="393">
        <v>0</v>
      </c>
      <c r="G128" s="426"/>
      <c r="H128" s="426"/>
      <c r="I128" s="426"/>
      <c r="J128" s="426"/>
      <c r="K128" s="426"/>
      <c r="L128" s="426"/>
      <c r="M128" s="426"/>
      <c r="N128" s="426"/>
      <c r="O128" s="426"/>
      <c r="P128" s="426"/>
      <c r="Q128" s="426"/>
      <c r="R128" s="426"/>
      <c r="S128" s="426"/>
      <c r="T128" s="426"/>
      <c r="U128" s="426"/>
      <c r="V128" s="421"/>
      <c r="W128" s="421"/>
      <c r="X128" s="427"/>
      <c r="Y128" s="427"/>
      <c r="Z128" s="427"/>
      <c r="AA128" s="427"/>
      <c r="AB128" s="428"/>
      <c r="AC128" s="427"/>
      <c r="AD128" s="421"/>
      <c r="AE128" s="421"/>
      <c r="AF128" s="421"/>
      <c r="AG128" s="421"/>
      <c r="AH128" s="421"/>
      <c r="AI128" s="426"/>
      <c r="AJ128" s="435">
        <v>34</v>
      </c>
      <c r="AK128" s="13">
        <v>13</v>
      </c>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row>
    <row r="129" spans="1:67" ht="15.5" x14ac:dyDescent="0.35">
      <c r="A129" s="65" t="s">
        <v>528</v>
      </c>
      <c r="B129" s="65" t="s">
        <v>529</v>
      </c>
      <c r="C129" s="65" t="s">
        <v>100</v>
      </c>
      <c r="D129" s="65" t="s">
        <v>163</v>
      </c>
      <c r="E129" s="211"/>
      <c r="F129" s="436">
        <v>0</v>
      </c>
      <c r="G129" s="429"/>
      <c r="H129" s="429"/>
      <c r="I129" s="429"/>
      <c r="J129" s="429"/>
      <c r="K129" s="429"/>
      <c r="L129" s="429"/>
      <c r="M129" s="429"/>
      <c r="N129" s="429"/>
      <c r="O129" s="429"/>
      <c r="P129" s="429"/>
      <c r="Q129" s="429"/>
      <c r="R129" s="429"/>
      <c r="S129" s="429"/>
      <c r="T129" s="429"/>
      <c r="U129" s="429"/>
      <c r="V129" s="416"/>
      <c r="W129" s="416"/>
      <c r="X129" s="430"/>
      <c r="Y129" s="430"/>
      <c r="Z129" s="430"/>
      <c r="AA129" s="430"/>
      <c r="AB129" s="431"/>
      <c r="AC129" s="430"/>
      <c r="AD129" s="416"/>
      <c r="AE129" s="416"/>
      <c r="AF129" s="416"/>
      <c r="AG129" s="416"/>
      <c r="AH129" s="416"/>
      <c r="AI129" s="429"/>
      <c r="AJ129" s="437">
        <v>24</v>
      </c>
      <c r="AK129" s="13">
        <v>15</v>
      </c>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row>
    <row r="130" spans="1:67" ht="15.5" x14ac:dyDescent="0.35">
      <c r="A130" s="101"/>
      <c r="B130" s="101"/>
      <c r="C130" s="101"/>
      <c r="D130" s="101"/>
      <c r="E130" s="102"/>
      <c r="F130" s="103"/>
      <c r="G130" s="13"/>
      <c r="H130" s="13"/>
      <c r="I130" s="13"/>
      <c r="J130" s="13"/>
      <c r="K130" s="13"/>
      <c r="L130" s="13"/>
      <c r="M130" s="13"/>
      <c r="N130" s="13"/>
      <c r="O130" s="13"/>
      <c r="P130" s="13"/>
      <c r="Q130" s="13"/>
      <c r="R130" s="13"/>
      <c r="S130" s="13"/>
      <c r="T130" s="173"/>
      <c r="U130" s="173"/>
      <c r="V130" s="172"/>
      <c r="W130" s="172"/>
      <c r="X130" s="78"/>
      <c r="Y130" s="78"/>
      <c r="Z130" s="78"/>
      <c r="AA130" s="78"/>
      <c r="AB130" s="148"/>
      <c r="AC130" s="78"/>
      <c r="AD130" s="172"/>
      <c r="AE130" s="172"/>
      <c r="AF130" s="172"/>
      <c r="AG130" s="172"/>
      <c r="AH130" s="172"/>
      <c r="AI130" s="13"/>
      <c r="AJ130" s="13"/>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row>
    <row r="131" spans="1:67" ht="15.5" x14ac:dyDescent="0.35">
      <c r="A131" s="101"/>
      <c r="B131" s="101"/>
      <c r="C131" s="101"/>
      <c r="D131" s="101"/>
      <c r="E131" s="102"/>
      <c r="F131" s="103"/>
      <c r="G131" s="13"/>
      <c r="H131" s="13"/>
      <c r="I131" s="13"/>
      <c r="J131" s="13"/>
      <c r="K131" s="13"/>
      <c r="L131" s="13"/>
      <c r="M131" s="13"/>
      <c r="N131" s="13"/>
      <c r="O131" s="13"/>
      <c r="P131" s="13"/>
      <c r="Q131" s="13"/>
      <c r="R131" s="13"/>
      <c r="S131" s="13"/>
      <c r="T131" s="173"/>
      <c r="U131" s="173"/>
      <c r="V131" s="172"/>
      <c r="W131" s="172"/>
      <c r="X131" s="78"/>
      <c r="Y131" s="78"/>
      <c r="Z131" s="78"/>
      <c r="AA131" s="78"/>
      <c r="AB131" s="148"/>
      <c r="AC131" s="78"/>
      <c r="AD131" s="172"/>
      <c r="AE131" s="172"/>
      <c r="AF131" s="172"/>
      <c r="AG131" s="172"/>
      <c r="AH131" s="172"/>
      <c r="AI131" s="13"/>
      <c r="AJ131" s="13"/>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row>
    <row r="132" spans="1:67" x14ac:dyDescent="0.35">
      <c r="A132" s="13"/>
      <c r="B132" s="13"/>
      <c r="C132" s="13"/>
      <c r="D132" s="13"/>
      <c r="E132" s="13"/>
      <c r="F132" s="141"/>
      <c r="G132" s="13"/>
      <c r="H132" s="13"/>
      <c r="I132" s="13"/>
      <c r="J132" s="13"/>
      <c r="K132" s="13"/>
      <c r="L132" s="13"/>
      <c r="M132" s="13"/>
      <c r="N132" s="13"/>
      <c r="O132" s="13"/>
      <c r="P132" s="13"/>
      <c r="Q132" s="13"/>
      <c r="R132" s="13"/>
      <c r="S132" s="13"/>
      <c r="T132" s="173"/>
      <c r="U132" s="173"/>
      <c r="V132" s="172"/>
      <c r="W132" s="172"/>
      <c r="X132" s="78"/>
      <c r="Y132" s="78"/>
      <c r="Z132" s="78"/>
      <c r="AA132" s="78"/>
      <c r="AB132" s="148"/>
      <c r="AC132" s="78"/>
      <c r="AD132" s="172"/>
      <c r="AE132" s="146" t="s">
        <v>362</v>
      </c>
      <c r="AF132" s="146" t="s">
        <v>363</v>
      </c>
      <c r="AG132" s="146" t="s">
        <v>364</v>
      </c>
      <c r="AH132" s="83" t="s">
        <v>453</v>
      </c>
      <c r="AI132" s="309" t="s">
        <v>507</v>
      </c>
      <c r="AJ132" s="351" t="s">
        <v>524</v>
      </c>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row>
    <row r="133" spans="1:67" x14ac:dyDescent="0.35">
      <c r="A133" s="498"/>
      <c r="B133" s="498"/>
      <c r="C133" s="498"/>
      <c r="D133" s="498"/>
      <c r="E133" s="498"/>
      <c r="F133" s="498"/>
      <c r="G133" s="13"/>
      <c r="H133" s="13"/>
      <c r="I133" s="13"/>
      <c r="J133" s="13"/>
      <c r="K133" s="13"/>
      <c r="L133" s="13"/>
      <c r="M133" s="13"/>
      <c r="N133" s="13"/>
      <c r="O133" s="13"/>
      <c r="P133" s="13"/>
      <c r="Q133" s="13"/>
      <c r="R133" s="13"/>
      <c r="S133" s="13"/>
      <c r="T133" s="173"/>
      <c r="U133" s="173"/>
      <c r="V133" s="173"/>
      <c r="W133" s="173"/>
      <c r="X133" s="173"/>
      <c r="Y133" s="173"/>
      <c r="Z133" s="173"/>
      <c r="AA133" s="173"/>
      <c r="AB133" s="173"/>
      <c r="AC133" s="173"/>
      <c r="AD133" s="172"/>
      <c r="AE133" s="147">
        <f>SUM(AE30:AE119)</f>
        <v>599</v>
      </c>
      <c r="AF133" s="147">
        <f>SUM(AF30:AF119)</f>
        <v>501</v>
      </c>
      <c r="AG133" s="147">
        <f>SUM(AG30:AG119)</f>
        <v>612</v>
      </c>
      <c r="AH133" s="172">
        <f>SUM(AH30:AH127)</f>
        <v>258</v>
      </c>
      <c r="AI133" s="13"/>
      <c r="AJ133" s="13"/>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row>
    <row r="134" spans="1:67" x14ac:dyDescent="0.35">
      <c r="A134" s="494" t="s">
        <v>386</v>
      </c>
      <c r="B134" s="494"/>
      <c r="C134" s="494"/>
      <c r="D134" s="494"/>
      <c r="E134" s="494"/>
      <c r="F134" s="494"/>
      <c r="G134" s="13"/>
      <c r="H134" s="13"/>
      <c r="I134" s="13"/>
      <c r="J134" s="13"/>
      <c r="K134" s="13"/>
      <c r="L134" s="13"/>
      <c r="M134" s="13"/>
      <c r="N134" s="13"/>
      <c r="O134" s="13"/>
      <c r="P134" s="13"/>
      <c r="Q134" s="13"/>
      <c r="R134" s="13"/>
      <c r="S134" s="13"/>
      <c r="T134" s="173"/>
      <c r="U134" s="173"/>
      <c r="V134" s="173"/>
      <c r="W134" s="173"/>
      <c r="X134" s="173"/>
      <c r="Y134" s="173"/>
      <c r="Z134" s="173"/>
      <c r="AA134" s="173"/>
      <c r="AB134" s="173"/>
      <c r="AC134" s="173"/>
      <c r="AD134" s="172"/>
      <c r="AE134" s="147">
        <v>499</v>
      </c>
      <c r="AF134" s="147">
        <v>430</v>
      </c>
      <c r="AG134" s="147">
        <v>535</v>
      </c>
      <c r="AH134" s="172">
        <v>499</v>
      </c>
      <c r="AI134" s="13">
        <v>531</v>
      </c>
      <c r="AJ134" s="13">
        <v>646</v>
      </c>
      <c r="AK134" s="13">
        <v>534</v>
      </c>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row>
    <row r="135" spans="1:67" x14ac:dyDescent="0.35">
      <c r="A135" s="494" t="s">
        <v>387</v>
      </c>
      <c r="B135" s="494"/>
      <c r="C135" s="494"/>
      <c r="D135" s="494"/>
      <c r="E135" s="494"/>
      <c r="F135" s="494"/>
      <c r="G135" s="13"/>
      <c r="H135" s="13"/>
      <c r="I135" s="13"/>
      <c r="J135" s="13"/>
      <c r="K135" s="13"/>
      <c r="L135" s="13"/>
      <c r="M135" s="13"/>
      <c r="N135" s="13"/>
      <c r="O135" s="13"/>
      <c r="P135" s="13"/>
      <c r="Q135" s="13"/>
      <c r="R135" s="13"/>
      <c r="S135" s="13"/>
      <c r="T135" s="173"/>
      <c r="U135" s="173"/>
      <c r="V135" s="173"/>
      <c r="W135" s="173"/>
      <c r="X135" s="173"/>
      <c r="Y135" s="173"/>
      <c r="Z135" s="173"/>
      <c r="AA135" s="173"/>
      <c r="AB135" s="173"/>
      <c r="AC135" s="173"/>
      <c r="AD135" s="172"/>
      <c r="AE135" s="175">
        <v>118030888</v>
      </c>
      <c r="AF135" s="175">
        <v>94596602</v>
      </c>
      <c r="AG135" s="175">
        <v>110749110</v>
      </c>
      <c r="AH135" s="176">
        <v>112060515</v>
      </c>
      <c r="AI135" s="77">
        <v>112485534</v>
      </c>
      <c r="AJ135" s="77">
        <v>144551748</v>
      </c>
      <c r="AK135" s="77">
        <v>112987183</v>
      </c>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row>
    <row r="136" spans="1:67" x14ac:dyDescent="0.35">
      <c r="A136" s="498"/>
      <c r="B136" s="498"/>
      <c r="C136" s="498"/>
      <c r="D136" s="498"/>
      <c r="E136" s="498"/>
      <c r="F136" s="498"/>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5"/>
      <c r="AE136" s="159">
        <f>SUMPRODUCT(F30:F119, AE30:AE119)</f>
        <v>32904000</v>
      </c>
      <c r="AF136" s="159">
        <f>SUMPRODUCT(F30:F119, AF30:AF119)</f>
        <v>31851000</v>
      </c>
      <c r="AG136" s="159">
        <f>SUMPRODUCT(F30:F119, AG30:AG119)</f>
        <v>32501000</v>
      </c>
      <c r="AH136" s="76">
        <f>SUMPRODUCT(F120:F127, AH120:AH127)</f>
        <v>14799000</v>
      </c>
      <c r="AI136" s="13">
        <f>SUMPRODUCT(F120:F127, AI120:AI127)</f>
        <v>15994000</v>
      </c>
      <c r="AJ136" s="13">
        <f>SUMPRODUCT(F120:F127, AJ120:AJ127)</f>
        <v>14947000</v>
      </c>
      <c r="AK136" s="13">
        <f>SUMPRODUCT(F120:F127, AK120:AK127)</f>
        <v>14331000</v>
      </c>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row>
    <row r="137" spans="1:67" x14ac:dyDescent="0.35">
      <c r="A137" s="93"/>
      <c r="B137" s="93"/>
      <c r="C137" s="93"/>
      <c r="D137" s="93"/>
      <c r="E137" s="93"/>
      <c r="F137" s="9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79"/>
      <c r="AF137" s="79"/>
      <c r="AG137" s="79"/>
      <c r="AH137" s="13"/>
      <c r="AI137" s="13"/>
      <c r="AJ137" s="13"/>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row>
    <row r="138" spans="1:67" x14ac:dyDescent="0.35">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45" t="s">
        <v>388</v>
      </c>
      <c r="AH138" s="145" t="s">
        <v>451</v>
      </c>
      <c r="AI138" s="145" t="s">
        <v>452</v>
      </c>
      <c r="AJ138" s="145" t="s">
        <v>388</v>
      </c>
      <c r="AK138" s="145" t="s">
        <v>451</v>
      </c>
      <c r="AL138" s="145" t="s">
        <v>452</v>
      </c>
      <c r="AM138" s="145" t="s">
        <v>388</v>
      </c>
      <c r="AN138" s="145" t="s">
        <v>451</v>
      </c>
      <c r="AO138" s="145" t="s">
        <v>452</v>
      </c>
      <c r="AP138" s="145" t="s">
        <v>388</v>
      </c>
      <c r="AQ138" s="145" t="s">
        <v>451</v>
      </c>
      <c r="AR138" s="145" t="s">
        <v>452</v>
      </c>
      <c r="AS138" s="145" t="s">
        <v>388</v>
      </c>
      <c r="AT138" s="145" t="s">
        <v>451</v>
      </c>
      <c r="AU138" s="145" t="s">
        <v>452</v>
      </c>
      <c r="AV138" s="145" t="s">
        <v>388</v>
      </c>
      <c r="AW138" s="145" t="s">
        <v>451</v>
      </c>
      <c r="AX138" s="145" t="s">
        <v>452</v>
      </c>
      <c r="AY138" s="145" t="s">
        <v>388</v>
      </c>
      <c r="AZ138" s="145" t="s">
        <v>451</v>
      </c>
      <c r="BA138" s="145" t="s">
        <v>452</v>
      </c>
      <c r="BB138" s="13"/>
      <c r="BC138" s="13"/>
      <c r="BD138" s="13"/>
      <c r="BE138" s="13"/>
      <c r="BF138" s="13"/>
      <c r="BG138" s="13"/>
      <c r="BH138" s="13"/>
      <c r="BI138" s="13"/>
      <c r="BJ138" s="13"/>
      <c r="BK138" s="13"/>
      <c r="BL138" s="13"/>
      <c r="BM138" s="13"/>
      <c r="BN138" s="13"/>
      <c r="BO138" s="13"/>
    </row>
    <row r="139" spans="1:67" x14ac:dyDescent="0.35">
      <c r="A139" s="105" t="s">
        <v>0</v>
      </c>
      <c r="B139" s="105" t="s">
        <v>437</v>
      </c>
      <c r="C139" s="105" t="s">
        <v>2</v>
      </c>
      <c r="D139" s="105" t="s">
        <v>3</v>
      </c>
      <c r="E139" s="105" t="s">
        <v>4</v>
      </c>
      <c r="F139" s="105" t="s">
        <v>115</v>
      </c>
      <c r="G139" s="107" t="s">
        <v>105</v>
      </c>
      <c r="H139" s="107" t="s">
        <v>106</v>
      </c>
      <c r="I139" s="107" t="s">
        <v>107</v>
      </c>
      <c r="J139" s="107" t="s">
        <v>399</v>
      </c>
      <c r="K139" s="107" t="s">
        <v>400</v>
      </c>
      <c r="L139" s="108" t="s">
        <v>114</v>
      </c>
      <c r="M139" s="108" t="s">
        <v>7</v>
      </c>
      <c r="N139" s="108" t="s">
        <v>6</v>
      </c>
      <c r="O139" s="108" t="s">
        <v>135</v>
      </c>
      <c r="P139" s="108" t="s">
        <v>5</v>
      </c>
      <c r="Q139" s="108" t="s">
        <v>8</v>
      </c>
      <c r="R139" s="108" t="s">
        <v>9</v>
      </c>
      <c r="S139" s="108" t="s">
        <v>10</v>
      </c>
      <c r="T139" s="108" t="s">
        <v>11</v>
      </c>
      <c r="U139" s="108" t="s">
        <v>12</v>
      </c>
      <c r="V139" s="108" t="s">
        <v>13</v>
      </c>
      <c r="W139" s="108" t="s">
        <v>14</v>
      </c>
      <c r="X139" s="108" t="s">
        <v>144</v>
      </c>
      <c r="Y139" s="108" t="s">
        <v>213</v>
      </c>
      <c r="Z139" s="108" t="s">
        <v>294</v>
      </c>
      <c r="AA139" s="111" t="s">
        <v>295</v>
      </c>
      <c r="AB139" s="112" t="s">
        <v>247</v>
      </c>
      <c r="AC139" s="112" t="s">
        <v>237</v>
      </c>
      <c r="AD139" s="113" t="s">
        <v>296</v>
      </c>
      <c r="AE139" s="113" t="s">
        <v>297</v>
      </c>
      <c r="AF139" s="114" t="s">
        <v>298</v>
      </c>
      <c r="AG139" s="110" t="s">
        <v>362</v>
      </c>
      <c r="AH139" s="110" t="s">
        <v>403</v>
      </c>
      <c r="AI139" s="110" t="s">
        <v>404</v>
      </c>
      <c r="AJ139" s="110" t="s">
        <v>363</v>
      </c>
      <c r="AK139" s="110" t="s">
        <v>405</v>
      </c>
      <c r="AL139" s="110" t="s">
        <v>406</v>
      </c>
      <c r="AM139" s="110" t="s">
        <v>364</v>
      </c>
      <c r="AN139" s="109" t="s">
        <v>407</v>
      </c>
      <c r="AO139" s="115" t="s">
        <v>408</v>
      </c>
      <c r="AP139" s="116" t="s">
        <v>453</v>
      </c>
      <c r="AQ139" s="116" t="s">
        <v>454</v>
      </c>
      <c r="AR139" s="116" t="s">
        <v>455</v>
      </c>
      <c r="AS139" s="342" t="s">
        <v>508</v>
      </c>
      <c r="AT139" s="343" t="s">
        <v>517</v>
      </c>
      <c r="AU139" s="343" t="s">
        <v>504</v>
      </c>
      <c r="AV139" s="342" t="s">
        <v>531</v>
      </c>
      <c r="AW139" s="343" t="s">
        <v>540</v>
      </c>
      <c r="AX139" s="344" t="s">
        <v>541</v>
      </c>
      <c r="AY139" s="7" t="s">
        <v>542</v>
      </c>
      <c r="AZ139" s="7" t="s">
        <v>544</v>
      </c>
      <c r="BA139" s="7" t="s">
        <v>545</v>
      </c>
      <c r="BB139" s="13"/>
      <c r="BC139" s="13"/>
      <c r="BD139" s="13"/>
      <c r="BE139" s="13"/>
      <c r="BF139" s="13"/>
      <c r="BG139" s="13"/>
      <c r="BH139" s="13"/>
      <c r="BI139" s="13"/>
      <c r="BJ139" s="13"/>
      <c r="BK139" s="13"/>
      <c r="BL139" s="13"/>
      <c r="BM139" s="13"/>
      <c r="BN139" s="13"/>
      <c r="BO139" s="13"/>
    </row>
    <row r="140" spans="1:67" ht="15.5" hidden="1" x14ac:dyDescent="0.35">
      <c r="A140" s="118" t="s">
        <v>415</v>
      </c>
      <c r="B140" s="118" t="s">
        <v>40</v>
      </c>
      <c r="C140" s="118" t="s">
        <v>100</v>
      </c>
      <c r="D140" s="118" t="s">
        <v>100</v>
      </c>
      <c r="E140" s="118"/>
      <c r="F140" s="119">
        <v>0</v>
      </c>
      <c r="G140" s="118"/>
      <c r="H140" s="118"/>
      <c r="I140" s="118"/>
      <c r="J140" s="118"/>
      <c r="K140" s="118"/>
      <c r="L140" s="118"/>
      <c r="M140" s="118"/>
      <c r="N140" s="118"/>
      <c r="O140" s="118"/>
      <c r="P140" s="118"/>
      <c r="Q140" s="118"/>
      <c r="R140" s="118"/>
      <c r="S140" s="118"/>
      <c r="T140" s="118"/>
      <c r="U140" s="118"/>
      <c r="V140" s="118"/>
      <c r="W140" s="118"/>
      <c r="X140" s="118"/>
      <c r="Y140" s="118"/>
      <c r="Z140" s="118"/>
      <c r="AA140" s="118"/>
      <c r="AB140" s="118"/>
      <c r="AC140" s="118"/>
      <c r="AD140" s="118"/>
      <c r="AE140" s="118"/>
      <c r="AF140" s="118"/>
      <c r="AG140" s="119">
        <v>7</v>
      </c>
      <c r="AH140" s="153">
        <f t="shared" ref="AH140:AH147" si="0">ROUND(((AG140/$AG$150)*100),2)</f>
        <v>1.4</v>
      </c>
      <c r="AI140" s="153">
        <f t="shared" ref="AI140:AI147" si="1">ROUND((((AG140*F140)/$AG$151)*100),2)</f>
        <v>0</v>
      </c>
      <c r="AJ140" s="118">
        <v>3</v>
      </c>
      <c r="AK140" s="153">
        <f t="shared" ref="AK140:AK147" si="2">ROUND(((AJ140/$AJ$150)*100),2)</f>
        <v>0.7</v>
      </c>
      <c r="AL140" s="153">
        <f t="shared" ref="AL140:AL147" si="3">ROUND((((AJ140*F140)/$AJ$151)*100),2)</f>
        <v>0</v>
      </c>
      <c r="AM140" s="118">
        <v>4</v>
      </c>
      <c r="AN140" s="153">
        <f t="shared" ref="AN140:AN147" si="4">ROUND(((AM140/$AM$150)*100),2)</f>
        <v>0.75</v>
      </c>
      <c r="AO140" s="153">
        <f t="shared" ref="AO140:AO147" si="5">ROUND((((AM140*F140)/$AM$151)*100),2)</f>
        <v>0</v>
      </c>
      <c r="AP140" s="118">
        <v>8</v>
      </c>
      <c r="AQ140" s="153">
        <f>ROUND(((AP140/$AP$150)*100),2)</f>
        <v>1.6</v>
      </c>
      <c r="AR140" s="153">
        <f>ROUND((((AP140*F140)/$AP$151)*100),2)</f>
        <v>0</v>
      </c>
      <c r="AS140" s="346">
        <v>6</v>
      </c>
      <c r="AT140" s="347">
        <f>ROUND(((AS140/$AS$150)*100),2)</f>
        <v>1.1299999999999999</v>
      </c>
      <c r="AU140" s="347">
        <f>ROUND((((AS140*F140)/$AS$151)*100),2)</f>
        <v>0</v>
      </c>
      <c r="AV140" s="346">
        <v>6</v>
      </c>
      <c r="AW140" s="347">
        <f>ROUND(((AV140/$AV$150)*100),2)</f>
        <v>0.93</v>
      </c>
      <c r="AX140" s="348">
        <f>ROUND((((AV140*F140)/$AV$151)*100),2)</f>
        <v>0</v>
      </c>
      <c r="AY140" s="13">
        <v>7</v>
      </c>
      <c r="AZ140" s="452">
        <f>ROUND(((AY140/$AY$150)*100),2)</f>
        <v>1.31</v>
      </c>
      <c r="BA140" s="452">
        <f>ROUND((((AY140*F140)/$AY$151)*100),2)</f>
        <v>0</v>
      </c>
      <c r="BB140" s="13"/>
      <c r="BC140" s="13"/>
      <c r="BD140" s="13"/>
      <c r="BE140" s="13"/>
      <c r="BF140" s="13"/>
      <c r="BG140" s="13"/>
      <c r="BH140" s="13"/>
      <c r="BI140" s="13"/>
      <c r="BJ140" s="13"/>
      <c r="BK140" s="13"/>
      <c r="BL140" s="13"/>
      <c r="BM140" s="13"/>
      <c r="BN140" s="13"/>
      <c r="BO140" s="13"/>
    </row>
    <row r="141" spans="1:67" ht="15.5" hidden="1" x14ac:dyDescent="0.35">
      <c r="A141" s="122" t="s">
        <v>416</v>
      </c>
      <c r="B141" s="122" t="s">
        <v>42</v>
      </c>
      <c r="C141" s="122" t="s">
        <v>100</v>
      </c>
      <c r="D141" s="122" t="s">
        <v>100</v>
      </c>
      <c r="E141" s="122"/>
      <c r="F141" s="123">
        <v>0</v>
      </c>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c r="AC141" s="122"/>
      <c r="AD141" s="122"/>
      <c r="AE141" s="122"/>
      <c r="AF141" s="122"/>
      <c r="AG141" s="123">
        <v>7</v>
      </c>
      <c r="AH141" s="154">
        <f t="shared" si="0"/>
        <v>1.4</v>
      </c>
      <c r="AI141" s="154">
        <f t="shared" si="1"/>
        <v>0</v>
      </c>
      <c r="AJ141" s="122">
        <v>3</v>
      </c>
      <c r="AK141" s="154">
        <f t="shared" si="2"/>
        <v>0.7</v>
      </c>
      <c r="AL141" s="154">
        <f t="shared" si="3"/>
        <v>0</v>
      </c>
      <c r="AM141" s="122">
        <v>4</v>
      </c>
      <c r="AN141" s="154">
        <f t="shared" si="4"/>
        <v>0.75</v>
      </c>
      <c r="AO141" s="154">
        <f t="shared" si="5"/>
        <v>0</v>
      </c>
      <c r="AP141" s="122">
        <v>8</v>
      </c>
      <c r="AQ141" s="154">
        <f t="shared" ref="AQ141:AQ147" si="6">ROUND(((AP141/$AP$150)*100),2)</f>
        <v>1.6</v>
      </c>
      <c r="AR141" s="154">
        <f t="shared" ref="AR141:AR146" si="7">ROUND((((AP141*F141)/$AP$151)*100),2)</f>
        <v>0</v>
      </c>
      <c r="AS141" s="346">
        <v>6</v>
      </c>
      <c r="AT141" s="347">
        <f t="shared" ref="AT141:AT147" si="8">ROUND(((AS141/$AS$150)*100),2)</f>
        <v>1.1299999999999999</v>
      </c>
      <c r="AU141" s="347">
        <f t="shared" ref="AU141:AU146" si="9">ROUND((((AS141*F141)/$AS$151)*100),2)</f>
        <v>0</v>
      </c>
      <c r="AV141" s="346">
        <v>6</v>
      </c>
      <c r="AW141" s="347">
        <f t="shared" ref="AW141:AW148" si="10">ROUND(((AV141/$AV$150)*100),2)</f>
        <v>0.93</v>
      </c>
      <c r="AX141" s="348">
        <f t="shared" ref="AX141:AX148" si="11">ROUND((((AV141*F141)/$AV$151)*100),2)</f>
        <v>0</v>
      </c>
      <c r="AY141" s="13">
        <v>7</v>
      </c>
      <c r="AZ141" s="452">
        <f t="shared" ref="AZ141:AZ148" si="12">ROUND(((AY141/$AY$150)*100),2)</f>
        <v>1.31</v>
      </c>
      <c r="BA141" s="452">
        <f t="shared" ref="BA141:BA148" si="13">ROUND((((AY141*F141)/$AY$151)*100),2)</f>
        <v>0</v>
      </c>
      <c r="BB141" s="13"/>
      <c r="BC141" s="13"/>
      <c r="BD141" s="13"/>
      <c r="BE141" s="13"/>
      <c r="BF141" s="13"/>
      <c r="BG141" s="13"/>
      <c r="BH141" s="13"/>
      <c r="BI141" s="13"/>
      <c r="BJ141" s="13"/>
      <c r="BK141" s="13"/>
      <c r="BL141" s="13"/>
      <c r="BM141" s="13"/>
      <c r="BN141" s="13"/>
      <c r="BO141" s="13"/>
    </row>
    <row r="142" spans="1:67" ht="15.5" hidden="1" x14ac:dyDescent="0.35">
      <c r="A142" s="118" t="s">
        <v>417</v>
      </c>
      <c r="B142" s="118" t="s">
        <v>46</v>
      </c>
      <c r="C142" s="118" t="s">
        <v>100</v>
      </c>
      <c r="D142" s="118" t="s">
        <v>100</v>
      </c>
      <c r="E142" s="118"/>
      <c r="F142" s="119">
        <v>0</v>
      </c>
      <c r="G142" s="118"/>
      <c r="H142" s="118"/>
      <c r="I142" s="118"/>
      <c r="J142" s="118"/>
      <c r="K142" s="118"/>
      <c r="L142" s="118"/>
      <c r="M142" s="118"/>
      <c r="N142" s="118"/>
      <c r="O142" s="118"/>
      <c r="P142" s="118"/>
      <c r="Q142" s="118"/>
      <c r="R142" s="118"/>
      <c r="S142" s="118"/>
      <c r="T142" s="118"/>
      <c r="U142" s="118"/>
      <c r="V142" s="118"/>
      <c r="W142" s="118"/>
      <c r="X142" s="118"/>
      <c r="Y142" s="118"/>
      <c r="Z142" s="118"/>
      <c r="AA142" s="118"/>
      <c r="AB142" s="118"/>
      <c r="AC142" s="118"/>
      <c r="AD142" s="118"/>
      <c r="AE142" s="118"/>
      <c r="AF142" s="118"/>
      <c r="AG142" s="119"/>
      <c r="AH142" s="153">
        <f t="shared" si="0"/>
        <v>0</v>
      </c>
      <c r="AI142" s="153">
        <f t="shared" si="1"/>
        <v>0</v>
      </c>
      <c r="AJ142" s="118">
        <v>1</v>
      </c>
      <c r="AK142" s="153">
        <f t="shared" si="2"/>
        <v>0.23</v>
      </c>
      <c r="AL142" s="153">
        <f t="shared" si="3"/>
        <v>0</v>
      </c>
      <c r="AM142" s="118">
        <v>2</v>
      </c>
      <c r="AN142" s="153">
        <f t="shared" si="4"/>
        <v>0.37</v>
      </c>
      <c r="AO142" s="153">
        <f t="shared" si="5"/>
        <v>0</v>
      </c>
      <c r="AP142" s="118">
        <v>0</v>
      </c>
      <c r="AQ142" s="153">
        <f t="shared" si="6"/>
        <v>0</v>
      </c>
      <c r="AR142" s="153">
        <f t="shared" si="7"/>
        <v>0</v>
      </c>
      <c r="AS142" s="346"/>
      <c r="AT142" s="347">
        <f t="shared" si="8"/>
        <v>0</v>
      </c>
      <c r="AU142" s="347">
        <f t="shared" si="9"/>
        <v>0</v>
      </c>
      <c r="AV142" s="346">
        <v>2</v>
      </c>
      <c r="AW142" s="347">
        <f t="shared" si="10"/>
        <v>0.31</v>
      </c>
      <c r="AX142" s="348">
        <f t="shared" si="11"/>
        <v>0</v>
      </c>
      <c r="AY142" s="13"/>
      <c r="AZ142" s="452">
        <f t="shared" si="12"/>
        <v>0</v>
      </c>
      <c r="BA142" s="452">
        <f t="shared" si="13"/>
        <v>0</v>
      </c>
      <c r="BB142" s="13"/>
      <c r="BC142" s="13"/>
      <c r="BD142" s="13"/>
      <c r="BE142" s="13"/>
      <c r="BF142" s="13"/>
      <c r="BG142" s="13"/>
      <c r="BH142" s="13"/>
      <c r="BI142" s="13"/>
      <c r="BJ142" s="13"/>
      <c r="BK142" s="13"/>
      <c r="BL142" s="13"/>
      <c r="BM142" s="13"/>
      <c r="BN142" s="13"/>
      <c r="BO142" s="13"/>
    </row>
    <row r="143" spans="1:67" ht="15.5" hidden="1" x14ac:dyDescent="0.35">
      <c r="A143" s="122" t="s">
        <v>231</v>
      </c>
      <c r="B143" s="122" t="s">
        <v>539</v>
      </c>
      <c r="C143" s="122" t="s">
        <v>100</v>
      </c>
      <c r="D143" s="122" t="s">
        <v>103</v>
      </c>
      <c r="E143" s="122"/>
      <c r="F143" s="123">
        <v>99000</v>
      </c>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c r="AC143" s="122"/>
      <c r="AD143" s="122"/>
      <c r="AE143" s="122"/>
      <c r="AF143" s="122"/>
      <c r="AG143" s="123">
        <v>20</v>
      </c>
      <c r="AH143" s="154">
        <f t="shared" si="0"/>
        <v>4.01</v>
      </c>
      <c r="AI143" s="154">
        <f t="shared" si="1"/>
        <v>1.68</v>
      </c>
      <c r="AJ143" s="122">
        <v>11</v>
      </c>
      <c r="AK143" s="154">
        <f t="shared" si="2"/>
        <v>2.56</v>
      </c>
      <c r="AL143" s="154">
        <f t="shared" si="3"/>
        <v>1.1499999999999999</v>
      </c>
      <c r="AM143" s="122">
        <v>37</v>
      </c>
      <c r="AN143" s="154">
        <f t="shared" si="4"/>
        <v>6.92</v>
      </c>
      <c r="AO143" s="154">
        <f t="shared" si="5"/>
        <v>3.31</v>
      </c>
      <c r="AP143" s="122">
        <v>18</v>
      </c>
      <c r="AQ143" s="154">
        <f t="shared" si="6"/>
        <v>3.61</v>
      </c>
      <c r="AR143" s="154">
        <f t="shared" si="7"/>
        <v>1.59</v>
      </c>
      <c r="AS143" s="346">
        <v>26</v>
      </c>
      <c r="AT143" s="347">
        <f t="shared" si="8"/>
        <v>4.9000000000000004</v>
      </c>
      <c r="AU143" s="347">
        <f t="shared" si="9"/>
        <v>2.29</v>
      </c>
      <c r="AV143" s="346">
        <v>15</v>
      </c>
      <c r="AW143" s="347">
        <f t="shared" si="10"/>
        <v>2.3199999999999998</v>
      </c>
      <c r="AX143" s="348">
        <f t="shared" si="11"/>
        <v>1.03</v>
      </c>
      <c r="AY143" s="13">
        <v>20</v>
      </c>
      <c r="AZ143" s="452">
        <f t="shared" si="12"/>
        <v>3.75</v>
      </c>
      <c r="BA143" s="452">
        <f t="shared" si="13"/>
        <v>1.75</v>
      </c>
      <c r="BB143" s="13"/>
      <c r="BC143" s="13"/>
      <c r="BD143" s="13"/>
      <c r="BE143" s="13"/>
      <c r="BF143" s="13"/>
      <c r="BG143" s="13"/>
      <c r="BH143" s="13"/>
      <c r="BI143" s="13"/>
      <c r="BJ143" s="13"/>
      <c r="BK143" s="13"/>
      <c r="BL143" s="13"/>
      <c r="BM143" s="13"/>
      <c r="BN143" s="13"/>
      <c r="BO143" s="13"/>
    </row>
    <row r="144" spans="1:67" ht="15.5" hidden="1" x14ac:dyDescent="0.35">
      <c r="A144" s="118" t="s">
        <v>232</v>
      </c>
      <c r="B144" s="118" t="s">
        <v>230</v>
      </c>
      <c r="C144" s="118" t="s">
        <v>100</v>
      </c>
      <c r="D144" s="118" t="s">
        <v>103</v>
      </c>
      <c r="E144" s="118"/>
      <c r="F144" s="119">
        <v>50000</v>
      </c>
      <c r="G144" s="118"/>
      <c r="H144" s="118"/>
      <c r="I144" s="118"/>
      <c r="J144" s="118"/>
      <c r="K144" s="118"/>
      <c r="L144" s="118"/>
      <c r="M144" s="118"/>
      <c r="N144" s="118"/>
      <c r="O144" s="118"/>
      <c r="P144" s="118"/>
      <c r="Q144" s="118"/>
      <c r="R144" s="118"/>
      <c r="S144" s="118"/>
      <c r="T144" s="118"/>
      <c r="U144" s="118"/>
      <c r="V144" s="118"/>
      <c r="W144" s="118"/>
      <c r="X144" s="118"/>
      <c r="Y144" s="118"/>
      <c r="Z144" s="118"/>
      <c r="AA144" s="118"/>
      <c r="AB144" s="118"/>
      <c r="AC144" s="118"/>
      <c r="AD144" s="118"/>
      <c r="AE144" s="118"/>
      <c r="AF144" s="118"/>
      <c r="AG144" s="119">
        <v>506</v>
      </c>
      <c r="AH144" s="153">
        <f t="shared" si="0"/>
        <v>101.4</v>
      </c>
      <c r="AI144" s="153">
        <f t="shared" si="1"/>
        <v>21.44</v>
      </c>
      <c r="AJ144" s="118">
        <v>411</v>
      </c>
      <c r="AK144" s="153">
        <f t="shared" si="2"/>
        <v>95.58</v>
      </c>
      <c r="AL144" s="153">
        <f t="shared" si="3"/>
        <v>21.72</v>
      </c>
      <c r="AM144" s="118">
        <v>559</v>
      </c>
      <c r="AN144" s="153">
        <f t="shared" si="4"/>
        <v>104.49</v>
      </c>
      <c r="AO144" s="153">
        <f t="shared" si="5"/>
        <v>25.24</v>
      </c>
      <c r="AP144" s="118">
        <v>0</v>
      </c>
      <c r="AQ144" s="153">
        <f t="shared" si="6"/>
        <v>0</v>
      </c>
      <c r="AR144" s="153">
        <f t="shared" si="7"/>
        <v>0</v>
      </c>
      <c r="AS144" s="346"/>
      <c r="AT144" s="347">
        <f t="shared" si="8"/>
        <v>0</v>
      </c>
      <c r="AU144" s="347">
        <f t="shared" si="9"/>
        <v>0</v>
      </c>
      <c r="AV144" s="346"/>
      <c r="AW144" s="347">
        <f t="shared" si="10"/>
        <v>0</v>
      </c>
      <c r="AX144" s="348">
        <f t="shared" si="11"/>
        <v>0</v>
      </c>
      <c r="AY144" s="13"/>
      <c r="AZ144" s="452">
        <f t="shared" si="12"/>
        <v>0</v>
      </c>
      <c r="BA144" s="452">
        <f t="shared" si="13"/>
        <v>0</v>
      </c>
      <c r="BB144" s="13"/>
      <c r="BC144" s="13"/>
      <c r="BD144" s="13"/>
      <c r="BE144" s="13"/>
      <c r="BF144" s="13"/>
      <c r="BG144" s="13"/>
      <c r="BH144" s="13"/>
      <c r="BI144" s="13"/>
      <c r="BJ144" s="13"/>
      <c r="BK144" s="13"/>
      <c r="BL144" s="13"/>
      <c r="BM144" s="13"/>
      <c r="BN144" s="13"/>
      <c r="BO144" s="13"/>
    </row>
    <row r="145" spans="1:67" ht="15.5" hidden="1" x14ac:dyDescent="0.35">
      <c r="A145" s="122" t="s">
        <v>418</v>
      </c>
      <c r="B145" s="122" t="s">
        <v>278</v>
      </c>
      <c r="C145" s="122" t="s">
        <v>100</v>
      </c>
      <c r="D145" s="122" t="s">
        <v>103</v>
      </c>
      <c r="E145" s="122"/>
      <c r="F145" s="123">
        <v>148000</v>
      </c>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c r="AC145" s="122"/>
      <c r="AD145" s="122"/>
      <c r="AE145" s="122"/>
      <c r="AF145" s="122"/>
      <c r="AG145" s="123">
        <v>38</v>
      </c>
      <c r="AH145" s="154">
        <f t="shared" si="0"/>
        <v>7.62</v>
      </c>
      <c r="AI145" s="154">
        <f t="shared" si="1"/>
        <v>4.76</v>
      </c>
      <c r="AJ145" s="122">
        <v>69</v>
      </c>
      <c r="AK145" s="154">
        <f t="shared" si="2"/>
        <v>16.05</v>
      </c>
      <c r="AL145" s="154">
        <f t="shared" si="3"/>
        <v>10.8</v>
      </c>
      <c r="AM145" s="122">
        <v>6</v>
      </c>
      <c r="AN145" s="154">
        <f t="shared" si="4"/>
        <v>1.1200000000000001</v>
      </c>
      <c r="AO145" s="154">
        <f t="shared" si="5"/>
        <v>0.8</v>
      </c>
      <c r="AP145" s="122">
        <v>0</v>
      </c>
      <c r="AQ145" s="154">
        <f t="shared" si="6"/>
        <v>0</v>
      </c>
      <c r="AR145" s="154">
        <f t="shared" si="7"/>
        <v>0</v>
      </c>
      <c r="AS145" s="346"/>
      <c r="AT145" s="347">
        <f t="shared" si="8"/>
        <v>0</v>
      </c>
      <c r="AU145" s="347">
        <f t="shared" si="9"/>
        <v>0</v>
      </c>
      <c r="AV145" s="346"/>
      <c r="AW145" s="347">
        <f t="shared" si="10"/>
        <v>0</v>
      </c>
      <c r="AX145" s="348">
        <f t="shared" si="11"/>
        <v>0</v>
      </c>
      <c r="AY145" s="13"/>
      <c r="AZ145" s="452">
        <f t="shared" si="12"/>
        <v>0</v>
      </c>
      <c r="BA145" s="452">
        <f t="shared" si="13"/>
        <v>0</v>
      </c>
      <c r="BB145" s="13"/>
      <c r="BC145" s="13"/>
      <c r="BD145" s="13"/>
      <c r="BE145" s="13"/>
      <c r="BF145" s="13"/>
      <c r="BG145" s="13"/>
      <c r="BH145" s="13"/>
      <c r="BI145" s="13"/>
      <c r="BJ145" s="13"/>
      <c r="BK145" s="13"/>
      <c r="BL145" s="13"/>
      <c r="BM145" s="13"/>
      <c r="BN145" s="13"/>
      <c r="BO145" s="13"/>
    </row>
    <row r="146" spans="1:67" ht="15.5" hidden="1" x14ac:dyDescent="0.35">
      <c r="A146" s="118" t="s">
        <v>287</v>
      </c>
      <c r="B146" s="118" t="s">
        <v>276</v>
      </c>
      <c r="C146" s="118" t="s">
        <v>100</v>
      </c>
      <c r="D146" s="118" t="s">
        <v>163</v>
      </c>
      <c r="E146" s="118"/>
      <c r="F146" s="119">
        <v>0</v>
      </c>
      <c r="G146" s="118"/>
      <c r="H146" s="118"/>
      <c r="I146" s="118"/>
      <c r="J146" s="118"/>
      <c r="K146" s="118"/>
      <c r="L146" s="118"/>
      <c r="M146" s="118"/>
      <c r="N146" s="118"/>
      <c r="O146" s="118"/>
      <c r="P146" s="118"/>
      <c r="Q146" s="118"/>
      <c r="R146" s="118"/>
      <c r="S146" s="118"/>
      <c r="T146" s="118"/>
      <c r="U146" s="118"/>
      <c r="V146" s="118"/>
      <c r="W146" s="118"/>
      <c r="X146" s="118"/>
      <c r="Y146" s="118"/>
      <c r="Z146" s="118"/>
      <c r="AA146" s="118"/>
      <c r="AB146" s="118"/>
      <c r="AC146" s="118"/>
      <c r="AD146" s="118"/>
      <c r="AE146" s="118"/>
      <c r="AF146" s="118"/>
      <c r="AG146" s="119"/>
      <c r="AH146" s="153">
        <f t="shared" si="0"/>
        <v>0</v>
      </c>
      <c r="AI146" s="153">
        <f t="shared" si="1"/>
        <v>0</v>
      </c>
      <c r="AJ146" s="118"/>
      <c r="AK146" s="153">
        <f t="shared" si="2"/>
        <v>0</v>
      </c>
      <c r="AL146" s="153">
        <f t="shared" si="3"/>
        <v>0</v>
      </c>
      <c r="AM146" s="118"/>
      <c r="AN146" s="153">
        <f t="shared" si="4"/>
        <v>0</v>
      </c>
      <c r="AO146" s="153">
        <f t="shared" si="5"/>
        <v>0</v>
      </c>
      <c r="AP146" s="118">
        <v>0</v>
      </c>
      <c r="AQ146" s="153">
        <f t="shared" si="6"/>
        <v>0</v>
      </c>
      <c r="AR146" s="153">
        <f t="shared" si="7"/>
        <v>0</v>
      </c>
      <c r="AS146" s="346"/>
      <c r="AT146" s="347">
        <f t="shared" si="8"/>
        <v>0</v>
      </c>
      <c r="AU146" s="347">
        <f t="shared" si="9"/>
        <v>0</v>
      </c>
      <c r="AV146" s="346"/>
      <c r="AW146" s="347">
        <f t="shared" si="10"/>
        <v>0</v>
      </c>
      <c r="AX146" s="348">
        <f t="shared" si="11"/>
        <v>0</v>
      </c>
      <c r="AY146" s="13"/>
      <c r="AZ146" s="452">
        <f t="shared" si="12"/>
        <v>0</v>
      </c>
      <c r="BA146" s="452">
        <f t="shared" si="13"/>
        <v>0</v>
      </c>
      <c r="BB146" s="13"/>
      <c r="BC146" s="13"/>
      <c r="BD146" s="13"/>
      <c r="BE146" s="13"/>
      <c r="BF146" s="13"/>
      <c r="BG146" s="13"/>
      <c r="BH146" s="13"/>
      <c r="BI146" s="13"/>
      <c r="BJ146" s="13"/>
      <c r="BK146" s="13"/>
      <c r="BL146" s="13"/>
      <c r="BM146" s="13"/>
      <c r="BN146" s="13"/>
      <c r="BO146" s="13"/>
    </row>
    <row r="147" spans="1:67" ht="15.5" x14ac:dyDescent="0.35">
      <c r="A147" s="122" t="s">
        <v>419</v>
      </c>
      <c r="B147" s="122" t="s">
        <v>422</v>
      </c>
      <c r="C147" s="122" t="s">
        <v>99</v>
      </c>
      <c r="D147" s="122" t="s">
        <v>421</v>
      </c>
      <c r="E147" s="122"/>
      <c r="F147" s="122"/>
      <c r="G147" s="122"/>
      <c r="H147" s="122"/>
      <c r="I147" s="122"/>
      <c r="J147" s="122"/>
      <c r="K147" s="122"/>
      <c r="L147" s="122"/>
      <c r="M147" s="122"/>
      <c r="N147" s="122"/>
      <c r="O147" s="122"/>
      <c r="P147" s="122"/>
      <c r="Q147" s="122"/>
      <c r="R147" s="122"/>
      <c r="S147" s="122"/>
      <c r="T147" s="122"/>
      <c r="U147" s="122"/>
      <c r="V147" s="122"/>
      <c r="W147" s="122"/>
      <c r="X147" s="122"/>
      <c r="Y147" s="122"/>
      <c r="Z147" s="122"/>
      <c r="AA147" s="122"/>
      <c r="AB147" s="122"/>
      <c r="AC147" s="122"/>
      <c r="AD147" s="122"/>
      <c r="AE147" s="122"/>
      <c r="AF147" s="122"/>
      <c r="AG147" s="123"/>
      <c r="AH147" s="154">
        <f t="shared" si="0"/>
        <v>0</v>
      </c>
      <c r="AI147" s="154">
        <f t="shared" si="1"/>
        <v>0</v>
      </c>
      <c r="AJ147" s="122"/>
      <c r="AK147" s="154">
        <f t="shared" si="2"/>
        <v>0</v>
      </c>
      <c r="AL147" s="154">
        <f t="shared" si="3"/>
        <v>0</v>
      </c>
      <c r="AM147" s="122"/>
      <c r="AN147" s="154">
        <f t="shared" si="4"/>
        <v>0</v>
      </c>
      <c r="AO147" s="154">
        <f t="shared" si="5"/>
        <v>0</v>
      </c>
      <c r="AP147" s="122">
        <v>224</v>
      </c>
      <c r="AQ147" s="154">
        <f t="shared" si="6"/>
        <v>44.89</v>
      </c>
      <c r="AR147" s="154">
        <f>ROUND((((AH136)/$AP$151)*100),2)</f>
        <v>13.21</v>
      </c>
      <c r="AS147" s="346">
        <v>243</v>
      </c>
      <c r="AT147" s="347">
        <f t="shared" si="8"/>
        <v>45.76</v>
      </c>
      <c r="AU147" s="347">
        <f>ROUND((((AI136)/$AS$151)*100),2)</f>
        <v>14.22</v>
      </c>
      <c r="AV147" s="346">
        <v>226</v>
      </c>
      <c r="AW147" s="347">
        <f t="shared" si="10"/>
        <v>34.979999999999997</v>
      </c>
      <c r="AX147" s="348">
        <f>ROUND((((AJ136)/$AV$151)*100),2)</f>
        <v>10.34</v>
      </c>
      <c r="AY147" s="13">
        <v>218</v>
      </c>
      <c r="AZ147" s="452">
        <f t="shared" si="12"/>
        <v>40.82</v>
      </c>
      <c r="BA147" s="452">
        <f>ROUND((((AK136)/$AY$151)*100),2)</f>
        <v>12.68</v>
      </c>
      <c r="BB147" s="13"/>
      <c r="BC147" s="13"/>
      <c r="BD147" s="13"/>
      <c r="BE147" s="13"/>
      <c r="BF147" s="13"/>
      <c r="BG147" s="13"/>
      <c r="BH147" s="13"/>
      <c r="BI147" s="13"/>
      <c r="BJ147" s="13"/>
      <c r="BK147" s="13"/>
      <c r="BL147" s="13"/>
      <c r="BM147" s="13"/>
      <c r="BN147" s="13"/>
      <c r="BO147" s="13"/>
    </row>
    <row r="148" spans="1:67" ht="15.5" hidden="1" x14ac:dyDescent="0.35">
      <c r="A148" s="213"/>
      <c r="B148" s="213" t="s">
        <v>525</v>
      </c>
      <c r="C148" s="213"/>
      <c r="D148" s="213"/>
      <c r="E148" s="213"/>
      <c r="F148" s="213"/>
      <c r="G148" s="213"/>
      <c r="H148" s="213"/>
      <c r="I148" s="213"/>
      <c r="J148" s="213"/>
      <c r="K148" s="213"/>
      <c r="L148" s="213"/>
      <c r="M148" s="213"/>
      <c r="N148" s="213"/>
      <c r="O148" s="213"/>
      <c r="P148" s="213"/>
      <c r="Q148" s="213"/>
      <c r="R148" s="213"/>
      <c r="S148" s="213"/>
      <c r="T148" s="213"/>
      <c r="U148" s="213"/>
      <c r="V148" s="213"/>
      <c r="W148" s="213"/>
      <c r="X148" s="213"/>
      <c r="Y148" s="213"/>
      <c r="Z148" s="213"/>
      <c r="AA148" s="213"/>
      <c r="AB148" s="213"/>
      <c r="AC148" s="213"/>
      <c r="AD148" s="213"/>
      <c r="AE148" s="213"/>
      <c r="AF148" s="213"/>
      <c r="AG148" s="243"/>
      <c r="AH148" s="265"/>
      <c r="AI148" s="265"/>
      <c r="AJ148" s="213"/>
      <c r="AK148" s="265"/>
      <c r="AL148" s="265"/>
      <c r="AM148" s="213"/>
      <c r="AN148" s="265"/>
      <c r="AO148" s="265"/>
      <c r="AP148" s="213"/>
      <c r="AQ148" s="265"/>
      <c r="AR148" s="265"/>
      <c r="AS148" s="431"/>
      <c r="AT148" s="349"/>
      <c r="AU148" s="349"/>
      <c r="AV148" s="431">
        <v>58</v>
      </c>
      <c r="AW148" s="349">
        <f t="shared" si="10"/>
        <v>8.98</v>
      </c>
      <c r="AX148" s="350">
        <f t="shared" si="11"/>
        <v>0</v>
      </c>
      <c r="AY148" s="13">
        <v>28</v>
      </c>
      <c r="AZ148" s="452">
        <f t="shared" si="12"/>
        <v>5.24</v>
      </c>
      <c r="BA148" s="452">
        <f t="shared" si="13"/>
        <v>0</v>
      </c>
      <c r="BB148" s="13"/>
      <c r="BC148" s="13"/>
      <c r="BD148" s="13"/>
      <c r="BE148" s="13"/>
      <c r="BF148" s="13"/>
      <c r="BG148" s="13"/>
      <c r="BH148" s="13"/>
      <c r="BI148" s="13"/>
      <c r="BJ148" s="13"/>
      <c r="BK148" s="13"/>
      <c r="BL148" s="13"/>
      <c r="BM148" s="13"/>
      <c r="BN148" s="13"/>
      <c r="BO148" s="13"/>
    </row>
    <row r="149" spans="1:67" x14ac:dyDescent="0.35">
      <c r="A149" s="141"/>
      <c r="B149" s="141"/>
      <c r="C149" s="141"/>
      <c r="D149" s="141"/>
      <c r="E149" s="141"/>
      <c r="F149" s="141"/>
      <c r="G149" s="46"/>
      <c r="H149" s="46"/>
      <c r="I149" s="46"/>
      <c r="J149" s="46"/>
      <c r="K149" s="46"/>
      <c r="L149" s="46"/>
      <c r="M149" s="46"/>
      <c r="N149" s="46"/>
      <c r="O149" s="46"/>
      <c r="P149" s="46"/>
      <c r="Q149" s="46"/>
      <c r="R149" s="46"/>
      <c r="S149" s="46"/>
      <c r="T149" s="46"/>
      <c r="U149" s="46"/>
      <c r="V149" s="46"/>
      <c r="W149" s="46"/>
      <c r="X149" s="46"/>
      <c r="Y149" s="46"/>
      <c r="Z149" s="46"/>
      <c r="AA149" s="46"/>
      <c r="AB149" s="46"/>
      <c r="AC149" s="46"/>
      <c r="AD149" s="46"/>
      <c r="AE149" s="46"/>
      <c r="AF149" s="46"/>
      <c r="AG149" s="66"/>
      <c r="AH149" s="85"/>
      <c r="AI149" s="85"/>
      <c r="AJ149" s="66"/>
      <c r="AK149" s="85"/>
      <c r="AL149" s="85"/>
      <c r="AM149" s="66"/>
      <c r="AN149" s="85"/>
      <c r="AO149" s="85"/>
      <c r="AP149" s="61"/>
      <c r="AQ149" s="95"/>
      <c r="AR149" s="95"/>
      <c r="AS149" s="13"/>
      <c r="AT149" s="13"/>
      <c r="AU149" s="13"/>
      <c r="AV149" s="13"/>
      <c r="AW149" s="13"/>
      <c r="AX149" s="13"/>
      <c r="AY149" s="13"/>
      <c r="AZ149" s="13"/>
      <c r="BA149" s="13"/>
      <c r="BB149" s="13"/>
      <c r="BC149" s="13"/>
      <c r="BD149" s="13"/>
      <c r="BE149" s="13"/>
      <c r="BF149" s="13"/>
      <c r="BG149" s="13"/>
      <c r="BH149" s="13"/>
      <c r="BI149" s="13"/>
      <c r="BJ149" s="13"/>
      <c r="BK149" s="13"/>
      <c r="BL149" s="13"/>
      <c r="BM149" s="13"/>
      <c r="BN149" s="13"/>
      <c r="BO149" s="13"/>
    </row>
    <row r="150" spans="1:67" x14ac:dyDescent="0.35">
      <c r="A150" s="494" t="s">
        <v>386</v>
      </c>
      <c r="B150" s="494"/>
      <c r="C150" s="494"/>
      <c r="D150" s="494"/>
      <c r="E150" s="494"/>
      <c r="F150" s="494"/>
      <c r="G150" s="46"/>
      <c r="H150" s="46"/>
      <c r="I150" s="46"/>
      <c r="J150" s="46"/>
      <c r="K150" s="46"/>
      <c r="L150" s="46"/>
      <c r="M150" s="46"/>
      <c r="N150" s="46"/>
      <c r="O150" s="46"/>
      <c r="P150" s="46"/>
      <c r="Q150" s="46"/>
      <c r="R150" s="46"/>
      <c r="S150" s="46"/>
      <c r="T150" s="46"/>
      <c r="U150" s="46"/>
      <c r="V150" s="46"/>
      <c r="W150" s="46"/>
      <c r="X150" s="46"/>
      <c r="Y150" s="46"/>
      <c r="Z150" s="46"/>
      <c r="AA150" s="46"/>
      <c r="AB150" s="46"/>
      <c r="AC150" s="46"/>
      <c r="AD150" s="46"/>
      <c r="AE150" s="46"/>
      <c r="AF150" s="46"/>
      <c r="AG150" s="66">
        <v>499</v>
      </c>
      <c r="AH150" s="85"/>
      <c r="AI150" s="85"/>
      <c r="AJ150" s="66">
        <v>430</v>
      </c>
      <c r="AK150" s="85"/>
      <c r="AL150" s="85"/>
      <c r="AM150" s="66">
        <v>535</v>
      </c>
      <c r="AN150" s="85"/>
      <c r="AO150" s="85"/>
      <c r="AP150" s="15">
        <v>499</v>
      </c>
      <c r="AQ150" s="95"/>
      <c r="AR150" s="95"/>
      <c r="AS150" s="13">
        <v>531</v>
      </c>
      <c r="AT150" s="13"/>
      <c r="AU150" s="13"/>
      <c r="AV150" s="13">
        <v>646</v>
      </c>
      <c r="AW150" s="13"/>
      <c r="AX150" s="13"/>
      <c r="AY150" s="13">
        <v>534</v>
      </c>
      <c r="AZ150" s="13"/>
      <c r="BA150" s="13"/>
      <c r="BB150" s="13"/>
      <c r="BC150" s="13"/>
      <c r="BD150" s="13"/>
      <c r="BE150" s="13"/>
      <c r="BF150" s="13"/>
      <c r="BG150" s="13"/>
      <c r="BH150" s="13"/>
      <c r="BI150" s="13"/>
      <c r="BJ150" s="13"/>
      <c r="BK150" s="13"/>
      <c r="BL150" s="13"/>
      <c r="BM150" s="13"/>
      <c r="BN150" s="13"/>
      <c r="BO150" s="13"/>
    </row>
    <row r="151" spans="1:67" x14ac:dyDescent="0.35">
      <c r="A151" s="494" t="s">
        <v>387</v>
      </c>
      <c r="B151" s="494"/>
      <c r="C151" s="494"/>
      <c r="D151" s="494"/>
      <c r="E151" s="494"/>
      <c r="F151" s="494"/>
      <c r="G151" s="46"/>
      <c r="H151" s="46"/>
      <c r="I151" s="46"/>
      <c r="J151" s="46"/>
      <c r="K151" s="46"/>
      <c r="L151" s="46"/>
      <c r="M151" s="46"/>
      <c r="N151" s="46"/>
      <c r="O151" s="46"/>
      <c r="P151" s="46"/>
      <c r="Q151" s="46"/>
      <c r="R151" s="46"/>
      <c r="S151" s="46"/>
      <c r="T151" s="46"/>
      <c r="U151" s="46"/>
      <c r="V151" s="46"/>
      <c r="W151" s="46"/>
      <c r="X151" s="46"/>
      <c r="Y151" s="46"/>
      <c r="Z151" s="46"/>
      <c r="AA151" s="46"/>
      <c r="AB151" s="46"/>
      <c r="AC151" s="46"/>
      <c r="AD151" s="46"/>
      <c r="AE151" s="46"/>
      <c r="AF151" s="46"/>
      <c r="AG151" s="68">
        <v>118030888</v>
      </c>
      <c r="AH151" s="86"/>
      <c r="AI151" s="86"/>
      <c r="AJ151" s="68">
        <v>94596602</v>
      </c>
      <c r="AK151" s="86"/>
      <c r="AL151" s="86"/>
      <c r="AM151" s="68">
        <v>110749110</v>
      </c>
      <c r="AN151" s="86"/>
      <c r="AO151" s="86"/>
      <c r="AP151" s="76">
        <v>112060515</v>
      </c>
      <c r="AQ151" s="96"/>
      <c r="AR151" s="96"/>
      <c r="AS151" s="77">
        <v>112485534</v>
      </c>
      <c r="AT151" s="13"/>
      <c r="AU151" s="13"/>
      <c r="AV151" s="77">
        <v>144551748</v>
      </c>
      <c r="AW151" s="13"/>
      <c r="AX151" s="13"/>
      <c r="AY151" s="77">
        <v>112987183</v>
      </c>
      <c r="AZ151" s="13"/>
      <c r="BA151" s="13"/>
      <c r="BB151" s="13"/>
      <c r="BC151" s="13"/>
      <c r="BD151" s="13"/>
      <c r="BE151" s="13"/>
      <c r="BF151" s="13"/>
      <c r="BG151" s="13"/>
      <c r="BH151" s="13"/>
      <c r="BI151" s="13"/>
      <c r="BJ151" s="13"/>
      <c r="BK151" s="13"/>
      <c r="BL151" s="13"/>
      <c r="BM151" s="13"/>
      <c r="BN151" s="13"/>
      <c r="BO151" s="13"/>
    </row>
    <row r="152" spans="1:67" x14ac:dyDescent="0.35">
      <c r="A152" s="141"/>
      <c r="B152" s="141"/>
      <c r="C152" s="141"/>
      <c r="D152" s="141"/>
      <c r="E152" s="141"/>
      <c r="F152" s="141"/>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92" t="s">
        <v>450</v>
      </c>
      <c r="AG152" s="144"/>
      <c r="AH152" s="144"/>
      <c r="AI152" s="144"/>
      <c r="AJ152" s="144"/>
      <c r="AK152" s="144"/>
      <c r="AL152" s="144"/>
      <c r="AM152" s="144"/>
      <c r="AN152" s="144"/>
      <c r="AO152" s="144"/>
      <c r="AP152" s="138"/>
      <c r="AQ152" s="9"/>
      <c r="AR152" s="9"/>
      <c r="AS152" s="13"/>
      <c r="AT152" s="13"/>
      <c r="AU152" s="13"/>
      <c r="AV152" s="13"/>
      <c r="AW152" s="13"/>
      <c r="AX152" s="13"/>
      <c r="AY152" s="13"/>
      <c r="AZ152" s="13"/>
      <c r="BA152" s="13"/>
      <c r="BB152" s="13"/>
      <c r="BC152" s="13"/>
      <c r="BD152" s="13"/>
      <c r="BE152" s="13"/>
      <c r="BF152" s="13"/>
      <c r="BG152" s="13"/>
      <c r="BH152" s="13"/>
      <c r="BI152" s="13"/>
      <c r="BJ152" s="13"/>
      <c r="BK152" s="13"/>
      <c r="BL152" s="13"/>
      <c r="BM152" s="13"/>
      <c r="BN152" s="13"/>
      <c r="BO152" s="13"/>
    </row>
    <row r="153" spans="1:67" x14ac:dyDescent="0.35">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v>195</v>
      </c>
      <c r="AT153" s="13" t="s">
        <v>521</v>
      </c>
      <c r="AU153" s="13"/>
      <c r="AV153" s="13"/>
      <c r="AW153" s="13"/>
      <c r="AX153" s="13"/>
      <c r="AY153" s="13"/>
      <c r="AZ153" s="13"/>
      <c r="BA153" s="13"/>
      <c r="BB153" s="13"/>
      <c r="BC153" s="13"/>
      <c r="BD153" s="13"/>
      <c r="BE153" s="13"/>
      <c r="BF153" s="13"/>
      <c r="BG153" s="13"/>
      <c r="BH153" s="13"/>
      <c r="BI153" s="13"/>
      <c r="BJ153" s="13"/>
      <c r="BK153" s="13"/>
      <c r="BL153" s="13"/>
      <c r="BM153" s="13"/>
      <c r="BN153" s="13"/>
      <c r="BO153" s="13"/>
    </row>
    <row r="154" spans="1:67" x14ac:dyDescent="0.35">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c r="AK154" s="13"/>
      <c r="AL154" s="13"/>
      <c r="AM154" s="13"/>
      <c r="AN154" s="13"/>
      <c r="AO154" s="13"/>
      <c r="AP154" s="13"/>
      <c r="AQ154" s="13"/>
      <c r="AR154" s="13"/>
      <c r="AS154" s="13">
        <v>37</v>
      </c>
      <c r="AT154" s="13" t="s">
        <v>522</v>
      </c>
      <c r="AU154" s="13"/>
      <c r="AV154" s="13"/>
      <c r="AW154" s="13"/>
      <c r="AX154" s="13"/>
      <c r="AY154" s="13"/>
      <c r="AZ154" s="13"/>
      <c r="BA154" s="13"/>
      <c r="BB154" s="13"/>
      <c r="BC154" s="13"/>
      <c r="BD154" s="13"/>
      <c r="BE154" s="13"/>
      <c r="BF154" s="13"/>
      <c r="BG154" s="13"/>
      <c r="BH154" s="13"/>
      <c r="BI154" s="13"/>
      <c r="BJ154" s="13"/>
      <c r="BK154" s="13"/>
      <c r="BL154" s="13"/>
      <c r="BM154" s="13"/>
      <c r="BN154" s="13"/>
      <c r="BO154" s="13"/>
    </row>
    <row r="155" spans="1:67" x14ac:dyDescent="0.35">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v>152</v>
      </c>
      <c r="AT155" s="13"/>
      <c r="AU155" s="13"/>
      <c r="AV155" s="13"/>
      <c r="AW155" s="13"/>
      <c r="AX155" s="13"/>
      <c r="AY155" s="13"/>
      <c r="AZ155" s="13"/>
      <c r="BA155" s="13"/>
      <c r="BB155" s="13"/>
      <c r="BC155" s="13"/>
      <c r="BD155" s="13"/>
      <c r="BE155" s="13"/>
      <c r="BF155" s="13"/>
      <c r="BG155" s="13"/>
      <c r="BH155" s="13"/>
      <c r="BI155" s="13"/>
      <c r="BJ155" s="13"/>
      <c r="BK155" s="13"/>
      <c r="BL155" s="13"/>
      <c r="BM155" s="13"/>
      <c r="BN155" s="13"/>
      <c r="BO155" s="13"/>
    </row>
    <row r="156" spans="1:67" x14ac:dyDescent="0.35">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c r="BB156" s="13"/>
      <c r="BC156" s="13"/>
      <c r="BD156" s="13"/>
      <c r="BE156" s="13"/>
      <c r="BF156" s="13"/>
      <c r="BG156" s="13"/>
      <c r="BH156" s="13"/>
      <c r="BI156" s="13"/>
      <c r="BJ156" s="13"/>
      <c r="BK156" s="13"/>
      <c r="BL156" s="13"/>
      <c r="BM156" s="13"/>
      <c r="BN156" s="13"/>
      <c r="BO156" s="13"/>
    </row>
    <row r="157" spans="1:67" x14ac:dyDescent="0.35">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t="s">
        <v>523</v>
      </c>
      <c r="AT157" s="13"/>
      <c r="AU157" s="13"/>
      <c r="AV157" s="13"/>
      <c r="AW157" s="13"/>
      <c r="AX157" s="13"/>
      <c r="AY157" s="13"/>
      <c r="AZ157" s="13"/>
      <c r="BA157" s="13"/>
      <c r="BB157" s="13"/>
      <c r="BC157" s="13"/>
      <c r="BD157" s="13"/>
      <c r="BE157" s="13"/>
      <c r="BF157" s="13"/>
      <c r="BG157" s="13"/>
      <c r="BH157" s="13"/>
      <c r="BI157" s="13"/>
      <c r="BJ157" s="13"/>
      <c r="BK157" s="13"/>
      <c r="BL157" s="13"/>
      <c r="BM157" s="13"/>
      <c r="BN157" s="13"/>
      <c r="BO157" s="13"/>
    </row>
    <row r="158" spans="1:67" x14ac:dyDescent="0.35">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c r="AK158" s="13"/>
      <c r="AL158" s="13"/>
      <c r="AM158" s="13"/>
      <c r="AN158" s="13"/>
      <c r="AO158" s="13"/>
      <c r="AP158" s="13"/>
      <c r="AQ158" s="13"/>
      <c r="AR158" s="13"/>
      <c r="AS158" s="13">
        <f>132+31</f>
        <v>163</v>
      </c>
      <c r="AT158" s="13" t="s">
        <v>521</v>
      </c>
      <c r="AU158" s="13"/>
      <c r="AV158" s="13"/>
      <c r="AW158" s="13"/>
      <c r="AX158" s="13"/>
      <c r="AY158" s="13"/>
      <c r="AZ158" s="13"/>
      <c r="BA158" s="13"/>
      <c r="BB158" s="13"/>
      <c r="BC158" s="13"/>
      <c r="BD158" s="13"/>
      <c r="BE158" s="13"/>
      <c r="BF158" s="13"/>
      <c r="BG158" s="13"/>
      <c r="BH158" s="13"/>
      <c r="BI158" s="13"/>
      <c r="BJ158" s="13"/>
      <c r="BK158" s="13"/>
      <c r="BL158" s="13"/>
      <c r="BM158" s="13"/>
      <c r="BN158" s="13"/>
      <c r="BO158" s="13"/>
    </row>
    <row r="159" spans="1:67" x14ac:dyDescent="0.35">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f>488-26-34</f>
        <v>428</v>
      </c>
      <c r="AT159" s="13"/>
      <c r="AU159" s="13"/>
      <c r="AV159" s="13"/>
      <c r="AW159" s="13"/>
      <c r="AX159" s="13"/>
      <c r="AY159" s="13"/>
      <c r="AZ159" s="13"/>
      <c r="BA159" s="13"/>
      <c r="BB159" s="13"/>
      <c r="BC159" s="13"/>
      <c r="BD159" s="13"/>
      <c r="BE159" s="13"/>
      <c r="BF159" s="13"/>
      <c r="BG159" s="13"/>
      <c r="BH159" s="13"/>
      <c r="BI159" s="13"/>
      <c r="BJ159" s="13"/>
      <c r="BK159" s="13"/>
      <c r="BL159" s="13"/>
      <c r="BM159" s="13"/>
      <c r="BN159" s="13"/>
      <c r="BO159" s="13"/>
    </row>
    <row r="160" spans="1:67" x14ac:dyDescent="0.35">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c r="AK160" s="13"/>
      <c r="AL160" s="13"/>
      <c r="AM160" s="13"/>
      <c r="AN160" s="13"/>
      <c r="AO160" s="13"/>
      <c r="AP160" s="13"/>
      <c r="AQ160" s="13"/>
      <c r="AR160" s="13"/>
      <c r="AS160" s="13">
        <f>ROUND((AS158/AS159)*100,2)</f>
        <v>38.08</v>
      </c>
      <c r="AT160" s="13"/>
      <c r="AU160" s="13"/>
      <c r="AV160" s="13"/>
      <c r="AW160" s="13"/>
      <c r="AX160" s="13"/>
      <c r="AY160" s="13"/>
      <c r="AZ160" s="13"/>
      <c r="BA160" s="13"/>
      <c r="BB160" s="13"/>
      <c r="BC160" s="13"/>
      <c r="BD160" s="13"/>
      <c r="BE160" s="13"/>
      <c r="BF160" s="13"/>
      <c r="BG160" s="13"/>
      <c r="BH160" s="13"/>
      <c r="BI160" s="13"/>
      <c r="BJ160" s="13"/>
      <c r="BK160" s="13"/>
      <c r="BL160" s="13"/>
      <c r="BM160" s="13"/>
      <c r="BN160" s="13"/>
      <c r="BO160" s="13"/>
    </row>
    <row r="161" spans="1:67" x14ac:dyDescent="0.35">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c r="BB161" s="13"/>
      <c r="BC161" s="13"/>
      <c r="BD161" s="13"/>
      <c r="BE161" s="13"/>
      <c r="BF161" s="13"/>
      <c r="BG161" s="13"/>
      <c r="BH161" s="13"/>
      <c r="BI161" s="13"/>
      <c r="BJ161" s="13"/>
      <c r="BK161" s="13"/>
      <c r="BL161" s="13"/>
      <c r="BM161" s="13"/>
      <c r="BN161" s="13"/>
      <c r="BO161" s="13"/>
    </row>
    <row r="162" spans="1:67" x14ac:dyDescent="0.35">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c r="AK162" s="13"/>
      <c r="AL162" s="13"/>
      <c r="AM162" s="13"/>
      <c r="AN162" s="13"/>
      <c r="AO162" s="13"/>
      <c r="AP162" s="13"/>
      <c r="AQ162" s="13"/>
      <c r="AR162" s="13"/>
      <c r="AS162" s="13"/>
      <c r="AT162" s="13"/>
      <c r="AU162" s="13"/>
      <c r="AV162" s="13"/>
      <c r="AW162" s="13"/>
      <c r="AX162" s="13"/>
      <c r="AY162" s="13"/>
      <c r="AZ162" s="13"/>
      <c r="BA162" s="13"/>
      <c r="BB162" s="13"/>
      <c r="BC162" s="13"/>
      <c r="BD162" s="13"/>
      <c r="BE162" s="13"/>
      <c r="BF162" s="13"/>
      <c r="BG162" s="13"/>
      <c r="BH162" s="13"/>
      <c r="BI162" s="13"/>
      <c r="BJ162" s="13"/>
      <c r="BK162" s="13"/>
      <c r="BL162" s="13"/>
      <c r="BM162" s="13"/>
      <c r="BN162" s="13"/>
      <c r="BO162" s="13"/>
    </row>
    <row r="163" spans="1:67" x14ac:dyDescent="0.35">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c r="BB163" s="13"/>
      <c r="BC163" s="13"/>
      <c r="BD163" s="13"/>
      <c r="BE163" s="13"/>
      <c r="BF163" s="13"/>
      <c r="BG163" s="13"/>
      <c r="BH163" s="13"/>
      <c r="BI163" s="13"/>
      <c r="BJ163" s="13"/>
      <c r="BK163" s="13"/>
      <c r="BL163" s="13"/>
      <c r="BM163" s="13"/>
      <c r="BN163" s="13"/>
      <c r="BO163" s="13"/>
    </row>
    <row r="164" spans="1:67" x14ac:dyDescent="0.35">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c r="AK164" s="13"/>
      <c r="AL164" s="13"/>
      <c r="AM164" s="13"/>
      <c r="AN164" s="13"/>
      <c r="AO164" s="13"/>
      <c r="AP164" s="13"/>
      <c r="AQ164" s="13"/>
      <c r="AR164" s="13"/>
      <c r="AS164" s="13"/>
      <c r="AT164" s="13"/>
      <c r="AU164" s="13"/>
      <c r="AV164" s="13"/>
      <c r="AW164" s="13"/>
      <c r="AX164" s="13"/>
      <c r="AY164" s="13"/>
      <c r="AZ164" s="13"/>
      <c r="BA164" s="13"/>
      <c r="BB164" s="13"/>
      <c r="BC164" s="13"/>
      <c r="BD164" s="13"/>
      <c r="BE164" s="13"/>
      <c r="BF164" s="13"/>
      <c r="BG164" s="13"/>
      <c r="BH164" s="13"/>
      <c r="BI164" s="13"/>
      <c r="BJ164" s="13"/>
      <c r="BK164" s="13"/>
      <c r="BL164" s="13"/>
      <c r="BM164" s="13"/>
      <c r="BN164" s="13"/>
      <c r="BO164" s="13"/>
    </row>
    <row r="165" spans="1:67" x14ac:dyDescent="0.35">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c r="BB165" s="13"/>
      <c r="BC165" s="13"/>
      <c r="BD165" s="13"/>
      <c r="BE165" s="13"/>
      <c r="BF165" s="13"/>
      <c r="BG165" s="13"/>
      <c r="BH165" s="13"/>
      <c r="BI165" s="13"/>
      <c r="BJ165" s="13"/>
      <c r="BK165" s="13"/>
      <c r="BL165" s="13"/>
      <c r="BM165" s="13"/>
      <c r="BN165" s="13"/>
      <c r="BO165" s="13"/>
    </row>
    <row r="166" spans="1:67" x14ac:dyDescent="0.35">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c r="AK166" s="13"/>
      <c r="AL166" s="13"/>
      <c r="AM166" s="13"/>
      <c r="AN166" s="13"/>
      <c r="AO166" s="13"/>
      <c r="AP166" s="13"/>
      <c r="AQ166" s="13"/>
      <c r="AR166" s="13"/>
      <c r="AS166" s="13"/>
      <c r="AT166" s="13"/>
      <c r="AU166" s="13"/>
      <c r="AV166" s="13"/>
      <c r="AW166" s="13"/>
      <c r="AX166" s="13"/>
      <c r="AY166" s="13"/>
      <c r="AZ166" s="13"/>
      <c r="BA166" s="13"/>
      <c r="BB166" s="13"/>
      <c r="BC166" s="13"/>
      <c r="BD166" s="13"/>
      <c r="BE166" s="13"/>
      <c r="BF166" s="13"/>
      <c r="BG166" s="13"/>
      <c r="BH166" s="13"/>
      <c r="BI166" s="13"/>
      <c r="BJ166" s="13"/>
      <c r="BK166" s="13"/>
      <c r="BL166" s="13"/>
      <c r="BM166" s="13"/>
      <c r="BN166" s="13"/>
      <c r="BO166" s="13"/>
    </row>
    <row r="167" spans="1:67" x14ac:dyDescent="0.35">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c r="BB167" s="13"/>
      <c r="BC167" s="13"/>
      <c r="BD167" s="13"/>
      <c r="BE167" s="13"/>
      <c r="BF167" s="13"/>
      <c r="BG167" s="13"/>
      <c r="BH167" s="13"/>
      <c r="BI167" s="13"/>
      <c r="BJ167" s="13"/>
      <c r="BK167" s="13"/>
      <c r="BL167" s="13"/>
      <c r="BM167" s="13"/>
      <c r="BN167" s="13"/>
      <c r="BO167" s="13"/>
    </row>
    <row r="168" spans="1:67" x14ac:dyDescent="0.35">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3"/>
      <c r="AW168" s="13"/>
      <c r="AX168" s="13"/>
      <c r="AY168" s="13"/>
      <c r="AZ168" s="13"/>
      <c r="BA168" s="13"/>
      <c r="BB168" s="13"/>
      <c r="BC168" s="13"/>
      <c r="BD168" s="13"/>
      <c r="BE168" s="13"/>
      <c r="BF168" s="13"/>
      <c r="BG168" s="13"/>
      <c r="BH168" s="13"/>
      <c r="BI168" s="13"/>
      <c r="BJ168" s="13"/>
      <c r="BK168" s="13"/>
      <c r="BL168" s="13"/>
      <c r="BM168" s="13"/>
      <c r="BN168" s="13"/>
      <c r="BO168" s="13"/>
    </row>
    <row r="169" spans="1:67" x14ac:dyDescent="0.35">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13"/>
      <c r="BB169" s="13"/>
      <c r="BC169" s="13"/>
      <c r="BD169" s="13"/>
      <c r="BE169" s="13"/>
      <c r="BF169" s="13"/>
      <c r="BG169" s="13"/>
      <c r="BH169" s="13"/>
      <c r="BI169" s="13"/>
      <c r="BJ169" s="13"/>
      <c r="BK169" s="13"/>
      <c r="BL169" s="13"/>
      <c r="BM169" s="13"/>
      <c r="BN169" s="13"/>
      <c r="BO169" s="13"/>
    </row>
    <row r="170" spans="1:67" x14ac:dyDescent="0.35">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c r="BB170" s="13"/>
      <c r="BC170" s="13"/>
      <c r="BD170" s="13"/>
      <c r="BE170" s="13"/>
      <c r="BF170" s="13"/>
      <c r="BG170" s="13"/>
      <c r="BH170" s="13"/>
      <c r="BI170" s="13"/>
      <c r="BJ170" s="13"/>
      <c r="BK170" s="13"/>
      <c r="BL170" s="13"/>
      <c r="BM170" s="13"/>
      <c r="BN170" s="13"/>
      <c r="BO170" s="13"/>
    </row>
    <row r="171" spans="1:67" x14ac:dyDescent="0.35">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13"/>
      <c r="BB171" s="13"/>
      <c r="BC171" s="13"/>
      <c r="BD171" s="13"/>
      <c r="BE171" s="13"/>
      <c r="BF171" s="13"/>
      <c r="BG171" s="13"/>
      <c r="BH171" s="13"/>
      <c r="BI171" s="13"/>
      <c r="BJ171" s="13"/>
      <c r="BK171" s="13"/>
      <c r="BL171" s="13"/>
      <c r="BM171" s="13"/>
      <c r="BN171" s="13"/>
      <c r="BO171" s="13"/>
    </row>
    <row r="172" spans="1:67" x14ac:dyDescent="0.35">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13"/>
      <c r="AL172" s="13"/>
      <c r="AM172" s="13"/>
      <c r="AN172" s="13"/>
      <c r="AO172" s="13"/>
      <c r="AP172" s="13"/>
      <c r="AQ172" s="13"/>
      <c r="AR172" s="13"/>
      <c r="AS172" s="13"/>
      <c r="AT172" s="13"/>
      <c r="AU172" s="13"/>
      <c r="AV172" s="13"/>
      <c r="AW172" s="13"/>
      <c r="AX172" s="13"/>
      <c r="AY172" s="13"/>
      <c r="AZ172" s="13"/>
      <c r="BA172" s="13"/>
      <c r="BB172" s="13"/>
      <c r="BC172" s="13"/>
      <c r="BD172" s="13"/>
      <c r="BE172" s="13"/>
      <c r="BF172" s="13"/>
      <c r="BG172" s="13"/>
      <c r="BH172" s="13"/>
      <c r="BI172" s="13"/>
      <c r="BJ172" s="13"/>
      <c r="BK172" s="13"/>
      <c r="BL172" s="13"/>
      <c r="BM172" s="13"/>
      <c r="BN172" s="13"/>
      <c r="BO172" s="13"/>
    </row>
    <row r="173" spans="1:67" x14ac:dyDescent="0.35">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13"/>
      <c r="BB173" s="13"/>
      <c r="BC173" s="13"/>
      <c r="BD173" s="13"/>
      <c r="BE173" s="13"/>
      <c r="BF173" s="13"/>
      <c r="BG173" s="13"/>
      <c r="BH173" s="13"/>
      <c r="BI173" s="13"/>
      <c r="BJ173" s="13"/>
      <c r="BK173" s="13"/>
      <c r="BL173" s="13"/>
      <c r="BM173" s="13"/>
      <c r="BN173" s="13"/>
      <c r="BO173" s="13"/>
    </row>
    <row r="174" spans="1:67" x14ac:dyDescent="0.35">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13"/>
      <c r="BB174" s="13"/>
      <c r="BC174" s="13"/>
      <c r="BD174" s="13"/>
      <c r="BE174" s="13"/>
      <c r="BF174" s="13"/>
      <c r="BG174" s="13"/>
      <c r="BH174" s="13"/>
      <c r="BI174" s="13"/>
      <c r="BJ174" s="13"/>
      <c r="BK174" s="13"/>
      <c r="BL174" s="13"/>
      <c r="BM174" s="13"/>
      <c r="BN174" s="13"/>
      <c r="BO174" s="13"/>
    </row>
    <row r="175" spans="1:67" x14ac:dyDescent="0.35">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13"/>
      <c r="BB175" s="13"/>
      <c r="BC175" s="13"/>
      <c r="BD175" s="13"/>
      <c r="BE175" s="13"/>
      <c r="BF175" s="13"/>
      <c r="BG175" s="13"/>
      <c r="BH175" s="13"/>
      <c r="BI175" s="13"/>
      <c r="BJ175" s="13"/>
      <c r="BK175" s="13"/>
      <c r="BL175" s="13"/>
      <c r="BM175" s="13"/>
      <c r="BN175" s="13"/>
      <c r="BO175" s="13"/>
    </row>
    <row r="176" spans="1:67" x14ac:dyDescent="0.35">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13"/>
      <c r="BB176" s="13"/>
      <c r="BC176" s="13"/>
      <c r="BD176" s="13"/>
      <c r="BE176" s="13"/>
      <c r="BF176" s="13"/>
      <c r="BG176" s="13"/>
      <c r="BH176" s="13"/>
      <c r="BI176" s="13"/>
      <c r="BJ176" s="13"/>
      <c r="BK176" s="13"/>
      <c r="BL176" s="13"/>
      <c r="BM176" s="13"/>
      <c r="BN176" s="13"/>
      <c r="BO176" s="13"/>
    </row>
    <row r="177" spans="1:67" x14ac:dyDescent="0.35">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c r="BM177" s="13"/>
      <c r="BN177" s="13"/>
      <c r="BO177" s="13"/>
    </row>
    <row r="178" spans="1:67" x14ac:dyDescent="0.35">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13"/>
      <c r="BB178" s="13"/>
      <c r="BC178" s="13"/>
      <c r="BD178" s="13"/>
      <c r="BE178" s="13"/>
      <c r="BF178" s="13"/>
      <c r="BG178" s="13"/>
      <c r="BH178" s="13"/>
      <c r="BI178" s="13"/>
      <c r="BJ178" s="13"/>
      <c r="BK178" s="13"/>
      <c r="BL178" s="13"/>
      <c r="BM178" s="13"/>
      <c r="BN178" s="13"/>
      <c r="BO178" s="13"/>
    </row>
    <row r="179" spans="1:67" x14ac:dyDescent="0.35">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c r="AK179" s="13"/>
      <c r="AL179" s="13"/>
      <c r="AM179" s="13"/>
      <c r="AN179" s="13"/>
      <c r="AO179" s="13"/>
      <c r="AP179" s="13"/>
      <c r="AQ179" s="13"/>
      <c r="AR179" s="13"/>
      <c r="AS179" s="13"/>
      <c r="AT179" s="13"/>
      <c r="AU179" s="13"/>
      <c r="AV179" s="13"/>
      <c r="AW179" s="13"/>
      <c r="AX179" s="13"/>
      <c r="AY179" s="13"/>
      <c r="AZ179" s="13"/>
      <c r="BA179" s="13"/>
      <c r="BB179" s="13"/>
      <c r="BC179" s="13"/>
      <c r="BD179" s="13"/>
      <c r="BE179" s="13"/>
      <c r="BF179" s="13"/>
      <c r="BG179" s="13"/>
      <c r="BH179" s="13"/>
      <c r="BI179" s="13"/>
      <c r="BJ179" s="13"/>
      <c r="BK179" s="13"/>
      <c r="BL179" s="13"/>
      <c r="BM179" s="13"/>
      <c r="BN179" s="13"/>
      <c r="BO179" s="13"/>
    </row>
    <row r="180" spans="1:67" x14ac:dyDescent="0.35">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13"/>
      <c r="BB180" s="13"/>
      <c r="BC180" s="13"/>
      <c r="BD180" s="13"/>
      <c r="BE180" s="13"/>
      <c r="BF180" s="13"/>
      <c r="BG180" s="13"/>
      <c r="BH180" s="13"/>
      <c r="BI180" s="13"/>
      <c r="BJ180" s="13"/>
      <c r="BK180" s="13"/>
      <c r="BL180" s="13"/>
      <c r="BM180" s="13"/>
      <c r="BN180" s="13"/>
      <c r="BO180" s="13"/>
    </row>
    <row r="181" spans="1:67" x14ac:dyDescent="0.35">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13"/>
      <c r="BB181" s="13"/>
      <c r="BC181" s="13"/>
      <c r="BD181" s="13"/>
      <c r="BE181" s="13"/>
      <c r="BF181" s="13"/>
      <c r="BG181" s="13"/>
      <c r="BH181" s="13"/>
      <c r="BI181" s="13"/>
      <c r="BJ181" s="13"/>
      <c r="BK181" s="13"/>
      <c r="BL181" s="13"/>
      <c r="BM181" s="13"/>
      <c r="BN181" s="13"/>
      <c r="BO181" s="13"/>
    </row>
    <row r="182" spans="1:67" x14ac:dyDescent="0.35">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c r="AK182" s="13"/>
      <c r="AL182" s="13"/>
      <c r="AM182" s="13"/>
      <c r="AN182" s="13"/>
      <c r="AO182" s="13"/>
      <c r="AP182" s="13"/>
      <c r="AQ182" s="13"/>
      <c r="AR182" s="13"/>
      <c r="AS182" s="13"/>
      <c r="AT182" s="13"/>
      <c r="AU182" s="13"/>
      <c r="AV182" s="13"/>
      <c r="AW182" s="13"/>
      <c r="AX182" s="13"/>
      <c r="AY182" s="13"/>
      <c r="AZ182" s="13"/>
      <c r="BA182" s="13"/>
      <c r="BB182" s="13"/>
      <c r="BC182" s="13"/>
      <c r="BD182" s="13"/>
      <c r="BE182" s="13"/>
      <c r="BF182" s="13"/>
      <c r="BG182" s="13"/>
      <c r="BH182" s="13"/>
      <c r="BI182" s="13"/>
      <c r="BJ182" s="13"/>
      <c r="BK182" s="13"/>
      <c r="BL182" s="13"/>
      <c r="BM182" s="13"/>
      <c r="BN182" s="13"/>
      <c r="BO182" s="13"/>
    </row>
    <row r="183" spans="1:67" x14ac:dyDescent="0.35">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c r="AK183" s="13"/>
      <c r="AL183" s="13"/>
      <c r="AM183" s="13"/>
      <c r="AN183" s="13"/>
      <c r="AO183" s="13"/>
      <c r="AP183" s="13"/>
      <c r="AQ183" s="13"/>
      <c r="AR183" s="13"/>
      <c r="AS183" s="13"/>
      <c r="AT183" s="13"/>
      <c r="AU183" s="13"/>
      <c r="AV183" s="13"/>
      <c r="AW183" s="13"/>
      <c r="AX183" s="13"/>
      <c r="AY183" s="13"/>
      <c r="AZ183" s="13"/>
      <c r="BA183" s="13"/>
      <c r="BB183" s="13"/>
      <c r="BC183" s="13"/>
      <c r="BD183" s="13"/>
      <c r="BE183" s="13"/>
      <c r="BF183" s="13"/>
      <c r="BG183" s="13"/>
      <c r="BH183" s="13"/>
      <c r="BI183" s="13"/>
      <c r="BJ183" s="13"/>
      <c r="BK183" s="13"/>
      <c r="BL183" s="13"/>
      <c r="BM183" s="13"/>
      <c r="BN183" s="13"/>
      <c r="BO183" s="13"/>
    </row>
    <row r="184" spans="1:67" x14ac:dyDescent="0.35">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13"/>
      <c r="BB184" s="13"/>
      <c r="BC184" s="13"/>
      <c r="BD184" s="13"/>
      <c r="BE184" s="13"/>
      <c r="BF184" s="13"/>
      <c r="BG184" s="13"/>
      <c r="BH184" s="13"/>
      <c r="BI184" s="13"/>
      <c r="BJ184" s="13"/>
      <c r="BK184" s="13"/>
      <c r="BL184" s="13"/>
      <c r="BM184" s="13"/>
      <c r="BN184" s="13"/>
      <c r="BO184" s="13"/>
    </row>
    <row r="185" spans="1:67" x14ac:dyDescent="0.35">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13"/>
      <c r="BB185" s="13"/>
      <c r="BC185" s="13"/>
      <c r="BD185" s="13"/>
      <c r="BE185" s="13"/>
      <c r="BF185" s="13"/>
      <c r="BG185" s="13"/>
      <c r="BH185" s="13"/>
      <c r="BI185" s="13"/>
      <c r="BJ185" s="13"/>
      <c r="BK185" s="13"/>
      <c r="BL185" s="13"/>
      <c r="BM185" s="13"/>
      <c r="BN185" s="13"/>
      <c r="BO185" s="13"/>
    </row>
    <row r="186" spans="1:67" x14ac:dyDescent="0.35">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13"/>
      <c r="BB186" s="13"/>
      <c r="BC186" s="13"/>
      <c r="BD186" s="13"/>
      <c r="BE186" s="13"/>
      <c r="BF186" s="13"/>
      <c r="BG186" s="13"/>
      <c r="BH186" s="13"/>
      <c r="BI186" s="13"/>
      <c r="BJ186" s="13"/>
      <c r="BK186" s="13"/>
      <c r="BL186" s="13"/>
      <c r="BM186" s="13"/>
      <c r="BN186" s="13"/>
      <c r="BO186" s="13"/>
    </row>
    <row r="187" spans="1:67" x14ac:dyDescent="0.35">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13"/>
      <c r="BB187" s="13"/>
      <c r="BC187" s="13"/>
      <c r="BD187" s="13"/>
      <c r="BE187" s="13"/>
      <c r="BF187" s="13"/>
      <c r="BG187" s="13"/>
      <c r="BH187" s="13"/>
      <c r="BI187" s="13"/>
      <c r="BJ187" s="13"/>
      <c r="BK187" s="13"/>
      <c r="BL187" s="13"/>
      <c r="BM187" s="13"/>
      <c r="BN187" s="13"/>
      <c r="BO187" s="13"/>
    </row>
    <row r="188" spans="1:67" x14ac:dyDescent="0.35">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13"/>
      <c r="BB188" s="13"/>
      <c r="BC188" s="13"/>
      <c r="BD188" s="13"/>
      <c r="BE188" s="13"/>
      <c r="BF188" s="13"/>
      <c r="BG188" s="13"/>
      <c r="BH188" s="13"/>
      <c r="BI188" s="13"/>
      <c r="BJ188" s="13"/>
      <c r="BK188" s="13"/>
      <c r="BL188" s="13"/>
      <c r="BM188" s="13"/>
      <c r="BN188" s="13"/>
      <c r="BO188" s="13"/>
    </row>
    <row r="189" spans="1:67" x14ac:dyDescent="0.35">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13"/>
      <c r="BB189" s="13"/>
      <c r="BC189" s="13"/>
      <c r="BD189" s="13"/>
      <c r="BE189" s="13"/>
      <c r="BF189" s="13"/>
      <c r="BG189" s="13"/>
      <c r="BH189" s="13"/>
      <c r="BI189" s="13"/>
      <c r="BJ189" s="13"/>
      <c r="BK189" s="13"/>
      <c r="BL189" s="13"/>
      <c r="BM189" s="13"/>
      <c r="BN189" s="13"/>
      <c r="BO189" s="13"/>
    </row>
    <row r="190" spans="1:67" x14ac:dyDescent="0.35">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13"/>
      <c r="BB190" s="13"/>
      <c r="BC190" s="13"/>
      <c r="BD190" s="13"/>
      <c r="BE190" s="13"/>
      <c r="BF190" s="13"/>
      <c r="BG190" s="13"/>
      <c r="BH190" s="13"/>
      <c r="BI190" s="13"/>
      <c r="BJ190" s="13"/>
      <c r="BK190" s="13"/>
      <c r="BL190" s="13"/>
      <c r="BM190" s="13"/>
      <c r="BN190" s="13"/>
      <c r="BO190" s="13"/>
    </row>
    <row r="191" spans="1:67" x14ac:dyDescent="0.35">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13"/>
      <c r="BB191" s="13"/>
      <c r="BC191" s="13"/>
      <c r="BD191" s="13"/>
      <c r="BE191" s="13"/>
      <c r="BF191" s="13"/>
      <c r="BG191" s="13"/>
      <c r="BH191" s="13"/>
      <c r="BI191" s="13"/>
      <c r="BJ191" s="13"/>
      <c r="BK191" s="13"/>
      <c r="BL191" s="13"/>
      <c r="BM191" s="13"/>
      <c r="BN191" s="13"/>
      <c r="BO191" s="13"/>
    </row>
    <row r="192" spans="1:67" x14ac:dyDescent="0.35">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13"/>
      <c r="BB192" s="13"/>
      <c r="BC192" s="13"/>
      <c r="BD192" s="13"/>
      <c r="BE192" s="13"/>
      <c r="BF192" s="13"/>
      <c r="BG192" s="13"/>
      <c r="BH192" s="13"/>
      <c r="BI192" s="13"/>
      <c r="BJ192" s="13"/>
      <c r="BK192" s="13"/>
      <c r="BL192" s="13"/>
      <c r="BM192" s="13"/>
      <c r="BN192" s="13"/>
      <c r="BO192" s="13"/>
    </row>
    <row r="193" spans="1:67" x14ac:dyDescent="0.35">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13"/>
      <c r="BB193" s="13"/>
      <c r="BC193" s="13"/>
      <c r="BD193" s="13"/>
      <c r="BE193" s="13"/>
      <c r="BF193" s="13"/>
      <c r="BG193" s="13"/>
      <c r="BH193" s="13"/>
      <c r="BI193" s="13"/>
      <c r="BJ193" s="13"/>
      <c r="BK193" s="13"/>
      <c r="BL193" s="13"/>
      <c r="BM193" s="13"/>
      <c r="BN193" s="13"/>
      <c r="BO193" s="13"/>
    </row>
    <row r="194" spans="1:67" x14ac:dyDescent="0.35">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13"/>
      <c r="BB194" s="13"/>
      <c r="BC194" s="13"/>
      <c r="BD194" s="13"/>
      <c r="BE194" s="13"/>
      <c r="BF194" s="13"/>
      <c r="BG194" s="13"/>
      <c r="BH194" s="13"/>
      <c r="BI194" s="13"/>
      <c r="BJ194" s="13"/>
      <c r="BK194" s="13"/>
      <c r="BL194" s="13"/>
      <c r="BM194" s="13"/>
      <c r="BN194" s="13"/>
      <c r="BO194" s="13"/>
    </row>
    <row r="195" spans="1:67" x14ac:dyDescent="0.35">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13"/>
      <c r="BB195" s="13"/>
      <c r="BC195" s="13"/>
      <c r="BD195" s="13"/>
      <c r="BE195" s="13"/>
      <c r="BF195" s="13"/>
      <c r="BG195" s="13"/>
      <c r="BH195" s="13"/>
      <c r="BI195" s="13"/>
      <c r="BJ195" s="13"/>
      <c r="BK195" s="13"/>
      <c r="BL195" s="13"/>
      <c r="BM195" s="13"/>
      <c r="BN195" s="13"/>
      <c r="BO195" s="13"/>
    </row>
    <row r="196" spans="1:67" x14ac:dyDescent="0.35">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13"/>
      <c r="BB196" s="13"/>
      <c r="BC196" s="13"/>
      <c r="BD196" s="13"/>
      <c r="BE196" s="13"/>
      <c r="BF196" s="13"/>
      <c r="BG196" s="13"/>
      <c r="BH196" s="13"/>
      <c r="BI196" s="13"/>
      <c r="BJ196" s="13"/>
      <c r="BK196" s="13"/>
      <c r="BL196" s="13"/>
      <c r="BM196" s="13"/>
      <c r="BN196" s="13"/>
      <c r="BO196" s="13"/>
    </row>
    <row r="197" spans="1:67" x14ac:dyDescent="0.35">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13"/>
      <c r="BB197" s="13"/>
      <c r="BC197" s="13"/>
      <c r="BD197" s="13"/>
      <c r="BE197" s="13"/>
      <c r="BF197" s="13"/>
      <c r="BG197" s="13"/>
      <c r="BH197" s="13"/>
      <c r="BI197" s="13"/>
      <c r="BJ197" s="13"/>
      <c r="BK197" s="13"/>
      <c r="BL197" s="13"/>
      <c r="BM197" s="13"/>
      <c r="BN197" s="13"/>
      <c r="BO197" s="13"/>
    </row>
    <row r="198" spans="1:67" x14ac:dyDescent="0.35">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c r="AK198" s="13"/>
      <c r="AL198" s="13"/>
      <c r="AM198" s="13"/>
      <c r="AN198" s="13"/>
      <c r="AO198" s="13"/>
      <c r="AP198" s="13"/>
      <c r="AQ198" s="13"/>
      <c r="AR198" s="13"/>
      <c r="AS198" s="13"/>
      <c r="AT198" s="13"/>
      <c r="AU198" s="13"/>
      <c r="AV198" s="13"/>
      <c r="AW198" s="13"/>
      <c r="AX198" s="13"/>
      <c r="AY198" s="13"/>
      <c r="AZ198" s="13"/>
      <c r="BA198" s="13"/>
      <c r="BB198" s="13"/>
      <c r="BC198" s="13"/>
      <c r="BD198" s="13"/>
      <c r="BE198" s="13"/>
      <c r="BF198" s="13"/>
      <c r="BG198" s="13"/>
      <c r="BH198" s="13"/>
      <c r="BI198" s="13"/>
      <c r="BJ198" s="13"/>
      <c r="BK198" s="13"/>
      <c r="BL198" s="13"/>
      <c r="BM198" s="13"/>
      <c r="BN198" s="13"/>
      <c r="BO198" s="13"/>
    </row>
    <row r="199" spans="1:67" x14ac:dyDescent="0.35">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13"/>
      <c r="BB199" s="13"/>
      <c r="BC199" s="13"/>
      <c r="BD199" s="13"/>
      <c r="BE199" s="13"/>
      <c r="BF199" s="13"/>
      <c r="BG199" s="13"/>
      <c r="BH199" s="13"/>
      <c r="BI199" s="13"/>
      <c r="BJ199" s="13"/>
      <c r="BK199" s="13"/>
      <c r="BL199" s="13"/>
      <c r="BM199" s="13"/>
      <c r="BN199" s="13"/>
      <c r="BO199" s="13"/>
    </row>
    <row r="200" spans="1:67" x14ac:dyDescent="0.35">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13"/>
      <c r="BB200" s="13"/>
      <c r="BC200" s="13"/>
      <c r="BD200" s="13"/>
      <c r="BE200" s="13"/>
      <c r="BF200" s="13"/>
      <c r="BG200" s="13"/>
      <c r="BH200" s="13"/>
      <c r="BI200" s="13"/>
      <c r="BJ200" s="13"/>
      <c r="BK200" s="13"/>
      <c r="BL200" s="13"/>
      <c r="BM200" s="13"/>
      <c r="BN200" s="13"/>
      <c r="BO200" s="13"/>
    </row>
    <row r="201" spans="1:67" x14ac:dyDescent="0.35">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c r="BB201" s="13"/>
      <c r="BC201" s="13"/>
      <c r="BD201" s="13"/>
      <c r="BE201" s="13"/>
      <c r="BF201" s="13"/>
      <c r="BG201" s="13"/>
      <c r="BH201" s="13"/>
      <c r="BI201" s="13"/>
      <c r="BJ201" s="13"/>
      <c r="BK201" s="13"/>
      <c r="BL201" s="13"/>
      <c r="BM201" s="13"/>
      <c r="BN201" s="13"/>
      <c r="BO201" s="13"/>
    </row>
    <row r="202" spans="1:67" x14ac:dyDescent="0.35">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c r="BB202" s="13"/>
      <c r="BC202" s="13"/>
      <c r="BD202" s="13"/>
      <c r="BE202" s="13"/>
      <c r="BF202" s="13"/>
      <c r="BG202" s="13"/>
      <c r="BH202" s="13"/>
      <c r="BI202" s="13"/>
      <c r="BJ202" s="13"/>
      <c r="BK202" s="13"/>
      <c r="BL202" s="13"/>
      <c r="BM202" s="13"/>
      <c r="BN202" s="13"/>
      <c r="BO202" s="13"/>
    </row>
    <row r="203" spans="1:67" x14ac:dyDescent="0.35">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13"/>
      <c r="BB203" s="13"/>
      <c r="BC203" s="13"/>
      <c r="BD203" s="13"/>
      <c r="BE203" s="13"/>
      <c r="BF203" s="13"/>
      <c r="BG203" s="13"/>
      <c r="BH203" s="13"/>
      <c r="BI203" s="13"/>
      <c r="BJ203" s="13"/>
      <c r="BK203" s="13"/>
      <c r="BL203" s="13"/>
      <c r="BM203" s="13"/>
      <c r="BN203" s="13"/>
      <c r="BO203" s="13"/>
    </row>
    <row r="204" spans="1:67" x14ac:dyDescent="0.35">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13"/>
      <c r="BB204" s="13"/>
      <c r="BC204" s="13"/>
      <c r="BD204" s="13"/>
      <c r="BE204" s="13"/>
      <c r="BF204" s="13"/>
      <c r="BG204" s="13"/>
      <c r="BH204" s="13"/>
      <c r="BI204" s="13"/>
      <c r="BJ204" s="13"/>
      <c r="BK204" s="13"/>
      <c r="BL204" s="13"/>
      <c r="BM204" s="13"/>
      <c r="BN204" s="13"/>
      <c r="BO204" s="13"/>
    </row>
    <row r="205" spans="1:67" x14ac:dyDescent="0.35">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13"/>
      <c r="BB205" s="13"/>
      <c r="BC205" s="13"/>
      <c r="BD205" s="13"/>
      <c r="BE205" s="13"/>
      <c r="BF205" s="13"/>
      <c r="BG205" s="13"/>
      <c r="BH205" s="13"/>
      <c r="BI205" s="13"/>
      <c r="BJ205" s="13"/>
      <c r="BK205" s="13"/>
      <c r="BL205" s="13"/>
      <c r="BM205" s="13"/>
      <c r="BN205" s="13"/>
      <c r="BO205" s="13"/>
    </row>
    <row r="206" spans="1:67" x14ac:dyDescent="0.35">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13"/>
      <c r="AI206" s="13"/>
      <c r="AJ206" s="13"/>
      <c r="AK206" s="13"/>
      <c r="AL206" s="13"/>
      <c r="AM206" s="13"/>
      <c r="AN206" s="13"/>
      <c r="AO206" s="13"/>
      <c r="AP206" s="13"/>
      <c r="AQ206" s="13"/>
      <c r="AR206" s="13"/>
      <c r="AS206" s="13"/>
      <c r="AT206" s="13"/>
      <c r="AU206" s="13"/>
      <c r="AV206" s="13"/>
      <c r="AW206" s="13"/>
      <c r="AX206" s="13"/>
      <c r="AY206" s="13"/>
      <c r="AZ206" s="13"/>
      <c r="BA206" s="13"/>
      <c r="BB206" s="13"/>
      <c r="BC206" s="13"/>
      <c r="BD206" s="13"/>
      <c r="BE206" s="13"/>
      <c r="BF206" s="13"/>
      <c r="BG206" s="13"/>
      <c r="BH206" s="13"/>
      <c r="BI206" s="13"/>
      <c r="BJ206" s="13"/>
      <c r="BK206" s="13"/>
      <c r="BL206" s="13"/>
      <c r="BM206" s="13"/>
      <c r="BN206" s="13"/>
      <c r="BO206" s="13"/>
    </row>
    <row r="207" spans="1:67" x14ac:dyDescent="0.35">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13"/>
      <c r="BB207" s="13"/>
      <c r="BC207" s="13"/>
      <c r="BD207" s="13"/>
      <c r="BE207" s="13"/>
      <c r="BF207" s="13"/>
      <c r="BG207" s="13"/>
      <c r="BH207" s="13"/>
      <c r="BI207" s="13"/>
      <c r="BJ207" s="13"/>
      <c r="BK207" s="13"/>
      <c r="BL207" s="13"/>
      <c r="BM207" s="13"/>
      <c r="BN207" s="13"/>
      <c r="BO207" s="13"/>
    </row>
    <row r="208" spans="1:67" x14ac:dyDescent="0.35">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13"/>
      <c r="AM208" s="13"/>
      <c r="AN208" s="13"/>
      <c r="AO208" s="13"/>
      <c r="AP208" s="13"/>
      <c r="AQ208" s="13"/>
      <c r="AR208" s="13"/>
      <c r="AS208" s="13"/>
      <c r="AT208" s="13"/>
      <c r="AU208" s="13"/>
      <c r="AV208" s="13"/>
      <c r="AW208" s="13"/>
      <c r="AX208" s="13"/>
      <c r="AY208" s="13"/>
      <c r="AZ208" s="13"/>
      <c r="BA208" s="13"/>
      <c r="BB208" s="13"/>
      <c r="BC208" s="13"/>
      <c r="BD208" s="13"/>
      <c r="BE208" s="13"/>
      <c r="BF208" s="13"/>
      <c r="BG208" s="13"/>
      <c r="BH208" s="13"/>
      <c r="BI208" s="13"/>
      <c r="BJ208" s="13"/>
      <c r="BK208" s="13"/>
      <c r="BL208" s="13"/>
      <c r="BM208" s="13"/>
      <c r="BN208" s="13"/>
      <c r="BO208" s="13"/>
    </row>
    <row r="209" spans="1:67" x14ac:dyDescent="0.35">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13"/>
      <c r="BB209" s="13"/>
      <c r="BC209" s="13"/>
      <c r="BD209" s="13"/>
      <c r="BE209" s="13"/>
      <c r="BF209" s="13"/>
      <c r="BG209" s="13"/>
      <c r="BH209" s="13"/>
      <c r="BI209" s="13"/>
      <c r="BJ209" s="13"/>
      <c r="BK209" s="13"/>
      <c r="BL209" s="13"/>
      <c r="BM209" s="13"/>
      <c r="BN209" s="13"/>
      <c r="BO209" s="13"/>
    </row>
    <row r="210" spans="1:67" x14ac:dyDescent="0.35">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13"/>
      <c r="BB210" s="13"/>
      <c r="BC210" s="13"/>
      <c r="BD210" s="13"/>
      <c r="BE210" s="13"/>
      <c r="BF210" s="13"/>
      <c r="BG210" s="13"/>
      <c r="BH210" s="13"/>
      <c r="BI210" s="13"/>
      <c r="BJ210" s="13"/>
      <c r="BK210" s="13"/>
      <c r="BL210" s="13"/>
      <c r="BM210" s="13"/>
      <c r="BN210" s="13"/>
      <c r="BO210" s="13"/>
    </row>
    <row r="211" spans="1:67" x14ac:dyDescent="0.35">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13"/>
      <c r="BB211" s="13"/>
      <c r="BC211" s="13"/>
      <c r="BD211" s="13"/>
      <c r="BE211" s="13"/>
      <c r="BF211" s="13"/>
      <c r="BG211" s="13"/>
      <c r="BH211" s="13"/>
      <c r="BI211" s="13"/>
      <c r="BJ211" s="13"/>
      <c r="BK211" s="13"/>
      <c r="BL211" s="13"/>
      <c r="BM211" s="13"/>
      <c r="BN211" s="13"/>
      <c r="BO211" s="13"/>
    </row>
    <row r="212" spans="1:67" x14ac:dyDescent="0.35">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13"/>
      <c r="BB212" s="13"/>
      <c r="BC212" s="13"/>
      <c r="BD212" s="13"/>
      <c r="BE212" s="13"/>
      <c r="BF212" s="13"/>
      <c r="BG212" s="13"/>
      <c r="BH212" s="13"/>
      <c r="BI212" s="13"/>
      <c r="BJ212" s="13"/>
      <c r="BK212" s="13"/>
      <c r="BL212" s="13"/>
      <c r="BM212" s="13"/>
      <c r="BN212" s="13"/>
      <c r="BO212" s="13"/>
    </row>
    <row r="213" spans="1:67" x14ac:dyDescent="0.35">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13"/>
      <c r="BB213" s="13"/>
      <c r="BC213" s="13"/>
      <c r="BD213" s="13"/>
      <c r="BE213" s="13"/>
      <c r="BF213" s="13"/>
      <c r="BG213" s="13"/>
      <c r="BH213" s="13"/>
      <c r="BI213" s="13"/>
      <c r="BJ213" s="13"/>
      <c r="BK213" s="13"/>
      <c r="BL213" s="13"/>
      <c r="BM213" s="13"/>
      <c r="BN213" s="13"/>
      <c r="BO213" s="13"/>
    </row>
    <row r="214" spans="1:67" x14ac:dyDescent="0.35">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13"/>
      <c r="BB214" s="13"/>
      <c r="BC214" s="13"/>
      <c r="BD214" s="13"/>
      <c r="BE214" s="13"/>
      <c r="BF214" s="13"/>
      <c r="BG214" s="13"/>
      <c r="BH214" s="13"/>
      <c r="BI214" s="13"/>
      <c r="BJ214" s="13"/>
      <c r="BK214" s="13"/>
      <c r="BL214" s="13"/>
      <c r="BM214" s="13"/>
      <c r="BN214" s="13"/>
      <c r="BO214" s="13"/>
    </row>
    <row r="215" spans="1:67" x14ac:dyDescent="0.35">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c r="AD215" s="13"/>
      <c r="AE215" s="13"/>
      <c r="AF215" s="13"/>
      <c r="AG215" s="13"/>
      <c r="AH215" s="13"/>
      <c r="AI215" s="13"/>
      <c r="AJ215" s="13"/>
      <c r="AK215" s="13"/>
      <c r="AL215" s="13"/>
      <c r="AM215" s="13"/>
      <c r="AN215" s="13"/>
      <c r="AO215" s="13"/>
      <c r="AP215" s="13"/>
      <c r="AQ215" s="13"/>
      <c r="AR215" s="13"/>
      <c r="AS215" s="13"/>
      <c r="AT215" s="13"/>
      <c r="AU215" s="13"/>
      <c r="AV215" s="13"/>
      <c r="AW215" s="13"/>
      <c r="AX215" s="13"/>
      <c r="AY215" s="13"/>
      <c r="AZ215" s="13"/>
      <c r="BA215" s="13"/>
      <c r="BB215" s="13"/>
      <c r="BC215" s="13"/>
      <c r="BD215" s="13"/>
      <c r="BE215" s="13"/>
      <c r="BF215" s="13"/>
      <c r="BG215" s="13"/>
      <c r="BH215" s="13"/>
      <c r="BI215" s="13"/>
      <c r="BJ215" s="13"/>
      <c r="BK215" s="13"/>
      <c r="BL215" s="13"/>
      <c r="BM215" s="13"/>
      <c r="BN215" s="13"/>
      <c r="BO215" s="13"/>
    </row>
    <row r="216" spans="1:67" x14ac:dyDescent="0.35">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13"/>
      <c r="BB216" s="13"/>
      <c r="BC216" s="13"/>
      <c r="BD216" s="13"/>
      <c r="BE216" s="13"/>
      <c r="BF216" s="13"/>
      <c r="BG216" s="13"/>
      <c r="BH216" s="13"/>
      <c r="BI216" s="13"/>
      <c r="BJ216" s="13"/>
      <c r="BK216" s="13"/>
      <c r="BL216" s="13"/>
      <c r="BM216" s="13"/>
      <c r="BN216" s="13"/>
      <c r="BO216" s="13"/>
    </row>
    <row r="217" spans="1:67" x14ac:dyDescent="0.35">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13"/>
      <c r="AK217" s="13"/>
      <c r="AL217" s="13"/>
      <c r="AM217" s="13"/>
      <c r="AN217" s="13"/>
      <c r="AO217" s="13"/>
      <c r="AP217" s="13"/>
      <c r="AQ217" s="13"/>
      <c r="AR217" s="13"/>
      <c r="AS217" s="13"/>
      <c r="AT217" s="13"/>
      <c r="AU217" s="13"/>
      <c r="AV217" s="13"/>
      <c r="AW217" s="13"/>
      <c r="AX217" s="13"/>
      <c r="AY217" s="13"/>
      <c r="AZ217" s="13"/>
      <c r="BA217" s="13"/>
      <c r="BB217" s="13"/>
      <c r="BC217" s="13"/>
      <c r="BD217" s="13"/>
      <c r="BE217" s="13"/>
      <c r="BF217" s="13"/>
      <c r="BG217" s="13"/>
      <c r="BH217" s="13"/>
      <c r="BI217" s="13"/>
      <c r="BJ217" s="13"/>
      <c r="BK217" s="13"/>
      <c r="BL217" s="13"/>
      <c r="BM217" s="13"/>
      <c r="BN217" s="13"/>
      <c r="BO217" s="13"/>
    </row>
    <row r="218" spans="1:67" x14ac:dyDescent="0.35">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13"/>
      <c r="BB218" s="13"/>
      <c r="BC218" s="13"/>
      <c r="BD218" s="13"/>
      <c r="BE218" s="13"/>
      <c r="BF218" s="13"/>
      <c r="BG218" s="13"/>
      <c r="BH218" s="13"/>
      <c r="BI218" s="13"/>
      <c r="BJ218" s="13"/>
      <c r="BK218" s="13"/>
      <c r="BL218" s="13"/>
      <c r="BM218" s="13"/>
      <c r="BN218" s="13"/>
      <c r="BO218" s="13"/>
    </row>
    <row r="219" spans="1:67" x14ac:dyDescent="0.35">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13"/>
      <c r="BB219" s="13"/>
      <c r="BC219" s="13"/>
      <c r="BD219" s="13"/>
      <c r="BE219" s="13"/>
      <c r="BF219" s="13"/>
      <c r="BG219" s="13"/>
      <c r="BH219" s="13"/>
      <c r="BI219" s="13"/>
      <c r="BJ219" s="13"/>
      <c r="BK219" s="13"/>
      <c r="BL219" s="13"/>
      <c r="BM219" s="13"/>
      <c r="BN219" s="13"/>
      <c r="BO219" s="13"/>
    </row>
    <row r="220" spans="1:67" x14ac:dyDescent="0.35">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13"/>
      <c r="BB220" s="13"/>
      <c r="BC220" s="13"/>
      <c r="BD220" s="13"/>
      <c r="BE220" s="13"/>
      <c r="BF220" s="13"/>
      <c r="BG220" s="13"/>
      <c r="BH220" s="13"/>
      <c r="BI220" s="13"/>
      <c r="BJ220" s="13"/>
      <c r="BK220" s="13"/>
      <c r="BL220" s="13"/>
      <c r="BM220" s="13"/>
      <c r="BN220" s="13"/>
      <c r="BO220" s="13"/>
    </row>
    <row r="221" spans="1:67" x14ac:dyDescent="0.35">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c r="AD221" s="13"/>
      <c r="AE221" s="13"/>
      <c r="AF221" s="13"/>
      <c r="AG221" s="13"/>
      <c r="AH221" s="13"/>
      <c r="AI221" s="13"/>
      <c r="AJ221" s="13"/>
      <c r="AK221" s="13"/>
      <c r="AL221" s="13"/>
      <c r="AM221" s="13"/>
      <c r="AN221" s="13"/>
      <c r="AO221" s="13"/>
      <c r="AP221" s="13"/>
      <c r="AQ221" s="13"/>
      <c r="AR221" s="13"/>
      <c r="AS221" s="13"/>
      <c r="AT221" s="13"/>
      <c r="AU221" s="13"/>
      <c r="AV221" s="13"/>
      <c r="AW221" s="13"/>
      <c r="AX221" s="13"/>
      <c r="AY221" s="13"/>
      <c r="AZ221" s="13"/>
      <c r="BA221" s="13"/>
      <c r="BB221" s="13"/>
      <c r="BC221" s="13"/>
      <c r="BD221" s="13"/>
      <c r="BE221" s="13"/>
      <c r="BF221" s="13"/>
      <c r="BG221" s="13"/>
      <c r="BH221" s="13"/>
      <c r="BI221" s="13"/>
      <c r="BJ221" s="13"/>
      <c r="BK221" s="13"/>
      <c r="BL221" s="13"/>
      <c r="BM221" s="13"/>
      <c r="BN221" s="13"/>
      <c r="BO221" s="13"/>
    </row>
    <row r="222" spans="1:67" x14ac:dyDescent="0.35">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c r="AD222" s="13"/>
      <c r="AE222" s="13"/>
      <c r="AF222" s="13"/>
      <c r="AG222" s="13"/>
      <c r="AH222" s="13"/>
      <c r="AI222" s="13"/>
      <c r="AJ222" s="13"/>
      <c r="AK222" s="13"/>
      <c r="AL222" s="13"/>
      <c r="AM222" s="13"/>
      <c r="AN222" s="13"/>
      <c r="AO222" s="13"/>
      <c r="AP222" s="13"/>
      <c r="AQ222" s="13"/>
      <c r="AR222" s="13"/>
      <c r="AS222" s="13"/>
      <c r="AT222" s="13"/>
      <c r="AU222" s="13"/>
      <c r="AV222" s="13"/>
      <c r="AW222" s="13"/>
      <c r="AX222" s="13"/>
      <c r="AY222" s="13"/>
      <c r="AZ222" s="13"/>
      <c r="BA222" s="13"/>
      <c r="BB222" s="13"/>
      <c r="BC222" s="13"/>
      <c r="BD222" s="13"/>
      <c r="BE222" s="13"/>
      <c r="BF222" s="13"/>
      <c r="BG222" s="13"/>
      <c r="BH222" s="13"/>
      <c r="BI222" s="13"/>
      <c r="BJ222" s="13"/>
      <c r="BK222" s="13"/>
      <c r="BL222" s="13"/>
      <c r="BM222" s="13"/>
      <c r="BN222" s="13"/>
      <c r="BO222" s="13"/>
    </row>
    <row r="223" spans="1:67" x14ac:dyDescent="0.35">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c r="AD223" s="13"/>
      <c r="AE223" s="13"/>
      <c r="AF223" s="13"/>
      <c r="AG223" s="13"/>
      <c r="AH223" s="13"/>
      <c r="AI223" s="13"/>
      <c r="AJ223" s="13"/>
      <c r="AK223" s="13"/>
      <c r="AL223" s="13"/>
      <c r="AM223" s="13"/>
      <c r="AN223" s="13"/>
      <c r="AO223" s="13"/>
      <c r="AP223" s="13"/>
      <c r="AQ223" s="13"/>
      <c r="AR223" s="13"/>
      <c r="AS223" s="13"/>
      <c r="AT223" s="13"/>
      <c r="AU223" s="13"/>
      <c r="AV223" s="13"/>
      <c r="AW223" s="13"/>
      <c r="AX223" s="13"/>
      <c r="AY223" s="13"/>
      <c r="AZ223" s="13"/>
      <c r="BA223" s="13"/>
      <c r="BB223" s="13"/>
      <c r="BC223" s="13"/>
      <c r="BD223" s="13"/>
      <c r="BE223" s="13"/>
      <c r="BF223" s="13"/>
      <c r="BG223" s="13"/>
      <c r="BH223" s="13"/>
      <c r="BI223" s="13"/>
      <c r="BJ223" s="13"/>
      <c r="BK223" s="13"/>
      <c r="BL223" s="13"/>
      <c r="BM223" s="13"/>
      <c r="BN223" s="13"/>
      <c r="BO223" s="13"/>
    </row>
    <row r="224" spans="1:67" x14ac:dyDescent="0.35">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c r="AD224" s="13"/>
      <c r="AE224" s="13"/>
      <c r="AF224" s="13"/>
      <c r="AG224" s="13"/>
      <c r="AH224" s="13"/>
      <c r="AI224" s="13"/>
      <c r="AJ224" s="13"/>
      <c r="AK224" s="13"/>
      <c r="AL224" s="13"/>
      <c r="AM224" s="13"/>
      <c r="AN224" s="13"/>
      <c r="AO224" s="13"/>
      <c r="AP224" s="13"/>
      <c r="AQ224" s="13"/>
      <c r="AR224" s="13"/>
      <c r="AS224" s="13"/>
      <c r="AT224" s="13"/>
      <c r="AU224" s="13"/>
      <c r="AV224" s="13"/>
      <c r="AW224" s="13"/>
      <c r="AX224" s="13"/>
      <c r="AY224" s="13"/>
      <c r="AZ224" s="13"/>
      <c r="BA224" s="13"/>
      <c r="BB224" s="13"/>
      <c r="BC224" s="13"/>
      <c r="BD224" s="13"/>
      <c r="BE224" s="13"/>
      <c r="BF224" s="13"/>
      <c r="BG224" s="13"/>
      <c r="BH224" s="13"/>
      <c r="BI224" s="13"/>
      <c r="BJ224" s="13"/>
      <c r="BK224" s="13"/>
      <c r="BL224" s="13"/>
      <c r="BM224" s="13"/>
      <c r="BN224" s="13"/>
      <c r="BO224" s="13"/>
    </row>
    <row r="225" spans="1:67" x14ac:dyDescent="0.35">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c r="AD225" s="13"/>
      <c r="AE225" s="13"/>
      <c r="AF225" s="13"/>
      <c r="AG225" s="13"/>
      <c r="AH225" s="13"/>
      <c r="AI225" s="13"/>
      <c r="AJ225" s="13"/>
      <c r="AK225" s="13"/>
      <c r="AL225" s="13"/>
      <c r="AM225" s="13"/>
      <c r="AN225" s="13"/>
      <c r="AO225" s="13"/>
      <c r="AP225" s="13"/>
      <c r="AQ225" s="13"/>
      <c r="AR225" s="13"/>
      <c r="AS225" s="13"/>
      <c r="AT225" s="13"/>
      <c r="AU225" s="13"/>
      <c r="AV225" s="13"/>
      <c r="AW225" s="13"/>
      <c r="AX225" s="13"/>
      <c r="AY225" s="13"/>
      <c r="AZ225" s="13"/>
      <c r="BA225" s="13"/>
      <c r="BB225" s="13"/>
      <c r="BC225" s="13"/>
      <c r="BD225" s="13"/>
      <c r="BE225" s="13"/>
      <c r="BF225" s="13"/>
      <c r="BG225" s="13"/>
      <c r="BH225" s="13"/>
      <c r="BI225" s="13"/>
      <c r="BJ225" s="13"/>
      <c r="BK225" s="13"/>
      <c r="BL225" s="13"/>
      <c r="BM225" s="13"/>
      <c r="BN225" s="13"/>
      <c r="BO225" s="13"/>
    </row>
    <row r="226" spans="1:67" x14ac:dyDescent="0.35">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c r="AD226" s="13"/>
      <c r="AE226" s="13"/>
      <c r="AF226" s="13"/>
      <c r="AG226" s="13"/>
      <c r="AH226" s="13"/>
      <c r="AI226" s="13"/>
      <c r="AJ226" s="13"/>
      <c r="AK226" s="13"/>
      <c r="AL226" s="13"/>
      <c r="AM226" s="13"/>
      <c r="AN226" s="13"/>
      <c r="AO226" s="13"/>
      <c r="AP226" s="13"/>
      <c r="AQ226" s="13"/>
      <c r="AR226" s="13"/>
      <c r="AS226" s="13"/>
      <c r="AT226" s="13"/>
      <c r="AU226" s="13"/>
      <c r="AV226" s="13"/>
      <c r="AW226" s="13"/>
      <c r="AX226" s="13"/>
      <c r="AY226" s="13"/>
      <c r="AZ226" s="13"/>
      <c r="BA226" s="13"/>
      <c r="BB226" s="13"/>
      <c r="BC226" s="13"/>
      <c r="BD226" s="13"/>
      <c r="BE226" s="13"/>
      <c r="BF226" s="13"/>
      <c r="BG226" s="13"/>
      <c r="BH226" s="13"/>
      <c r="BI226" s="13"/>
      <c r="BJ226" s="13"/>
      <c r="BK226" s="13"/>
      <c r="BL226" s="13"/>
      <c r="BM226" s="13"/>
      <c r="BN226" s="13"/>
      <c r="BO226" s="13"/>
    </row>
    <row r="227" spans="1:67" x14ac:dyDescent="0.35">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c r="AD227" s="13"/>
      <c r="AE227" s="13"/>
      <c r="AF227" s="13"/>
      <c r="AG227" s="13"/>
      <c r="AH227" s="13"/>
      <c r="AI227" s="13"/>
      <c r="AJ227" s="13"/>
      <c r="AK227" s="13"/>
      <c r="AL227" s="13"/>
      <c r="AM227" s="13"/>
      <c r="AN227" s="13"/>
      <c r="AO227" s="13"/>
      <c r="AP227" s="13"/>
      <c r="AQ227" s="13"/>
      <c r="AR227" s="13"/>
      <c r="AS227" s="13"/>
      <c r="AT227" s="13"/>
      <c r="AU227" s="13"/>
      <c r="AV227" s="13"/>
      <c r="AW227" s="13"/>
      <c r="AX227" s="13"/>
      <c r="AY227" s="13"/>
      <c r="AZ227" s="13"/>
      <c r="BA227" s="13"/>
      <c r="BB227" s="13"/>
      <c r="BC227" s="13"/>
      <c r="BD227" s="13"/>
      <c r="BE227" s="13"/>
      <c r="BF227" s="13"/>
      <c r="BG227" s="13"/>
      <c r="BH227" s="13"/>
      <c r="BI227" s="13"/>
      <c r="BJ227" s="13"/>
      <c r="BK227" s="13"/>
      <c r="BL227" s="13"/>
      <c r="BM227" s="13"/>
      <c r="BN227" s="13"/>
      <c r="BO227" s="13"/>
    </row>
    <row r="228" spans="1:67" x14ac:dyDescent="0.35">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c r="AD228" s="13"/>
      <c r="AE228" s="13"/>
      <c r="AF228" s="13"/>
      <c r="AG228" s="13"/>
      <c r="AH228" s="13"/>
      <c r="AI228" s="13"/>
      <c r="AJ228" s="13"/>
      <c r="AK228" s="13"/>
      <c r="AL228" s="13"/>
      <c r="AM228" s="13"/>
      <c r="AN228" s="13"/>
      <c r="AO228" s="13"/>
      <c r="AP228" s="13"/>
      <c r="AQ228" s="13"/>
      <c r="AR228" s="13"/>
      <c r="AS228" s="13"/>
      <c r="AT228" s="13"/>
      <c r="AU228" s="13"/>
      <c r="AV228" s="13"/>
      <c r="AW228" s="13"/>
      <c r="AX228" s="13"/>
      <c r="AY228" s="13"/>
      <c r="AZ228" s="13"/>
      <c r="BA228" s="13"/>
      <c r="BB228" s="13"/>
      <c r="BC228" s="13"/>
      <c r="BD228" s="13"/>
      <c r="BE228" s="13"/>
      <c r="BF228" s="13"/>
      <c r="BG228" s="13"/>
      <c r="BH228" s="13"/>
      <c r="BI228" s="13"/>
      <c r="BJ228" s="13"/>
      <c r="BK228" s="13"/>
      <c r="BL228" s="13"/>
      <c r="BM228" s="13"/>
      <c r="BN228" s="13"/>
      <c r="BO228" s="13"/>
    </row>
    <row r="229" spans="1:67" x14ac:dyDescent="0.35">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c r="AD229" s="13"/>
      <c r="AE229" s="13"/>
      <c r="AF229" s="13"/>
      <c r="AG229" s="13"/>
      <c r="AH229" s="13"/>
      <c r="AI229" s="13"/>
      <c r="AJ229" s="13"/>
      <c r="AK229" s="13"/>
      <c r="AL229" s="13"/>
      <c r="AM229" s="13"/>
      <c r="AN229" s="13"/>
      <c r="AO229" s="13"/>
      <c r="AP229" s="13"/>
      <c r="AQ229" s="13"/>
      <c r="AR229" s="13"/>
      <c r="AS229" s="13"/>
      <c r="AT229" s="13"/>
      <c r="AU229" s="13"/>
      <c r="AV229" s="13"/>
      <c r="AW229" s="13"/>
      <c r="AX229" s="13"/>
      <c r="AY229" s="13"/>
      <c r="AZ229" s="13"/>
      <c r="BA229" s="13"/>
      <c r="BB229" s="13"/>
      <c r="BC229" s="13"/>
      <c r="BD229" s="13"/>
      <c r="BE229" s="13"/>
      <c r="BF229" s="13"/>
      <c r="BG229" s="13"/>
      <c r="BH229" s="13"/>
      <c r="BI229" s="13"/>
      <c r="BJ229" s="13"/>
      <c r="BK229" s="13"/>
      <c r="BL229" s="13"/>
      <c r="BM229" s="13"/>
      <c r="BN229" s="13"/>
      <c r="BO229" s="13"/>
    </row>
    <row r="230" spans="1:67" x14ac:dyDescent="0.35">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c r="AD230" s="13"/>
      <c r="AE230" s="13"/>
      <c r="AF230" s="13"/>
      <c r="AG230" s="13"/>
      <c r="AH230" s="13"/>
      <c r="AI230" s="13"/>
      <c r="AJ230" s="13"/>
      <c r="AK230" s="13"/>
      <c r="AL230" s="13"/>
      <c r="AM230" s="13"/>
      <c r="AN230" s="13"/>
      <c r="AO230" s="13"/>
      <c r="AP230" s="13"/>
      <c r="AQ230" s="13"/>
      <c r="AR230" s="13"/>
      <c r="AS230" s="13"/>
      <c r="AT230" s="13"/>
      <c r="AU230" s="13"/>
      <c r="AV230" s="13"/>
      <c r="AW230" s="13"/>
      <c r="AX230" s="13"/>
      <c r="AY230" s="13"/>
      <c r="AZ230" s="13"/>
      <c r="BA230" s="13"/>
      <c r="BB230" s="13"/>
      <c r="BC230" s="13"/>
      <c r="BD230" s="13"/>
      <c r="BE230" s="13"/>
      <c r="BF230" s="13"/>
      <c r="BG230" s="13"/>
      <c r="BH230" s="13"/>
      <c r="BI230" s="13"/>
      <c r="BJ230" s="13"/>
      <c r="BK230" s="13"/>
      <c r="BL230" s="13"/>
      <c r="BM230" s="13"/>
      <c r="BN230" s="13"/>
      <c r="BO230" s="13"/>
    </row>
    <row r="231" spans="1:67" x14ac:dyDescent="0.35">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c r="AD231" s="13"/>
      <c r="AE231" s="13"/>
      <c r="AF231" s="13"/>
      <c r="AG231" s="13"/>
      <c r="AH231" s="13"/>
      <c r="AI231" s="13"/>
      <c r="AJ231" s="13"/>
      <c r="AK231" s="13"/>
      <c r="AL231" s="13"/>
      <c r="AM231" s="13"/>
      <c r="AN231" s="13"/>
      <c r="AO231" s="13"/>
      <c r="AP231" s="13"/>
      <c r="AQ231" s="13"/>
      <c r="AR231" s="13"/>
      <c r="AS231" s="13"/>
      <c r="AT231" s="13"/>
      <c r="AU231" s="13"/>
      <c r="AV231" s="13"/>
      <c r="AW231" s="13"/>
      <c r="AX231" s="13"/>
      <c r="AY231" s="13"/>
      <c r="AZ231" s="13"/>
      <c r="BA231" s="13"/>
      <c r="BB231" s="13"/>
      <c r="BC231" s="13"/>
      <c r="BD231" s="13"/>
      <c r="BE231" s="13"/>
      <c r="BF231" s="13"/>
      <c r="BG231" s="13"/>
      <c r="BH231" s="13"/>
      <c r="BI231" s="13"/>
      <c r="BJ231" s="13"/>
      <c r="BK231" s="13"/>
      <c r="BL231" s="13"/>
      <c r="BM231" s="13"/>
      <c r="BN231" s="13"/>
      <c r="BO231" s="13"/>
    </row>
    <row r="232" spans="1:67" x14ac:dyDescent="0.35">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c r="AD232" s="13"/>
      <c r="AE232" s="13"/>
      <c r="AF232" s="13"/>
      <c r="AG232" s="13"/>
      <c r="AH232" s="13"/>
      <c r="AI232" s="13"/>
      <c r="AJ232" s="13"/>
      <c r="AK232" s="13"/>
      <c r="AL232" s="13"/>
      <c r="AM232" s="13"/>
      <c r="AN232" s="13"/>
      <c r="AO232" s="13"/>
      <c r="AP232" s="13"/>
      <c r="AQ232" s="13"/>
      <c r="AR232" s="13"/>
      <c r="AS232" s="13"/>
      <c r="AT232" s="13"/>
      <c r="AU232" s="13"/>
      <c r="AV232" s="13"/>
      <c r="AW232" s="13"/>
      <c r="AX232" s="13"/>
      <c r="AY232" s="13"/>
      <c r="AZ232" s="13"/>
      <c r="BA232" s="13"/>
      <c r="BB232" s="13"/>
      <c r="BC232" s="13"/>
      <c r="BD232" s="13"/>
      <c r="BE232" s="13"/>
      <c r="BF232" s="13"/>
      <c r="BG232" s="13"/>
      <c r="BH232" s="13"/>
      <c r="BI232" s="13"/>
      <c r="BJ232" s="13"/>
      <c r="BK232" s="13"/>
      <c r="BL232" s="13"/>
      <c r="BM232" s="13"/>
      <c r="BN232" s="13"/>
      <c r="BO232" s="13"/>
    </row>
    <row r="233" spans="1:67" x14ac:dyDescent="0.35">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c r="AD233" s="13"/>
      <c r="AE233" s="13"/>
      <c r="AF233" s="13"/>
      <c r="AG233" s="13"/>
      <c r="AH233" s="13"/>
      <c r="AI233" s="13"/>
      <c r="AJ233" s="13"/>
      <c r="AK233" s="13"/>
      <c r="AL233" s="13"/>
      <c r="AM233" s="13"/>
      <c r="AN233" s="13"/>
      <c r="AO233" s="13"/>
      <c r="AP233" s="13"/>
      <c r="AQ233" s="13"/>
      <c r="AR233" s="13"/>
      <c r="AS233" s="13"/>
      <c r="AT233" s="13"/>
      <c r="AU233" s="13"/>
      <c r="AV233" s="13"/>
      <c r="AW233" s="13"/>
      <c r="AX233" s="13"/>
      <c r="AY233" s="13"/>
      <c r="AZ233" s="13"/>
      <c r="BA233" s="13"/>
      <c r="BB233" s="13"/>
      <c r="BC233" s="13"/>
      <c r="BD233" s="13"/>
      <c r="BE233" s="13"/>
      <c r="BF233" s="13"/>
      <c r="BG233" s="13"/>
      <c r="BH233" s="13"/>
      <c r="BI233" s="13"/>
      <c r="BJ233" s="13"/>
      <c r="BK233" s="13"/>
      <c r="BL233" s="13"/>
      <c r="BM233" s="13"/>
      <c r="BN233" s="13"/>
      <c r="BO233" s="13"/>
    </row>
    <row r="234" spans="1:67" x14ac:dyDescent="0.35">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c r="AD234" s="13"/>
      <c r="AE234" s="13"/>
      <c r="AF234" s="13"/>
      <c r="AG234" s="13"/>
      <c r="AH234" s="13"/>
      <c r="AI234" s="13"/>
      <c r="AJ234" s="13"/>
      <c r="AK234" s="13"/>
      <c r="AL234" s="13"/>
      <c r="AM234" s="13"/>
      <c r="AN234" s="13"/>
      <c r="AO234" s="13"/>
      <c r="AP234" s="13"/>
      <c r="AQ234" s="13"/>
      <c r="AR234" s="13"/>
      <c r="AS234" s="13"/>
      <c r="AT234" s="13"/>
      <c r="AU234" s="13"/>
      <c r="AV234" s="13"/>
      <c r="AW234" s="13"/>
      <c r="AX234" s="13"/>
      <c r="AY234" s="13"/>
      <c r="AZ234" s="13"/>
      <c r="BA234" s="13"/>
      <c r="BB234" s="13"/>
      <c r="BC234" s="13"/>
      <c r="BD234" s="13"/>
      <c r="BE234" s="13"/>
      <c r="BF234" s="13"/>
      <c r="BG234" s="13"/>
      <c r="BH234" s="13"/>
      <c r="BI234" s="13"/>
      <c r="BJ234" s="13"/>
      <c r="BK234" s="13"/>
      <c r="BL234" s="13"/>
      <c r="BM234" s="13"/>
      <c r="BN234" s="13"/>
      <c r="BO234" s="13"/>
    </row>
    <row r="235" spans="1:67" x14ac:dyDescent="0.35">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c r="AD235" s="13"/>
      <c r="AE235" s="13"/>
      <c r="AF235" s="13"/>
      <c r="AG235" s="13"/>
      <c r="AH235" s="13"/>
      <c r="AI235" s="13"/>
      <c r="AJ235" s="13"/>
      <c r="AK235" s="13"/>
      <c r="AL235" s="13"/>
      <c r="AM235" s="13"/>
      <c r="AN235" s="13"/>
      <c r="AO235" s="13"/>
      <c r="AP235" s="13"/>
      <c r="AQ235" s="13"/>
      <c r="AR235" s="13"/>
      <c r="AS235" s="13"/>
      <c r="AT235" s="13"/>
      <c r="AU235" s="13"/>
      <c r="AV235" s="13"/>
      <c r="AW235" s="13"/>
      <c r="AX235" s="13"/>
      <c r="AY235" s="13"/>
      <c r="AZ235" s="13"/>
      <c r="BA235" s="13"/>
      <c r="BB235" s="13"/>
      <c r="BC235" s="13"/>
      <c r="BD235" s="13"/>
      <c r="BE235" s="13"/>
      <c r="BF235" s="13"/>
      <c r="BG235" s="13"/>
      <c r="BH235" s="13"/>
      <c r="BI235" s="13"/>
      <c r="BJ235" s="13"/>
      <c r="BK235" s="13"/>
      <c r="BL235" s="13"/>
      <c r="BM235" s="13"/>
      <c r="BN235" s="13"/>
      <c r="BO235" s="13"/>
    </row>
    <row r="236" spans="1:67" x14ac:dyDescent="0.35">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c r="AD236" s="13"/>
      <c r="AE236" s="13"/>
      <c r="AF236" s="13"/>
      <c r="AG236" s="13"/>
      <c r="AH236" s="13"/>
      <c r="AI236" s="13"/>
      <c r="AJ236" s="13"/>
      <c r="AK236" s="13"/>
      <c r="AL236" s="13"/>
      <c r="AM236" s="13"/>
      <c r="AN236" s="13"/>
      <c r="AO236" s="13"/>
      <c r="AP236" s="13"/>
      <c r="AQ236" s="13"/>
      <c r="AR236" s="13"/>
      <c r="AS236" s="13"/>
      <c r="AT236" s="13"/>
      <c r="AU236" s="13"/>
      <c r="AV236" s="13"/>
      <c r="AW236" s="13"/>
      <c r="AX236" s="13"/>
      <c r="AY236" s="13"/>
      <c r="AZ236" s="13"/>
      <c r="BA236" s="13"/>
      <c r="BB236" s="13"/>
      <c r="BC236" s="13"/>
      <c r="BD236" s="13"/>
      <c r="BE236" s="13"/>
      <c r="BF236" s="13"/>
      <c r="BG236" s="13"/>
      <c r="BH236" s="13"/>
      <c r="BI236" s="13"/>
      <c r="BJ236" s="13"/>
      <c r="BK236" s="13"/>
      <c r="BL236" s="13"/>
      <c r="BM236" s="13"/>
      <c r="BN236" s="13"/>
      <c r="BO236" s="13"/>
    </row>
    <row r="237" spans="1:67" x14ac:dyDescent="0.35">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c r="AD237" s="13"/>
      <c r="AE237" s="13"/>
      <c r="AF237" s="13"/>
      <c r="AG237" s="13"/>
      <c r="AH237" s="13"/>
      <c r="AI237" s="13"/>
      <c r="AJ237" s="13"/>
      <c r="AK237" s="13"/>
      <c r="AL237" s="13"/>
      <c r="AM237" s="13"/>
      <c r="AN237" s="13"/>
      <c r="AO237" s="13"/>
      <c r="AP237" s="13"/>
      <c r="AQ237" s="13"/>
      <c r="AR237" s="13"/>
      <c r="AS237" s="13"/>
      <c r="AT237" s="13"/>
      <c r="AU237" s="13"/>
      <c r="AV237" s="13"/>
      <c r="AW237" s="13"/>
      <c r="AX237" s="13"/>
      <c r="AY237" s="13"/>
      <c r="AZ237" s="13"/>
      <c r="BA237" s="13"/>
      <c r="BB237" s="13"/>
      <c r="BC237" s="13"/>
      <c r="BD237" s="13"/>
      <c r="BE237" s="13"/>
      <c r="BF237" s="13"/>
      <c r="BG237" s="13"/>
      <c r="BH237" s="13"/>
      <c r="BI237" s="13"/>
      <c r="BJ237" s="13"/>
      <c r="BK237" s="13"/>
      <c r="BL237" s="13"/>
      <c r="BM237" s="13"/>
      <c r="BN237" s="13"/>
      <c r="BO237" s="13"/>
    </row>
    <row r="238" spans="1:67" x14ac:dyDescent="0.35">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c r="AD238" s="13"/>
      <c r="AE238" s="13"/>
      <c r="AF238" s="13"/>
      <c r="AG238" s="13"/>
      <c r="AH238" s="13"/>
      <c r="AI238" s="13"/>
      <c r="AJ238" s="13"/>
      <c r="AK238" s="13"/>
      <c r="AL238" s="13"/>
      <c r="AM238" s="13"/>
      <c r="AN238" s="13"/>
      <c r="AO238" s="13"/>
      <c r="AP238" s="13"/>
      <c r="AQ238" s="13"/>
      <c r="AR238" s="13"/>
      <c r="AS238" s="13"/>
      <c r="AT238" s="13"/>
      <c r="AU238" s="13"/>
      <c r="AV238" s="13"/>
      <c r="AW238" s="13"/>
      <c r="AX238" s="13"/>
      <c r="AY238" s="13"/>
      <c r="AZ238" s="13"/>
      <c r="BA238" s="13"/>
      <c r="BB238" s="13"/>
      <c r="BC238" s="13"/>
      <c r="BD238" s="13"/>
      <c r="BE238" s="13"/>
      <c r="BF238" s="13"/>
      <c r="BG238" s="13"/>
      <c r="BH238" s="13"/>
      <c r="BI238" s="13"/>
      <c r="BJ238" s="13"/>
      <c r="BK238" s="13"/>
      <c r="BL238" s="13"/>
      <c r="BM238" s="13"/>
      <c r="BN238" s="13"/>
      <c r="BO238" s="13"/>
    </row>
    <row r="239" spans="1:67" x14ac:dyDescent="0.35">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c r="AD239" s="13"/>
      <c r="AE239" s="13"/>
      <c r="AF239" s="13"/>
      <c r="AG239" s="13"/>
      <c r="AH239" s="13"/>
      <c r="AI239" s="13"/>
      <c r="AJ239" s="13"/>
      <c r="AK239" s="13"/>
      <c r="AL239" s="13"/>
      <c r="AM239" s="13"/>
      <c r="AN239" s="13"/>
      <c r="AO239" s="13"/>
      <c r="AP239" s="13"/>
      <c r="AQ239" s="13"/>
      <c r="AR239" s="13"/>
      <c r="AS239" s="13"/>
      <c r="AT239" s="13"/>
      <c r="AU239" s="13"/>
      <c r="AV239" s="13"/>
      <c r="AW239" s="13"/>
      <c r="AX239" s="13"/>
      <c r="AY239" s="13"/>
      <c r="AZ239" s="13"/>
      <c r="BA239" s="13"/>
      <c r="BB239" s="13"/>
      <c r="BC239" s="13"/>
      <c r="BD239" s="13"/>
      <c r="BE239" s="13"/>
      <c r="BF239" s="13"/>
      <c r="BG239" s="13"/>
      <c r="BH239" s="13"/>
      <c r="BI239" s="13"/>
      <c r="BJ239" s="13"/>
      <c r="BK239" s="13"/>
      <c r="BL239" s="13"/>
      <c r="BM239" s="13"/>
      <c r="BN239" s="13"/>
      <c r="BO239" s="13"/>
    </row>
    <row r="240" spans="1:67" x14ac:dyDescent="0.35">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c r="AD240" s="13"/>
      <c r="AE240" s="13"/>
      <c r="AF240" s="13"/>
      <c r="AG240" s="13"/>
      <c r="AH240" s="13"/>
      <c r="AI240" s="13"/>
      <c r="AJ240" s="13"/>
      <c r="AK240" s="13"/>
      <c r="AL240" s="13"/>
      <c r="AM240" s="13"/>
      <c r="AN240" s="13"/>
      <c r="AO240" s="13"/>
      <c r="AP240" s="13"/>
      <c r="AQ240" s="13"/>
      <c r="AR240" s="13"/>
      <c r="AS240" s="13"/>
      <c r="AT240" s="13"/>
      <c r="AU240" s="13"/>
      <c r="AV240" s="13"/>
      <c r="AW240" s="13"/>
      <c r="AX240" s="13"/>
      <c r="AY240" s="13"/>
      <c r="AZ240" s="13"/>
      <c r="BA240" s="13"/>
      <c r="BB240" s="13"/>
      <c r="BC240" s="13"/>
      <c r="BD240" s="13"/>
      <c r="BE240" s="13"/>
      <c r="BF240" s="13"/>
      <c r="BG240" s="13"/>
      <c r="BH240" s="13"/>
      <c r="BI240" s="13"/>
      <c r="BJ240" s="13"/>
      <c r="BK240" s="13"/>
      <c r="BL240" s="13"/>
      <c r="BM240" s="13"/>
      <c r="BN240" s="13"/>
      <c r="BO240" s="13"/>
    </row>
    <row r="241" spans="1:67" x14ac:dyDescent="0.35">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c r="AD241" s="13"/>
      <c r="AE241" s="13"/>
      <c r="AF241" s="13"/>
      <c r="AG241" s="13"/>
      <c r="AH241" s="13"/>
      <c r="AI241" s="13"/>
      <c r="AJ241" s="13"/>
      <c r="AK241" s="13"/>
      <c r="AL241" s="13"/>
      <c r="AM241" s="13"/>
      <c r="AN241" s="13"/>
      <c r="AO241" s="13"/>
      <c r="AP241" s="13"/>
      <c r="AQ241" s="13"/>
      <c r="AR241" s="13"/>
      <c r="AS241" s="13"/>
      <c r="AT241" s="13"/>
      <c r="AU241" s="13"/>
      <c r="AV241" s="13"/>
      <c r="AW241" s="13"/>
      <c r="AX241" s="13"/>
      <c r="AY241" s="13"/>
      <c r="AZ241" s="13"/>
      <c r="BA241" s="13"/>
      <c r="BB241" s="13"/>
      <c r="BC241" s="13"/>
      <c r="BD241" s="13"/>
      <c r="BE241" s="13"/>
      <c r="BF241" s="13"/>
      <c r="BG241" s="13"/>
      <c r="BH241" s="13"/>
      <c r="BI241" s="13"/>
      <c r="BJ241" s="13"/>
      <c r="BK241" s="13"/>
      <c r="BL241" s="13"/>
      <c r="BM241" s="13"/>
      <c r="BN241" s="13"/>
      <c r="BO241" s="13"/>
    </row>
    <row r="242" spans="1:67" x14ac:dyDescent="0.35">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c r="AD242" s="13"/>
      <c r="AE242" s="13"/>
      <c r="AF242" s="13"/>
      <c r="AG242" s="13"/>
      <c r="AH242" s="13"/>
      <c r="AI242" s="13"/>
      <c r="AJ242" s="13"/>
      <c r="AK242" s="13"/>
      <c r="AL242" s="13"/>
      <c r="AM242" s="13"/>
      <c r="AN242" s="13"/>
      <c r="AO242" s="13"/>
      <c r="AP242" s="13"/>
      <c r="AQ242" s="13"/>
      <c r="AR242" s="13"/>
      <c r="AS242" s="13"/>
      <c r="AT242" s="13"/>
      <c r="AU242" s="13"/>
      <c r="AV242" s="13"/>
      <c r="AW242" s="13"/>
      <c r="AX242" s="13"/>
      <c r="AY242" s="13"/>
      <c r="AZ242" s="13"/>
      <c r="BA242" s="13"/>
      <c r="BB242" s="13"/>
      <c r="BC242" s="13"/>
      <c r="BD242" s="13"/>
      <c r="BE242" s="13"/>
      <c r="BF242" s="13"/>
      <c r="BG242" s="13"/>
      <c r="BH242" s="13"/>
      <c r="BI242" s="13"/>
      <c r="BJ242" s="13"/>
      <c r="BK242" s="13"/>
      <c r="BL242" s="13"/>
      <c r="BM242" s="13"/>
      <c r="BN242" s="13"/>
      <c r="BO242" s="13"/>
    </row>
    <row r="243" spans="1:67" x14ac:dyDescent="0.35">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c r="AD243" s="13"/>
      <c r="AE243" s="13"/>
      <c r="AF243" s="13"/>
      <c r="AG243" s="13"/>
      <c r="AH243" s="13"/>
      <c r="AI243" s="13"/>
      <c r="AJ243" s="13"/>
      <c r="AK243" s="13"/>
      <c r="AL243" s="13"/>
      <c r="AM243" s="13"/>
      <c r="AN243" s="13"/>
      <c r="AO243" s="13"/>
      <c r="AP243" s="13"/>
      <c r="AQ243" s="13"/>
      <c r="AR243" s="13"/>
      <c r="AS243" s="13"/>
      <c r="AT243" s="13"/>
      <c r="AU243" s="13"/>
      <c r="AV243" s="13"/>
      <c r="AW243" s="13"/>
      <c r="AX243" s="13"/>
      <c r="AY243" s="13"/>
      <c r="AZ243" s="13"/>
      <c r="BA243" s="13"/>
      <c r="BB243" s="13"/>
      <c r="BC243" s="13"/>
      <c r="BD243" s="13"/>
      <c r="BE243" s="13"/>
      <c r="BF243" s="13"/>
      <c r="BG243" s="13"/>
      <c r="BH243" s="13"/>
      <c r="BI243" s="13"/>
      <c r="BJ243" s="13"/>
      <c r="BK243" s="13"/>
      <c r="BL243" s="13"/>
      <c r="BM243" s="13"/>
      <c r="BN243" s="13"/>
      <c r="BO243" s="13"/>
    </row>
    <row r="244" spans="1:67" x14ac:dyDescent="0.35">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c r="AD244" s="13"/>
      <c r="AE244" s="13"/>
      <c r="AF244" s="13"/>
      <c r="AG244" s="13"/>
      <c r="AH244" s="13"/>
      <c r="AI244" s="13"/>
      <c r="AJ244" s="13"/>
      <c r="AK244" s="13"/>
      <c r="AL244" s="13"/>
      <c r="AM244" s="13"/>
      <c r="AN244" s="13"/>
      <c r="AO244" s="13"/>
      <c r="AP244" s="13"/>
      <c r="AQ244" s="13"/>
      <c r="AR244" s="13"/>
      <c r="AS244" s="13"/>
      <c r="AT244" s="13"/>
      <c r="AU244" s="13"/>
      <c r="AV244" s="13"/>
      <c r="AW244" s="13"/>
      <c r="AX244" s="13"/>
      <c r="AY244" s="13"/>
      <c r="AZ244" s="13"/>
      <c r="BA244" s="13"/>
      <c r="BB244" s="13"/>
      <c r="BC244" s="13"/>
      <c r="BD244" s="13"/>
      <c r="BE244" s="13"/>
      <c r="BF244" s="13"/>
      <c r="BG244" s="13"/>
      <c r="BH244" s="13"/>
      <c r="BI244" s="13"/>
      <c r="BJ244" s="13"/>
      <c r="BK244" s="13"/>
      <c r="BL244" s="13"/>
      <c r="BM244" s="13"/>
      <c r="BN244" s="13"/>
      <c r="BO244" s="13"/>
    </row>
    <row r="245" spans="1:67" x14ac:dyDescent="0.35">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c r="AD245" s="13"/>
      <c r="AE245" s="13"/>
      <c r="AF245" s="13"/>
      <c r="AG245" s="13"/>
      <c r="AH245" s="13"/>
      <c r="AI245" s="13"/>
      <c r="AJ245" s="13"/>
      <c r="AK245" s="13"/>
      <c r="AL245" s="13"/>
      <c r="AM245" s="13"/>
      <c r="AN245" s="13"/>
      <c r="AO245" s="13"/>
      <c r="AP245" s="13"/>
      <c r="AQ245" s="13"/>
      <c r="AR245" s="13"/>
      <c r="AS245" s="13"/>
      <c r="AT245" s="13"/>
      <c r="AU245" s="13"/>
      <c r="AV245" s="13"/>
      <c r="AW245" s="13"/>
      <c r="AX245" s="13"/>
      <c r="AY245" s="13"/>
      <c r="AZ245" s="13"/>
      <c r="BA245" s="13"/>
      <c r="BB245" s="13"/>
      <c r="BC245" s="13"/>
      <c r="BD245" s="13"/>
      <c r="BE245" s="13"/>
      <c r="BF245" s="13"/>
      <c r="BG245" s="13"/>
      <c r="BH245" s="13"/>
      <c r="BI245" s="13"/>
      <c r="BJ245" s="13"/>
      <c r="BK245" s="13"/>
      <c r="BL245" s="13"/>
      <c r="BM245" s="13"/>
      <c r="BN245" s="13"/>
      <c r="BO245" s="13"/>
    </row>
    <row r="246" spans="1:67" x14ac:dyDescent="0.35">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c r="AD246" s="13"/>
      <c r="AE246" s="13"/>
      <c r="AF246" s="13"/>
      <c r="AG246" s="13"/>
      <c r="AH246" s="13"/>
      <c r="AI246" s="13"/>
      <c r="AJ246" s="13"/>
      <c r="AK246" s="13"/>
      <c r="AL246" s="13"/>
      <c r="AM246" s="13"/>
      <c r="AN246" s="13"/>
      <c r="AO246" s="13"/>
      <c r="AP246" s="13"/>
      <c r="AQ246" s="13"/>
      <c r="AR246" s="13"/>
      <c r="AS246" s="13"/>
      <c r="AT246" s="13"/>
      <c r="AU246" s="13"/>
      <c r="AV246" s="13"/>
      <c r="AW246" s="13"/>
      <c r="AX246" s="13"/>
      <c r="AY246" s="13"/>
      <c r="AZ246" s="13"/>
      <c r="BA246" s="13"/>
      <c r="BB246" s="13"/>
      <c r="BC246" s="13"/>
      <c r="BD246" s="13"/>
      <c r="BE246" s="13"/>
      <c r="BF246" s="13"/>
      <c r="BG246" s="13"/>
      <c r="BH246" s="13"/>
      <c r="BI246" s="13"/>
      <c r="BJ246" s="13"/>
      <c r="BK246" s="13"/>
      <c r="BL246" s="13"/>
      <c r="BM246" s="13"/>
      <c r="BN246" s="13"/>
      <c r="BO246" s="13"/>
    </row>
    <row r="247" spans="1:67" x14ac:dyDescent="0.35">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c r="AD247" s="13"/>
      <c r="AE247" s="13"/>
      <c r="AF247" s="13"/>
      <c r="AG247" s="13"/>
      <c r="AH247" s="13"/>
      <c r="AI247" s="13"/>
      <c r="AJ247" s="13"/>
      <c r="AK247" s="13"/>
      <c r="AL247" s="13"/>
      <c r="AM247" s="13"/>
      <c r="AN247" s="13"/>
      <c r="AO247" s="13"/>
      <c r="AP247" s="13"/>
      <c r="AQ247" s="13"/>
      <c r="AR247" s="13"/>
      <c r="AS247" s="13"/>
      <c r="AT247" s="13"/>
      <c r="AU247" s="13"/>
      <c r="AV247" s="13"/>
      <c r="AW247" s="13"/>
      <c r="AX247" s="13"/>
      <c r="AY247" s="13"/>
      <c r="AZ247" s="13"/>
      <c r="BA247" s="13"/>
      <c r="BB247" s="13"/>
      <c r="BC247" s="13"/>
      <c r="BD247" s="13"/>
      <c r="BE247" s="13"/>
      <c r="BF247" s="13"/>
      <c r="BG247" s="13"/>
      <c r="BH247" s="13"/>
      <c r="BI247" s="13"/>
      <c r="BJ247" s="13"/>
      <c r="BK247" s="13"/>
      <c r="BL247" s="13"/>
      <c r="BM247" s="13"/>
      <c r="BN247" s="13"/>
      <c r="BO247" s="13"/>
    </row>
    <row r="248" spans="1:67" x14ac:dyDescent="0.35">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c r="AD248" s="13"/>
      <c r="AE248" s="13"/>
      <c r="AF248" s="13"/>
      <c r="AG248" s="13"/>
      <c r="AH248" s="13"/>
      <c r="AI248" s="13"/>
      <c r="AJ248" s="13"/>
      <c r="AK248" s="13"/>
      <c r="AL248" s="13"/>
      <c r="AM248" s="13"/>
      <c r="AN248" s="13"/>
      <c r="AO248" s="13"/>
      <c r="AP248" s="13"/>
      <c r="AQ248" s="13"/>
      <c r="AR248" s="13"/>
      <c r="AS248" s="13"/>
      <c r="AT248" s="13"/>
      <c r="AU248" s="13"/>
      <c r="AV248" s="13"/>
      <c r="AW248" s="13"/>
      <c r="AX248" s="13"/>
      <c r="AY248" s="13"/>
      <c r="AZ248" s="13"/>
      <c r="BA248" s="13"/>
      <c r="BB248" s="13"/>
      <c r="BC248" s="13"/>
      <c r="BD248" s="13"/>
      <c r="BE248" s="13"/>
      <c r="BF248" s="13"/>
      <c r="BG248" s="13"/>
      <c r="BH248" s="13"/>
      <c r="BI248" s="13"/>
      <c r="BJ248" s="13"/>
      <c r="BK248" s="13"/>
      <c r="BL248" s="13"/>
      <c r="BM248" s="13"/>
      <c r="BN248" s="13"/>
      <c r="BO248" s="13"/>
    </row>
    <row r="249" spans="1:67" x14ac:dyDescent="0.35">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c r="AD249" s="13"/>
      <c r="AE249" s="13"/>
      <c r="AF249" s="13"/>
      <c r="AG249" s="13"/>
      <c r="AH249" s="13"/>
      <c r="AI249" s="13"/>
      <c r="AJ249" s="13"/>
      <c r="AK249" s="13"/>
      <c r="AL249" s="13"/>
      <c r="AM249" s="13"/>
      <c r="AN249" s="13"/>
      <c r="AO249" s="13"/>
      <c r="AP249" s="13"/>
      <c r="AQ249" s="13"/>
      <c r="AR249" s="13"/>
      <c r="AS249" s="13"/>
      <c r="AT249" s="13"/>
      <c r="AU249" s="13"/>
      <c r="AV249" s="13"/>
      <c r="AW249" s="13"/>
      <c r="AX249" s="13"/>
      <c r="AY249" s="13"/>
      <c r="AZ249" s="13"/>
      <c r="BA249" s="13"/>
      <c r="BB249" s="13"/>
      <c r="BC249" s="13"/>
      <c r="BD249" s="13"/>
      <c r="BE249" s="13"/>
      <c r="BF249" s="13"/>
      <c r="BG249" s="13"/>
      <c r="BH249" s="13"/>
      <c r="BI249" s="13"/>
      <c r="BJ249" s="13"/>
      <c r="BK249" s="13"/>
      <c r="BL249" s="13"/>
      <c r="BM249" s="13"/>
      <c r="BN249" s="13"/>
      <c r="BO249" s="13"/>
    </row>
    <row r="250" spans="1:67" x14ac:dyDescent="0.35">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c r="AD250" s="13"/>
      <c r="AE250" s="13"/>
      <c r="AF250" s="13"/>
      <c r="AG250" s="13"/>
      <c r="AH250" s="13"/>
      <c r="AI250" s="13"/>
      <c r="AJ250" s="13"/>
      <c r="AK250" s="13"/>
      <c r="AL250" s="13"/>
      <c r="AM250" s="13"/>
      <c r="AN250" s="13"/>
      <c r="AO250" s="13"/>
      <c r="AP250" s="13"/>
      <c r="AQ250" s="13"/>
      <c r="AR250" s="13"/>
      <c r="AS250" s="13"/>
      <c r="AT250" s="13"/>
      <c r="AU250" s="13"/>
      <c r="AV250" s="13"/>
      <c r="AW250" s="13"/>
      <c r="AX250" s="13"/>
      <c r="AY250" s="13"/>
      <c r="AZ250" s="13"/>
      <c r="BA250" s="13"/>
      <c r="BB250" s="13"/>
      <c r="BC250" s="13"/>
      <c r="BD250" s="13"/>
      <c r="BE250" s="13"/>
      <c r="BF250" s="13"/>
      <c r="BG250" s="13"/>
      <c r="BH250" s="13"/>
      <c r="BI250" s="13"/>
      <c r="BJ250" s="13"/>
      <c r="BK250" s="13"/>
      <c r="BL250" s="13"/>
      <c r="BM250" s="13"/>
      <c r="BN250" s="13"/>
      <c r="BO250" s="13"/>
    </row>
    <row r="251" spans="1:67" x14ac:dyDescent="0.35">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c r="AD251" s="13"/>
      <c r="AE251" s="13"/>
      <c r="AF251" s="13"/>
      <c r="AG251" s="13"/>
      <c r="AH251" s="13"/>
      <c r="AI251" s="13"/>
      <c r="AJ251" s="13"/>
      <c r="AK251" s="13"/>
      <c r="AL251" s="13"/>
      <c r="AM251" s="13"/>
      <c r="AN251" s="13"/>
      <c r="AO251" s="13"/>
      <c r="AP251" s="13"/>
      <c r="AQ251" s="13"/>
      <c r="AR251" s="13"/>
      <c r="AS251" s="13"/>
      <c r="AT251" s="13"/>
      <c r="AU251" s="13"/>
      <c r="AV251" s="13"/>
      <c r="AW251" s="13"/>
      <c r="AX251" s="13"/>
      <c r="AY251" s="13"/>
      <c r="AZ251" s="13"/>
      <c r="BA251" s="13"/>
      <c r="BB251" s="13"/>
      <c r="BC251" s="13"/>
      <c r="BD251" s="13"/>
      <c r="BE251" s="13"/>
      <c r="BF251" s="13"/>
      <c r="BG251" s="13"/>
      <c r="BH251" s="13"/>
      <c r="BI251" s="13"/>
      <c r="BJ251" s="13"/>
      <c r="BK251" s="13"/>
      <c r="BL251" s="13"/>
      <c r="BM251" s="13"/>
      <c r="BN251" s="13"/>
      <c r="BO251" s="13"/>
    </row>
    <row r="252" spans="1:67" x14ac:dyDescent="0.35">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c r="AD252" s="13"/>
      <c r="AE252" s="13"/>
      <c r="AF252" s="13"/>
      <c r="AG252" s="13"/>
      <c r="AH252" s="13"/>
      <c r="AI252" s="13"/>
      <c r="AJ252" s="13"/>
      <c r="AK252" s="13"/>
      <c r="AL252" s="13"/>
      <c r="AM252" s="13"/>
      <c r="AN252" s="13"/>
      <c r="AO252" s="13"/>
      <c r="AP252" s="13"/>
      <c r="AQ252" s="13"/>
      <c r="AR252" s="13"/>
      <c r="AS252" s="13"/>
      <c r="AT252" s="13"/>
      <c r="AU252" s="13"/>
      <c r="AV252" s="13"/>
      <c r="AW252" s="13"/>
      <c r="AX252" s="13"/>
      <c r="AY252" s="13"/>
      <c r="AZ252" s="13"/>
      <c r="BA252" s="13"/>
      <c r="BB252" s="13"/>
      <c r="BC252" s="13"/>
      <c r="BD252" s="13"/>
      <c r="BE252" s="13"/>
      <c r="BF252" s="13"/>
      <c r="BG252" s="13"/>
      <c r="BH252" s="13"/>
      <c r="BI252" s="13"/>
      <c r="BJ252" s="13"/>
      <c r="BK252" s="13"/>
      <c r="BL252" s="13"/>
      <c r="BM252" s="13"/>
      <c r="BN252" s="13"/>
      <c r="BO252" s="13"/>
    </row>
    <row r="253" spans="1:67" x14ac:dyDescent="0.35">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c r="AD253" s="13"/>
      <c r="AE253" s="13"/>
      <c r="AF253" s="13"/>
      <c r="AG253" s="13"/>
      <c r="AH253" s="13"/>
      <c r="AI253" s="13"/>
      <c r="AJ253" s="13"/>
      <c r="AK253" s="13"/>
      <c r="AL253" s="13"/>
      <c r="AM253" s="13"/>
      <c r="AN253" s="13"/>
      <c r="AO253" s="13"/>
      <c r="AP253" s="13"/>
      <c r="AQ253" s="13"/>
      <c r="AR253" s="13"/>
      <c r="AS253" s="13"/>
      <c r="AT253" s="13"/>
      <c r="AU253" s="13"/>
      <c r="AV253" s="13"/>
      <c r="AW253" s="13"/>
      <c r="AX253" s="13"/>
      <c r="AY253" s="13"/>
      <c r="AZ253" s="13"/>
      <c r="BA253" s="13"/>
      <c r="BB253" s="13"/>
      <c r="BC253" s="13"/>
      <c r="BD253" s="13"/>
      <c r="BE253" s="13"/>
      <c r="BF253" s="13"/>
      <c r="BG253" s="13"/>
      <c r="BH253" s="13"/>
      <c r="BI253" s="13"/>
      <c r="BJ253" s="13"/>
      <c r="BK253" s="13"/>
      <c r="BL253" s="13"/>
      <c r="BM253" s="13"/>
      <c r="BN253" s="13"/>
      <c r="BO253" s="13"/>
    </row>
    <row r="254" spans="1:67" x14ac:dyDescent="0.35">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c r="AD254" s="13"/>
      <c r="AE254" s="13"/>
      <c r="AF254" s="13"/>
      <c r="AG254" s="13"/>
      <c r="AH254" s="13"/>
      <c r="AI254" s="13"/>
      <c r="AJ254" s="13"/>
      <c r="AK254" s="13"/>
      <c r="AL254" s="13"/>
      <c r="AM254" s="13"/>
      <c r="AN254" s="13"/>
      <c r="AO254" s="13"/>
      <c r="AP254" s="13"/>
      <c r="AQ254" s="13"/>
      <c r="AR254" s="13"/>
      <c r="AS254" s="13"/>
      <c r="AT254" s="13"/>
      <c r="AU254" s="13"/>
      <c r="AV254" s="13"/>
      <c r="AW254" s="13"/>
      <c r="AX254" s="13"/>
      <c r="AY254" s="13"/>
      <c r="AZ254" s="13"/>
      <c r="BA254" s="13"/>
      <c r="BB254" s="13"/>
      <c r="BC254" s="13"/>
      <c r="BD254" s="13"/>
      <c r="BE254" s="13"/>
      <c r="BF254" s="13"/>
      <c r="BG254" s="13"/>
      <c r="BH254" s="13"/>
      <c r="BI254" s="13"/>
      <c r="BJ254" s="13"/>
      <c r="BK254" s="13"/>
      <c r="BL254" s="13"/>
      <c r="BM254" s="13"/>
      <c r="BN254" s="13"/>
      <c r="BO254" s="13"/>
    </row>
    <row r="255" spans="1:67" x14ac:dyDescent="0.35">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c r="AD255" s="13"/>
      <c r="AE255" s="13"/>
      <c r="AF255" s="13"/>
      <c r="AG255" s="13"/>
      <c r="AH255" s="13"/>
      <c r="AI255" s="13"/>
      <c r="AJ255" s="13"/>
      <c r="AK255" s="13"/>
      <c r="AL255" s="13"/>
      <c r="AM255" s="13"/>
      <c r="AN255" s="13"/>
      <c r="AO255" s="13"/>
      <c r="AP255" s="13"/>
      <c r="AQ255" s="13"/>
      <c r="AR255" s="13"/>
      <c r="AS255" s="13"/>
      <c r="AT255" s="13"/>
      <c r="AU255" s="13"/>
      <c r="AV255" s="13"/>
      <c r="AW255" s="13"/>
      <c r="AX255" s="13"/>
      <c r="AY255" s="13"/>
      <c r="AZ255" s="13"/>
      <c r="BA255" s="13"/>
      <c r="BB255" s="13"/>
      <c r="BC255" s="13"/>
      <c r="BD255" s="13"/>
      <c r="BE255" s="13"/>
      <c r="BF255" s="13"/>
      <c r="BG255" s="13"/>
      <c r="BH255" s="13"/>
      <c r="BI255" s="13"/>
      <c r="BJ255" s="13"/>
      <c r="BK255" s="13"/>
      <c r="BL255" s="13"/>
      <c r="BM255" s="13"/>
      <c r="BN255" s="13"/>
      <c r="BO255" s="13"/>
    </row>
    <row r="256" spans="1:67" x14ac:dyDescent="0.35">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c r="AD256" s="13"/>
      <c r="AE256" s="13"/>
      <c r="AF256" s="13"/>
      <c r="AG256" s="13"/>
      <c r="AH256" s="13"/>
      <c r="AI256" s="13"/>
      <c r="AJ256" s="13"/>
      <c r="AK256" s="13"/>
      <c r="AL256" s="13"/>
      <c r="AM256" s="13"/>
      <c r="AN256" s="13"/>
      <c r="AO256" s="13"/>
      <c r="AP256" s="13"/>
      <c r="AQ256" s="13"/>
      <c r="AR256" s="13"/>
      <c r="AS256" s="13"/>
      <c r="AT256" s="13"/>
      <c r="AU256" s="13"/>
      <c r="AV256" s="13"/>
      <c r="AW256" s="13"/>
      <c r="AX256" s="13"/>
      <c r="AY256" s="13"/>
      <c r="AZ256" s="13"/>
      <c r="BA256" s="13"/>
      <c r="BB256" s="13"/>
      <c r="BC256" s="13"/>
      <c r="BD256" s="13"/>
      <c r="BE256" s="13"/>
      <c r="BF256" s="13"/>
      <c r="BG256" s="13"/>
      <c r="BH256" s="13"/>
      <c r="BI256" s="13"/>
      <c r="BJ256" s="13"/>
      <c r="BK256" s="13"/>
      <c r="BL256" s="13"/>
      <c r="BM256" s="13"/>
      <c r="BN256" s="13"/>
      <c r="BO256" s="13"/>
    </row>
    <row r="257" spans="1:67" x14ac:dyDescent="0.35">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c r="AD257" s="13"/>
      <c r="AE257" s="13"/>
      <c r="AF257" s="13"/>
      <c r="AG257" s="13"/>
      <c r="AH257" s="13"/>
      <c r="AI257" s="13"/>
      <c r="AJ257" s="13"/>
      <c r="AK257" s="13"/>
      <c r="AL257" s="13"/>
      <c r="AM257" s="13"/>
      <c r="AN257" s="13"/>
      <c r="AO257" s="13"/>
      <c r="AP257" s="13"/>
      <c r="AQ257" s="13"/>
      <c r="AR257" s="13"/>
      <c r="AS257" s="13"/>
      <c r="AT257" s="13"/>
      <c r="AU257" s="13"/>
      <c r="AV257" s="13"/>
      <c r="AW257" s="13"/>
      <c r="AX257" s="13"/>
      <c r="AY257" s="13"/>
      <c r="AZ257" s="13"/>
      <c r="BA257" s="13"/>
      <c r="BB257" s="13"/>
      <c r="BC257" s="13"/>
      <c r="BD257" s="13"/>
      <c r="BE257" s="13"/>
      <c r="BF257" s="13"/>
      <c r="BG257" s="13"/>
      <c r="BH257" s="13"/>
      <c r="BI257" s="13"/>
      <c r="BJ257" s="13"/>
      <c r="BK257" s="13"/>
      <c r="BL257" s="13"/>
      <c r="BM257" s="13"/>
      <c r="BN257" s="13"/>
      <c r="BO257" s="13"/>
    </row>
    <row r="258" spans="1:67" x14ac:dyDescent="0.35">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c r="AD258" s="13"/>
      <c r="AE258" s="13"/>
      <c r="AF258" s="13"/>
      <c r="AG258" s="13"/>
      <c r="AH258" s="13"/>
      <c r="AI258" s="13"/>
      <c r="AJ258" s="13"/>
      <c r="AK258" s="13"/>
      <c r="AL258" s="13"/>
      <c r="AM258" s="13"/>
      <c r="AN258" s="13"/>
      <c r="AO258" s="13"/>
      <c r="AP258" s="13"/>
      <c r="AQ258" s="13"/>
      <c r="AR258" s="13"/>
      <c r="AS258" s="13"/>
      <c r="AT258" s="13"/>
      <c r="AU258" s="13"/>
      <c r="AV258" s="13"/>
      <c r="AW258" s="13"/>
      <c r="AX258" s="13"/>
      <c r="AY258" s="13"/>
      <c r="AZ258" s="13"/>
      <c r="BA258" s="13"/>
      <c r="BB258" s="13"/>
      <c r="BC258" s="13"/>
      <c r="BD258" s="13"/>
      <c r="BE258" s="13"/>
      <c r="BF258" s="13"/>
      <c r="BG258" s="13"/>
      <c r="BH258" s="13"/>
      <c r="BI258" s="13"/>
      <c r="BJ258" s="13"/>
      <c r="BK258" s="13"/>
      <c r="BL258" s="13"/>
      <c r="BM258" s="13"/>
      <c r="BN258" s="13"/>
      <c r="BO258" s="13"/>
    </row>
    <row r="259" spans="1:67" x14ac:dyDescent="0.35">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c r="AD259" s="13"/>
      <c r="AE259" s="13"/>
      <c r="AF259" s="13"/>
      <c r="AG259" s="13"/>
      <c r="AH259" s="13"/>
      <c r="AI259" s="13"/>
      <c r="AJ259" s="13"/>
      <c r="AK259" s="13"/>
      <c r="AL259" s="13"/>
      <c r="AM259" s="13"/>
      <c r="AN259" s="13"/>
      <c r="AO259" s="13"/>
      <c r="AP259" s="13"/>
      <c r="AQ259" s="13"/>
      <c r="AR259" s="13"/>
      <c r="AS259" s="13"/>
      <c r="AT259" s="13"/>
      <c r="AU259" s="13"/>
      <c r="AV259" s="13"/>
      <c r="AW259" s="13"/>
      <c r="AX259" s="13"/>
      <c r="AY259" s="13"/>
      <c r="AZ259" s="13"/>
      <c r="BA259" s="13"/>
      <c r="BB259" s="13"/>
      <c r="BC259" s="13"/>
      <c r="BD259" s="13"/>
      <c r="BE259" s="13"/>
      <c r="BF259" s="13"/>
      <c r="BG259" s="13"/>
      <c r="BH259" s="13"/>
      <c r="BI259" s="13"/>
      <c r="BJ259" s="13"/>
      <c r="BK259" s="13"/>
      <c r="BL259" s="13"/>
      <c r="BM259" s="13"/>
      <c r="BN259" s="13"/>
      <c r="BO259" s="13"/>
    </row>
    <row r="260" spans="1:67" x14ac:dyDescent="0.35">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c r="AD260" s="13"/>
      <c r="AE260" s="13"/>
      <c r="AF260" s="13"/>
      <c r="AG260" s="13"/>
      <c r="AH260" s="13"/>
      <c r="AI260" s="13"/>
      <c r="AJ260" s="13"/>
      <c r="AK260" s="13"/>
      <c r="AL260" s="13"/>
      <c r="AM260" s="13"/>
      <c r="AN260" s="13"/>
      <c r="AO260" s="13"/>
      <c r="AP260" s="13"/>
      <c r="AQ260" s="13"/>
      <c r="AR260" s="13"/>
      <c r="AS260" s="13"/>
      <c r="AT260" s="13"/>
      <c r="AU260" s="13"/>
      <c r="AV260" s="13"/>
      <c r="AW260" s="13"/>
      <c r="AX260" s="13"/>
      <c r="AY260" s="13"/>
      <c r="AZ260" s="13"/>
      <c r="BA260" s="13"/>
      <c r="BB260" s="13"/>
      <c r="BC260" s="13"/>
      <c r="BD260" s="13"/>
      <c r="BE260" s="13"/>
      <c r="BF260" s="13"/>
      <c r="BG260" s="13"/>
      <c r="BH260" s="13"/>
      <c r="BI260" s="13"/>
      <c r="BJ260" s="13"/>
      <c r="BK260" s="13"/>
      <c r="BL260" s="13"/>
      <c r="BM260" s="13"/>
      <c r="BN260" s="13"/>
      <c r="BO260" s="13"/>
    </row>
    <row r="261" spans="1:67" x14ac:dyDescent="0.35">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c r="AD261" s="13"/>
      <c r="AE261" s="13"/>
      <c r="AF261" s="13"/>
      <c r="AG261" s="13"/>
      <c r="AH261" s="13"/>
      <c r="AI261" s="13"/>
      <c r="AJ261" s="13"/>
      <c r="AK261" s="13"/>
      <c r="AL261" s="13"/>
      <c r="AM261" s="13"/>
      <c r="AN261" s="13"/>
      <c r="AO261" s="13"/>
      <c r="AP261" s="13"/>
      <c r="AQ261" s="13"/>
      <c r="AR261" s="13"/>
      <c r="AS261" s="13"/>
      <c r="AT261" s="13"/>
      <c r="AU261" s="13"/>
      <c r="AV261" s="13"/>
      <c r="AW261" s="13"/>
      <c r="AX261" s="13"/>
      <c r="AY261" s="13"/>
      <c r="AZ261" s="13"/>
      <c r="BA261" s="13"/>
      <c r="BB261" s="13"/>
      <c r="BC261" s="13"/>
      <c r="BD261" s="13"/>
      <c r="BE261" s="13"/>
      <c r="BF261" s="13"/>
      <c r="BG261" s="13"/>
      <c r="BH261" s="13"/>
      <c r="BI261" s="13"/>
      <c r="BJ261" s="13"/>
      <c r="BK261" s="13"/>
      <c r="BL261" s="13"/>
      <c r="BM261" s="13"/>
      <c r="BN261" s="13"/>
      <c r="BO261" s="13"/>
    </row>
    <row r="262" spans="1:67" x14ac:dyDescent="0.35">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c r="AD262" s="13"/>
      <c r="AE262" s="13"/>
      <c r="AF262" s="13"/>
      <c r="AG262" s="13"/>
      <c r="AH262" s="13"/>
      <c r="AI262" s="13"/>
      <c r="AJ262" s="13"/>
      <c r="AK262" s="13"/>
      <c r="AL262" s="13"/>
      <c r="AM262" s="13"/>
      <c r="AN262" s="13"/>
      <c r="AO262" s="13"/>
      <c r="AP262" s="13"/>
      <c r="AQ262" s="13"/>
      <c r="AR262" s="13"/>
      <c r="AS262" s="13"/>
      <c r="AT262" s="13"/>
      <c r="AU262" s="13"/>
      <c r="AV262" s="13"/>
      <c r="AW262" s="13"/>
      <c r="AX262" s="13"/>
      <c r="AY262" s="13"/>
      <c r="AZ262" s="13"/>
      <c r="BA262" s="13"/>
      <c r="BB262" s="13"/>
      <c r="BC262" s="13"/>
      <c r="BD262" s="13"/>
      <c r="BE262" s="13"/>
      <c r="BF262" s="13"/>
      <c r="BG262" s="13"/>
      <c r="BH262" s="13"/>
      <c r="BI262" s="13"/>
      <c r="BJ262" s="13"/>
      <c r="BK262" s="13"/>
      <c r="BL262" s="13"/>
      <c r="BM262" s="13"/>
      <c r="BN262" s="13"/>
      <c r="BO262" s="13"/>
    </row>
    <row r="263" spans="1:67" x14ac:dyDescent="0.35">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c r="AD263" s="13"/>
      <c r="AE263" s="13"/>
      <c r="AF263" s="13"/>
      <c r="AG263" s="13"/>
      <c r="AH263" s="13"/>
      <c r="AI263" s="13"/>
      <c r="AJ263" s="13"/>
      <c r="AK263" s="13"/>
      <c r="AL263" s="13"/>
      <c r="AM263" s="13"/>
      <c r="AN263" s="13"/>
      <c r="AO263" s="13"/>
      <c r="AP263" s="13"/>
      <c r="AQ263" s="13"/>
      <c r="AR263" s="13"/>
      <c r="AS263" s="13"/>
      <c r="AT263" s="13"/>
      <c r="AU263" s="13"/>
      <c r="AV263" s="13"/>
      <c r="AW263" s="13"/>
      <c r="AX263" s="13"/>
      <c r="AY263" s="13"/>
      <c r="AZ263" s="13"/>
      <c r="BA263" s="13"/>
      <c r="BB263" s="13"/>
      <c r="BC263" s="13"/>
      <c r="BD263" s="13"/>
      <c r="BE263" s="13"/>
      <c r="BF263" s="13"/>
      <c r="BG263" s="13"/>
      <c r="BH263" s="13"/>
      <c r="BI263" s="13"/>
      <c r="BJ263" s="13"/>
      <c r="BK263" s="13"/>
      <c r="BL263" s="13"/>
      <c r="BM263" s="13"/>
      <c r="BN263" s="13"/>
      <c r="BO263" s="13"/>
    </row>
    <row r="264" spans="1:67" x14ac:dyDescent="0.35">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c r="AD264" s="13"/>
      <c r="AE264" s="13"/>
      <c r="AF264" s="13"/>
      <c r="AG264" s="13"/>
      <c r="AH264" s="13"/>
      <c r="AI264" s="13"/>
      <c r="AJ264" s="13"/>
      <c r="AK264" s="13"/>
      <c r="AL264" s="13"/>
      <c r="AM264" s="13"/>
      <c r="AN264" s="13"/>
      <c r="AO264" s="13"/>
      <c r="AP264" s="13"/>
      <c r="AQ264" s="13"/>
      <c r="AR264" s="13"/>
      <c r="AS264" s="13"/>
      <c r="AT264" s="13"/>
      <c r="AU264" s="13"/>
      <c r="AV264" s="13"/>
      <c r="AW264" s="13"/>
      <c r="AX264" s="13"/>
      <c r="AY264" s="13"/>
      <c r="AZ264" s="13"/>
      <c r="BA264" s="13"/>
      <c r="BB264" s="13"/>
      <c r="BC264" s="13"/>
      <c r="BD264" s="13"/>
      <c r="BE264" s="13"/>
      <c r="BF264" s="13"/>
      <c r="BG264" s="13"/>
      <c r="BH264" s="13"/>
      <c r="BI264" s="13"/>
      <c r="BJ264" s="13"/>
      <c r="BK264" s="13"/>
      <c r="BL264" s="13"/>
      <c r="BM264" s="13"/>
      <c r="BN264" s="13"/>
      <c r="BO264" s="13"/>
    </row>
    <row r="265" spans="1:67" x14ac:dyDescent="0.35">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c r="AD265" s="13"/>
      <c r="AE265" s="13"/>
      <c r="AF265" s="13"/>
      <c r="AG265" s="13"/>
      <c r="AH265" s="13"/>
      <c r="AI265" s="13"/>
      <c r="AJ265" s="13"/>
      <c r="AK265" s="13"/>
      <c r="AL265" s="13"/>
      <c r="AM265" s="13"/>
      <c r="AN265" s="13"/>
      <c r="AO265" s="13"/>
      <c r="AP265" s="13"/>
      <c r="AQ265" s="13"/>
      <c r="AR265" s="13"/>
      <c r="AS265" s="13"/>
      <c r="AT265" s="13"/>
      <c r="AU265" s="13"/>
      <c r="AV265" s="13"/>
      <c r="AW265" s="13"/>
      <c r="AX265" s="13"/>
      <c r="AY265" s="13"/>
      <c r="AZ265" s="13"/>
      <c r="BA265" s="13"/>
      <c r="BB265" s="13"/>
      <c r="BC265" s="13"/>
      <c r="BD265" s="13"/>
      <c r="BE265" s="13"/>
      <c r="BF265" s="13"/>
      <c r="BG265" s="13"/>
      <c r="BH265" s="13"/>
      <c r="BI265" s="13"/>
      <c r="BJ265" s="13"/>
      <c r="BK265" s="13"/>
      <c r="BL265" s="13"/>
      <c r="BM265" s="13"/>
      <c r="BN265" s="13"/>
      <c r="BO265" s="13"/>
    </row>
    <row r="266" spans="1:67" x14ac:dyDescent="0.35">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c r="AD266" s="13"/>
      <c r="AE266" s="13"/>
      <c r="AF266" s="13"/>
      <c r="AG266" s="13"/>
      <c r="AH266" s="13"/>
      <c r="AI266" s="13"/>
      <c r="AJ266" s="13"/>
      <c r="AK266" s="13"/>
      <c r="AL266" s="13"/>
      <c r="AM266" s="13"/>
      <c r="AN266" s="13"/>
      <c r="AO266" s="13"/>
      <c r="AP266" s="13"/>
      <c r="AQ266" s="13"/>
      <c r="AR266" s="13"/>
      <c r="AS266" s="13"/>
      <c r="AT266" s="13"/>
      <c r="AU266" s="13"/>
      <c r="AV266" s="13"/>
      <c r="AW266" s="13"/>
      <c r="AX266" s="13"/>
      <c r="AY266" s="13"/>
      <c r="AZ266" s="13"/>
      <c r="BA266" s="13"/>
      <c r="BB266" s="13"/>
      <c r="BC266" s="13"/>
      <c r="BD266" s="13"/>
      <c r="BE266" s="13"/>
      <c r="BF266" s="13"/>
      <c r="BG266" s="13"/>
      <c r="BH266" s="13"/>
      <c r="BI266" s="13"/>
      <c r="BJ266" s="13"/>
      <c r="BK266" s="13"/>
      <c r="BL266" s="13"/>
      <c r="BM266" s="13"/>
      <c r="BN266" s="13"/>
      <c r="BO266" s="13"/>
    </row>
    <row r="267" spans="1:67" x14ac:dyDescent="0.35">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c r="AD267" s="13"/>
      <c r="AE267" s="13"/>
      <c r="AF267" s="13"/>
      <c r="AG267" s="13"/>
      <c r="AH267" s="13"/>
      <c r="AI267" s="13"/>
      <c r="AJ267" s="13"/>
      <c r="AK267" s="13"/>
      <c r="AL267" s="13"/>
      <c r="AM267" s="13"/>
      <c r="AN267" s="13"/>
      <c r="AO267" s="13"/>
      <c r="AP267" s="13"/>
      <c r="AQ267" s="13"/>
      <c r="AR267" s="13"/>
      <c r="AS267" s="13"/>
      <c r="AT267" s="13"/>
      <c r="AU267" s="13"/>
      <c r="AV267" s="13"/>
      <c r="AW267" s="13"/>
      <c r="AX267" s="13"/>
      <c r="AY267" s="13"/>
      <c r="AZ267" s="13"/>
      <c r="BA267" s="13"/>
      <c r="BB267" s="13"/>
      <c r="BC267" s="13"/>
      <c r="BD267" s="13"/>
      <c r="BE267" s="13"/>
      <c r="BF267" s="13"/>
      <c r="BG267" s="13"/>
      <c r="BH267" s="13"/>
      <c r="BI267" s="13"/>
      <c r="BJ267" s="13"/>
      <c r="BK267" s="13"/>
      <c r="BL267" s="13"/>
      <c r="BM267" s="13"/>
      <c r="BN267" s="13"/>
      <c r="BO267" s="13"/>
    </row>
    <row r="268" spans="1:67" x14ac:dyDescent="0.35">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c r="AD268" s="13"/>
      <c r="AE268" s="13"/>
      <c r="AF268" s="13"/>
      <c r="AG268" s="13"/>
      <c r="AH268" s="13"/>
      <c r="AI268" s="13"/>
      <c r="AJ268" s="13"/>
      <c r="AK268" s="13"/>
      <c r="AL268" s="13"/>
      <c r="AM268" s="13"/>
      <c r="AN268" s="13"/>
      <c r="AO268" s="13"/>
      <c r="AP268" s="13"/>
      <c r="AQ268" s="13"/>
      <c r="AR268" s="13"/>
      <c r="AS268" s="13"/>
      <c r="AT268" s="13"/>
      <c r="AU268" s="13"/>
      <c r="AV268" s="13"/>
      <c r="AW268" s="13"/>
      <c r="AX268" s="13"/>
      <c r="AY268" s="13"/>
      <c r="AZ268" s="13"/>
      <c r="BA268" s="13"/>
      <c r="BB268" s="13"/>
      <c r="BC268" s="13"/>
      <c r="BD268" s="13"/>
      <c r="BE268" s="13"/>
      <c r="BF268" s="13"/>
      <c r="BG268" s="13"/>
      <c r="BH268" s="13"/>
      <c r="BI268" s="13"/>
      <c r="BJ268" s="13"/>
      <c r="BK268" s="13"/>
      <c r="BL268" s="13"/>
      <c r="BM268" s="13"/>
      <c r="BN268" s="13"/>
      <c r="BO268" s="13"/>
    </row>
    <row r="269" spans="1:67" x14ac:dyDescent="0.35">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c r="AD269" s="13"/>
      <c r="AE269" s="13"/>
      <c r="AF269" s="13"/>
      <c r="AG269" s="13"/>
      <c r="AH269" s="13"/>
      <c r="AI269" s="13"/>
      <c r="AJ269" s="13"/>
      <c r="AK269" s="13"/>
      <c r="AL269" s="13"/>
      <c r="AM269" s="13"/>
      <c r="AN269" s="13"/>
      <c r="AO269" s="13"/>
      <c r="AP269" s="13"/>
      <c r="AQ269" s="13"/>
      <c r="AR269" s="13"/>
      <c r="AS269" s="13"/>
      <c r="AT269" s="13"/>
      <c r="AU269" s="13"/>
      <c r="AV269" s="13"/>
      <c r="AW269" s="13"/>
      <c r="AX269" s="13"/>
      <c r="AY269" s="13"/>
      <c r="AZ269" s="13"/>
      <c r="BA269" s="13"/>
      <c r="BB269" s="13"/>
      <c r="BC269" s="13"/>
      <c r="BD269" s="13"/>
      <c r="BE269" s="13"/>
      <c r="BF269" s="13"/>
      <c r="BG269" s="13"/>
      <c r="BH269" s="13"/>
      <c r="BI269" s="13"/>
      <c r="BJ269" s="13"/>
      <c r="BK269" s="13"/>
      <c r="BL269" s="13"/>
      <c r="BM269" s="13"/>
      <c r="BN269" s="13"/>
      <c r="BO269" s="13"/>
    </row>
    <row r="270" spans="1:67" x14ac:dyDescent="0.35">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c r="AD270" s="13"/>
      <c r="AE270" s="13"/>
      <c r="AF270" s="13"/>
      <c r="AG270" s="13"/>
      <c r="AH270" s="13"/>
      <c r="AI270" s="13"/>
      <c r="AJ270" s="13"/>
      <c r="AK270" s="13"/>
      <c r="AL270" s="13"/>
      <c r="AM270" s="13"/>
      <c r="AN270" s="13"/>
      <c r="AO270" s="13"/>
      <c r="AP270" s="13"/>
      <c r="AQ270" s="13"/>
      <c r="AR270" s="13"/>
      <c r="AS270" s="13"/>
      <c r="AT270" s="13"/>
      <c r="AU270" s="13"/>
      <c r="AV270" s="13"/>
      <c r="AW270" s="13"/>
      <c r="AX270" s="13"/>
      <c r="AY270" s="13"/>
      <c r="AZ270" s="13"/>
      <c r="BA270" s="13"/>
      <c r="BB270" s="13"/>
      <c r="BC270" s="13"/>
      <c r="BD270" s="13"/>
      <c r="BE270" s="13"/>
      <c r="BF270" s="13"/>
      <c r="BG270" s="13"/>
      <c r="BH270" s="13"/>
      <c r="BI270" s="13"/>
      <c r="BJ270" s="13"/>
      <c r="BK270" s="13"/>
      <c r="BL270" s="13"/>
      <c r="BM270" s="13"/>
      <c r="BN270" s="13"/>
      <c r="BO270" s="13"/>
    </row>
    <row r="271" spans="1:67" x14ac:dyDescent="0.35">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c r="AK271" s="13"/>
      <c r="AL271" s="13"/>
      <c r="AM271" s="13"/>
      <c r="AN271" s="13"/>
      <c r="AO271" s="13"/>
      <c r="AP271" s="13"/>
      <c r="AQ271" s="13"/>
      <c r="AR271" s="13"/>
      <c r="AS271" s="13"/>
      <c r="AT271" s="13"/>
      <c r="AU271" s="13"/>
      <c r="AV271" s="13"/>
      <c r="AW271" s="13"/>
      <c r="AX271" s="13"/>
      <c r="AY271" s="13"/>
      <c r="AZ271" s="13"/>
      <c r="BA271" s="13"/>
      <c r="BB271" s="13"/>
      <c r="BC271" s="13"/>
      <c r="BD271" s="13"/>
      <c r="BE271" s="13"/>
      <c r="BF271" s="13"/>
      <c r="BG271" s="13"/>
      <c r="BH271" s="13"/>
      <c r="BI271" s="13"/>
      <c r="BJ271" s="13"/>
      <c r="BK271" s="13"/>
      <c r="BL271" s="13"/>
      <c r="BM271" s="13"/>
      <c r="BN271" s="13"/>
      <c r="BO271" s="13"/>
    </row>
    <row r="272" spans="1:67" x14ac:dyDescent="0.35">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c r="AD272" s="13"/>
      <c r="AE272" s="13"/>
      <c r="AF272" s="13"/>
      <c r="AG272" s="13"/>
      <c r="AH272" s="13"/>
      <c r="AI272" s="13"/>
      <c r="AJ272" s="13"/>
      <c r="AK272" s="13"/>
      <c r="AL272" s="13"/>
      <c r="AM272" s="13"/>
      <c r="AN272" s="13"/>
      <c r="AO272" s="13"/>
      <c r="AP272" s="13"/>
      <c r="AQ272" s="13"/>
      <c r="AR272" s="13"/>
      <c r="AS272" s="13"/>
      <c r="AT272" s="13"/>
      <c r="AU272" s="13"/>
      <c r="AV272" s="13"/>
      <c r="AW272" s="13"/>
      <c r="AX272" s="13"/>
      <c r="AY272" s="13"/>
      <c r="AZ272" s="13"/>
      <c r="BA272" s="13"/>
      <c r="BB272" s="13"/>
      <c r="BC272" s="13"/>
      <c r="BD272" s="13"/>
      <c r="BE272" s="13"/>
      <c r="BF272" s="13"/>
      <c r="BG272" s="13"/>
      <c r="BH272" s="13"/>
      <c r="BI272" s="13"/>
      <c r="BJ272" s="13"/>
      <c r="BK272" s="13"/>
      <c r="BL272" s="13"/>
      <c r="BM272" s="13"/>
      <c r="BN272" s="13"/>
      <c r="BO272" s="13"/>
    </row>
    <row r="273" spans="1:67" x14ac:dyDescent="0.35">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c r="AD273" s="13"/>
      <c r="AE273" s="13"/>
      <c r="AF273" s="13"/>
      <c r="AG273" s="13"/>
      <c r="AH273" s="13"/>
      <c r="AI273" s="13"/>
      <c r="AJ273" s="13"/>
      <c r="AK273" s="13"/>
      <c r="AL273" s="13"/>
      <c r="AM273" s="13"/>
      <c r="AN273" s="13"/>
      <c r="AO273" s="13"/>
      <c r="AP273" s="13"/>
      <c r="AQ273" s="13"/>
      <c r="AR273" s="13"/>
      <c r="AS273" s="13"/>
      <c r="AT273" s="13"/>
      <c r="AU273" s="13"/>
      <c r="AV273" s="13"/>
      <c r="AW273" s="13"/>
      <c r="AX273" s="13"/>
      <c r="AY273" s="13"/>
      <c r="AZ273" s="13"/>
      <c r="BA273" s="13"/>
      <c r="BB273" s="13"/>
      <c r="BC273" s="13"/>
      <c r="BD273" s="13"/>
      <c r="BE273" s="13"/>
      <c r="BF273" s="13"/>
      <c r="BG273" s="13"/>
      <c r="BH273" s="13"/>
      <c r="BI273" s="13"/>
      <c r="BJ273" s="13"/>
      <c r="BK273" s="13"/>
      <c r="BL273" s="13"/>
      <c r="BM273" s="13"/>
      <c r="BN273" s="13"/>
      <c r="BO273" s="13"/>
    </row>
    <row r="274" spans="1:67" x14ac:dyDescent="0.35">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c r="AD274" s="13"/>
      <c r="AE274" s="13"/>
      <c r="AF274" s="13"/>
      <c r="AG274" s="13"/>
      <c r="AH274" s="13"/>
      <c r="AI274" s="13"/>
      <c r="AJ274" s="13"/>
      <c r="AK274" s="13"/>
      <c r="AL274" s="13"/>
      <c r="AM274" s="13"/>
      <c r="AN274" s="13"/>
      <c r="AO274" s="13"/>
      <c r="AP274" s="13"/>
      <c r="AQ274" s="13"/>
      <c r="AR274" s="13"/>
      <c r="AS274" s="13"/>
      <c r="AT274" s="13"/>
      <c r="AU274" s="13"/>
      <c r="AV274" s="13"/>
      <c r="AW274" s="13"/>
      <c r="AX274" s="13"/>
      <c r="AY274" s="13"/>
      <c r="AZ274" s="13"/>
      <c r="BA274" s="13"/>
      <c r="BB274" s="13"/>
      <c r="BC274" s="13"/>
      <c r="BD274" s="13"/>
      <c r="BE274" s="13"/>
      <c r="BF274" s="13"/>
      <c r="BG274" s="13"/>
      <c r="BH274" s="13"/>
      <c r="BI274" s="13"/>
      <c r="BJ274" s="13"/>
      <c r="BK274" s="13"/>
      <c r="BL274" s="13"/>
      <c r="BM274" s="13"/>
      <c r="BN274" s="13"/>
      <c r="BO274" s="13"/>
    </row>
    <row r="275" spans="1:67" x14ac:dyDescent="0.35">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c r="AD275" s="13"/>
      <c r="AE275" s="13"/>
      <c r="AF275" s="13"/>
      <c r="AG275" s="13"/>
      <c r="AH275" s="13"/>
      <c r="AI275" s="13"/>
      <c r="AJ275" s="13"/>
      <c r="AK275" s="13"/>
      <c r="AL275" s="13"/>
      <c r="AM275" s="13"/>
      <c r="AN275" s="13"/>
      <c r="AO275" s="13"/>
      <c r="AP275" s="13"/>
      <c r="AQ275" s="13"/>
      <c r="AR275" s="13"/>
      <c r="AS275" s="13"/>
      <c r="AT275" s="13"/>
      <c r="AU275" s="13"/>
      <c r="AV275" s="13"/>
      <c r="AW275" s="13"/>
      <c r="AX275" s="13"/>
      <c r="AY275" s="13"/>
      <c r="AZ275" s="13"/>
      <c r="BA275" s="13"/>
      <c r="BB275" s="13"/>
      <c r="BC275" s="13"/>
      <c r="BD275" s="13"/>
      <c r="BE275" s="13"/>
      <c r="BF275" s="13"/>
      <c r="BG275" s="13"/>
      <c r="BH275" s="13"/>
      <c r="BI275" s="13"/>
      <c r="BJ275" s="13"/>
      <c r="BK275" s="13"/>
      <c r="BL275" s="13"/>
      <c r="BM275" s="13"/>
      <c r="BN275" s="13"/>
      <c r="BO275" s="13"/>
    </row>
    <row r="276" spans="1:67" x14ac:dyDescent="0.35">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c r="AD276" s="13"/>
      <c r="AE276" s="13"/>
      <c r="AF276" s="13"/>
      <c r="AG276" s="13"/>
      <c r="AH276" s="13"/>
      <c r="AI276" s="13"/>
      <c r="AJ276" s="13"/>
      <c r="AK276" s="13"/>
      <c r="AL276" s="13"/>
      <c r="AM276" s="13"/>
      <c r="AN276" s="13"/>
      <c r="AO276" s="13"/>
      <c r="AP276" s="13"/>
      <c r="AQ276" s="13"/>
      <c r="AR276" s="13"/>
      <c r="AS276" s="13"/>
      <c r="AT276" s="13"/>
      <c r="AU276" s="13"/>
      <c r="AV276" s="13"/>
      <c r="AW276" s="13"/>
      <c r="AX276" s="13"/>
      <c r="AY276" s="13"/>
      <c r="AZ276" s="13"/>
      <c r="BA276" s="13"/>
      <c r="BB276" s="13"/>
      <c r="BC276" s="13"/>
      <c r="BD276" s="13"/>
      <c r="BE276" s="13"/>
      <c r="BF276" s="13"/>
      <c r="BG276" s="13"/>
      <c r="BH276" s="13"/>
      <c r="BI276" s="13"/>
      <c r="BJ276" s="13"/>
      <c r="BK276" s="13"/>
      <c r="BL276" s="13"/>
      <c r="BM276" s="13"/>
      <c r="BN276" s="13"/>
      <c r="BO276" s="13"/>
    </row>
    <row r="277" spans="1:67" x14ac:dyDescent="0.35">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c r="AD277" s="13"/>
      <c r="AE277" s="13"/>
      <c r="AF277" s="13"/>
      <c r="AG277" s="13"/>
      <c r="AH277" s="13"/>
      <c r="AI277" s="13"/>
      <c r="AJ277" s="13"/>
      <c r="AK277" s="13"/>
      <c r="AL277" s="13"/>
      <c r="AM277" s="13"/>
      <c r="AN277" s="13"/>
      <c r="AO277" s="13"/>
      <c r="AP277" s="13"/>
      <c r="AQ277" s="13"/>
      <c r="AR277" s="13"/>
      <c r="AS277" s="13"/>
      <c r="AT277" s="13"/>
      <c r="AU277" s="13"/>
      <c r="AV277" s="13"/>
      <c r="AW277" s="13"/>
      <c r="AX277" s="13"/>
      <c r="AY277" s="13"/>
      <c r="AZ277" s="13"/>
      <c r="BA277" s="13"/>
      <c r="BB277" s="13"/>
      <c r="BC277" s="13"/>
      <c r="BD277" s="13"/>
      <c r="BE277" s="13"/>
      <c r="BF277" s="13"/>
      <c r="BG277" s="13"/>
      <c r="BH277" s="13"/>
      <c r="BI277" s="13"/>
      <c r="BJ277" s="13"/>
      <c r="BK277" s="13"/>
      <c r="BL277" s="13"/>
      <c r="BM277" s="13"/>
      <c r="BN277" s="13"/>
      <c r="BO277" s="13"/>
    </row>
    <row r="278" spans="1:67" x14ac:dyDescent="0.35">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c r="AD278" s="13"/>
      <c r="AE278" s="13"/>
      <c r="AF278" s="13"/>
      <c r="AG278" s="13"/>
      <c r="AH278" s="13"/>
      <c r="AI278" s="13"/>
      <c r="AJ278" s="13"/>
      <c r="AK278" s="13"/>
      <c r="AL278" s="13"/>
      <c r="AM278" s="13"/>
      <c r="AN278" s="13"/>
      <c r="AO278" s="13"/>
      <c r="AP278" s="13"/>
      <c r="AQ278" s="13"/>
      <c r="AR278" s="13"/>
      <c r="AS278" s="13"/>
      <c r="AT278" s="13"/>
      <c r="AU278" s="13"/>
      <c r="AV278" s="13"/>
      <c r="AW278" s="13"/>
      <c r="AX278" s="13"/>
      <c r="AY278" s="13"/>
      <c r="AZ278" s="13"/>
      <c r="BA278" s="13"/>
      <c r="BB278" s="13"/>
      <c r="BC278" s="13"/>
      <c r="BD278" s="13"/>
      <c r="BE278" s="13"/>
      <c r="BF278" s="13"/>
      <c r="BG278" s="13"/>
      <c r="BH278" s="13"/>
      <c r="BI278" s="13"/>
      <c r="BJ278" s="13"/>
      <c r="BK278" s="13"/>
      <c r="BL278" s="13"/>
      <c r="BM278" s="13"/>
      <c r="BN278" s="13"/>
      <c r="BO278" s="13"/>
    </row>
    <row r="279" spans="1:67" x14ac:dyDescent="0.35">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c r="AD279" s="13"/>
      <c r="AE279" s="13"/>
      <c r="AF279" s="13"/>
      <c r="AG279" s="13"/>
      <c r="AH279" s="13"/>
      <c r="AI279" s="13"/>
      <c r="AJ279" s="13"/>
      <c r="AK279" s="13"/>
      <c r="AL279" s="13"/>
      <c r="AM279" s="13"/>
      <c r="AN279" s="13"/>
      <c r="AO279" s="13"/>
      <c r="AP279" s="13"/>
      <c r="AQ279" s="13"/>
      <c r="AR279" s="13"/>
      <c r="AS279" s="13"/>
      <c r="AT279" s="13"/>
      <c r="AU279" s="13"/>
      <c r="AV279" s="13"/>
      <c r="AW279" s="13"/>
      <c r="AX279" s="13"/>
      <c r="AY279" s="13"/>
      <c r="AZ279" s="13"/>
      <c r="BA279" s="13"/>
      <c r="BB279" s="13"/>
      <c r="BC279" s="13"/>
      <c r="BD279" s="13"/>
      <c r="BE279" s="13"/>
      <c r="BF279" s="13"/>
      <c r="BG279" s="13"/>
      <c r="BH279" s="13"/>
      <c r="BI279" s="13"/>
      <c r="BJ279" s="13"/>
      <c r="BK279" s="13"/>
      <c r="BL279" s="13"/>
      <c r="BM279" s="13"/>
      <c r="BN279" s="13"/>
      <c r="BO279" s="13"/>
    </row>
    <row r="280" spans="1:67" x14ac:dyDescent="0.35">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c r="AD280" s="13"/>
      <c r="AE280" s="13"/>
      <c r="AF280" s="13"/>
      <c r="AG280" s="13"/>
      <c r="AH280" s="13"/>
      <c r="AI280" s="13"/>
      <c r="AJ280" s="13"/>
      <c r="AK280" s="13"/>
      <c r="AL280" s="13"/>
      <c r="AM280" s="13"/>
      <c r="AN280" s="13"/>
      <c r="AO280" s="13"/>
      <c r="AP280" s="13"/>
      <c r="AQ280" s="13"/>
      <c r="AR280" s="13"/>
      <c r="AS280" s="13"/>
      <c r="AT280" s="13"/>
      <c r="AU280" s="13"/>
      <c r="AV280" s="13"/>
      <c r="AW280" s="13"/>
      <c r="AX280" s="13"/>
      <c r="AY280" s="13"/>
      <c r="AZ280" s="13"/>
      <c r="BA280" s="13"/>
      <c r="BB280" s="13"/>
      <c r="BC280" s="13"/>
      <c r="BD280" s="13"/>
      <c r="BE280" s="13"/>
      <c r="BF280" s="13"/>
      <c r="BG280" s="13"/>
      <c r="BH280" s="13"/>
      <c r="BI280" s="13"/>
      <c r="BJ280" s="13"/>
      <c r="BK280" s="13"/>
      <c r="BL280" s="13"/>
      <c r="BM280" s="13"/>
      <c r="BN280" s="13"/>
      <c r="BO280" s="13"/>
    </row>
    <row r="281" spans="1:67" x14ac:dyDescent="0.35">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c r="AD281" s="13"/>
      <c r="AE281" s="13"/>
      <c r="AF281" s="13"/>
      <c r="AG281" s="13"/>
      <c r="AH281" s="13"/>
      <c r="AI281" s="13"/>
      <c r="AJ281" s="13"/>
      <c r="AK281" s="13"/>
      <c r="AL281" s="13"/>
      <c r="AM281" s="13"/>
      <c r="AN281" s="13"/>
      <c r="AO281" s="13"/>
      <c r="AP281" s="13"/>
      <c r="AQ281" s="13"/>
      <c r="AR281" s="13"/>
      <c r="AS281" s="13"/>
      <c r="AT281" s="13"/>
      <c r="AU281" s="13"/>
      <c r="AV281" s="13"/>
      <c r="AW281" s="13"/>
      <c r="AX281" s="13"/>
      <c r="AY281" s="13"/>
      <c r="AZ281" s="13"/>
      <c r="BA281" s="13"/>
      <c r="BB281" s="13"/>
      <c r="BC281" s="13"/>
      <c r="BD281" s="13"/>
      <c r="BE281" s="13"/>
      <c r="BF281" s="13"/>
      <c r="BG281" s="13"/>
      <c r="BH281" s="13"/>
      <c r="BI281" s="13"/>
      <c r="BJ281" s="13"/>
      <c r="BK281" s="13"/>
      <c r="BL281" s="13"/>
      <c r="BM281" s="13"/>
      <c r="BN281" s="13"/>
      <c r="BO281" s="13"/>
    </row>
    <row r="282" spans="1:67" x14ac:dyDescent="0.35">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c r="AD282" s="13"/>
      <c r="AE282" s="13"/>
      <c r="AF282" s="13"/>
      <c r="AG282" s="13"/>
      <c r="AH282" s="13"/>
      <c r="AI282" s="13"/>
      <c r="AJ282" s="13"/>
      <c r="AK282" s="13"/>
      <c r="AL282" s="13"/>
      <c r="AM282" s="13"/>
      <c r="AN282" s="13"/>
      <c r="AO282" s="13"/>
      <c r="AP282" s="13"/>
      <c r="AQ282" s="13"/>
      <c r="AR282" s="13"/>
      <c r="AS282" s="13"/>
      <c r="AT282" s="13"/>
      <c r="AU282" s="13"/>
      <c r="AV282" s="13"/>
      <c r="AW282" s="13"/>
      <c r="AX282" s="13"/>
      <c r="AY282" s="13"/>
      <c r="AZ282" s="13"/>
      <c r="BA282" s="13"/>
      <c r="BB282" s="13"/>
      <c r="BC282" s="13"/>
      <c r="BD282" s="13"/>
      <c r="BE282" s="13"/>
      <c r="BF282" s="13"/>
      <c r="BG282" s="13"/>
      <c r="BH282" s="13"/>
      <c r="BI282" s="13"/>
      <c r="BJ282" s="13"/>
      <c r="BK282" s="13"/>
      <c r="BL282" s="13"/>
      <c r="BM282" s="13"/>
      <c r="BN282" s="13"/>
      <c r="BO282" s="13"/>
    </row>
    <row r="283" spans="1:67" x14ac:dyDescent="0.35">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c r="AD283" s="13"/>
      <c r="AE283" s="13"/>
      <c r="AF283" s="13"/>
      <c r="AG283" s="13"/>
      <c r="AH283" s="13"/>
      <c r="AI283" s="13"/>
      <c r="AJ283" s="13"/>
      <c r="AK283" s="13"/>
      <c r="AL283" s="13"/>
      <c r="AM283" s="13"/>
      <c r="AN283" s="13"/>
      <c r="AO283" s="13"/>
      <c r="AP283" s="13"/>
      <c r="AQ283" s="13"/>
      <c r="AR283" s="13"/>
      <c r="AS283" s="13"/>
      <c r="AT283" s="13"/>
      <c r="AU283" s="13"/>
      <c r="AV283" s="13"/>
      <c r="AW283" s="13"/>
      <c r="AX283" s="13"/>
      <c r="AY283" s="13"/>
      <c r="AZ283" s="13"/>
      <c r="BA283" s="13"/>
      <c r="BB283" s="13"/>
      <c r="BC283" s="13"/>
      <c r="BD283" s="13"/>
      <c r="BE283" s="13"/>
      <c r="BF283" s="13"/>
      <c r="BG283" s="13"/>
      <c r="BH283" s="13"/>
      <c r="BI283" s="13"/>
      <c r="BJ283" s="13"/>
      <c r="BK283" s="13"/>
      <c r="BL283" s="13"/>
      <c r="BM283" s="13"/>
      <c r="BN283" s="13"/>
      <c r="BO283" s="13"/>
    </row>
    <row r="284" spans="1:67" x14ac:dyDescent="0.35">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c r="AD284" s="13"/>
      <c r="AE284" s="13"/>
      <c r="AF284" s="13"/>
      <c r="AG284" s="13"/>
      <c r="AH284" s="13"/>
      <c r="AI284" s="13"/>
      <c r="AJ284" s="13"/>
      <c r="AK284" s="13"/>
      <c r="AL284" s="13"/>
      <c r="AM284" s="13"/>
      <c r="AN284" s="13"/>
      <c r="AO284" s="13"/>
      <c r="AP284" s="13"/>
      <c r="AQ284" s="13"/>
      <c r="AR284" s="13"/>
      <c r="AS284" s="13"/>
      <c r="AT284" s="13"/>
      <c r="AU284" s="13"/>
      <c r="AV284" s="13"/>
      <c r="AW284" s="13"/>
      <c r="AX284" s="13"/>
      <c r="AY284" s="13"/>
      <c r="AZ284" s="13"/>
      <c r="BA284" s="13"/>
      <c r="BB284" s="13"/>
      <c r="BC284" s="13"/>
      <c r="BD284" s="13"/>
      <c r="BE284" s="13"/>
      <c r="BF284" s="13"/>
      <c r="BG284" s="13"/>
      <c r="BH284" s="13"/>
      <c r="BI284" s="13"/>
      <c r="BJ284" s="13"/>
      <c r="BK284" s="13"/>
      <c r="BL284" s="13"/>
      <c r="BM284" s="13"/>
      <c r="BN284" s="13"/>
      <c r="BO284" s="13"/>
    </row>
    <row r="285" spans="1:67" x14ac:dyDescent="0.35">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c r="AD285" s="13"/>
      <c r="AE285" s="13"/>
      <c r="AF285" s="13"/>
      <c r="AG285" s="13"/>
      <c r="AH285" s="13"/>
      <c r="AI285" s="13"/>
      <c r="AJ285" s="13"/>
      <c r="AK285" s="13"/>
      <c r="AL285" s="13"/>
      <c r="AM285" s="13"/>
      <c r="AN285" s="13"/>
      <c r="AO285" s="13"/>
      <c r="AP285" s="13"/>
      <c r="AQ285" s="13"/>
      <c r="AR285" s="13"/>
      <c r="AS285" s="13"/>
      <c r="AT285" s="13"/>
      <c r="AU285" s="13"/>
      <c r="AV285" s="13"/>
      <c r="AW285" s="13"/>
      <c r="AX285" s="13"/>
      <c r="AY285" s="13"/>
      <c r="AZ285" s="13"/>
      <c r="BA285" s="13"/>
      <c r="BB285" s="13"/>
      <c r="BC285" s="13"/>
      <c r="BD285" s="13"/>
      <c r="BE285" s="13"/>
      <c r="BF285" s="13"/>
      <c r="BG285" s="13"/>
      <c r="BH285" s="13"/>
      <c r="BI285" s="13"/>
      <c r="BJ285" s="13"/>
      <c r="BK285" s="13"/>
      <c r="BL285" s="13"/>
      <c r="BM285" s="13"/>
      <c r="BN285" s="13"/>
      <c r="BO285" s="13"/>
    </row>
    <row r="286" spans="1:67" x14ac:dyDescent="0.35">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c r="AD286" s="13"/>
      <c r="AE286" s="13"/>
      <c r="AF286" s="13"/>
      <c r="AG286" s="13"/>
      <c r="AH286" s="13"/>
      <c r="AI286" s="13"/>
      <c r="AJ286" s="13"/>
      <c r="AK286" s="13"/>
      <c r="AL286" s="13"/>
      <c r="AM286" s="13"/>
      <c r="AN286" s="13"/>
      <c r="AO286" s="13"/>
      <c r="AP286" s="13"/>
      <c r="AQ286" s="13"/>
      <c r="AR286" s="13"/>
      <c r="AS286" s="13"/>
      <c r="AT286" s="13"/>
      <c r="AU286" s="13"/>
      <c r="AV286" s="13"/>
      <c r="AW286" s="13"/>
      <c r="AX286" s="13"/>
      <c r="AY286" s="13"/>
      <c r="AZ286" s="13"/>
      <c r="BA286" s="13"/>
      <c r="BB286" s="13"/>
      <c r="BC286" s="13"/>
      <c r="BD286" s="13"/>
      <c r="BE286" s="13"/>
      <c r="BF286" s="13"/>
      <c r="BG286" s="13"/>
      <c r="BH286" s="13"/>
      <c r="BI286" s="13"/>
      <c r="BJ286" s="13"/>
      <c r="BK286" s="13"/>
      <c r="BL286" s="13"/>
      <c r="BM286" s="13"/>
      <c r="BN286" s="13"/>
      <c r="BO286" s="13"/>
    </row>
    <row r="287" spans="1:67" x14ac:dyDescent="0.35">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c r="AD287" s="13"/>
      <c r="AE287" s="13"/>
      <c r="AF287" s="13"/>
      <c r="AG287" s="13"/>
      <c r="AH287" s="13"/>
      <c r="AI287" s="13"/>
      <c r="AJ287" s="13"/>
      <c r="AK287" s="13"/>
      <c r="AL287" s="13"/>
      <c r="AM287" s="13"/>
      <c r="AN287" s="13"/>
      <c r="AO287" s="13"/>
      <c r="AP287" s="13"/>
      <c r="AQ287" s="13"/>
      <c r="AR287" s="13"/>
      <c r="AS287" s="13"/>
      <c r="AT287" s="13"/>
      <c r="AU287" s="13"/>
      <c r="AV287" s="13"/>
      <c r="AW287" s="13"/>
      <c r="AX287" s="13"/>
      <c r="AY287" s="13"/>
      <c r="AZ287" s="13"/>
      <c r="BA287" s="13"/>
      <c r="BB287" s="13"/>
      <c r="BC287" s="13"/>
      <c r="BD287" s="13"/>
      <c r="BE287" s="13"/>
      <c r="BF287" s="13"/>
      <c r="BG287" s="13"/>
      <c r="BH287" s="13"/>
      <c r="BI287" s="13"/>
      <c r="BJ287" s="13"/>
      <c r="BK287" s="13"/>
      <c r="BL287" s="13"/>
      <c r="BM287" s="13"/>
      <c r="BN287" s="13"/>
      <c r="BO287" s="13"/>
    </row>
    <row r="288" spans="1:67" x14ac:dyDescent="0.35">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c r="AD288" s="13"/>
      <c r="AE288" s="13"/>
      <c r="AF288" s="13"/>
      <c r="AG288" s="13"/>
      <c r="AH288" s="13"/>
      <c r="AI288" s="13"/>
      <c r="AJ288" s="13"/>
      <c r="AK288" s="13"/>
      <c r="AL288" s="13"/>
      <c r="AM288" s="13"/>
      <c r="AN288" s="13"/>
      <c r="AO288" s="13"/>
      <c r="AP288" s="13"/>
      <c r="AQ288" s="13"/>
      <c r="AR288" s="13"/>
      <c r="AS288" s="13"/>
      <c r="AT288" s="13"/>
      <c r="AU288" s="13"/>
      <c r="AV288" s="13"/>
      <c r="AW288" s="13"/>
      <c r="AX288" s="13"/>
      <c r="AY288" s="13"/>
      <c r="AZ288" s="13"/>
      <c r="BA288" s="13"/>
      <c r="BB288" s="13"/>
      <c r="BC288" s="13"/>
      <c r="BD288" s="13"/>
      <c r="BE288" s="13"/>
      <c r="BF288" s="13"/>
      <c r="BG288" s="13"/>
      <c r="BH288" s="13"/>
      <c r="BI288" s="13"/>
      <c r="BJ288" s="13"/>
      <c r="BK288" s="13"/>
      <c r="BL288" s="13"/>
      <c r="BM288" s="13"/>
      <c r="BN288" s="13"/>
      <c r="BO288" s="13"/>
    </row>
    <row r="289" spans="1:67" x14ac:dyDescent="0.35">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c r="AD289" s="13"/>
      <c r="AE289" s="13"/>
      <c r="AF289" s="13"/>
      <c r="AG289" s="13"/>
      <c r="AH289" s="13"/>
      <c r="AI289" s="13"/>
      <c r="AJ289" s="13"/>
      <c r="AK289" s="13"/>
      <c r="AL289" s="13"/>
      <c r="AM289" s="13"/>
      <c r="AN289" s="13"/>
      <c r="AO289" s="13"/>
      <c r="AP289" s="13"/>
      <c r="AQ289" s="13"/>
      <c r="AR289" s="13"/>
      <c r="AS289" s="13"/>
      <c r="AT289" s="13"/>
      <c r="AU289" s="13"/>
      <c r="AV289" s="13"/>
      <c r="AW289" s="13"/>
      <c r="AX289" s="13"/>
      <c r="AY289" s="13"/>
      <c r="AZ289" s="13"/>
      <c r="BA289" s="13"/>
      <c r="BB289" s="13"/>
      <c r="BC289" s="13"/>
      <c r="BD289" s="13"/>
      <c r="BE289" s="13"/>
      <c r="BF289" s="13"/>
      <c r="BG289" s="13"/>
      <c r="BH289" s="13"/>
      <c r="BI289" s="13"/>
      <c r="BJ289" s="13"/>
      <c r="BK289" s="13"/>
      <c r="BL289" s="13"/>
      <c r="BM289" s="13"/>
      <c r="BN289" s="13"/>
      <c r="BO289" s="13"/>
    </row>
    <row r="290" spans="1:67" x14ac:dyDescent="0.35">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c r="AD290" s="13"/>
      <c r="AE290" s="13"/>
      <c r="AF290" s="13"/>
      <c r="AG290" s="13"/>
      <c r="AH290" s="13"/>
      <c r="AI290" s="13"/>
      <c r="AJ290" s="13"/>
      <c r="AK290" s="13"/>
      <c r="AL290" s="13"/>
      <c r="AM290" s="13"/>
      <c r="AN290" s="13"/>
      <c r="AO290" s="13"/>
      <c r="AP290" s="13"/>
      <c r="AQ290" s="13"/>
      <c r="AR290" s="13"/>
      <c r="AS290" s="13"/>
      <c r="AT290" s="13"/>
      <c r="AU290" s="13"/>
      <c r="AV290" s="13"/>
      <c r="AW290" s="13"/>
      <c r="AX290" s="13"/>
      <c r="AY290" s="13"/>
      <c r="AZ290" s="13"/>
      <c r="BA290" s="13"/>
      <c r="BB290" s="13"/>
      <c r="BC290" s="13"/>
      <c r="BD290" s="13"/>
      <c r="BE290" s="13"/>
      <c r="BF290" s="13"/>
      <c r="BG290" s="13"/>
      <c r="BH290" s="13"/>
      <c r="BI290" s="13"/>
      <c r="BJ290" s="13"/>
      <c r="BK290" s="13"/>
      <c r="BL290" s="13"/>
      <c r="BM290" s="13"/>
      <c r="BN290" s="13"/>
      <c r="BO290" s="13"/>
    </row>
    <row r="291" spans="1:67" x14ac:dyDescent="0.35">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c r="AD291" s="13"/>
      <c r="AE291" s="13"/>
      <c r="AF291" s="13"/>
      <c r="AG291" s="13"/>
      <c r="AH291" s="13"/>
      <c r="AI291" s="13"/>
      <c r="AJ291" s="13"/>
      <c r="AK291" s="13"/>
      <c r="AL291" s="13"/>
      <c r="AM291" s="13"/>
      <c r="AN291" s="13"/>
      <c r="AO291" s="13"/>
      <c r="AP291" s="13"/>
      <c r="AQ291" s="13"/>
      <c r="AR291" s="13"/>
      <c r="AS291" s="13"/>
      <c r="AT291" s="13"/>
      <c r="AU291" s="13"/>
      <c r="AV291" s="13"/>
      <c r="AW291" s="13"/>
      <c r="AX291" s="13"/>
      <c r="AY291" s="13"/>
      <c r="AZ291" s="13"/>
      <c r="BA291" s="13"/>
      <c r="BB291" s="13"/>
      <c r="BC291" s="13"/>
      <c r="BD291" s="13"/>
      <c r="BE291" s="13"/>
      <c r="BF291" s="13"/>
      <c r="BG291" s="13"/>
      <c r="BH291" s="13"/>
      <c r="BI291" s="13"/>
      <c r="BJ291" s="13"/>
      <c r="BK291" s="13"/>
      <c r="BL291" s="13"/>
      <c r="BM291" s="13"/>
      <c r="BN291" s="13"/>
      <c r="BO291" s="13"/>
    </row>
    <row r="292" spans="1:67" x14ac:dyDescent="0.35">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c r="AD292" s="13"/>
      <c r="AE292" s="13"/>
      <c r="AF292" s="13"/>
      <c r="AG292" s="13"/>
      <c r="AH292" s="13"/>
      <c r="AI292" s="13"/>
      <c r="AJ292" s="13"/>
      <c r="AK292" s="13"/>
      <c r="AL292" s="13"/>
      <c r="AM292" s="13"/>
      <c r="AN292" s="13"/>
      <c r="AO292" s="13"/>
      <c r="AP292" s="13"/>
      <c r="AQ292" s="13"/>
      <c r="AR292" s="13"/>
      <c r="AS292" s="13"/>
      <c r="AT292" s="13"/>
      <c r="AU292" s="13"/>
      <c r="AV292" s="13"/>
      <c r="AW292" s="13"/>
      <c r="AX292" s="13"/>
      <c r="AY292" s="13"/>
      <c r="AZ292" s="13"/>
      <c r="BA292" s="13"/>
      <c r="BB292" s="13"/>
      <c r="BC292" s="13"/>
      <c r="BD292" s="13"/>
      <c r="BE292" s="13"/>
      <c r="BF292" s="13"/>
      <c r="BG292" s="13"/>
      <c r="BH292" s="13"/>
      <c r="BI292" s="13"/>
      <c r="BJ292" s="13"/>
      <c r="BK292" s="13"/>
      <c r="BL292" s="13"/>
      <c r="BM292" s="13"/>
      <c r="BN292" s="13"/>
      <c r="BO292" s="13"/>
    </row>
    <row r="293" spans="1:67" x14ac:dyDescent="0.35">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c r="AD293" s="13"/>
      <c r="AE293" s="13"/>
      <c r="AF293" s="13"/>
      <c r="AG293" s="13"/>
      <c r="AH293" s="13"/>
      <c r="AI293" s="13"/>
      <c r="AJ293" s="13"/>
      <c r="AK293" s="13"/>
      <c r="AL293" s="13"/>
      <c r="AM293" s="13"/>
      <c r="AN293" s="13"/>
      <c r="AO293" s="13"/>
      <c r="AP293" s="13"/>
      <c r="AQ293" s="13"/>
      <c r="AR293" s="13"/>
      <c r="AS293" s="13"/>
      <c r="AT293" s="13"/>
      <c r="AU293" s="13"/>
      <c r="AV293" s="13"/>
      <c r="AW293" s="13"/>
      <c r="AX293" s="13"/>
      <c r="AY293" s="13"/>
      <c r="AZ293" s="13"/>
      <c r="BA293" s="13"/>
      <c r="BB293" s="13"/>
      <c r="BC293" s="13"/>
      <c r="BD293" s="13"/>
      <c r="BE293" s="13"/>
      <c r="BF293" s="13"/>
      <c r="BG293" s="13"/>
      <c r="BH293" s="13"/>
      <c r="BI293" s="13"/>
      <c r="BJ293" s="13"/>
      <c r="BK293" s="13"/>
      <c r="BL293" s="13"/>
      <c r="BM293" s="13"/>
      <c r="BN293" s="13"/>
      <c r="BO293" s="13"/>
    </row>
    <row r="294" spans="1:67" x14ac:dyDescent="0.35">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c r="AD294" s="13"/>
      <c r="AE294" s="13"/>
      <c r="AF294" s="13"/>
      <c r="AG294" s="13"/>
      <c r="AH294" s="13"/>
      <c r="AI294" s="13"/>
      <c r="AJ294" s="13"/>
      <c r="AK294" s="13"/>
      <c r="AL294" s="13"/>
      <c r="AM294" s="13"/>
      <c r="AN294" s="13"/>
      <c r="AO294" s="13"/>
      <c r="AP294" s="13"/>
      <c r="AQ294" s="13"/>
      <c r="AR294" s="13"/>
      <c r="AS294" s="13"/>
      <c r="AT294" s="13"/>
      <c r="AU294" s="13"/>
      <c r="AV294" s="13"/>
      <c r="AW294" s="13"/>
      <c r="AX294" s="13"/>
      <c r="AY294" s="13"/>
      <c r="AZ294" s="13"/>
      <c r="BA294" s="13"/>
      <c r="BB294" s="13"/>
      <c r="BC294" s="13"/>
      <c r="BD294" s="13"/>
      <c r="BE294" s="13"/>
      <c r="BF294" s="13"/>
      <c r="BG294" s="13"/>
      <c r="BH294" s="13"/>
      <c r="BI294" s="13"/>
      <c r="BJ294" s="13"/>
      <c r="BK294" s="13"/>
      <c r="BL294" s="13"/>
      <c r="BM294" s="13"/>
      <c r="BN294" s="13"/>
      <c r="BO294" s="13"/>
    </row>
    <row r="295" spans="1:67" x14ac:dyDescent="0.35">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c r="AD295" s="13"/>
      <c r="AE295" s="13"/>
      <c r="AF295" s="13"/>
      <c r="AG295" s="13"/>
      <c r="AH295" s="13"/>
      <c r="AI295" s="13"/>
      <c r="AJ295" s="13"/>
      <c r="AK295" s="13"/>
      <c r="AL295" s="13"/>
      <c r="AM295" s="13"/>
      <c r="AN295" s="13"/>
      <c r="AO295" s="13"/>
      <c r="AP295" s="13"/>
      <c r="AQ295" s="13"/>
      <c r="AR295" s="13"/>
      <c r="AS295" s="13"/>
      <c r="AT295" s="13"/>
      <c r="AU295" s="13"/>
      <c r="AV295" s="13"/>
      <c r="AW295" s="13"/>
      <c r="AX295" s="13"/>
      <c r="AY295" s="13"/>
      <c r="AZ295" s="13"/>
      <c r="BA295" s="13"/>
      <c r="BB295" s="13"/>
      <c r="BC295" s="13"/>
      <c r="BD295" s="13"/>
      <c r="BE295" s="13"/>
      <c r="BF295" s="13"/>
      <c r="BG295" s="13"/>
      <c r="BH295" s="13"/>
      <c r="BI295" s="13"/>
      <c r="BJ295" s="13"/>
      <c r="BK295" s="13"/>
      <c r="BL295" s="13"/>
      <c r="BM295" s="13"/>
      <c r="BN295" s="13"/>
      <c r="BO295" s="13"/>
    </row>
    <row r="296" spans="1:67" x14ac:dyDescent="0.35">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c r="AD296" s="13"/>
      <c r="AE296" s="13"/>
      <c r="AF296" s="13"/>
      <c r="AG296" s="13"/>
      <c r="AH296" s="13"/>
      <c r="AI296" s="13"/>
      <c r="AJ296" s="13"/>
      <c r="AK296" s="13"/>
      <c r="AL296" s="13"/>
      <c r="AM296" s="13"/>
      <c r="AN296" s="13"/>
      <c r="AO296" s="13"/>
      <c r="AP296" s="13"/>
      <c r="AQ296" s="13"/>
      <c r="AR296" s="13"/>
      <c r="AS296" s="13"/>
      <c r="AT296" s="13"/>
      <c r="AU296" s="13"/>
      <c r="AV296" s="13"/>
      <c r="AW296" s="13"/>
      <c r="AX296" s="13"/>
      <c r="AY296" s="13"/>
      <c r="AZ296" s="13"/>
      <c r="BA296" s="13"/>
      <c r="BB296" s="13"/>
      <c r="BC296" s="13"/>
      <c r="BD296" s="13"/>
      <c r="BE296" s="13"/>
      <c r="BF296" s="13"/>
      <c r="BG296" s="13"/>
      <c r="BH296" s="13"/>
      <c r="BI296" s="13"/>
      <c r="BJ296" s="13"/>
      <c r="BK296" s="13"/>
      <c r="BL296" s="13"/>
      <c r="BM296" s="13"/>
      <c r="BN296" s="13"/>
      <c r="BO296" s="13"/>
    </row>
    <row r="297" spans="1:67" x14ac:dyDescent="0.35">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c r="AD297" s="13"/>
      <c r="AE297" s="13"/>
      <c r="AF297" s="13"/>
      <c r="AG297" s="13"/>
      <c r="AH297" s="13"/>
      <c r="AI297" s="13"/>
      <c r="AJ297" s="13"/>
      <c r="AK297" s="13"/>
      <c r="AL297" s="13"/>
      <c r="AM297" s="13"/>
      <c r="AN297" s="13"/>
      <c r="AO297" s="13"/>
      <c r="AP297" s="13"/>
      <c r="AQ297" s="13"/>
      <c r="AR297" s="13"/>
      <c r="AS297" s="13"/>
      <c r="AT297" s="13"/>
      <c r="AU297" s="13"/>
      <c r="AV297" s="13"/>
      <c r="AW297" s="13"/>
      <c r="AX297" s="13"/>
      <c r="AY297" s="13"/>
      <c r="AZ297" s="13"/>
      <c r="BA297" s="13"/>
      <c r="BB297" s="13"/>
      <c r="BC297" s="13"/>
      <c r="BD297" s="13"/>
      <c r="BE297" s="13"/>
      <c r="BF297" s="13"/>
      <c r="BG297" s="13"/>
      <c r="BH297" s="13"/>
      <c r="BI297" s="13"/>
      <c r="BJ297" s="13"/>
      <c r="BK297" s="13"/>
      <c r="BL297" s="13"/>
      <c r="BM297" s="13"/>
      <c r="BN297" s="13"/>
      <c r="BO297" s="13"/>
    </row>
    <row r="298" spans="1:67" x14ac:dyDescent="0.35">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c r="AD298" s="13"/>
      <c r="AE298" s="13"/>
      <c r="AF298" s="13"/>
      <c r="AG298" s="13"/>
      <c r="AH298" s="13"/>
      <c r="AI298" s="13"/>
      <c r="AJ298" s="13"/>
      <c r="AK298" s="13"/>
      <c r="AL298" s="13"/>
      <c r="AM298" s="13"/>
      <c r="AN298" s="13"/>
      <c r="AO298" s="13"/>
      <c r="AP298" s="13"/>
      <c r="AQ298" s="13"/>
      <c r="AR298" s="13"/>
      <c r="AS298" s="13"/>
      <c r="AT298" s="13"/>
      <c r="AU298" s="13"/>
      <c r="AV298" s="13"/>
      <c r="AW298" s="13"/>
      <c r="AX298" s="13"/>
      <c r="AY298" s="13"/>
      <c r="AZ298" s="13"/>
      <c r="BA298" s="13"/>
      <c r="BB298" s="13"/>
      <c r="BC298" s="13"/>
      <c r="BD298" s="13"/>
      <c r="BE298" s="13"/>
      <c r="BF298" s="13"/>
      <c r="BG298" s="13"/>
      <c r="BH298" s="13"/>
      <c r="BI298" s="13"/>
      <c r="BJ298" s="13"/>
      <c r="BK298" s="13"/>
      <c r="BL298" s="13"/>
      <c r="BM298" s="13"/>
      <c r="BN298" s="13"/>
      <c r="BO298" s="13"/>
    </row>
    <row r="299" spans="1:67" x14ac:dyDescent="0.35">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c r="AD299" s="13"/>
      <c r="AE299" s="13"/>
      <c r="AF299" s="13"/>
      <c r="AG299" s="13"/>
      <c r="AH299" s="13"/>
      <c r="AI299" s="13"/>
      <c r="AJ299" s="13"/>
      <c r="AK299" s="13"/>
      <c r="AL299" s="13"/>
      <c r="AM299" s="13"/>
      <c r="AN299" s="13"/>
      <c r="AO299" s="13"/>
      <c r="AP299" s="13"/>
      <c r="AQ299" s="13"/>
      <c r="AR299" s="13"/>
      <c r="AS299" s="13"/>
      <c r="AT299" s="13"/>
      <c r="AU299" s="13"/>
      <c r="AV299" s="13"/>
      <c r="AW299" s="13"/>
      <c r="AX299" s="13"/>
      <c r="AY299" s="13"/>
      <c r="AZ299" s="13"/>
      <c r="BA299" s="13"/>
      <c r="BB299" s="13"/>
      <c r="BC299" s="13"/>
      <c r="BD299" s="13"/>
      <c r="BE299" s="13"/>
      <c r="BF299" s="13"/>
      <c r="BG299" s="13"/>
      <c r="BH299" s="13"/>
      <c r="BI299" s="13"/>
      <c r="BJ299" s="13"/>
      <c r="BK299" s="13"/>
      <c r="BL299" s="13"/>
      <c r="BM299" s="13"/>
      <c r="BN299" s="13"/>
      <c r="BO299" s="13"/>
    </row>
    <row r="300" spans="1:67" x14ac:dyDescent="0.35">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c r="AD300" s="13"/>
      <c r="AE300" s="13"/>
      <c r="AF300" s="13"/>
      <c r="AG300" s="13"/>
      <c r="AH300" s="13"/>
      <c r="AI300" s="13"/>
      <c r="AJ300" s="13"/>
      <c r="AK300" s="13"/>
      <c r="AL300" s="13"/>
      <c r="AM300" s="13"/>
      <c r="AN300" s="13"/>
      <c r="AO300" s="13"/>
      <c r="AP300" s="13"/>
      <c r="AQ300" s="13"/>
      <c r="AR300" s="13"/>
      <c r="AS300" s="13"/>
      <c r="AT300" s="13"/>
      <c r="AU300" s="13"/>
      <c r="AV300" s="13"/>
      <c r="AW300" s="13"/>
      <c r="AX300" s="13"/>
      <c r="AY300" s="13"/>
      <c r="AZ300" s="13"/>
      <c r="BA300" s="13"/>
      <c r="BB300" s="13"/>
      <c r="BC300" s="13"/>
      <c r="BD300" s="13"/>
      <c r="BE300" s="13"/>
      <c r="BF300" s="13"/>
      <c r="BG300" s="13"/>
      <c r="BH300" s="13"/>
      <c r="BI300" s="13"/>
      <c r="BJ300" s="13"/>
      <c r="BK300" s="13"/>
      <c r="BL300" s="13"/>
      <c r="BM300" s="13"/>
      <c r="BN300" s="13"/>
      <c r="BO300" s="13"/>
    </row>
    <row r="301" spans="1:67" x14ac:dyDescent="0.35">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c r="AD301" s="13"/>
      <c r="AE301" s="13"/>
      <c r="AF301" s="13"/>
      <c r="AG301" s="13"/>
      <c r="AH301" s="13"/>
      <c r="AI301" s="13"/>
      <c r="AJ301" s="13"/>
      <c r="AK301" s="13"/>
      <c r="AL301" s="13"/>
      <c r="AM301" s="13"/>
      <c r="AN301" s="13"/>
      <c r="AO301" s="13"/>
      <c r="AP301" s="13"/>
      <c r="AQ301" s="13"/>
      <c r="AR301" s="13"/>
      <c r="AS301" s="13"/>
      <c r="AT301" s="13"/>
      <c r="AU301" s="13"/>
      <c r="AV301" s="13"/>
      <c r="AW301" s="13"/>
      <c r="AX301" s="13"/>
      <c r="AY301" s="13"/>
      <c r="AZ301" s="13"/>
      <c r="BA301" s="13"/>
      <c r="BB301" s="13"/>
      <c r="BC301" s="13"/>
      <c r="BD301" s="13"/>
      <c r="BE301" s="13"/>
      <c r="BF301" s="13"/>
      <c r="BG301" s="13"/>
      <c r="BH301" s="13"/>
      <c r="BI301" s="13"/>
      <c r="BJ301" s="13"/>
      <c r="BK301" s="13"/>
      <c r="BL301" s="13"/>
      <c r="BM301" s="13"/>
      <c r="BN301" s="13"/>
      <c r="BO301" s="13"/>
    </row>
    <row r="302" spans="1:67" x14ac:dyDescent="0.35">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c r="AD302" s="13"/>
      <c r="AE302" s="13"/>
      <c r="AF302" s="13"/>
      <c r="AG302" s="13"/>
      <c r="AH302" s="13"/>
      <c r="AI302" s="13"/>
      <c r="AJ302" s="13"/>
      <c r="AK302" s="13"/>
      <c r="AL302" s="13"/>
      <c r="AM302" s="13"/>
      <c r="AN302" s="13"/>
      <c r="AO302" s="13"/>
      <c r="AP302" s="13"/>
      <c r="AQ302" s="13"/>
      <c r="AR302" s="13"/>
      <c r="AS302" s="13"/>
      <c r="AT302" s="13"/>
      <c r="AU302" s="13"/>
      <c r="AV302" s="13"/>
      <c r="AW302" s="13"/>
      <c r="AX302" s="13"/>
      <c r="AY302" s="13"/>
      <c r="AZ302" s="13"/>
      <c r="BA302" s="13"/>
      <c r="BB302" s="13"/>
      <c r="BC302" s="13"/>
      <c r="BD302" s="13"/>
      <c r="BE302" s="13"/>
      <c r="BF302" s="13"/>
      <c r="BG302" s="13"/>
      <c r="BH302" s="13"/>
      <c r="BI302" s="13"/>
      <c r="BJ302" s="13"/>
      <c r="BK302" s="13"/>
      <c r="BL302" s="13"/>
      <c r="BM302" s="13"/>
      <c r="BN302" s="13"/>
      <c r="BO302" s="13"/>
    </row>
    <row r="303" spans="1:67" x14ac:dyDescent="0.35">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c r="AD303" s="13"/>
      <c r="AE303" s="13"/>
      <c r="AF303" s="13"/>
      <c r="AG303" s="13"/>
      <c r="AH303" s="13"/>
      <c r="AI303" s="13"/>
      <c r="AJ303" s="13"/>
      <c r="AK303" s="13"/>
      <c r="AL303" s="13"/>
      <c r="AM303" s="13"/>
      <c r="AN303" s="13"/>
      <c r="AO303" s="13"/>
      <c r="AP303" s="13"/>
      <c r="AQ303" s="13"/>
      <c r="AR303" s="13"/>
      <c r="AS303" s="13"/>
      <c r="AT303" s="13"/>
      <c r="AU303" s="13"/>
      <c r="AV303" s="13"/>
      <c r="AW303" s="13"/>
      <c r="AX303" s="13"/>
      <c r="AY303" s="13"/>
      <c r="AZ303" s="13"/>
      <c r="BA303" s="13"/>
      <c r="BB303" s="13"/>
      <c r="BC303" s="13"/>
      <c r="BD303" s="13"/>
      <c r="BE303" s="13"/>
      <c r="BF303" s="13"/>
      <c r="BG303" s="13"/>
      <c r="BH303" s="13"/>
      <c r="BI303" s="13"/>
      <c r="BJ303" s="13"/>
      <c r="BK303" s="13"/>
      <c r="BL303" s="13"/>
      <c r="BM303" s="13"/>
      <c r="BN303" s="13"/>
      <c r="BO303" s="13"/>
    </row>
    <row r="304" spans="1:67" x14ac:dyDescent="0.35">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c r="AD304" s="13"/>
      <c r="AE304" s="13"/>
      <c r="AF304" s="13"/>
      <c r="AG304" s="13"/>
      <c r="AH304" s="13"/>
      <c r="AI304" s="13"/>
      <c r="AJ304" s="13"/>
      <c r="AK304" s="13"/>
      <c r="AL304" s="13"/>
      <c r="AM304" s="13"/>
      <c r="AN304" s="13"/>
      <c r="AO304" s="13"/>
      <c r="AP304" s="13"/>
      <c r="AQ304" s="13"/>
      <c r="AR304" s="13"/>
      <c r="AS304" s="13"/>
      <c r="AT304" s="13"/>
      <c r="AU304" s="13"/>
      <c r="AV304" s="13"/>
      <c r="AW304" s="13"/>
      <c r="AX304" s="13"/>
      <c r="AY304" s="13"/>
      <c r="AZ304" s="13"/>
      <c r="BA304" s="13"/>
      <c r="BB304" s="13"/>
      <c r="BC304" s="13"/>
      <c r="BD304" s="13"/>
      <c r="BE304" s="13"/>
      <c r="BF304" s="13"/>
      <c r="BG304" s="13"/>
      <c r="BH304" s="13"/>
      <c r="BI304" s="13"/>
      <c r="BJ304" s="13"/>
      <c r="BK304" s="13"/>
      <c r="BL304" s="13"/>
      <c r="BM304" s="13"/>
      <c r="BN304" s="13"/>
      <c r="BO304" s="13"/>
    </row>
    <row r="305" spans="1:67" x14ac:dyDescent="0.35">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c r="AD305" s="13"/>
      <c r="AE305" s="13"/>
      <c r="AF305" s="13"/>
      <c r="AG305" s="13"/>
      <c r="AH305" s="13"/>
      <c r="AI305" s="13"/>
      <c r="AJ305" s="13"/>
      <c r="AK305" s="13"/>
      <c r="AL305" s="13"/>
      <c r="AM305" s="13"/>
      <c r="AN305" s="13"/>
      <c r="AO305" s="13"/>
      <c r="AP305" s="13"/>
      <c r="AQ305" s="13"/>
      <c r="AR305" s="13"/>
      <c r="AS305" s="13"/>
      <c r="AT305" s="13"/>
      <c r="AU305" s="13"/>
      <c r="AV305" s="13"/>
      <c r="AW305" s="13"/>
      <c r="AX305" s="13"/>
      <c r="AY305" s="13"/>
      <c r="AZ305" s="13"/>
      <c r="BA305" s="13"/>
      <c r="BB305" s="13"/>
      <c r="BC305" s="13"/>
      <c r="BD305" s="13"/>
      <c r="BE305" s="13"/>
      <c r="BF305" s="13"/>
      <c r="BG305" s="13"/>
      <c r="BH305" s="13"/>
      <c r="BI305" s="13"/>
      <c r="BJ305" s="13"/>
      <c r="BK305" s="13"/>
      <c r="BL305" s="13"/>
      <c r="BM305" s="13"/>
      <c r="BN305" s="13"/>
      <c r="BO305" s="13"/>
    </row>
    <row r="306" spans="1:67" x14ac:dyDescent="0.35">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c r="AD306" s="13"/>
      <c r="AE306" s="13"/>
      <c r="AF306" s="13"/>
      <c r="AG306" s="13"/>
      <c r="AH306" s="13"/>
      <c r="AI306" s="13"/>
      <c r="AJ306" s="13"/>
      <c r="AK306" s="13"/>
      <c r="AL306" s="13"/>
      <c r="AM306" s="13"/>
      <c r="AN306" s="13"/>
      <c r="AO306" s="13"/>
      <c r="AP306" s="13"/>
      <c r="AQ306" s="13"/>
      <c r="AR306" s="13"/>
      <c r="AS306" s="13"/>
      <c r="AT306" s="13"/>
      <c r="AU306" s="13"/>
      <c r="AV306" s="13"/>
      <c r="AW306" s="13"/>
      <c r="AX306" s="13"/>
      <c r="AY306" s="13"/>
      <c r="AZ306" s="13"/>
      <c r="BA306" s="13"/>
      <c r="BB306" s="13"/>
      <c r="BC306" s="13"/>
      <c r="BD306" s="13"/>
      <c r="BE306" s="13"/>
      <c r="BF306" s="13"/>
      <c r="BG306" s="13"/>
      <c r="BH306" s="13"/>
      <c r="BI306" s="13"/>
      <c r="BJ306" s="13"/>
      <c r="BK306" s="13"/>
      <c r="BL306" s="13"/>
      <c r="BM306" s="13"/>
      <c r="BN306" s="13"/>
      <c r="BO306" s="13"/>
    </row>
    <row r="307" spans="1:67" x14ac:dyDescent="0.35">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c r="AD307" s="13"/>
      <c r="AE307" s="13"/>
      <c r="AF307" s="13"/>
      <c r="AG307" s="13"/>
      <c r="AH307" s="13"/>
      <c r="AI307" s="13"/>
      <c r="AJ307" s="13"/>
      <c r="AK307" s="13"/>
      <c r="AL307" s="13"/>
      <c r="AM307" s="13"/>
      <c r="AN307" s="13"/>
      <c r="AO307" s="13"/>
      <c r="AP307" s="13"/>
      <c r="AQ307" s="13"/>
      <c r="AR307" s="13"/>
      <c r="AS307" s="13"/>
      <c r="AT307" s="13"/>
      <c r="AU307" s="13"/>
      <c r="AV307" s="13"/>
      <c r="AW307" s="13"/>
      <c r="AX307" s="13"/>
      <c r="AY307" s="13"/>
      <c r="AZ307" s="13"/>
      <c r="BA307" s="13"/>
      <c r="BB307" s="13"/>
      <c r="BC307" s="13"/>
      <c r="BD307" s="13"/>
      <c r="BE307" s="13"/>
      <c r="BF307" s="13"/>
      <c r="BG307" s="13"/>
      <c r="BH307" s="13"/>
      <c r="BI307" s="13"/>
      <c r="BJ307" s="13"/>
      <c r="BK307" s="13"/>
      <c r="BL307" s="13"/>
      <c r="BM307" s="13"/>
      <c r="BN307" s="13"/>
      <c r="BO307" s="13"/>
    </row>
    <row r="308" spans="1:67" x14ac:dyDescent="0.35">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c r="AD308" s="13"/>
      <c r="AE308" s="13"/>
      <c r="AF308" s="13"/>
      <c r="AG308" s="13"/>
      <c r="AH308" s="13"/>
      <c r="AI308" s="13"/>
      <c r="AJ308" s="13"/>
      <c r="AK308" s="13"/>
      <c r="AL308" s="13"/>
      <c r="AM308" s="13"/>
      <c r="AN308" s="13"/>
      <c r="AO308" s="13"/>
      <c r="AP308" s="13"/>
      <c r="AQ308" s="13"/>
      <c r="AR308" s="13"/>
      <c r="AS308" s="13"/>
      <c r="AT308" s="13"/>
      <c r="AU308" s="13"/>
      <c r="AV308" s="13"/>
      <c r="AW308" s="13"/>
      <c r="AX308" s="13"/>
      <c r="AY308" s="13"/>
      <c r="AZ308" s="13"/>
      <c r="BA308" s="13"/>
      <c r="BB308" s="13"/>
      <c r="BC308" s="13"/>
      <c r="BD308" s="13"/>
      <c r="BE308" s="13"/>
      <c r="BF308" s="13"/>
      <c r="BG308" s="13"/>
      <c r="BH308" s="13"/>
      <c r="BI308" s="13"/>
      <c r="BJ308" s="13"/>
      <c r="BK308" s="13"/>
      <c r="BL308" s="13"/>
      <c r="BM308" s="13"/>
      <c r="BN308" s="13"/>
      <c r="BO308" s="13"/>
    </row>
    <row r="309" spans="1:67" x14ac:dyDescent="0.35">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c r="AD309" s="13"/>
      <c r="AE309" s="13"/>
      <c r="AF309" s="13"/>
      <c r="AG309" s="13"/>
      <c r="AH309" s="13"/>
      <c r="AI309" s="13"/>
      <c r="AJ309" s="13"/>
      <c r="AK309" s="13"/>
      <c r="AL309" s="13"/>
      <c r="AM309" s="13"/>
      <c r="AN309" s="13"/>
      <c r="AO309" s="13"/>
      <c r="AP309" s="13"/>
      <c r="AQ309" s="13"/>
      <c r="AR309" s="13"/>
      <c r="AS309" s="13"/>
      <c r="AT309" s="13"/>
      <c r="AU309" s="13"/>
      <c r="AV309" s="13"/>
      <c r="AW309" s="13"/>
      <c r="AX309" s="13"/>
      <c r="AY309" s="13"/>
      <c r="AZ309" s="13"/>
      <c r="BA309" s="13"/>
      <c r="BB309" s="13"/>
      <c r="BC309" s="13"/>
      <c r="BD309" s="13"/>
      <c r="BE309" s="13"/>
      <c r="BF309" s="13"/>
      <c r="BG309" s="13"/>
      <c r="BH309" s="13"/>
      <c r="BI309" s="13"/>
      <c r="BJ309" s="13"/>
      <c r="BK309" s="13"/>
      <c r="BL309" s="13"/>
      <c r="BM309" s="13"/>
      <c r="BN309" s="13"/>
      <c r="BO309" s="13"/>
    </row>
    <row r="310" spans="1:67" x14ac:dyDescent="0.35">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c r="AD310" s="13"/>
      <c r="AE310" s="13"/>
      <c r="AF310" s="13"/>
      <c r="AG310" s="13"/>
      <c r="AH310" s="13"/>
      <c r="AI310" s="13"/>
      <c r="AJ310" s="13"/>
      <c r="AK310" s="13"/>
      <c r="AL310" s="13"/>
      <c r="AM310" s="13"/>
      <c r="AN310" s="13"/>
      <c r="AO310" s="13"/>
      <c r="AP310" s="13"/>
      <c r="AQ310" s="13"/>
      <c r="AR310" s="13"/>
      <c r="AS310" s="13"/>
      <c r="AT310" s="13"/>
      <c r="AU310" s="13"/>
      <c r="AV310" s="13"/>
      <c r="AW310" s="13"/>
      <c r="AX310" s="13"/>
      <c r="AY310" s="13"/>
      <c r="AZ310" s="13"/>
      <c r="BA310" s="13"/>
      <c r="BB310" s="13"/>
      <c r="BC310" s="13"/>
      <c r="BD310" s="13"/>
      <c r="BE310" s="13"/>
      <c r="BF310" s="13"/>
      <c r="BG310" s="13"/>
      <c r="BH310" s="13"/>
      <c r="BI310" s="13"/>
      <c r="BJ310" s="13"/>
      <c r="BK310" s="13"/>
      <c r="BL310" s="13"/>
      <c r="BM310" s="13"/>
      <c r="BN310" s="13"/>
      <c r="BO310" s="13"/>
    </row>
    <row r="311" spans="1:67" x14ac:dyDescent="0.35">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c r="AD311" s="13"/>
      <c r="AE311" s="13"/>
      <c r="AF311" s="13"/>
      <c r="AG311" s="13"/>
      <c r="AH311" s="13"/>
      <c r="AI311" s="13"/>
      <c r="AJ311" s="13"/>
      <c r="AK311" s="13"/>
      <c r="AL311" s="13"/>
      <c r="AM311" s="13"/>
      <c r="AN311" s="13"/>
      <c r="AO311" s="13"/>
      <c r="AP311" s="13"/>
      <c r="AQ311" s="13"/>
      <c r="AR311" s="13"/>
      <c r="AS311" s="13"/>
      <c r="AT311" s="13"/>
      <c r="AU311" s="13"/>
      <c r="AV311" s="13"/>
      <c r="AW311" s="13"/>
      <c r="AX311" s="13"/>
      <c r="AY311" s="13"/>
      <c r="AZ311" s="13"/>
      <c r="BA311" s="13"/>
      <c r="BB311" s="13"/>
      <c r="BC311" s="13"/>
      <c r="BD311" s="13"/>
      <c r="BE311" s="13"/>
      <c r="BF311" s="13"/>
      <c r="BG311" s="13"/>
      <c r="BH311" s="13"/>
      <c r="BI311" s="13"/>
      <c r="BJ311" s="13"/>
      <c r="BK311" s="13"/>
      <c r="BL311" s="13"/>
      <c r="BM311" s="13"/>
      <c r="BN311" s="13"/>
      <c r="BO311" s="13"/>
    </row>
    <row r="312" spans="1:67" x14ac:dyDescent="0.35">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c r="AD312" s="13"/>
      <c r="AE312" s="13"/>
      <c r="AF312" s="13"/>
      <c r="AG312" s="13"/>
      <c r="AH312" s="13"/>
      <c r="AI312" s="13"/>
      <c r="AJ312" s="13"/>
      <c r="AK312" s="13"/>
      <c r="AL312" s="13"/>
      <c r="AM312" s="13"/>
      <c r="AN312" s="13"/>
      <c r="AO312" s="13"/>
      <c r="AP312" s="13"/>
      <c r="AQ312" s="13"/>
      <c r="AR312" s="13"/>
      <c r="AS312" s="13"/>
      <c r="AT312" s="13"/>
      <c r="AU312" s="13"/>
      <c r="AV312" s="13"/>
      <c r="AW312" s="13"/>
      <c r="AX312" s="13"/>
      <c r="AY312" s="13"/>
      <c r="AZ312" s="13"/>
      <c r="BA312" s="13"/>
      <c r="BB312" s="13"/>
      <c r="BC312" s="13"/>
      <c r="BD312" s="13"/>
      <c r="BE312" s="13"/>
      <c r="BF312" s="13"/>
      <c r="BG312" s="13"/>
      <c r="BH312" s="13"/>
      <c r="BI312" s="13"/>
      <c r="BJ312" s="13"/>
      <c r="BK312" s="13"/>
      <c r="BL312" s="13"/>
      <c r="BM312" s="13"/>
      <c r="BN312" s="13"/>
      <c r="BO312" s="13"/>
    </row>
    <row r="313" spans="1:67" x14ac:dyDescent="0.35">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c r="AD313" s="13"/>
      <c r="AE313" s="13"/>
      <c r="AF313" s="13"/>
      <c r="AG313" s="13"/>
      <c r="AH313" s="13"/>
      <c r="AI313" s="13"/>
      <c r="AJ313" s="13"/>
      <c r="AK313" s="13"/>
      <c r="AL313" s="13"/>
      <c r="AM313" s="13"/>
      <c r="AN313" s="13"/>
      <c r="AO313" s="13"/>
      <c r="AP313" s="13"/>
      <c r="AQ313" s="13"/>
      <c r="AR313" s="13"/>
      <c r="AS313" s="13"/>
      <c r="AT313" s="13"/>
      <c r="AU313" s="13"/>
      <c r="AV313" s="13"/>
      <c r="AW313" s="13"/>
      <c r="AX313" s="13"/>
      <c r="AY313" s="13"/>
      <c r="AZ313" s="13"/>
      <c r="BA313" s="13"/>
      <c r="BB313" s="13"/>
      <c r="BC313" s="13"/>
      <c r="BD313" s="13"/>
      <c r="BE313" s="13"/>
      <c r="BF313" s="13"/>
      <c r="BG313" s="13"/>
      <c r="BH313" s="13"/>
      <c r="BI313" s="13"/>
      <c r="BJ313" s="13"/>
      <c r="BK313" s="13"/>
      <c r="BL313" s="13"/>
      <c r="BM313" s="13"/>
      <c r="BN313" s="13"/>
      <c r="BO313" s="13"/>
    </row>
    <row r="314" spans="1:67" x14ac:dyDescent="0.35">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c r="AD314" s="13"/>
      <c r="AE314" s="13"/>
      <c r="AF314" s="13"/>
      <c r="AG314" s="13"/>
      <c r="AH314" s="13"/>
      <c r="AI314" s="13"/>
      <c r="AJ314" s="13"/>
      <c r="AK314" s="13"/>
      <c r="AL314" s="13"/>
      <c r="AM314" s="13"/>
      <c r="AN314" s="13"/>
      <c r="AO314" s="13"/>
      <c r="AP314" s="13"/>
      <c r="AQ314" s="13"/>
      <c r="AR314" s="13"/>
      <c r="AS314" s="13"/>
      <c r="AT314" s="13"/>
      <c r="AU314" s="13"/>
      <c r="AV314" s="13"/>
      <c r="AW314" s="13"/>
      <c r="AX314" s="13"/>
      <c r="AY314" s="13"/>
      <c r="AZ314" s="13"/>
      <c r="BA314" s="13"/>
      <c r="BB314" s="13"/>
      <c r="BC314" s="13"/>
      <c r="BD314" s="13"/>
      <c r="BE314" s="13"/>
      <c r="BF314" s="13"/>
      <c r="BG314" s="13"/>
      <c r="BH314" s="13"/>
      <c r="BI314" s="13"/>
      <c r="BJ314" s="13"/>
      <c r="BK314" s="13"/>
      <c r="BL314" s="13"/>
      <c r="BM314" s="13"/>
      <c r="BN314" s="13"/>
      <c r="BO314" s="13"/>
    </row>
    <row r="315" spans="1:67" x14ac:dyDescent="0.35">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c r="AD315" s="13"/>
      <c r="AE315" s="13"/>
      <c r="AF315" s="13"/>
      <c r="AG315" s="13"/>
      <c r="AH315" s="13"/>
      <c r="AI315" s="13"/>
      <c r="AJ315" s="13"/>
      <c r="AK315" s="13"/>
      <c r="AL315" s="13"/>
      <c r="AM315" s="13"/>
      <c r="AN315" s="13"/>
      <c r="AO315" s="13"/>
      <c r="AP315" s="13"/>
      <c r="AQ315" s="13"/>
      <c r="AR315" s="13"/>
      <c r="AS315" s="13"/>
      <c r="AT315" s="13"/>
      <c r="AU315" s="13"/>
      <c r="AV315" s="13"/>
      <c r="AW315" s="13"/>
      <c r="AX315" s="13"/>
      <c r="AY315" s="13"/>
      <c r="AZ315" s="13"/>
      <c r="BA315" s="13"/>
      <c r="BB315" s="13"/>
      <c r="BC315" s="13"/>
      <c r="BD315" s="13"/>
      <c r="BE315" s="13"/>
      <c r="BF315" s="13"/>
      <c r="BG315" s="13"/>
      <c r="BH315" s="13"/>
      <c r="BI315" s="13"/>
      <c r="BJ315" s="13"/>
      <c r="BK315" s="13"/>
      <c r="BL315" s="13"/>
      <c r="BM315" s="13"/>
      <c r="BN315" s="13"/>
      <c r="BO315" s="13"/>
    </row>
    <row r="316" spans="1:67" x14ac:dyDescent="0.35">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c r="AD316" s="13"/>
      <c r="AE316" s="13"/>
      <c r="AF316" s="13"/>
      <c r="AG316" s="13"/>
      <c r="AH316" s="13"/>
      <c r="AI316" s="13"/>
      <c r="AJ316" s="13"/>
      <c r="AK316" s="13"/>
      <c r="AL316" s="13"/>
      <c r="AM316" s="13"/>
      <c r="AN316" s="13"/>
      <c r="AO316" s="13"/>
      <c r="AP316" s="13"/>
      <c r="AQ316" s="13"/>
      <c r="AR316" s="13"/>
      <c r="AS316" s="13"/>
      <c r="AT316" s="13"/>
      <c r="AU316" s="13"/>
      <c r="AV316" s="13"/>
      <c r="AW316" s="13"/>
      <c r="AX316" s="13"/>
      <c r="AY316" s="13"/>
      <c r="AZ316" s="13"/>
      <c r="BA316" s="13"/>
      <c r="BB316" s="13"/>
      <c r="BC316" s="13"/>
      <c r="BD316" s="13"/>
      <c r="BE316" s="13"/>
      <c r="BF316" s="13"/>
      <c r="BG316" s="13"/>
      <c r="BH316" s="13"/>
      <c r="BI316" s="13"/>
      <c r="BJ316" s="13"/>
      <c r="BK316" s="13"/>
      <c r="BL316" s="13"/>
      <c r="BM316" s="13"/>
      <c r="BN316" s="13"/>
      <c r="BO316" s="13"/>
    </row>
    <row r="317" spans="1:67" x14ac:dyDescent="0.35">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c r="AD317" s="13"/>
      <c r="AE317" s="13"/>
      <c r="AF317" s="13"/>
      <c r="AG317" s="13"/>
      <c r="AH317" s="13"/>
      <c r="AI317" s="13"/>
      <c r="AJ317" s="13"/>
      <c r="AK317" s="13"/>
      <c r="AL317" s="13"/>
      <c r="AM317" s="13"/>
      <c r="AN317" s="13"/>
      <c r="AO317" s="13"/>
      <c r="AP317" s="13"/>
      <c r="AQ317" s="13"/>
      <c r="AR317" s="13"/>
      <c r="AS317" s="13"/>
      <c r="AT317" s="13"/>
      <c r="AU317" s="13"/>
      <c r="AV317" s="13"/>
      <c r="AW317" s="13"/>
      <c r="AX317" s="13"/>
      <c r="AY317" s="13"/>
      <c r="AZ317" s="13"/>
      <c r="BA317" s="13"/>
      <c r="BB317" s="13"/>
      <c r="BC317" s="13"/>
      <c r="BD317" s="13"/>
      <c r="BE317" s="13"/>
      <c r="BF317" s="13"/>
      <c r="BG317" s="13"/>
      <c r="BH317" s="13"/>
      <c r="BI317" s="13"/>
      <c r="BJ317" s="13"/>
      <c r="BK317" s="13"/>
      <c r="BL317" s="13"/>
      <c r="BM317" s="13"/>
      <c r="BN317" s="13"/>
      <c r="BO317" s="13"/>
    </row>
    <row r="318" spans="1:67" x14ac:dyDescent="0.35">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c r="AD318" s="13"/>
      <c r="AE318" s="13"/>
      <c r="AF318" s="13"/>
      <c r="AG318" s="13"/>
      <c r="AH318" s="13"/>
      <c r="AI318" s="13"/>
      <c r="AJ318" s="13"/>
      <c r="AK318" s="13"/>
      <c r="AL318" s="13"/>
      <c r="AM318" s="13"/>
      <c r="AN318" s="13"/>
      <c r="AO318" s="13"/>
      <c r="AP318" s="13"/>
      <c r="AQ318" s="13"/>
      <c r="AR318" s="13"/>
      <c r="AS318" s="13"/>
      <c r="AT318" s="13"/>
      <c r="AU318" s="13"/>
      <c r="AV318" s="13"/>
      <c r="AW318" s="13"/>
      <c r="AX318" s="13"/>
      <c r="AY318" s="13"/>
      <c r="AZ318" s="13"/>
      <c r="BA318" s="13"/>
      <c r="BB318" s="13"/>
      <c r="BC318" s="13"/>
      <c r="BD318" s="13"/>
      <c r="BE318" s="13"/>
      <c r="BF318" s="13"/>
      <c r="BG318" s="13"/>
      <c r="BH318" s="13"/>
      <c r="BI318" s="13"/>
      <c r="BJ318" s="13"/>
      <c r="BK318" s="13"/>
      <c r="BL318" s="13"/>
      <c r="BM318" s="13"/>
      <c r="BN318" s="13"/>
      <c r="BO318" s="13"/>
    </row>
    <row r="319" spans="1:67" x14ac:dyDescent="0.35">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c r="AD319" s="13"/>
      <c r="AE319" s="13"/>
      <c r="AF319" s="13"/>
      <c r="AG319" s="13"/>
      <c r="AH319" s="13"/>
      <c r="AI319" s="13"/>
      <c r="AJ319" s="13"/>
      <c r="AK319" s="13"/>
      <c r="AL319" s="13"/>
      <c r="AM319" s="13"/>
      <c r="AN319" s="13"/>
      <c r="AO319" s="13"/>
      <c r="AP319" s="13"/>
      <c r="AQ319" s="13"/>
      <c r="AR319" s="13"/>
      <c r="AS319" s="13"/>
      <c r="AT319" s="13"/>
      <c r="AU319" s="13"/>
      <c r="AV319" s="13"/>
      <c r="AW319" s="13"/>
      <c r="AX319" s="13"/>
      <c r="AY319" s="13"/>
      <c r="AZ319" s="13"/>
      <c r="BA319" s="13"/>
      <c r="BB319" s="13"/>
      <c r="BC319" s="13"/>
      <c r="BD319" s="13"/>
      <c r="BE319" s="13"/>
      <c r="BF319" s="13"/>
      <c r="BG319" s="13"/>
      <c r="BH319" s="13"/>
      <c r="BI319" s="13"/>
      <c r="BJ319" s="13"/>
      <c r="BK319" s="13"/>
      <c r="BL319" s="13"/>
      <c r="BM319" s="13"/>
      <c r="BN319" s="13"/>
      <c r="BO319" s="13"/>
    </row>
    <row r="320" spans="1:67" x14ac:dyDescent="0.35">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c r="AD320" s="13"/>
      <c r="AE320" s="13"/>
      <c r="AF320" s="13"/>
      <c r="AG320" s="13"/>
      <c r="AH320" s="13"/>
      <c r="AI320" s="13"/>
      <c r="AJ320" s="13"/>
      <c r="AK320" s="13"/>
      <c r="AL320" s="13"/>
      <c r="AM320" s="13"/>
      <c r="AN320" s="13"/>
      <c r="AO320" s="13"/>
      <c r="AP320" s="13"/>
      <c r="AQ320" s="13"/>
      <c r="AR320" s="13"/>
      <c r="AS320" s="13"/>
      <c r="AT320" s="13"/>
      <c r="AU320" s="13"/>
      <c r="AV320" s="13"/>
      <c r="AW320" s="13"/>
      <c r="AX320" s="13"/>
      <c r="AY320" s="13"/>
      <c r="AZ320" s="13"/>
      <c r="BA320" s="13"/>
      <c r="BB320" s="13"/>
      <c r="BC320" s="13"/>
      <c r="BD320" s="13"/>
      <c r="BE320" s="13"/>
      <c r="BF320" s="13"/>
      <c r="BG320" s="13"/>
      <c r="BH320" s="13"/>
      <c r="BI320" s="13"/>
      <c r="BJ320" s="13"/>
      <c r="BK320" s="13"/>
      <c r="BL320" s="13"/>
      <c r="BM320" s="13"/>
      <c r="BN320" s="13"/>
      <c r="BO320" s="13"/>
    </row>
    <row r="321" spans="1:67" x14ac:dyDescent="0.35">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c r="AD321" s="13"/>
      <c r="AE321" s="13"/>
      <c r="AF321" s="13"/>
      <c r="AG321" s="13"/>
      <c r="AH321" s="13"/>
      <c r="AI321" s="13"/>
      <c r="AJ321" s="13"/>
      <c r="AK321" s="13"/>
      <c r="AL321" s="13"/>
      <c r="AM321" s="13"/>
      <c r="AN321" s="13"/>
      <c r="AO321" s="13"/>
      <c r="AP321" s="13"/>
      <c r="AQ321" s="13"/>
      <c r="AR321" s="13"/>
      <c r="AS321" s="13"/>
      <c r="AT321" s="13"/>
      <c r="AU321" s="13"/>
      <c r="AV321" s="13"/>
      <c r="AW321" s="13"/>
      <c r="AX321" s="13"/>
      <c r="AY321" s="13"/>
      <c r="AZ321" s="13"/>
      <c r="BA321" s="13"/>
      <c r="BB321" s="13"/>
      <c r="BC321" s="13"/>
      <c r="BD321" s="13"/>
      <c r="BE321" s="13"/>
      <c r="BF321" s="13"/>
      <c r="BG321" s="13"/>
      <c r="BH321" s="13"/>
      <c r="BI321" s="13"/>
      <c r="BJ321" s="13"/>
      <c r="BK321" s="13"/>
      <c r="BL321" s="13"/>
      <c r="BM321" s="13"/>
      <c r="BN321" s="13"/>
      <c r="BO321" s="13"/>
    </row>
    <row r="322" spans="1:67" x14ac:dyDescent="0.35">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c r="AD322" s="13"/>
      <c r="AE322" s="13"/>
      <c r="AF322" s="13"/>
      <c r="AG322" s="13"/>
      <c r="AH322" s="13"/>
      <c r="AI322" s="13"/>
      <c r="AJ322" s="13"/>
      <c r="AK322" s="13"/>
      <c r="AL322" s="13"/>
      <c r="AM322" s="13"/>
      <c r="AN322" s="13"/>
      <c r="AO322" s="13"/>
      <c r="AP322" s="13"/>
      <c r="AQ322" s="13"/>
      <c r="AR322" s="13"/>
      <c r="AS322" s="13"/>
      <c r="AT322" s="13"/>
      <c r="AU322" s="13"/>
      <c r="AV322" s="13"/>
      <c r="AW322" s="13"/>
      <c r="AX322" s="13"/>
      <c r="AY322" s="13"/>
      <c r="AZ322" s="13"/>
      <c r="BA322" s="13"/>
      <c r="BB322" s="13"/>
      <c r="BC322" s="13"/>
      <c r="BD322" s="13"/>
      <c r="BE322" s="13"/>
      <c r="BF322" s="13"/>
      <c r="BG322" s="13"/>
      <c r="BH322" s="13"/>
      <c r="BI322" s="13"/>
      <c r="BJ322" s="13"/>
      <c r="BK322" s="13"/>
      <c r="BL322" s="13"/>
      <c r="BM322" s="13"/>
      <c r="BN322" s="13"/>
      <c r="BO322" s="13"/>
    </row>
    <row r="323" spans="1:67" x14ac:dyDescent="0.35">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c r="AD323" s="13"/>
      <c r="AE323" s="13"/>
      <c r="AF323" s="13"/>
      <c r="AG323" s="13"/>
      <c r="AH323" s="13"/>
      <c r="AI323" s="13"/>
      <c r="AJ323" s="13"/>
      <c r="AK323" s="13"/>
      <c r="AL323" s="13"/>
      <c r="AM323" s="13"/>
      <c r="AN323" s="13"/>
      <c r="AO323" s="13"/>
      <c r="AP323" s="13"/>
      <c r="AQ323" s="13"/>
      <c r="AR323" s="13"/>
      <c r="AS323" s="13"/>
      <c r="AT323" s="13"/>
      <c r="AU323" s="13"/>
      <c r="AV323" s="13"/>
      <c r="AW323" s="13"/>
      <c r="AX323" s="13"/>
      <c r="AY323" s="13"/>
      <c r="AZ323" s="13"/>
      <c r="BA323" s="13"/>
      <c r="BB323" s="13"/>
      <c r="BC323" s="13"/>
      <c r="BD323" s="13"/>
      <c r="BE323" s="13"/>
      <c r="BF323" s="13"/>
      <c r="BG323" s="13"/>
      <c r="BH323" s="13"/>
      <c r="BI323" s="13"/>
      <c r="BJ323" s="13"/>
      <c r="BK323" s="13"/>
      <c r="BL323" s="13"/>
      <c r="BM323" s="13"/>
      <c r="BN323" s="13"/>
      <c r="BO323" s="13"/>
    </row>
    <row r="324" spans="1:67" x14ac:dyDescent="0.35">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c r="AD324" s="13"/>
      <c r="AE324" s="13"/>
      <c r="AF324" s="13"/>
      <c r="AG324" s="13"/>
      <c r="AH324" s="13"/>
      <c r="AI324" s="13"/>
      <c r="AJ324" s="13"/>
      <c r="AK324" s="13"/>
      <c r="AL324" s="13"/>
      <c r="AM324" s="13"/>
      <c r="AN324" s="13"/>
      <c r="AO324" s="13"/>
      <c r="AP324" s="13"/>
      <c r="AQ324" s="13"/>
      <c r="AR324" s="13"/>
      <c r="AS324" s="13"/>
      <c r="AT324" s="13"/>
      <c r="AU324" s="13"/>
      <c r="AV324" s="13"/>
      <c r="AW324" s="13"/>
      <c r="AX324" s="13"/>
      <c r="AY324" s="13"/>
      <c r="AZ324" s="13"/>
      <c r="BA324" s="13"/>
      <c r="BB324" s="13"/>
      <c r="BC324" s="13"/>
      <c r="BD324" s="13"/>
      <c r="BE324" s="13"/>
      <c r="BF324" s="13"/>
      <c r="BG324" s="13"/>
      <c r="BH324" s="13"/>
      <c r="BI324" s="13"/>
      <c r="BJ324" s="13"/>
      <c r="BK324" s="13"/>
      <c r="BL324" s="13"/>
      <c r="BM324" s="13"/>
      <c r="BN324" s="13"/>
      <c r="BO324" s="13"/>
    </row>
    <row r="325" spans="1:67" x14ac:dyDescent="0.35">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c r="AD325" s="13"/>
      <c r="AE325" s="13"/>
      <c r="AF325" s="13"/>
      <c r="AG325" s="13"/>
      <c r="AH325" s="13"/>
      <c r="AI325" s="13"/>
      <c r="AJ325" s="13"/>
      <c r="AK325" s="13"/>
      <c r="AL325" s="13"/>
      <c r="AM325" s="13"/>
      <c r="AN325" s="13"/>
      <c r="AO325" s="13"/>
      <c r="AP325" s="13"/>
      <c r="AQ325" s="13"/>
      <c r="AR325" s="13"/>
      <c r="AS325" s="13"/>
      <c r="AT325" s="13"/>
      <c r="AU325" s="13"/>
      <c r="AV325" s="13"/>
      <c r="AW325" s="13"/>
      <c r="AX325" s="13"/>
      <c r="AY325" s="13"/>
      <c r="AZ325" s="13"/>
      <c r="BA325" s="13"/>
      <c r="BB325" s="13"/>
      <c r="BC325" s="13"/>
      <c r="BD325" s="13"/>
      <c r="BE325" s="13"/>
      <c r="BF325" s="13"/>
      <c r="BG325" s="13"/>
      <c r="BH325" s="13"/>
      <c r="BI325" s="13"/>
      <c r="BJ325" s="13"/>
      <c r="BK325" s="13"/>
      <c r="BL325" s="13"/>
      <c r="BM325" s="13"/>
      <c r="BN325" s="13"/>
      <c r="BO325" s="13"/>
    </row>
    <row r="326" spans="1:67" x14ac:dyDescent="0.35">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c r="AD326" s="13"/>
      <c r="AE326" s="13"/>
      <c r="AF326" s="13"/>
      <c r="AG326" s="13"/>
      <c r="AH326" s="13"/>
      <c r="AI326" s="13"/>
      <c r="AJ326" s="13"/>
      <c r="AK326" s="13"/>
      <c r="AL326" s="13"/>
      <c r="AM326" s="13"/>
      <c r="AN326" s="13"/>
      <c r="AO326" s="13"/>
      <c r="AP326" s="13"/>
      <c r="AQ326" s="13"/>
      <c r="AR326" s="13"/>
      <c r="AS326" s="13"/>
      <c r="AT326" s="13"/>
      <c r="AU326" s="13"/>
      <c r="AV326" s="13"/>
      <c r="AW326" s="13"/>
      <c r="AX326" s="13"/>
      <c r="AY326" s="13"/>
      <c r="AZ326" s="13"/>
      <c r="BA326" s="13"/>
      <c r="BB326" s="13"/>
      <c r="BC326" s="13"/>
      <c r="BD326" s="13"/>
      <c r="BE326" s="13"/>
      <c r="BF326" s="13"/>
      <c r="BG326" s="13"/>
      <c r="BH326" s="13"/>
      <c r="BI326" s="13"/>
      <c r="BJ326" s="13"/>
      <c r="BK326" s="13"/>
      <c r="BL326" s="13"/>
      <c r="BM326" s="13"/>
      <c r="BN326" s="13"/>
      <c r="BO326" s="13"/>
    </row>
    <row r="327" spans="1:67" x14ac:dyDescent="0.35">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c r="AD327" s="13"/>
      <c r="AE327" s="13"/>
      <c r="AF327" s="13"/>
      <c r="AG327" s="13"/>
      <c r="AH327" s="13"/>
      <c r="AI327" s="13"/>
      <c r="AJ327" s="13"/>
      <c r="AK327" s="13"/>
      <c r="AL327" s="13"/>
      <c r="AM327" s="13"/>
      <c r="AN327" s="13"/>
      <c r="AO327" s="13"/>
      <c r="AP327" s="13"/>
      <c r="AQ327" s="13"/>
      <c r="AR327" s="13"/>
      <c r="AS327" s="13"/>
      <c r="AT327" s="13"/>
      <c r="AU327" s="13"/>
      <c r="AV327" s="13"/>
      <c r="AW327" s="13"/>
      <c r="AX327" s="13"/>
      <c r="AY327" s="13"/>
      <c r="AZ327" s="13"/>
      <c r="BA327" s="13"/>
      <c r="BB327" s="13"/>
      <c r="BC327" s="13"/>
      <c r="BD327" s="13"/>
      <c r="BE327" s="13"/>
      <c r="BF327" s="13"/>
      <c r="BG327" s="13"/>
      <c r="BH327" s="13"/>
      <c r="BI327" s="13"/>
      <c r="BJ327" s="13"/>
      <c r="BK327" s="13"/>
      <c r="BL327" s="13"/>
      <c r="BM327" s="13"/>
      <c r="BN327" s="13"/>
      <c r="BO327" s="13"/>
    </row>
    <row r="328" spans="1:67" x14ac:dyDescent="0.35">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c r="AD328" s="13"/>
      <c r="AE328" s="13"/>
      <c r="AF328" s="13"/>
      <c r="AG328" s="13"/>
      <c r="AH328" s="13"/>
      <c r="AI328" s="13"/>
      <c r="AJ328" s="13"/>
      <c r="AK328" s="13"/>
      <c r="AL328" s="13"/>
      <c r="AM328" s="13"/>
      <c r="AN328" s="13"/>
      <c r="AO328" s="13"/>
      <c r="AP328" s="13"/>
      <c r="AQ328" s="13"/>
      <c r="AR328" s="13"/>
      <c r="AS328" s="13"/>
      <c r="AT328" s="13"/>
      <c r="AU328" s="13"/>
      <c r="AV328" s="13"/>
      <c r="AW328" s="13"/>
      <c r="AX328" s="13"/>
      <c r="AY328" s="13"/>
      <c r="AZ328" s="13"/>
      <c r="BA328" s="13"/>
      <c r="BB328" s="13"/>
      <c r="BC328" s="13"/>
      <c r="BD328" s="13"/>
      <c r="BE328" s="13"/>
      <c r="BF328" s="13"/>
      <c r="BG328" s="13"/>
      <c r="BH328" s="13"/>
      <c r="BI328" s="13"/>
      <c r="BJ328" s="13"/>
      <c r="BK328" s="13"/>
      <c r="BL328" s="13"/>
      <c r="BM328" s="13"/>
      <c r="BN328" s="13"/>
      <c r="BO328" s="13"/>
    </row>
    <row r="329" spans="1:67" x14ac:dyDescent="0.35">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c r="AD329" s="13"/>
      <c r="AE329" s="13"/>
      <c r="AF329" s="13"/>
      <c r="AG329" s="13"/>
      <c r="AH329" s="13"/>
      <c r="AI329" s="13"/>
      <c r="AJ329" s="13"/>
      <c r="AK329" s="13"/>
      <c r="AL329" s="13"/>
      <c r="AM329" s="13"/>
      <c r="AN329" s="13"/>
      <c r="AO329" s="13"/>
      <c r="AP329" s="13"/>
      <c r="AQ329" s="13"/>
      <c r="AR329" s="13"/>
      <c r="AS329" s="13"/>
      <c r="AT329" s="13"/>
      <c r="AU329" s="13"/>
      <c r="AV329" s="13"/>
      <c r="AW329" s="13"/>
      <c r="AX329" s="13"/>
      <c r="AY329" s="13"/>
      <c r="AZ329" s="13"/>
      <c r="BA329" s="13"/>
      <c r="BB329" s="13"/>
      <c r="BC329" s="13"/>
      <c r="BD329" s="13"/>
      <c r="BE329" s="13"/>
      <c r="BF329" s="13"/>
      <c r="BG329" s="13"/>
      <c r="BH329" s="13"/>
      <c r="BI329" s="13"/>
      <c r="BJ329" s="13"/>
      <c r="BK329" s="13"/>
      <c r="BL329" s="13"/>
      <c r="BM329" s="13"/>
      <c r="BN329" s="13"/>
      <c r="BO329" s="13"/>
    </row>
    <row r="330" spans="1:67" x14ac:dyDescent="0.35">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c r="AD330" s="13"/>
      <c r="AE330" s="13"/>
      <c r="AF330" s="13"/>
      <c r="AG330" s="13"/>
      <c r="AH330" s="13"/>
      <c r="AI330" s="13"/>
      <c r="AJ330" s="13"/>
      <c r="AK330" s="13"/>
      <c r="AL330" s="13"/>
      <c r="AM330" s="13"/>
      <c r="AN330" s="13"/>
      <c r="AO330" s="13"/>
      <c r="AP330" s="13"/>
      <c r="AQ330" s="13"/>
      <c r="AR330" s="13"/>
      <c r="AS330" s="13"/>
      <c r="AT330" s="13"/>
      <c r="AU330" s="13"/>
      <c r="AV330" s="13"/>
      <c r="AW330" s="13"/>
      <c r="AX330" s="13"/>
      <c r="AY330" s="13"/>
      <c r="AZ330" s="13"/>
      <c r="BA330" s="13"/>
      <c r="BB330" s="13"/>
      <c r="BC330" s="13"/>
      <c r="BD330" s="13"/>
      <c r="BE330" s="13"/>
      <c r="BF330" s="13"/>
      <c r="BG330" s="13"/>
      <c r="BH330" s="13"/>
      <c r="BI330" s="13"/>
      <c r="BJ330" s="13"/>
      <c r="BK330" s="13"/>
      <c r="BL330" s="13"/>
      <c r="BM330" s="13"/>
      <c r="BN330" s="13"/>
      <c r="BO330" s="13"/>
    </row>
    <row r="331" spans="1:67" x14ac:dyDescent="0.35">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c r="AD331" s="13"/>
      <c r="AE331" s="13"/>
      <c r="AF331" s="13"/>
      <c r="AG331" s="13"/>
      <c r="AH331" s="13"/>
      <c r="AI331" s="13"/>
      <c r="AJ331" s="13"/>
      <c r="AK331" s="13"/>
      <c r="AL331" s="13"/>
      <c r="AM331" s="13"/>
      <c r="AN331" s="13"/>
      <c r="AO331" s="13"/>
      <c r="AP331" s="13"/>
      <c r="AQ331" s="13"/>
      <c r="AR331" s="13"/>
      <c r="AS331" s="13"/>
      <c r="AT331" s="13"/>
      <c r="AU331" s="13"/>
      <c r="AV331" s="13"/>
      <c r="AW331" s="13"/>
      <c r="AX331" s="13"/>
      <c r="AY331" s="13"/>
      <c r="AZ331" s="13"/>
      <c r="BA331" s="13"/>
      <c r="BB331" s="13"/>
      <c r="BC331" s="13"/>
      <c r="BD331" s="13"/>
      <c r="BE331" s="13"/>
      <c r="BF331" s="13"/>
      <c r="BG331" s="13"/>
      <c r="BH331" s="13"/>
      <c r="BI331" s="13"/>
      <c r="BJ331" s="13"/>
      <c r="BK331" s="13"/>
      <c r="BL331" s="13"/>
      <c r="BM331" s="13"/>
      <c r="BN331" s="13"/>
      <c r="BO331" s="13"/>
    </row>
    <row r="332" spans="1:67" x14ac:dyDescent="0.35">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c r="AD332" s="13"/>
      <c r="AE332" s="13"/>
      <c r="AF332" s="13"/>
      <c r="AG332" s="13"/>
      <c r="AH332" s="13"/>
      <c r="AI332" s="13"/>
      <c r="AJ332" s="13"/>
      <c r="AK332" s="13"/>
      <c r="AL332" s="13"/>
      <c r="AM332" s="13"/>
      <c r="AN332" s="13"/>
      <c r="AO332" s="13"/>
      <c r="AP332" s="13"/>
      <c r="AQ332" s="13"/>
      <c r="AR332" s="13"/>
      <c r="AS332" s="13"/>
      <c r="AT332" s="13"/>
      <c r="AU332" s="13"/>
      <c r="AV332" s="13"/>
      <c r="AW332" s="13"/>
      <c r="AX332" s="13"/>
      <c r="AY332" s="13"/>
      <c r="AZ332" s="13"/>
      <c r="BA332" s="13"/>
      <c r="BB332" s="13"/>
      <c r="BC332" s="13"/>
      <c r="BD332" s="13"/>
      <c r="BE332" s="13"/>
      <c r="BF332" s="13"/>
      <c r="BG332" s="13"/>
      <c r="BH332" s="13"/>
      <c r="BI332" s="13"/>
      <c r="BJ332" s="13"/>
      <c r="BK332" s="13"/>
      <c r="BL332" s="13"/>
      <c r="BM332" s="13"/>
      <c r="BN332" s="13"/>
      <c r="BO332" s="13"/>
    </row>
    <row r="333" spans="1:67" x14ac:dyDescent="0.35">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c r="AD333" s="13"/>
      <c r="AE333" s="13"/>
      <c r="AF333" s="13"/>
      <c r="AG333" s="13"/>
      <c r="AH333" s="13"/>
      <c r="AI333" s="13"/>
      <c r="AJ333" s="13"/>
      <c r="AK333" s="13"/>
      <c r="AL333" s="13"/>
      <c r="AM333" s="13"/>
      <c r="AN333" s="13"/>
      <c r="AO333" s="13"/>
      <c r="AP333" s="13"/>
      <c r="AQ333" s="13"/>
      <c r="AR333" s="13"/>
      <c r="AS333" s="13"/>
      <c r="AT333" s="13"/>
      <c r="AU333" s="13"/>
      <c r="AV333" s="13"/>
      <c r="AW333" s="13"/>
      <c r="AX333" s="13"/>
      <c r="AY333" s="13"/>
      <c r="AZ333" s="13"/>
      <c r="BA333" s="13"/>
      <c r="BB333" s="13"/>
      <c r="BC333" s="13"/>
      <c r="BD333" s="13"/>
      <c r="BE333" s="13"/>
      <c r="BF333" s="13"/>
      <c r="BG333" s="13"/>
      <c r="BH333" s="13"/>
      <c r="BI333" s="13"/>
      <c r="BJ333" s="13"/>
      <c r="BK333" s="13"/>
      <c r="BL333" s="13"/>
      <c r="BM333" s="13"/>
      <c r="BN333" s="13"/>
      <c r="BO333" s="13"/>
    </row>
    <row r="334" spans="1:67" x14ac:dyDescent="0.35">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c r="AD334" s="13"/>
      <c r="AE334" s="13"/>
      <c r="AF334" s="13"/>
      <c r="AG334" s="13"/>
      <c r="AH334" s="13"/>
      <c r="AI334" s="13"/>
      <c r="AJ334" s="13"/>
      <c r="AK334" s="13"/>
      <c r="AL334" s="13"/>
      <c r="AM334" s="13"/>
      <c r="AN334" s="13"/>
      <c r="AO334" s="13"/>
      <c r="AP334" s="13"/>
      <c r="AQ334" s="13"/>
      <c r="AR334" s="13"/>
      <c r="AS334" s="13"/>
      <c r="AT334" s="13"/>
      <c r="AU334" s="13"/>
      <c r="AV334" s="13"/>
      <c r="AW334" s="13"/>
      <c r="AX334" s="13"/>
      <c r="AY334" s="13"/>
      <c r="AZ334" s="13"/>
      <c r="BA334" s="13"/>
      <c r="BB334" s="13"/>
      <c r="BC334" s="13"/>
      <c r="BD334" s="13"/>
      <c r="BE334" s="13"/>
      <c r="BF334" s="13"/>
      <c r="BG334" s="13"/>
      <c r="BH334" s="13"/>
      <c r="BI334" s="13"/>
      <c r="BJ334" s="13"/>
      <c r="BK334" s="13"/>
      <c r="BL334" s="13"/>
      <c r="BM334" s="13"/>
      <c r="BN334" s="13"/>
      <c r="BO334" s="13"/>
    </row>
    <row r="335" spans="1:67" x14ac:dyDescent="0.35">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c r="AD335" s="13"/>
      <c r="AE335" s="13"/>
      <c r="AF335" s="13"/>
      <c r="AG335" s="13"/>
      <c r="AH335" s="13"/>
      <c r="AI335" s="13"/>
      <c r="AJ335" s="13"/>
      <c r="AK335" s="13"/>
      <c r="AL335" s="13"/>
      <c r="AM335" s="13"/>
      <c r="AN335" s="13"/>
      <c r="AO335" s="13"/>
      <c r="AP335" s="13"/>
      <c r="AQ335" s="13"/>
      <c r="AR335" s="13"/>
      <c r="AS335" s="13"/>
      <c r="AT335" s="13"/>
      <c r="AU335" s="13"/>
      <c r="AV335" s="13"/>
      <c r="AW335" s="13"/>
      <c r="AX335" s="13"/>
      <c r="AY335" s="13"/>
      <c r="AZ335" s="13"/>
      <c r="BA335" s="13"/>
      <c r="BB335" s="13"/>
      <c r="BC335" s="13"/>
      <c r="BD335" s="13"/>
      <c r="BE335" s="13"/>
      <c r="BF335" s="13"/>
      <c r="BG335" s="13"/>
      <c r="BH335" s="13"/>
      <c r="BI335" s="13"/>
      <c r="BJ335" s="13"/>
      <c r="BK335" s="13"/>
      <c r="BL335" s="13"/>
      <c r="BM335" s="13"/>
      <c r="BN335" s="13"/>
      <c r="BO335" s="13"/>
    </row>
    <row r="336" spans="1:67" x14ac:dyDescent="0.35">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c r="AD336" s="13"/>
      <c r="AE336" s="13"/>
      <c r="AF336" s="13"/>
      <c r="AG336" s="13"/>
      <c r="AH336" s="13"/>
      <c r="AI336" s="13"/>
      <c r="AJ336" s="13"/>
      <c r="AK336" s="13"/>
      <c r="AL336" s="13"/>
      <c r="AM336" s="13"/>
      <c r="AN336" s="13"/>
      <c r="AO336" s="13"/>
      <c r="AP336" s="13"/>
      <c r="AQ336" s="13"/>
      <c r="AR336" s="13"/>
      <c r="AS336" s="13"/>
      <c r="AT336" s="13"/>
      <c r="AU336" s="13"/>
      <c r="AV336" s="13"/>
      <c r="AW336" s="13"/>
      <c r="AX336" s="13"/>
      <c r="AY336" s="13"/>
      <c r="AZ336" s="13"/>
      <c r="BA336" s="13"/>
      <c r="BB336" s="13"/>
      <c r="BC336" s="13"/>
      <c r="BD336" s="13"/>
      <c r="BE336" s="13"/>
      <c r="BF336" s="13"/>
      <c r="BG336" s="13"/>
      <c r="BH336" s="13"/>
      <c r="BI336" s="13"/>
      <c r="BJ336" s="13"/>
      <c r="BK336" s="13"/>
      <c r="BL336" s="13"/>
      <c r="BM336" s="13"/>
      <c r="BN336" s="13"/>
      <c r="BO336" s="13"/>
    </row>
    <row r="337" spans="1:67" x14ac:dyDescent="0.35">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c r="AD337" s="13"/>
      <c r="AE337" s="13"/>
      <c r="AF337" s="13"/>
      <c r="AG337" s="13"/>
      <c r="AH337" s="13"/>
      <c r="AI337" s="13"/>
      <c r="AJ337" s="13"/>
      <c r="AK337" s="13"/>
      <c r="AL337" s="13"/>
      <c r="AM337" s="13"/>
      <c r="AN337" s="13"/>
      <c r="AO337" s="13"/>
      <c r="AP337" s="13"/>
      <c r="AQ337" s="13"/>
      <c r="AR337" s="13"/>
      <c r="AS337" s="13"/>
      <c r="AT337" s="13"/>
      <c r="AU337" s="13"/>
      <c r="AV337" s="13"/>
      <c r="AW337" s="13"/>
      <c r="AX337" s="13"/>
      <c r="AY337" s="13"/>
      <c r="AZ337" s="13"/>
      <c r="BA337" s="13"/>
      <c r="BB337" s="13"/>
      <c r="BC337" s="13"/>
      <c r="BD337" s="13"/>
      <c r="BE337" s="13"/>
      <c r="BF337" s="13"/>
      <c r="BG337" s="13"/>
      <c r="BH337" s="13"/>
      <c r="BI337" s="13"/>
      <c r="BJ337" s="13"/>
      <c r="BK337" s="13"/>
      <c r="BL337" s="13"/>
      <c r="BM337" s="13"/>
      <c r="BN337" s="13"/>
      <c r="BO337" s="13"/>
    </row>
    <row r="338" spans="1:67" x14ac:dyDescent="0.35">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c r="AD338" s="13"/>
      <c r="AE338" s="13"/>
      <c r="AF338" s="13"/>
      <c r="AG338" s="13"/>
      <c r="AH338" s="13"/>
      <c r="AI338" s="13"/>
      <c r="AJ338" s="13"/>
      <c r="AK338" s="13"/>
      <c r="AL338" s="13"/>
      <c r="AM338" s="13"/>
      <c r="AN338" s="13"/>
      <c r="AO338" s="13"/>
      <c r="AP338" s="13"/>
      <c r="AQ338" s="13"/>
      <c r="AR338" s="13"/>
      <c r="AS338" s="13"/>
      <c r="AT338" s="13"/>
      <c r="AU338" s="13"/>
      <c r="AV338" s="13"/>
      <c r="AW338" s="13"/>
      <c r="AX338" s="13"/>
      <c r="AY338" s="13"/>
      <c r="AZ338" s="13"/>
      <c r="BA338" s="13"/>
      <c r="BB338" s="13"/>
      <c r="BC338" s="13"/>
      <c r="BD338" s="13"/>
      <c r="BE338" s="13"/>
      <c r="BF338" s="13"/>
      <c r="BG338" s="13"/>
      <c r="BH338" s="13"/>
      <c r="BI338" s="13"/>
      <c r="BJ338" s="13"/>
      <c r="BK338" s="13"/>
      <c r="BL338" s="13"/>
      <c r="BM338" s="13"/>
      <c r="BN338" s="13"/>
      <c r="BO338" s="13"/>
    </row>
    <row r="339" spans="1:67" x14ac:dyDescent="0.35">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c r="AD339" s="13"/>
      <c r="AE339" s="13"/>
      <c r="AF339" s="13"/>
      <c r="AG339" s="13"/>
      <c r="AH339" s="13"/>
      <c r="AI339" s="13"/>
      <c r="AJ339" s="13"/>
      <c r="AK339" s="13"/>
      <c r="AL339" s="13"/>
      <c r="AM339" s="13"/>
      <c r="AN339" s="13"/>
      <c r="AO339" s="13"/>
      <c r="AP339" s="13"/>
      <c r="AQ339" s="13"/>
      <c r="AR339" s="13"/>
      <c r="AS339" s="13"/>
      <c r="AT339" s="13"/>
      <c r="AU339" s="13"/>
      <c r="AV339" s="13"/>
      <c r="AW339" s="13"/>
      <c r="AX339" s="13"/>
      <c r="AY339" s="13"/>
      <c r="AZ339" s="13"/>
      <c r="BA339" s="13"/>
      <c r="BB339" s="13"/>
      <c r="BC339" s="13"/>
      <c r="BD339" s="13"/>
      <c r="BE339" s="13"/>
      <c r="BF339" s="13"/>
      <c r="BG339" s="13"/>
      <c r="BH339" s="13"/>
      <c r="BI339" s="13"/>
      <c r="BJ339" s="13"/>
      <c r="BK339" s="13"/>
      <c r="BL339" s="13"/>
      <c r="BM339" s="13"/>
      <c r="BN339" s="13"/>
      <c r="BO339" s="13"/>
    </row>
    <row r="340" spans="1:67" x14ac:dyDescent="0.35">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c r="AD340" s="13"/>
      <c r="AE340" s="13"/>
      <c r="AF340" s="13"/>
      <c r="AG340" s="13"/>
      <c r="AH340" s="13"/>
      <c r="AI340" s="13"/>
      <c r="AJ340" s="13"/>
      <c r="AK340" s="13"/>
      <c r="AL340" s="13"/>
      <c r="AM340" s="13"/>
      <c r="AN340" s="13"/>
      <c r="AO340" s="13"/>
      <c r="AP340" s="13"/>
      <c r="AQ340" s="13"/>
      <c r="AR340" s="13"/>
      <c r="AS340" s="13"/>
      <c r="AT340" s="13"/>
      <c r="AU340" s="13"/>
      <c r="AV340" s="13"/>
      <c r="AW340" s="13"/>
      <c r="AX340" s="13"/>
      <c r="AY340" s="13"/>
      <c r="AZ340" s="13"/>
      <c r="BA340" s="13"/>
      <c r="BB340" s="13"/>
      <c r="BC340" s="13"/>
      <c r="BD340" s="13"/>
      <c r="BE340" s="13"/>
      <c r="BF340" s="13"/>
      <c r="BG340" s="13"/>
      <c r="BH340" s="13"/>
      <c r="BI340" s="13"/>
      <c r="BJ340" s="13"/>
      <c r="BK340" s="13"/>
      <c r="BL340" s="13"/>
      <c r="BM340" s="13"/>
      <c r="BN340" s="13"/>
      <c r="BO340" s="13"/>
    </row>
    <row r="341" spans="1:67" x14ac:dyDescent="0.35">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c r="AD341" s="13"/>
      <c r="AE341" s="13"/>
      <c r="AF341" s="13"/>
      <c r="AG341" s="13"/>
      <c r="AH341" s="13"/>
      <c r="AI341" s="13"/>
      <c r="AJ341" s="13"/>
      <c r="AK341" s="13"/>
      <c r="AL341" s="13"/>
      <c r="AM341" s="13"/>
      <c r="AN341" s="13"/>
      <c r="AO341" s="13"/>
      <c r="AP341" s="13"/>
      <c r="AQ341" s="13"/>
      <c r="AR341" s="13"/>
      <c r="AS341" s="13"/>
      <c r="AT341" s="13"/>
      <c r="AU341" s="13"/>
      <c r="AV341" s="13"/>
      <c r="AW341" s="13"/>
      <c r="AX341" s="13"/>
      <c r="AY341" s="13"/>
      <c r="AZ341" s="13"/>
      <c r="BA341" s="13"/>
      <c r="BB341" s="13"/>
      <c r="BC341" s="13"/>
      <c r="BD341" s="13"/>
      <c r="BE341" s="13"/>
      <c r="BF341" s="13"/>
      <c r="BG341" s="13"/>
      <c r="BH341" s="13"/>
      <c r="BI341" s="13"/>
      <c r="BJ341" s="13"/>
      <c r="BK341" s="13"/>
      <c r="BL341" s="13"/>
      <c r="BM341" s="13"/>
      <c r="BN341" s="13"/>
      <c r="BO341" s="13"/>
    </row>
    <row r="342" spans="1:67" x14ac:dyDescent="0.35">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c r="AD342" s="13"/>
      <c r="AE342" s="13"/>
      <c r="AF342" s="13"/>
      <c r="AG342" s="13"/>
      <c r="AH342" s="13"/>
      <c r="AI342" s="13"/>
      <c r="AJ342" s="13"/>
      <c r="AK342" s="13"/>
      <c r="AL342" s="13"/>
      <c r="AM342" s="13"/>
      <c r="AN342" s="13"/>
      <c r="AO342" s="13"/>
      <c r="AP342" s="13"/>
      <c r="AQ342" s="13"/>
      <c r="AR342" s="13"/>
      <c r="AS342" s="13"/>
      <c r="AT342" s="13"/>
      <c r="AU342" s="13"/>
      <c r="AV342" s="13"/>
      <c r="AW342" s="13"/>
      <c r="AX342" s="13"/>
      <c r="AY342" s="13"/>
      <c r="AZ342" s="13"/>
      <c r="BA342" s="13"/>
      <c r="BB342" s="13"/>
      <c r="BC342" s="13"/>
      <c r="BD342" s="13"/>
      <c r="BE342" s="13"/>
      <c r="BF342" s="13"/>
      <c r="BG342" s="13"/>
      <c r="BH342" s="13"/>
      <c r="BI342" s="13"/>
      <c r="BJ342" s="13"/>
      <c r="BK342" s="13"/>
      <c r="BL342" s="13"/>
      <c r="BM342" s="13"/>
      <c r="BN342" s="13"/>
      <c r="BO342" s="13"/>
    </row>
    <row r="343" spans="1:67" x14ac:dyDescent="0.35">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c r="AD343" s="13"/>
      <c r="AE343" s="13"/>
      <c r="AF343" s="13"/>
      <c r="AG343" s="13"/>
      <c r="AH343" s="13"/>
      <c r="AI343" s="13"/>
      <c r="AJ343" s="13"/>
      <c r="AK343" s="13"/>
      <c r="AL343" s="13"/>
      <c r="AM343" s="13"/>
      <c r="AN343" s="13"/>
      <c r="AO343" s="13"/>
      <c r="AP343" s="13"/>
      <c r="AQ343" s="13"/>
      <c r="AR343" s="13"/>
      <c r="AS343" s="13"/>
      <c r="AT343" s="13"/>
      <c r="AU343" s="13"/>
      <c r="AV343" s="13"/>
      <c r="AW343" s="13"/>
      <c r="AX343" s="13"/>
      <c r="AY343" s="13"/>
      <c r="AZ343" s="13"/>
      <c r="BA343" s="13"/>
      <c r="BB343" s="13"/>
      <c r="BC343" s="13"/>
      <c r="BD343" s="13"/>
      <c r="BE343" s="13"/>
      <c r="BF343" s="13"/>
      <c r="BG343" s="13"/>
      <c r="BH343" s="13"/>
      <c r="BI343" s="13"/>
      <c r="BJ343" s="13"/>
      <c r="BK343" s="13"/>
      <c r="BL343" s="13"/>
      <c r="BM343" s="13"/>
      <c r="BN343" s="13"/>
      <c r="BO343" s="13"/>
    </row>
    <row r="344" spans="1:67" x14ac:dyDescent="0.35">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c r="AD344" s="13"/>
      <c r="AE344" s="13"/>
      <c r="AF344" s="13"/>
      <c r="AG344" s="13"/>
      <c r="AH344" s="13"/>
      <c r="AI344" s="13"/>
      <c r="AJ344" s="13"/>
      <c r="AK344" s="13"/>
      <c r="AL344" s="13"/>
      <c r="AM344" s="13"/>
      <c r="AN344" s="13"/>
      <c r="AO344" s="13"/>
      <c r="AP344" s="13"/>
      <c r="AQ344" s="13"/>
      <c r="AR344" s="13"/>
      <c r="AS344" s="13"/>
      <c r="AT344" s="13"/>
      <c r="AU344" s="13"/>
      <c r="AV344" s="13"/>
      <c r="AW344" s="13"/>
      <c r="AX344" s="13"/>
      <c r="AY344" s="13"/>
      <c r="AZ344" s="13"/>
      <c r="BA344" s="13"/>
      <c r="BB344" s="13"/>
      <c r="BC344" s="13"/>
      <c r="BD344" s="13"/>
      <c r="BE344" s="13"/>
      <c r="BF344" s="13"/>
      <c r="BG344" s="13"/>
      <c r="BH344" s="13"/>
      <c r="BI344" s="13"/>
      <c r="BJ344" s="13"/>
      <c r="BK344" s="13"/>
      <c r="BL344" s="13"/>
      <c r="BM344" s="13"/>
      <c r="BN344" s="13"/>
      <c r="BO344" s="13"/>
    </row>
    <row r="345" spans="1:67" x14ac:dyDescent="0.35">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c r="AD345" s="13"/>
      <c r="AE345" s="13"/>
      <c r="AF345" s="13"/>
      <c r="AG345" s="13"/>
      <c r="AH345" s="13"/>
      <c r="AI345" s="13"/>
      <c r="AJ345" s="13"/>
      <c r="AK345" s="13"/>
      <c r="AL345" s="13"/>
      <c r="AM345" s="13"/>
      <c r="AN345" s="13"/>
      <c r="AO345" s="13"/>
      <c r="AP345" s="13"/>
      <c r="AQ345" s="13"/>
      <c r="AR345" s="13"/>
      <c r="AS345" s="13"/>
      <c r="AT345" s="13"/>
      <c r="AU345" s="13"/>
      <c r="AV345" s="13"/>
      <c r="AW345" s="13"/>
      <c r="AX345" s="13"/>
      <c r="AY345" s="13"/>
      <c r="AZ345" s="13"/>
      <c r="BA345" s="13"/>
      <c r="BB345" s="13"/>
      <c r="BC345" s="13"/>
      <c r="BD345" s="13"/>
      <c r="BE345" s="13"/>
      <c r="BF345" s="13"/>
      <c r="BG345" s="13"/>
      <c r="BH345" s="13"/>
      <c r="BI345" s="13"/>
      <c r="BJ345" s="13"/>
      <c r="BK345" s="13"/>
      <c r="BL345" s="13"/>
      <c r="BM345" s="13"/>
      <c r="BN345" s="13"/>
      <c r="BO345" s="13"/>
    </row>
    <row r="346" spans="1:67" x14ac:dyDescent="0.35">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c r="AD346" s="13"/>
      <c r="AE346" s="13"/>
      <c r="AF346" s="13"/>
      <c r="AG346" s="13"/>
      <c r="AH346" s="13"/>
      <c r="AI346" s="13"/>
      <c r="AJ346" s="13"/>
      <c r="AK346" s="13"/>
      <c r="AL346" s="13"/>
      <c r="AM346" s="13"/>
      <c r="AN346" s="13"/>
      <c r="AO346" s="13"/>
      <c r="AP346" s="13"/>
      <c r="AQ346" s="13"/>
      <c r="AR346" s="13"/>
      <c r="AS346" s="13"/>
      <c r="AT346" s="13"/>
      <c r="AU346" s="13"/>
      <c r="AV346" s="13"/>
      <c r="AW346" s="13"/>
      <c r="AX346" s="13"/>
      <c r="AY346" s="13"/>
      <c r="AZ346" s="13"/>
      <c r="BA346" s="13"/>
      <c r="BB346" s="13"/>
      <c r="BC346" s="13"/>
      <c r="BD346" s="13"/>
      <c r="BE346" s="13"/>
      <c r="BF346" s="13"/>
      <c r="BG346" s="13"/>
      <c r="BH346" s="13"/>
      <c r="BI346" s="13"/>
      <c r="BJ346" s="13"/>
      <c r="BK346" s="13"/>
      <c r="BL346" s="13"/>
      <c r="BM346" s="13"/>
      <c r="BN346" s="13"/>
      <c r="BO346" s="13"/>
    </row>
    <row r="347" spans="1:67" x14ac:dyDescent="0.35">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c r="AD347" s="13"/>
      <c r="AE347" s="13"/>
      <c r="AF347" s="13"/>
      <c r="AG347" s="13"/>
      <c r="AH347" s="13"/>
      <c r="AI347" s="13"/>
      <c r="AJ347" s="13"/>
      <c r="AK347" s="13"/>
      <c r="AL347" s="13"/>
      <c r="AM347" s="13"/>
      <c r="AN347" s="13"/>
      <c r="AO347" s="13"/>
      <c r="AP347" s="13"/>
      <c r="AQ347" s="13"/>
      <c r="AR347" s="13"/>
      <c r="AS347" s="13"/>
      <c r="AT347" s="13"/>
      <c r="AU347" s="13"/>
      <c r="AV347" s="13"/>
      <c r="AW347" s="13"/>
      <c r="AX347" s="13"/>
      <c r="AY347" s="13"/>
      <c r="AZ347" s="13"/>
      <c r="BA347" s="13"/>
      <c r="BB347" s="13"/>
      <c r="BC347" s="13"/>
      <c r="BD347" s="13"/>
      <c r="BE347" s="13"/>
      <c r="BF347" s="13"/>
      <c r="BG347" s="13"/>
      <c r="BH347" s="13"/>
      <c r="BI347" s="13"/>
      <c r="BJ347" s="13"/>
      <c r="BK347" s="13"/>
      <c r="BL347" s="13"/>
      <c r="BM347" s="13"/>
      <c r="BN347" s="13"/>
      <c r="BO347" s="13"/>
    </row>
    <row r="348" spans="1:67" x14ac:dyDescent="0.35">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c r="AD348" s="13"/>
      <c r="AE348" s="13"/>
      <c r="AF348" s="13"/>
      <c r="AG348" s="13"/>
      <c r="AH348" s="13"/>
      <c r="AI348" s="13"/>
      <c r="AJ348" s="13"/>
      <c r="AK348" s="13"/>
      <c r="AL348" s="13"/>
      <c r="AM348" s="13"/>
      <c r="AN348" s="13"/>
      <c r="AO348" s="13"/>
      <c r="AP348" s="13"/>
      <c r="AQ348" s="13"/>
      <c r="AR348" s="13"/>
      <c r="AS348" s="13"/>
      <c r="AT348" s="13"/>
      <c r="AU348" s="13"/>
      <c r="AV348" s="13"/>
      <c r="AW348" s="13"/>
      <c r="AX348" s="13"/>
      <c r="AY348" s="13"/>
      <c r="AZ348" s="13"/>
      <c r="BA348" s="13"/>
      <c r="BB348" s="13"/>
      <c r="BC348" s="13"/>
      <c r="BD348" s="13"/>
      <c r="BE348" s="13"/>
      <c r="BF348" s="13"/>
      <c r="BG348" s="13"/>
      <c r="BH348" s="13"/>
      <c r="BI348" s="13"/>
      <c r="BJ348" s="13"/>
      <c r="BK348" s="13"/>
      <c r="BL348" s="13"/>
      <c r="BM348" s="13"/>
      <c r="BN348" s="13"/>
      <c r="BO348" s="13"/>
    </row>
    <row r="349" spans="1:67" x14ac:dyDescent="0.35">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c r="AD349" s="13"/>
      <c r="AE349" s="13"/>
      <c r="AF349" s="13"/>
      <c r="AG349" s="13"/>
      <c r="AH349" s="13"/>
      <c r="AI349" s="13"/>
      <c r="AJ349" s="13"/>
      <c r="AK349" s="13"/>
      <c r="AL349" s="13"/>
      <c r="AM349" s="13"/>
      <c r="AN349" s="13"/>
      <c r="AO349" s="13"/>
      <c r="AP349" s="13"/>
      <c r="AQ349" s="13"/>
      <c r="AR349" s="13"/>
      <c r="AS349" s="13"/>
      <c r="AT349" s="13"/>
      <c r="AU349" s="13"/>
      <c r="AV349" s="13"/>
      <c r="AW349" s="13"/>
      <c r="AX349" s="13"/>
      <c r="AY349" s="13"/>
      <c r="AZ349" s="13"/>
      <c r="BA349" s="13"/>
      <c r="BB349" s="13"/>
      <c r="BC349" s="13"/>
      <c r="BD349" s="13"/>
      <c r="BE349" s="13"/>
      <c r="BF349" s="13"/>
      <c r="BG349" s="13"/>
      <c r="BH349" s="13"/>
      <c r="BI349" s="13"/>
      <c r="BJ349" s="13"/>
      <c r="BK349" s="13"/>
      <c r="BL349" s="13"/>
      <c r="BM349" s="13"/>
      <c r="BN349" s="13"/>
      <c r="BO349" s="13"/>
    </row>
    <row r="350" spans="1:67" x14ac:dyDescent="0.35">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c r="AD350" s="13"/>
      <c r="AE350" s="13"/>
      <c r="AF350" s="13"/>
      <c r="AG350" s="13"/>
      <c r="AH350" s="13"/>
      <c r="AI350" s="13"/>
      <c r="AJ350" s="13"/>
      <c r="AK350" s="13"/>
      <c r="AL350" s="13"/>
      <c r="AM350" s="13"/>
      <c r="AN350" s="13"/>
      <c r="AO350" s="13"/>
      <c r="AP350" s="13"/>
      <c r="AQ350" s="13"/>
      <c r="AR350" s="13"/>
      <c r="AS350" s="13"/>
      <c r="AT350" s="13"/>
      <c r="AU350" s="13"/>
      <c r="AV350" s="13"/>
      <c r="AW350" s="13"/>
      <c r="AX350" s="13"/>
      <c r="AY350" s="13"/>
      <c r="AZ350" s="13"/>
      <c r="BA350" s="13"/>
      <c r="BB350" s="13"/>
      <c r="BC350" s="13"/>
      <c r="BD350" s="13"/>
      <c r="BE350" s="13"/>
      <c r="BF350" s="13"/>
      <c r="BG350" s="13"/>
      <c r="BH350" s="13"/>
      <c r="BI350" s="13"/>
      <c r="BJ350" s="13"/>
      <c r="BK350" s="13"/>
      <c r="BL350" s="13"/>
      <c r="BM350" s="13"/>
      <c r="BN350" s="13"/>
      <c r="BO350" s="13"/>
    </row>
    <row r="351" spans="1:67" x14ac:dyDescent="0.35">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c r="AD351" s="13"/>
      <c r="AE351" s="13"/>
      <c r="AF351" s="13"/>
      <c r="AG351" s="13"/>
      <c r="AH351" s="13"/>
      <c r="AI351" s="13"/>
      <c r="AJ351" s="13"/>
      <c r="AK351" s="13"/>
      <c r="AL351" s="13"/>
      <c r="AM351" s="13"/>
      <c r="AN351" s="13"/>
      <c r="AO351" s="13"/>
      <c r="AP351" s="13"/>
      <c r="AQ351" s="13"/>
      <c r="AR351" s="13"/>
      <c r="AS351" s="13"/>
      <c r="AT351" s="13"/>
      <c r="AU351" s="13"/>
      <c r="AV351" s="13"/>
      <c r="AW351" s="13"/>
      <c r="AX351" s="13"/>
      <c r="AY351" s="13"/>
      <c r="AZ351" s="13"/>
      <c r="BA351" s="13"/>
      <c r="BB351" s="13"/>
      <c r="BC351" s="13"/>
      <c r="BD351" s="13"/>
      <c r="BE351" s="13"/>
      <c r="BF351" s="13"/>
      <c r="BG351" s="13"/>
      <c r="BH351" s="13"/>
      <c r="BI351" s="13"/>
      <c r="BJ351" s="13"/>
      <c r="BK351" s="13"/>
      <c r="BL351" s="13"/>
      <c r="BM351" s="13"/>
      <c r="BN351" s="13"/>
      <c r="BO351" s="13"/>
    </row>
    <row r="352" spans="1:67" x14ac:dyDescent="0.35">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c r="AD352" s="13"/>
      <c r="AE352" s="13"/>
      <c r="AF352" s="13"/>
      <c r="AG352" s="13"/>
      <c r="AH352" s="13"/>
      <c r="AI352" s="13"/>
      <c r="AJ352" s="13"/>
      <c r="AK352" s="13"/>
      <c r="AL352" s="13"/>
      <c r="AM352" s="13"/>
      <c r="AN352" s="13"/>
      <c r="AO352" s="13"/>
      <c r="AP352" s="13"/>
      <c r="AQ352" s="13"/>
      <c r="AR352" s="13"/>
      <c r="AS352" s="13"/>
      <c r="AT352" s="13"/>
      <c r="AU352" s="13"/>
      <c r="AV352" s="13"/>
      <c r="AW352" s="13"/>
      <c r="AX352" s="13"/>
      <c r="AY352" s="13"/>
      <c r="AZ352" s="13"/>
      <c r="BA352" s="13"/>
      <c r="BB352" s="13"/>
      <c r="BC352" s="13"/>
      <c r="BD352" s="13"/>
      <c r="BE352" s="13"/>
      <c r="BF352" s="13"/>
      <c r="BG352" s="13"/>
      <c r="BH352" s="13"/>
      <c r="BI352" s="13"/>
      <c r="BJ352" s="13"/>
      <c r="BK352" s="13"/>
      <c r="BL352" s="13"/>
      <c r="BM352" s="13"/>
      <c r="BN352" s="13"/>
      <c r="BO352" s="13"/>
    </row>
    <row r="353" spans="1:67" x14ac:dyDescent="0.35">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c r="AD353" s="13"/>
      <c r="AE353" s="13"/>
      <c r="AF353" s="13"/>
      <c r="AG353" s="13"/>
      <c r="AH353" s="13"/>
      <c r="AI353" s="13"/>
      <c r="AJ353" s="13"/>
      <c r="AK353" s="13"/>
      <c r="AL353" s="13"/>
      <c r="AM353" s="13"/>
      <c r="AN353" s="13"/>
      <c r="AO353" s="13"/>
      <c r="AP353" s="13"/>
      <c r="AQ353" s="13"/>
      <c r="AR353" s="13"/>
      <c r="AS353" s="13"/>
      <c r="AT353" s="13"/>
      <c r="AU353" s="13"/>
      <c r="AV353" s="13"/>
      <c r="AW353" s="13"/>
      <c r="AX353" s="13"/>
      <c r="AY353" s="13"/>
      <c r="AZ353" s="13"/>
      <c r="BA353" s="13"/>
      <c r="BB353" s="13"/>
      <c r="BC353" s="13"/>
      <c r="BD353" s="13"/>
      <c r="BE353" s="13"/>
      <c r="BF353" s="13"/>
      <c r="BG353" s="13"/>
      <c r="BH353" s="13"/>
      <c r="BI353" s="13"/>
      <c r="BJ353" s="13"/>
      <c r="BK353" s="13"/>
      <c r="BL353" s="13"/>
      <c r="BM353" s="13"/>
      <c r="BN353" s="13"/>
      <c r="BO353" s="13"/>
    </row>
    <row r="354" spans="1:67" x14ac:dyDescent="0.35">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c r="AD354" s="13"/>
      <c r="AE354" s="13"/>
      <c r="AF354" s="13"/>
      <c r="AG354" s="13"/>
      <c r="AH354" s="13"/>
      <c r="AI354" s="13"/>
      <c r="AJ354" s="13"/>
      <c r="AK354" s="13"/>
      <c r="AL354" s="13"/>
      <c r="AM354" s="13"/>
      <c r="AN354" s="13"/>
      <c r="AO354" s="13"/>
      <c r="AP354" s="13"/>
      <c r="AQ354" s="13"/>
      <c r="AR354" s="13"/>
      <c r="AS354" s="13"/>
      <c r="AT354" s="13"/>
      <c r="AU354" s="13"/>
      <c r="AV354" s="13"/>
      <c r="AW354" s="13"/>
      <c r="AX354" s="13"/>
      <c r="AY354" s="13"/>
      <c r="AZ354" s="13"/>
      <c r="BA354" s="13"/>
      <c r="BB354" s="13"/>
      <c r="BC354" s="13"/>
      <c r="BD354" s="13"/>
      <c r="BE354" s="13"/>
      <c r="BF354" s="13"/>
      <c r="BG354" s="13"/>
      <c r="BH354" s="13"/>
      <c r="BI354" s="13"/>
      <c r="BJ354" s="13"/>
      <c r="BK354" s="13"/>
      <c r="BL354" s="13"/>
      <c r="BM354" s="13"/>
      <c r="BN354" s="13"/>
      <c r="BO354" s="13"/>
    </row>
    <row r="355" spans="1:67" x14ac:dyDescent="0.35">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c r="AD355" s="13"/>
      <c r="AE355" s="13"/>
      <c r="AF355" s="13"/>
      <c r="AG355" s="13"/>
      <c r="AH355" s="13"/>
      <c r="AI355" s="13"/>
      <c r="AJ355" s="13"/>
      <c r="AK355" s="13"/>
      <c r="AL355" s="13"/>
      <c r="AM355" s="13"/>
      <c r="AN355" s="13"/>
      <c r="AO355" s="13"/>
      <c r="AP355" s="13"/>
      <c r="AQ355" s="13"/>
      <c r="AR355" s="13"/>
      <c r="AS355" s="13"/>
      <c r="AT355" s="13"/>
      <c r="AU355" s="13"/>
      <c r="AV355" s="13"/>
      <c r="AW355" s="13"/>
      <c r="AX355" s="13"/>
      <c r="AY355" s="13"/>
      <c r="AZ355" s="13"/>
      <c r="BA355" s="13"/>
      <c r="BB355" s="13"/>
      <c r="BC355" s="13"/>
      <c r="BD355" s="13"/>
      <c r="BE355" s="13"/>
      <c r="BF355" s="13"/>
      <c r="BG355" s="13"/>
      <c r="BH355" s="13"/>
      <c r="BI355" s="13"/>
      <c r="BJ355" s="13"/>
      <c r="BK355" s="13"/>
      <c r="BL355" s="13"/>
      <c r="BM355" s="13"/>
      <c r="BN355" s="13"/>
      <c r="BO355" s="13"/>
    </row>
    <row r="356" spans="1:67" x14ac:dyDescent="0.35">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c r="AD356" s="13"/>
      <c r="AE356" s="13"/>
      <c r="AF356" s="13"/>
      <c r="AG356" s="13"/>
      <c r="AH356" s="13"/>
      <c r="AI356" s="13"/>
      <c r="AJ356" s="13"/>
      <c r="AK356" s="13"/>
      <c r="AL356" s="13"/>
      <c r="AM356" s="13"/>
      <c r="AN356" s="13"/>
      <c r="AO356" s="13"/>
      <c r="AP356" s="13"/>
      <c r="AQ356" s="13"/>
      <c r="AR356" s="13"/>
      <c r="AS356" s="13"/>
      <c r="AT356" s="13"/>
      <c r="AU356" s="13"/>
      <c r="AV356" s="13"/>
      <c r="AW356" s="13"/>
      <c r="AX356" s="13"/>
      <c r="AY356" s="13"/>
      <c r="AZ356" s="13"/>
      <c r="BA356" s="13"/>
      <c r="BB356" s="13"/>
      <c r="BC356" s="13"/>
      <c r="BD356" s="13"/>
      <c r="BE356" s="13"/>
      <c r="BF356" s="13"/>
      <c r="BG356" s="13"/>
      <c r="BH356" s="13"/>
      <c r="BI356" s="13"/>
      <c r="BJ356" s="13"/>
      <c r="BK356" s="13"/>
      <c r="BL356" s="13"/>
      <c r="BM356" s="13"/>
      <c r="BN356" s="13"/>
      <c r="BO356" s="13"/>
    </row>
    <row r="357" spans="1:67" x14ac:dyDescent="0.35">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c r="AD357" s="13"/>
      <c r="AE357" s="13"/>
      <c r="AF357" s="13"/>
      <c r="AG357" s="13"/>
      <c r="AH357" s="13"/>
      <c r="AI357" s="13"/>
      <c r="AJ357" s="13"/>
      <c r="AK357" s="13"/>
      <c r="AL357" s="13"/>
      <c r="AM357" s="13"/>
      <c r="AN357" s="13"/>
      <c r="AO357" s="13"/>
      <c r="AP357" s="13"/>
      <c r="AQ357" s="13"/>
      <c r="AR357" s="13"/>
      <c r="AS357" s="13"/>
      <c r="AT357" s="13"/>
      <c r="AU357" s="13"/>
      <c r="AV357" s="13"/>
      <c r="AW357" s="13"/>
      <c r="AX357" s="13"/>
      <c r="AY357" s="13"/>
      <c r="AZ357" s="13"/>
      <c r="BA357" s="13"/>
      <c r="BB357" s="13"/>
      <c r="BC357" s="13"/>
      <c r="BD357" s="13"/>
      <c r="BE357" s="13"/>
      <c r="BF357" s="13"/>
      <c r="BG357" s="13"/>
      <c r="BH357" s="13"/>
      <c r="BI357" s="13"/>
      <c r="BJ357" s="13"/>
      <c r="BK357" s="13"/>
      <c r="BL357" s="13"/>
      <c r="BM357" s="13"/>
      <c r="BN357" s="13"/>
      <c r="BO357" s="13"/>
    </row>
    <row r="358" spans="1:67" x14ac:dyDescent="0.35">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c r="AD358" s="13"/>
      <c r="AE358" s="13"/>
      <c r="AF358" s="13"/>
      <c r="AG358" s="13"/>
      <c r="AH358" s="13"/>
      <c r="AI358" s="13"/>
      <c r="AJ358" s="13"/>
      <c r="AK358" s="13"/>
      <c r="AL358" s="13"/>
      <c r="AM358" s="13"/>
      <c r="AN358" s="13"/>
      <c r="AO358" s="13"/>
      <c r="AP358" s="13"/>
      <c r="AQ358" s="13"/>
      <c r="AR358" s="13"/>
      <c r="AS358" s="13"/>
      <c r="AT358" s="13"/>
      <c r="AU358" s="13"/>
      <c r="AV358" s="13"/>
      <c r="AW358" s="13"/>
      <c r="AX358" s="13"/>
      <c r="AY358" s="13"/>
      <c r="AZ358" s="13"/>
      <c r="BA358" s="13"/>
      <c r="BB358" s="13"/>
      <c r="BC358" s="13"/>
      <c r="BD358" s="13"/>
      <c r="BE358" s="13"/>
      <c r="BF358" s="13"/>
      <c r="BG358" s="13"/>
      <c r="BH358" s="13"/>
      <c r="BI358" s="13"/>
      <c r="BJ358" s="13"/>
      <c r="BK358" s="13"/>
      <c r="BL358" s="13"/>
      <c r="BM358" s="13"/>
      <c r="BN358" s="13"/>
      <c r="BO358" s="13"/>
    </row>
    <row r="359" spans="1:67" x14ac:dyDescent="0.35">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c r="AD359" s="13"/>
      <c r="AE359" s="13"/>
      <c r="AF359" s="13"/>
      <c r="AG359" s="13"/>
      <c r="AH359" s="13"/>
      <c r="AI359" s="13"/>
      <c r="AJ359" s="13"/>
      <c r="AK359" s="13"/>
      <c r="AL359" s="13"/>
      <c r="AM359" s="13"/>
      <c r="AN359" s="13"/>
      <c r="AO359" s="13"/>
      <c r="AP359" s="13"/>
      <c r="AQ359" s="13"/>
      <c r="AR359" s="13"/>
      <c r="AS359" s="13"/>
      <c r="AT359" s="13"/>
      <c r="AU359" s="13"/>
      <c r="AV359" s="13"/>
      <c r="AW359" s="13"/>
      <c r="AX359" s="13"/>
      <c r="AY359" s="13"/>
      <c r="AZ359" s="13"/>
      <c r="BA359" s="13"/>
      <c r="BB359" s="13"/>
      <c r="BC359" s="13"/>
      <c r="BD359" s="13"/>
      <c r="BE359" s="13"/>
      <c r="BF359" s="13"/>
      <c r="BG359" s="13"/>
      <c r="BH359" s="13"/>
      <c r="BI359" s="13"/>
      <c r="BJ359" s="13"/>
      <c r="BK359" s="13"/>
      <c r="BL359" s="13"/>
      <c r="BM359" s="13"/>
      <c r="BN359" s="13"/>
      <c r="BO359" s="13"/>
    </row>
    <row r="360" spans="1:67" x14ac:dyDescent="0.35">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c r="AD360" s="13"/>
      <c r="AE360" s="13"/>
      <c r="AF360" s="13"/>
      <c r="AG360" s="13"/>
      <c r="AH360" s="13"/>
      <c r="AI360" s="13"/>
      <c r="AJ360" s="13"/>
      <c r="AK360" s="13"/>
      <c r="AL360" s="13"/>
      <c r="AM360" s="13"/>
      <c r="AN360" s="13"/>
      <c r="AO360" s="13"/>
      <c r="AP360" s="13"/>
      <c r="AQ360" s="13"/>
      <c r="AR360" s="13"/>
      <c r="AS360" s="13"/>
      <c r="AT360" s="13"/>
      <c r="AU360" s="13"/>
      <c r="AV360" s="13"/>
      <c r="AW360" s="13"/>
      <c r="AX360" s="13"/>
      <c r="AY360" s="13"/>
      <c r="AZ360" s="13"/>
      <c r="BA360" s="13"/>
      <c r="BB360" s="13"/>
      <c r="BC360" s="13"/>
      <c r="BD360" s="13"/>
      <c r="BE360" s="13"/>
      <c r="BF360" s="13"/>
      <c r="BG360" s="13"/>
      <c r="BH360" s="13"/>
      <c r="BI360" s="13"/>
      <c r="BJ360" s="13"/>
      <c r="BK360" s="13"/>
      <c r="BL360" s="13"/>
      <c r="BM360" s="13"/>
      <c r="BN360" s="13"/>
      <c r="BO360" s="13"/>
    </row>
    <row r="361" spans="1:67" x14ac:dyDescent="0.35">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c r="AD361" s="13"/>
      <c r="AE361" s="13"/>
      <c r="AF361" s="13"/>
      <c r="AG361" s="13"/>
      <c r="AH361" s="13"/>
      <c r="AI361" s="13"/>
      <c r="AJ361" s="13"/>
      <c r="AK361" s="13"/>
      <c r="AL361" s="13"/>
      <c r="AM361" s="13"/>
      <c r="AN361" s="13"/>
      <c r="AO361" s="13"/>
      <c r="AP361" s="13"/>
      <c r="AQ361" s="13"/>
      <c r="AR361" s="13"/>
      <c r="AS361" s="13"/>
      <c r="AT361" s="13"/>
      <c r="AU361" s="13"/>
      <c r="AV361" s="13"/>
      <c r="AW361" s="13"/>
      <c r="AX361" s="13"/>
      <c r="AY361" s="13"/>
      <c r="AZ361" s="13"/>
      <c r="BA361" s="13"/>
      <c r="BB361" s="13"/>
      <c r="BC361" s="13"/>
      <c r="BD361" s="13"/>
      <c r="BE361" s="13"/>
      <c r="BF361" s="13"/>
      <c r="BG361" s="13"/>
      <c r="BH361" s="13"/>
      <c r="BI361" s="13"/>
      <c r="BJ361" s="13"/>
      <c r="BK361" s="13"/>
      <c r="BL361" s="13"/>
      <c r="BM361" s="13"/>
      <c r="BN361" s="13"/>
      <c r="BO361" s="13"/>
    </row>
    <row r="362" spans="1:67" x14ac:dyDescent="0.35">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c r="AD362" s="13"/>
      <c r="AE362" s="13"/>
      <c r="AF362" s="13"/>
      <c r="AG362" s="13"/>
      <c r="AH362" s="13"/>
      <c r="AI362" s="13"/>
      <c r="AJ362" s="13"/>
      <c r="AK362" s="13"/>
      <c r="AL362" s="13"/>
      <c r="AM362" s="13"/>
      <c r="AN362" s="13"/>
      <c r="AO362" s="13"/>
      <c r="AP362" s="13"/>
      <c r="AQ362" s="13"/>
      <c r="AR362" s="13"/>
      <c r="AS362" s="13"/>
      <c r="AT362" s="13"/>
      <c r="AU362" s="13"/>
      <c r="AV362" s="13"/>
      <c r="AW362" s="13"/>
      <c r="AX362" s="13"/>
      <c r="AY362" s="13"/>
      <c r="AZ362" s="13"/>
      <c r="BA362" s="13"/>
      <c r="BB362" s="13"/>
      <c r="BC362" s="13"/>
      <c r="BD362" s="13"/>
      <c r="BE362" s="13"/>
      <c r="BF362" s="13"/>
      <c r="BG362" s="13"/>
      <c r="BH362" s="13"/>
      <c r="BI362" s="13"/>
      <c r="BJ362" s="13"/>
      <c r="BK362" s="13"/>
      <c r="BL362" s="13"/>
      <c r="BM362" s="13"/>
      <c r="BN362" s="13"/>
      <c r="BO362" s="13"/>
    </row>
    <row r="363" spans="1:67" x14ac:dyDescent="0.35">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c r="AD363" s="13"/>
      <c r="AE363" s="13"/>
      <c r="AF363" s="13"/>
      <c r="AG363" s="13"/>
      <c r="AH363" s="13"/>
      <c r="AI363" s="13"/>
      <c r="AJ363" s="13"/>
      <c r="AK363" s="13"/>
      <c r="AL363" s="13"/>
      <c r="AM363" s="13"/>
      <c r="AN363" s="13"/>
      <c r="AO363" s="13"/>
      <c r="AP363" s="13"/>
      <c r="AQ363" s="13"/>
      <c r="AR363" s="13"/>
      <c r="AS363" s="13"/>
      <c r="AT363" s="13"/>
      <c r="AU363" s="13"/>
      <c r="AV363" s="13"/>
      <c r="AW363" s="13"/>
      <c r="AX363" s="13"/>
      <c r="AY363" s="13"/>
      <c r="AZ363" s="13"/>
      <c r="BA363" s="13"/>
      <c r="BB363" s="13"/>
      <c r="BC363" s="13"/>
      <c r="BD363" s="13"/>
      <c r="BE363" s="13"/>
      <c r="BF363" s="13"/>
      <c r="BG363" s="13"/>
      <c r="BH363" s="13"/>
      <c r="BI363" s="13"/>
      <c r="BJ363" s="13"/>
      <c r="BK363" s="13"/>
      <c r="BL363" s="13"/>
      <c r="BM363" s="13"/>
      <c r="BN363" s="13"/>
      <c r="BO363" s="13"/>
    </row>
    <row r="364" spans="1:67" x14ac:dyDescent="0.35">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c r="AD364" s="13"/>
      <c r="AE364" s="13"/>
      <c r="AF364" s="13"/>
      <c r="AG364" s="13"/>
      <c r="AH364" s="13"/>
      <c r="AI364" s="13"/>
      <c r="AJ364" s="13"/>
      <c r="AK364" s="13"/>
      <c r="AL364" s="13"/>
      <c r="AM364" s="13"/>
      <c r="AN364" s="13"/>
      <c r="AO364" s="13"/>
      <c r="AP364" s="13"/>
      <c r="AQ364" s="13"/>
      <c r="AR364" s="13"/>
      <c r="AS364" s="13"/>
      <c r="AT364" s="13"/>
      <c r="AU364" s="13"/>
      <c r="AV364" s="13"/>
      <c r="AW364" s="13"/>
      <c r="AX364" s="13"/>
      <c r="AY364" s="13"/>
      <c r="AZ364" s="13"/>
      <c r="BA364" s="13"/>
      <c r="BB364" s="13"/>
      <c r="BC364" s="13"/>
      <c r="BD364" s="13"/>
      <c r="BE364" s="13"/>
      <c r="BF364" s="13"/>
      <c r="BG364" s="13"/>
      <c r="BH364" s="13"/>
      <c r="BI364" s="13"/>
      <c r="BJ364" s="13"/>
      <c r="BK364" s="13"/>
      <c r="BL364" s="13"/>
      <c r="BM364" s="13"/>
      <c r="BN364" s="13"/>
      <c r="BO364" s="13"/>
    </row>
    <row r="365" spans="1:67" x14ac:dyDescent="0.35">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c r="AD365" s="13"/>
      <c r="AE365" s="13"/>
      <c r="AF365" s="13"/>
      <c r="AG365" s="13"/>
      <c r="AH365" s="13"/>
      <c r="AI365" s="13"/>
      <c r="AJ365" s="13"/>
      <c r="AK365" s="13"/>
      <c r="AL365" s="13"/>
      <c r="AM365" s="13"/>
      <c r="AN365" s="13"/>
      <c r="AO365" s="13"/>
      <c r="AP365" s="13"/>
      <c r="AQ365" s="13"/>
      <c r="AR365" s="13"/>
      <c r="AS365" s="13"/>
      <c r="AT365" s="13"/>
      <c r="AU365" s="13"/>
      <c r="AV365" s="13"/>
      <c r="AW365" s="13"/>
      <c r="AX365" s="13"/>
      <c r="AY365" s="13"/>
      <c r="AZ365" s="13"/>
      <c r="BA365" s="13"/>
      <c r="BB365" s="13"/>
      <c r="BC365" s="13"/>
      <c r="BD365" s="13"/>
      <c r="BE365" s="13"/>
      <c r="BF365" s="13"/>
      <c r="BG365" s="13"/>
      <c r="BH365" s="13"/>
      <c r="BI365" s="13"/>
      <c r="BJ365" s="13"/>
      <c r="BK365" s="13"/>
      <c r="BL365" s="13"/>
      <c r="BM365" s="13"/>
      <c r="BN365" s="13"/>
      <c r="BO365" s="13"/>
    </row>
    <row r="366" spans="1:67" x14ac:dyDescent="0.35">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c r="AD366" s="13"/>
      <c r="AE366" s="13"/>
      <c r="AF366" s="13"/>
      <c r="AG366" s="13"/>
      <c r="AH366" s="13"/>
      <c r="AI366" s="13"/>
      <c r="AJ366" s="13"/>
      <c r="AK366" s="13"/>
      <c r="AL366" s="13"/>
      <c r="AM366" s="13"/>
      <c r="AN366" s="13"/>
      <c r="AO366" s="13"/>
      <c r="AP366" s="13"/>
      <c r="AQ366" s="13"/>
      <c r="AR366" s="13"/>
      <c r="AS366" s="13"/>
      <c r="AT366" s="13"/>
      <c r="AU366" s="13"/>
      <c r="AV366" s="13"/>
      <c r="AW366" s="13"/>
      <c r="AX366" s="13"/>
      <c r="AY366" s="13"/>
      <c r="AZ366" s="13"/>
      <c r="BA366" s="13"/>
      <c r="BB366" s="13"/>
      <c r="BC366" s="13"/>
      <c r="BD366" s="13"/>
      <c r="BE366" s="13"/>
      <c r="BF366" s="13"/>
      <c r="BG366" s="13"/>
      <c r="BH366" s="13"/>
      <c r="BI366" s="13"/>
      <c r="BJ366" s="13"/>
      <c r="BK366" s="13"/>
      <c r="BL366" s="13"/>
      <c r="BM366" s="13"/>
      <c r="BN366" s="13"/>
      <c r="BO366" s="13"/>
    </row>
    <row r="367" spans="1:67" x14ac:dyDescent="0.35">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c r="AD367" s="13"/>
      <c r="AE367" s="13"/>
      <c r="AF367" s="13"/>
      <c r="AG367" s="13"/>
      <c r="AH367" s="13"/>
      <c r="AI367" s="13"/>
      <c r="AJ367" s="13"/>
      <c r="AK367" s="13"/>
      <c r="AL367" s="13"/>
      <c r="AM367" s="13"/>
      <c r="AN367" s="13"/>
      <c r="AO367" s="13"/>
      <c r="AP367" s="13"/>
      <c r="AQ367" s="13"/>
      <c r="AR367" s="13"/>
      <c r="AS367" s="13"/>
      <c r="AT367" s="13"/>
      <c r="AU367" s="13"/>
      <c r="AV367" s="13"/>
      <c r="AW367" s="13"/>
      <c r="AX367" s="13"/>
      <c r="AY367" s="13"/>
      <c r="AZ367" s="13"/>
      <c r="BA367" s="13"/>
      <c r="BB367" s="13"/>
      <c r="BC367" s="13"/>
      <c r="BD367" s="13"/>
      <c r="BE367" s="13"/>
      <c r="BF367" s="13"/>
      <c r="BG367" s="13"/>
      <c r="BH367" s="13"/>
      <c r="BI367" s="13"/>
      <c r="BJ367" s="13"/>
      <c r="BK367" s="13"/>
      <c r="BL367" s="13"/>
      <c r="BM367" s="13"/>
      <c r="BN367" s="13"/>
      <c r="BO367" s="13"/>
    </row>
    <row r="368" spans="1:67" x14ac:dyDescent="0.35">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c r="AD368" s="13"/>
      <c r="AE368" s="13"/>
      <c r="AF368" s="13"/>
      <c r="AG368" s="13"/>
      <c r="AH368" s="13"/>
      <c r="AI368" s="13"/>
      <c r="AJ368" s="13"/>
      <c r="AK368" s="13"/>
      <c r="AL368" s="13"/>
      <c r="AM368" s="13"/>
      <c r="AN368" s="13"/>
      <c r="AO368" s="13"/>
      <c r="AP368" s="13"/>
      <c r="AQ368" s="13"/>
      <c r="AR368" s="13"/>
      <c r="AS368" s="13"/>
      <c r="AT368" s="13"/>
      <c r="AU368" s="13"/>
      <c r="AV368" s="13"/>
      <c r="AW368" s="13"/>
      <c r="AX368" s="13"/>
      <c r="AY368" s="13"/>
      <c r="AZ368" s="13"/>
      <c r="BA368" s="13"/>
      <c r="BB368" s="13"/>
      <c r="BC368" s="13"/>
      <c r="BD368" s="13"/>
      <c r="BE368" s="13"/>
      <c r="BF368" s="13"/>
      <c r="BG368" s="13"/>
      <c r="BH368" s="13"/>
      <c r="BI368" s="13"/>
      <c r="BJ368" s="13"/>
      <c r="BK368" s="13"/>
      <c r="BL368" s="13"/>
      <c r="BM368" s="13"/>
      <c r="BN368" s="13"/>
      <c r="BO368" s="13"/>
    </row>
    <row r="369" spans="1:67" x14ac:dyDescent="0.35">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c r="AD369" s="13"/>
      <c r="AE369" s="13"/>
      <c r="AF369" s="13"/>
      <c r="AG369" s="13"/>
      <c r="AH369" s="13"/>
      <c r="AI369" s="13"/>
      <c r="AJ369" s="13"/>
      <c r="AK369" s="13"/>
      <c r="AL369" s="13"/>
      <c r="AM369" s="13"/>
      <c r="AN369" s="13"/>
      <c r="AO369" s="13"/>
      <c r="AP369" s="13"/>
      <c r="AQ369" s="13"/>
      <c r="AR369" s="13"/>
      <c r="AS369" s="13"/>
      <c r="AT369" s="13"/>
      <c r="AU369" s="13"/>
      <c r="AV369" s="13"/>
      <c r="AW369" s="13"/>
      <c r="AX369" s="13"/>
      <c r="AY369" s="13"/>
      <c r="AZ369" s="13"/>
      <c r="BA369" s="13"/>
      <c r="BB369" s="13"/>
      <c r="BC369" s="13"/>
      <c r="BD369" s="13"/>
      <c r="BE369" s="13"/>
      <c r="BF369" s="13"/>
      <c r="BG369" s="13"/>
      <c r="BH369" s="13"/>
      <c r="BI369" s="13"/>
      <c r="BJ369" s="13"/>
      <c r="BK369" s="13"/>
      <c r="BL369" s="13"/>
      <c r="BM369" s="13"/>
      <c r="BN369" s="13"/>
      <c r="BO369" s="13"/>
    </row>
    <row r="370" spans="1:67" x14ac:dyDescent="0.35">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c r="AD370" s="13"/>
      <c r="AE370" s="13"/>
      <c r="AF370" s="13"/>
      <c r="AG370" s="13"/>
      <c r="AH370" s="13"/>
      <c r="AI370" s="13"/>
      <c r="AJ370" s="13"/>
      <c r="AK370" s="13"/>
      <c r="AL370" s="13"/>
      <c r="AM370" s="13"/>
      <c r="AN370" s="13"/>
      <c r="AO370" s="13"/>
      <c r="AP370" s="13"/>
      <c r="AQ370" s="13"/>
      <c r="AR370" s="13"/>
      <c r="AS370" s="13"/>
      <c r="AT370" s="13"/>
      <c r="AU370" s="13"/>
      <c r="AV370" s="13"/>
      <c r="AW370" s="13"/>
      <c r="AX370" s="13"/>
      <c r="AY370" s="13"/>
      <c r="AZ370" s="13"/>
      <c r="BA370" s="13"/>
      <c r="BB370" s="13"/>
      <c r="BC370" s="13"/>
      <c r="BD370" s="13"/>
      <c r="BE370" s="13"/>
      <c r="BF370" s="13"/>
      <c r="BG370" s="13"/>
      <c r="BH370" s="13"/>
      <c r="BI370" s="13"/>
      <c r="BJ370" s="13"/>
      <c r="BK370" s="13"/>
      <c r="BL370" s="13"/>
      <c r="BM370" s="13"/>
      <c r="BN370" s="13"/>
      <c r="BO370" s="13"/>
    </row>
    <row r="371" spans="1:67" x14ac:dyDescent="0.35">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c r="AD371" s="13"/>
      <c r="AE371" s="13"/>
      <c r="AF371" s="13"/>
      <c r="AG371" s="13"/>
      <c r="AH371" s="13"/>
      <c r="AI371" s="13"/>
      <c r="AJ371" s="13"/>
      <c r="AK371" s="13"/>
      <c r="AL371" s="13"/>
      <c r="AM371" s="13"/>
      <c r="AN371" s="13"/>
      <c r="AO371" s="13"/>
      <c r="AP371" s="13"/>
      <c r="AQ371" s="13"/>
      <c r="AR371" s="13"/>
      <c r="AS371" s="13"/>
      <c r="AT371" s="13"/>
      <c r="AU371" s="13"/>
      <c r="AV371" s="13"/>
      <c r="AW371" s="13"/>
      <c r="AX371" s="13"/>
      <c r="AY371" s="13"/>
      <c r="AZ371" s="13"/>
      <c r="BA371" s="13"/>
      <c r="BB371" s="13"/>
      <c r="BC371" s="13"/>
      <c r="BD371" s="13"/>
      <c r="BE371" s="13"/>
      <c r="BF371" s="13"/>
      <c r="BG371" s="13"/>
      <c r="BH371" s="13"/>
      <c r="BI371" s="13"/>
      <c r="BJ371" s="13"/>
      <c r="BK371" s="13"/>
      <c r="BL371" s="13"/>
      <c r="BM371" s="13"/>
      <c r="BN371" s="13"/>
      <c r="BO371" s="13"/>
    </row>
    <row r="372" spans="1:67" x14ac:dyDescent="0.35">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c r="AD372" s="13"/>
      <c r="AE372" s="13"/>
      <c r="AF372" s="13"/>
      <c r="AG372" s="13"/>
      <c r="AH372" s="13"/>
      <c r="AI372" s="13"/>
      <c r="AJ372" s="13"/>
      <c r="AK372" s="13"/>
      <c r="AL372" s="13"/>
      <c r="AM372" s="13"/>
      <c r="AN372" s="13"/>
      <c r="AO372" s="13"/>
      <c r="AP372" s="13"/>
      <c r="AQ372" s="13"/>
      <c r="AR372" s="13"/>
      <c r="AS372" s="13"/>
      <c r="AT372" s="13"/>
      <c r="AU372" s="13"/>
      <c r="AV372" s="13"/>
      <c r="AW372" s="13"/>
      <c r="AX372" s="13"/>
      <c r="AY372" s="13"/>
      <c r="AZ372" s="13"/>
      <c r="BA372" s="13"/>
      <c r="BB372" s="13"/>
      <c r="BC372" s="13"/>
      <c r="BD372" s="13"/>
      <c r="BE372" s="13"/>
      <c r="BF372" s="13"/>
      <c r="BG372" s="13"/>
      <c r="BH372" s="13"/>
      <c r="BI372" s="13"/>
      <c r="BJ372" s="13"/>
      <c r="BK372" s="13"/>
      <c r="BL372" s="13"/>
      <c r="BM372" s="13"/>
      <c r="BN372" s="13"/>
      <c r="BO372" s="13"/>
    </row>
    <row r="373" spans="1:67" x14ac:dyDescent="0.35">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c r="AD373" s="13"/>
      <c r="AE373" s="13"/>
      <c r="AF373" s="13"/>
      <c r="AG373" s="13"/>
      <c r="AH373" s="13"/>
      <c r="AI373" s="13"/>
      <c r="AJ373" s="13"/>
      <c r="AK373" s="13"/>
      <c r="AL373" s="13"/>
      <c r="AM373" s="13"/>
      <c r="AN373" s="13"/>
      <c r="AO373" s="13"/>
      <c r="AP373" s="13"/>
      <c r="AQ373" s="13"/>
      <c r="AR373" s="13"/>
      <c r="AS373" s="13"/>
      <c r="AT373" s="13"/>
      <c r="AU373" s="13"/>
      <c r="AV373" s="13"/>
      <c r="AW373" s="13"/>
      <c r="AX373" s="13"/>
      <c r="AY373" s="13"/>
      <c r="AZ373" s="13"/>
      <c r="BA373" s="13"/>
      <c r="BB373" s="13"/>
      <c r="BC373" s="13"/>
      <c r="BD373" s="13"/>
      <c r="BE373" s="13"/>
      <c r="BF373" s="13"/>
      <c r="BG373" s="13"/>
      <c r="BH373" s="13"/>
      <c r="BI373" s="13"/>
      <c r="BJ373" s="13"/>
      <c r="BK373" s="13"/>
      <c r="BL373" s="13"/>
      <c r="BM373" s="13"/>
      <c r="BN373" s="13"/>
      <c r="BO373" s="13"/>
    </row>
    <row r="374" spans="1:67" x14ac:dyDescent="0.35">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c r="AD374" s="13"/>
      <c r="AE374" s="13"/>
      <c r="AF374" s="13"/>
      <c r="AG374" s="13"/>
      <c r="AH374" s="13"/>
      <c r="AI374" s="13"/>
      <c r="AJ374" s="13"/>
      <c r="AK374" s="13"/>
      <c r="AL374" s="13"/>
      <c r="AM374" s="13"/>
      <c r="AN374" s="13"/>
      <c r="AO374" s="13"/>
      <c r="AP374" s="13"/>
      <c r="AQ374" s="13"/>
      <c r="AR374" s="13"/>
      <c r="AS374" s="13"/>
      <c r="AT374" s="13"/>
      <c r="AU374" s="13"/>
      <c r="AV374" s="13"/>
      <c r="AW374" s="13"/>
      <c r="AX374" s="13"/>
      <c r="AY374" s="13"/>
      <c r="AZ374" s="13"/>
      <c r="BA374" s="13"/>
      <c r="BB374" s="13"/>
      <c r="BC374" s="13"/>
      <c r="BD374" s="13"/>
      <c r="BE374" s="13"/>
      <c r="BF374" s="13"/>
      <c r="BG374" s="13"/>
      <c r="BH374" s="13"/>
      <c r="BI374" s="13"/>
      <c r="BJ374" s="13"/>
      <c r="BK374" s="13"/>
      <c r="BL374" s="13"/>
      <c r="BM374" s="13"/>
      <c r="BN374" s="13"/>
      <c r="BO374" s="13"/>
    </row>
    <row r="375" spans="1:67" x14ac:dyDescent="0.35">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c r="AD375" s="13"/>
      <c r="AE375" s="13"/>
      <c r="AF375" s="13"/>
      <c r="AG375" s="13"/>
      <c r="AH375" s="13"/>
      <c r="AI375" s="13"/>
      <c r="AJ375" s="13"/>
      <c r="AK375" s="13"/>
      <c r="AL375" s="13"/>
      <c r="AM375" s="13"/>
      <c r="AN375" s="13"/>
      <c r="AO375" s="13"/>
      <c r="AP375" s="13"/>
      <c r="AQ375" s="13"/>
      <c r="AR375" s="13"/>
      <c r="AS375" s="13"/>
      <c r="AT375" s="13"/>
      <c r="AU375" s="13"/>
      <c r="AV375" s="13"/>
      <c r="AW375" s="13"/>
      <c r="AX375" s="13"/>
      <c r="AY375" s="13"/>
      <c r="AZ375" s="13"/>
      <c r="BA375" s="13"/>
      <c r="BB375" s="13"/>
      <c r="BC375" s="13"/>
      <c r="BD375" s="13"/>
      <c r="BE375" s="13"/>
      <c r="BF375" s="13"/>
      <c r="BG375" s="13"/>
      <c r="BH375" s="13"/>
      <c r="BI375" s="13"/>
      <c r="BJ375" s="13"/>
      <c r="BK375" s="13"/>
      <c r="BL375" s="13"/>
      <c r="BM375" s="13"/>
      <c r="BN375" s="13"/>
      <c r="BO375" s="13"/>
    </row>
    <row r="376" spans="1:67" x14ac:dyDescent="0.35">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c r="AD376" s="13"/>
      <c r="AE376" s="13"/>
      <c r="AF376" s="13"/>
      <c r="AG376" s="13"/>
      <c r="AH376" s="13"/>
      <c r="AI376" s="13"/>
      <c r="AJ376" s="13"/>
      <c r="AK376" s="13"/>
      <c r="AL376" s="13"/>
      <c r="AM376" s="13"/>
      <c r="AN376" s="13"/>
      <c r="AO376" s="13"/>
      <c r="AP376" s="13"/>
      <c r="AQ376" s="13"/>
      <c r="AR376" s="13"/>
      <c r="AS376" s="13"/>
      <c r="AT376" s="13"/>
      <c r="AU376" s="13"/>
      <c r="AV376" s="13"/>
      <c r="AW376" s="13"/>
      <c r="AX376" s="13"/>
      <c r="AY376" s="13"/>
      <c r="AZ376" s="13"/>
      <c r="BA376" s="13"/>
      <c r="BB376" s="13"/>
      <c r="BC376" s="13"/>
      <c r="BD376" s="13"/>
      <c r="BE376" s="13"/>
      <c r="BF376" s="13"/>
      <c r="BG376" s="13"/>
      <c r="BH376" s="13"/>
      <c r="BI376" s="13"/>
      <c r="BJ376" s="13"/>
      <c r="BK376" s="13"/>
      <c r="BL376" s="13"/>
      <c r="BM376" s="13"/>
      <c r="BN376" s="13"/>
      <c r="BO376" s="13"/>
    </row>
    <row r="377" spans="1:67" x14ac:dyDescent="0.35">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c r="AD377" s="13"/>
      <c r="AE377" s="13"/>
      <c r="AF377" s="13"/>
      <c r="AG377" s="13"/>
      <c r="AH377" s="13"/>
      <c r="AI377" s="13"/>
      <c r="AJ377" s="13"/>
      <c r="AK377" s="13"/>
      <c r="AL377" s="13"/>
      <c r="AM377" s="13"/>
      <c r="AN377" s="13"/>
      <c r="AO377" s="13"/>
      <c r="AP377" s="13"/>
      <c r="AQ377" s="13"/>
      <c r="AR377" s="13"/>
      <c r="AS377" s="13"/>
      <c r="AT377" s="13"/>
      <c r="AU377" s="13"/>
      <c r="AV377" s="13"/>
      <c r="AW377" s="13"/>
      <c r="AX377" s="13"/>
      <c r="AY377" s="13"/>
      <c r="AZ377" s="13"/>
      <c r="BA377" s="13"/>
      <c r="BB377" s="13"/>
      <c r="BC377" s="13"/>
      <c r="BD377" s="13"/>
      <c r="BE377" s="13"/>
      <c r="BF377" s="13"/>
      <c r="BG377" s="13"/>
      <c r="BH377" s="13"/>
      <c r="BI377" s="13"/>
      <c r="BJ377" s="13"/>
      <c r="BK377" s="13"/>
      <c r="BL377" s="13"/>
      <c r="BM377" s="13"/>
      <c r="BN377" s="13"/>
      <c r="BO377" s="13"/>
    </row>
    <row r="378" spans="1:67" x14ac:dyDescent="0.35">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c r="AD378" s="13"/>
      <c r="AE378" s="13"/>
      <c r="AF378" s="13"/>
      <c r="AG378" s="13"/>
      <c r="AH378" s="13"/>
      <c r="AI378" s="13"/>
      <c r="AJ378" s="13"/>
      <c r="AK378" s="13"/>
      <c r="AL378" s="13"/>
      <c r="AM378" s="13"/>
      <c r="AN378" s="13"/>
      <c r="AO378" s="13"/>
      <c r="AP378" s="13"/>
      <c r="AQ378" s="13"/>
      <c r="AR378" s="13"/>
      <c r="AS378" s="13"/>
      <c r="AT378" s="13"/>
      <c r="AU378" s="13"/>
      <c r="AV378" s="13"/>
      <c r="AW378" s="13"/>
      <c r="AX378" s="13"/>
      <c r="AY378" s="13"/>
      <c r="AZ378" s="13"/>
      <c r="BA378" s="13"/>
      <c r="BB378" s="13"/>
      <c r="BC378" s="13"/>
      <c r="BD378" s="13"/>
      <c r="BE378" s="13"/>
      <c r="BF378" s="13"/>
      <c r="BG378" s="13"/>
      <c r="BH378" s="13"/>
      <c r="BI378" s="13"/>
      <c r="BJ378" s="13"/>
      <c r="BK378" s="13"/>
      <c r="BL378" s="13"/>
      <c r="BM378" s="13"/>
      <c r="BN378" s="13"/>
      <c r="BO378" s="13"/>
    </row>
    <row r="379" spans="1:67" x14ac:dyDescent="0.35">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c r="AD379" s="13"/>
      <c r="AE379" s="13"/>
      <c r="AF379" s="13"/>
      <c r="AG379" s="13"/>
      <c r="AH379" s="13"/>
      <c r="AI379" s="13"/>
      <c r="AJ379" s="13"/>
      <c r="AK379" s="13"/>
      <c r="AL379" s="13"/>
      <c r="AM379" s="13"/>
      <c r="AN379" s="13"/>
      <c r="AO379" s="13"/>
      <c r="AP379" s="13"/>
      <c r="AQ379" s="13"/>
      <c r="AR379" s="13"/>
      <c r="AS379" s="13"/>
      <c r="AT379" s="13"/>
      <c r="AU379" s="13"/>
      <c r="AV379" s="13"/>
      <c r="AW379" s="13"/>
      <c r="AX379" s="13"/>
      <c r="AY379" s="13"/>
      <c r="AZ379" s="13"/>
      <c r="BA379" s="13"/>
      <c r="BB379" s="13"/>
      <c r="BC379" s="13"/>
      <c r="BD379" s="13"/>
      <c r="BE379" s="13"/>
      <c r="BF379" s="13"/>
      <c r="BG379" s="13"/>
      <c r="BH379" s="13"/>
      <c r="BI379" s="13"/>
      <c r="BJ379" s="13"/>
      <c r="BK379" s="13"/>
      <c r="BL379" s="13"/>
      <c r="BM379" s="13"/>
      <c r="BN379" s="13"/>
      <c r="BO379" s="13"/>
    </row>
    <row r="380" spans="1:67" x14ac:dyDescent="0.35">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c r="AD380" s="13"/>
      <c r="AE380" s="13"/>
      <c r="AF380" s="13"/>
      <c r="AG380" s="13"/>
      <c r="AH380" s="13"/>
      <c r="AI380" s="13"/>
      <c r="AJ380" s="13"/>
      <c r="AK380" s="13"/>
      <c r="AL380" s="13"/>
      <c r="AM380" s="13"/>
      <c r="AN380" s="13"/>
      <c r="AO380" s="13"/>
      <c r="AP380" s="13"/>
      <c r="AQ380" s="13"/>
      <c r="AR380" s="13"/>
      <c r="AS380" s="13"/>
      <c r="AT380" s="13"/>
      <c r="AU380" s="13"/>
      <c r="AV380" s="13"/>
      <c r="AW380" s="13"/>
      <c r="AX380" s="13"/>
      <c r="AY380" s="13"/>
      <c r="AZ380" s="13"/>
      <c r="BA380" s="13"/>
      <c r="BB380" s="13"/>
      <c r="BC380" s="13"/>
      <c r="BD380" s="13"/>
      <c r="BE380" s="13"/>
      <c r="BF380" s="13"/>
      <c r="BG380" s="13"/>
      <c r="BH380" s="13"/>
      <c r="BI380" s="13"/>
      <c r="BJ380" s="13"/>
      <c r="BK380" s="13"/>
      <c r="BL380" s="13"/>
      <c r="BM380" s="13"/>
      <c r="BN380" s="13"/>
      <c r="BO380" s="13"/>
    </row>
    <row r="381" spans="1:67" x14ac:dyDescent="0.35">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c r="AD381" s="13"/>
      <c r="AE381" s="13"/>
      <c r="AF381" s="13"/>
      <c r="AG381" s="13"/>
      <c r="AH381" s="13"/>
      <c r="AI381" s="13"/>
      <c r="AJ381" s="13"/>
      <c r="AK381" s="13"/>
      <c r="AL381" s="13"/>
      <c r="AM381" s="13"/>
      <c r="AN381" s="13"/>
      <c r="AO381" s="13"/>
      <c r="AP381" s="13"/>
      <c r="AQ381" s="13"/>
      <c r="AR381" s="13"/>
      <c r="AS381" s="13"/>
      <c r="AT381" s="13"/>
      <c r="AU381" s="13"/>
      <c r="AV381" s="13"/>
      <c r="AW381" s="13"/>
      <c r="AX381" s="13"/>
      <c r="AY381" s="13"/>
      <c r="AZ381" s="13"/>
      <c r="BA381" s="13"/>
      <c r="BB381" s="13"/>
      <c r="BC381" s="13"/>
      <c r="BD381" s="13"/>
      <c r="BE381" s="13"/>
      <c r="BF381" s="13"/>
      <c r="BG381" s="13"/>
      <c r="BH381" s="13"/>
      <c r="BI381" s="13"/>
      <c r="BJ381" s="13"/>
      <c r="BK381" s="13"/>
      <c r="BL381" s="13"/>
      <c r="BM381" s="13"/>
      <c r="BN381" s="13"/>
      <c r="BO381" s="13"/>
    </row>
    <row r="382" spans="1:67" x14ac:dyDescent="0.35">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c r="AD382" s="13"/>
      <c r="AE382" s="13"/>
      <c r="AF382" s="13"/>
      <c r="AG382" s="13"/>
      <c r="AH382" s="13"/>
      <c r="AI382" s="13"/>
      <c r="AJ382" s="13"/>
      <c r="AK382" s="13"/>
      <c r="AL382" s="13"/>
      <c r="AM382" s="13"/>
      <c r="AN382" s="13"/>
      <c r="AO382" s="13"/>
      <c r="AP382" s="13"/>
      <c r="AQ382" s="13"/>
      <c r="AR382" s="13"/>
      <c r="AS382" s="13"/>
      <c r="AT382" s="13"/>
      <c r="AU382" s="13"/>
      <c r="AV382" s="13"/>
      <c r="AW382" s="13"/>
      <c r="AX382" s="13"/>
      <c r="AY382" s="13"/>
      <c r="AZ382" s="13"/>
      <c r="BA382" s="13"/>
      <c r="BB382" s="13"/>
      <c r="BC382" s="13"/>
      <c r="BD382" s="13"/>
      <c r="BE382" s="13"/>
      <c r="BF382" s="13"/>
      <c r="BG382" s="13"/>
      <c r="BH382" s="13"/>
      <c r="BI382" s="13"/>
      <c r="BJ382" s="13"/>
      <c r="BK382" s="13"/>
      <c r="BL382" s="13"/>
      <c r="BM382" s="13"/>
      <c r="BN382" s="13"/>
      <c r="BO382" s="13"/>
    </row>
    <row r="383" spans="1:67" x14ac:dyDescent="0.35">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c r="AD383" s="13"/>
      <c r="AE383" s="13"/>
      <c r="AF383" s="13"/>
      <c r="AG383" s="13"/>
      <c r="AH383" s="13"/>
      <c r="AI383" s="13"/>
      <c r="AJ383" s="13"/>
      <c r="AK383" s="13"/>
      <c r="AL383" s="13"/>
      <c r="AM383" s="13"/>
      <c r="AN383" s="13"/>
      <c r="AO383" s="13"/>
      <c r="AP383" s="13"/>
      <c r="AQ383" s="13"/>
      <c r="AR383" s="13"/>
      <c r="AS383" s="13"/>
      <c r="AT383" s="13"/>
      <c r="AU383" s="13"/>
      <c r="AV383" s="13"/>
      <c r="AW383" s="13"/>
      <c r="AX383" s="13"/>
      <c r="AY383" s="13"/>
      <c r="AZ383" s="13"/>
      <c r="BA383" s="13"/>
      <c r="BB383" s="13"/>
      <c r="BC383" s="13"/>
      <c r="BD383" s="13"/>
      <c r="BE383" s="13"/>
      <c r="BF383" s="13"/>
      <c r="BG383" s="13"/>
      <c r="BH383" s="13"/>
      <c r="BI383" s="13"/>
      <c r="BJ383" s="13"/>
      <c r="BK383" s="13"/>
      <c r="BL383" s="13"/>
      <c r="BM383" s="13"/>
      <c r="BN383" s="13"/>
      <c r="BO383" s="13"/>
    </row>
    <row r="384" spans="1:67" x14ac:dyDescent="0.35">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c r="AD384" s="13"/>
      <c r="AE384" s="13"/>
      <c r="AF384" s="13"/>
      <c r="AG384" s="13"/>
      <c r="AH384" s="13"/>
      <c r="AI384" s="13"/>
      <c r="AJ384" s="13"/>
      <c r="AK384" s="13"/>
      <c r="AL384" s="13"/>
      <c r="AM384" s="13"/>
      <c r="AN384" s="13"/>
      <c r="AO384" s="13"/>
      <c r="AP384" s="13"/>
      <c r="AQ384" s="13"/>
      <c r="AR384" s="13"/>
      <c r="AS384" s="13"/>
      <c r="AT384" s="13"/>
      <c r="AU384" s="13"/>
      <c r="AV384" s="13"/>
      <c r="AW384" s="13"/>
      <c r="AX384" s="13"/>
      <c r="AY384" s="13"/>
      <c r="AZ384" s="13"/>
      <c r="BA384" s="13"/>
      <c r="BB384" s="13"/>
      <c r="BC384" s="13"/>
      <c r="BD384" s="13"/>
      <c r="BE384" s="13"/>
      <c r="BF384" s="13"/>
      <c r="BG384" s="13"/>
      <c r="BH384" s="13"/>
      <c r="BI384" s="13"/>
      <c r="BJ384" s="13"/>
      <c r="BK384" s="13"/>
      <c r="BL384" s="13"/>
      <c r="BM384" s="13"/>
      <c r="BN384" s="13"/>
      <c r="BO384" s="13"/>
    </row>
    <row r="385" spans="1:67" x14ac:dyDescent="0.35">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c r="AD385" s="13"/>
      <c r="AE385" s="13"/>
      <c r="AF385" s="13"/>
      <c r="AG385" s="13"/>
      <c r="AH385" s="13"/>
      <c r="AI385" s="13"/>
      <c r="AJ385" s="13"/>
      <c r="AK385" s="13"/>
      <c r="AL385" s="13"/>
      <c r="AM385" s="13"/>
      <c r="AN385" s="13"/>
      <c r="AO385" s="13"/>
      <c r="AP385" s="13"/>
      <c r="AQ385" s="13"/>
      <c r="AR385" s="13"/>
      <c r="AS385" s="13"/>
      <c r="AT385" s="13"/>
      <c r="AU385" s="13"/>
      <c r="AV385" s="13"/>
      <c r="AW385" s="13"/>
      <c r="AX385" s="13"/>
      <c r="AY385" s="13"/>
      <c r="AZ385" s="13"/>
      <c r="BA385" s="13"/>
      <c r="BB385" s="13"/>
      <c r="BC385" s="13"/>
      <c r="BD385" s="13"/>
      <c r="BE385" s="13"/>
      <c r="BF385" s="13"/>
      <c r="BG385" s="13"/>
      <c r="BH385" s="13"/>
      <c r="BI385" s="13"/>
      <c r="BJ385" s="13"/>
      <c r="BK385" s="13"/>
      <c r="BL385" s="13"/>
      <c r="BM385" s="13"/>
      <c r="BN385" s="13"/>
      <c r="BO385" s="13"/>
    </row>
    <row r="386" spans="1:67" x14ac:dyDescent="0.35">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c r="AD386" s="13"/>
      <c r="AE386" s="13"/>
      <c r="AF386" s="13"/>
      <c r="AG386" s="13"/>
      <c r="AH386" s="13"/>
      <c r="AI386" s="13"/>
      <c r="AJ386" s="13"/>
      <c r="AK386" s="13"/>
      <c r="AL386" s="13"/>
      <c r="AM386" s="13"/>
      <c r="AN386" s="13"/>
      <c r="AO386" s="13"/>
      <c r="AP386" s="13"/>
      <c r="AQ386" s="13"/>
      <c r="AR386" s="13"/>
      <c r="AS386" s="13"/>
      <c r="AT386" s="13"/>
      <c r="AU386" s="13"/>
      <c r="AV386" s="13"/>
      <c r="AW386" s="13"/>
      <c r="AX386" s="13"/>
      <c r="AY386" s="13"/>
      <c r="AZ386" s="13"/>
      <c r="BA386" s="13"/>
      <c r="BB386" s="13"/>
      <c r="BC386" s="13"/>
      <c r="BD386" s="13"/>
      <c r="BE386" s="13"/>
      <c r="BF386" s="13"/>
      <c r="BG386" s="13"/>
      <c r="BH386" s="13"/>
      <c r="BI386" s="13"/>
      <c r="BJ386" s="13"/>
      <c r="BK386" s="13"/>
      <c r="BL386" s="13"/>
      <c r="BM386" s="13"/>
      <c r="BN386" s="13"/>
      <c r="BO386" s="13"/>
    </row>
    <row r="387" spans="1:67" x14ac:dyDescent="0.35">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c r="AD387" s="13"/>
      <c r="AE387" s="13"/>
      <c r="AF387" s="13"/>
      <c r="AG387" s="13"/>
      <c r="AH387" s="13"/>
      <c r="AI387" s="13"/>
      <c r="AJ387" s="13"/>
      <c r="AK387" s="13"/>
      <c r="AL387" s="13"/>
      <c r="AM387" s="13"/>
      <c r="AN387" s="13"/>
      <c r="AO387" s="13"/>
      <c r="AP387" s="13"/>
      <c r="AQ387" s="13"/>
      <c r="AR387" s="13"/>
      <c r="AS387" s="13"/>
      <c r="AT387" s="13"/>
      <c r="AU387" s="13"/>
      <c r="AV387" s="13"/>
      <c r="AW387" s="13"/>
      <c r="AX387" s="13"/>
      <c r="AY387" s="13"/>
      <c r="AZ387" s="13"/>
      <c r="BA387" s="13"/>
      <c r="BB387" s="13"/>
      <c r="BC387" s="13"/>
      <c r="BD387" s="13"/>
      <c r="BE387" s="13"/>
      <c r="BF387" s="13"/>
      <c r="BG387" s="13"/>
      <c r="BH387" s="13"/>
      <c r="BI387" s="13"/>
      <c r="BJ387" s="13"/>
      <c r="BK387" s="13"/>
      <c r="BL387" s="13"/>
      <c r="BM387" s="13"/>
      <c r="BN387" s="13"/>
      <c r="BO387" s="13"/>
    </row>
    <row r="388" spans="1:67" x14ac:dyDescent="0.35">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c r="AD388" s="13"/>
      <c r="AE388" s="13"/>
      <c r="AF388" s="13"/>
      <c r="AG388" s="13"/>
      <c r="AH388" s="13"/>
      <c r="AI388" s="13"/>
      <c r="AJ388" s="13"/>
      <c r="AK388" s="13"/>
      <c r="AL388" s="13"/>
      <c r="AM388" s="13"/>
      <c r="AN388" s="13"/>
      <c r="AO388" s="13"/>
      <c r="AP388" s="13"/>
      <c r="AQ388" s="13"/>
      <c r="AR388" s="13"/>
      <c r="AS388" s="13"/>
      <c r="AT388" s="13"/>
      <c r="AU388" s="13"/>
      <c r="AV388" s="13"/>
      <c r="AW388" s="13"/>
      <c r="AX388" s="13"/>
      <c r="AY388" s="13"/>
      <c r="AZ388" s="13"/>
      <c r="BA388" s="13"/>
      <c r="BB388" s="13"/>
      <c r="BC388" s="13"/>
      <c r="BD388" s="13"/>
      <c r="BE388" s="13"/>
      <c r="BF388" s="13"/>
      <c r="BG388" s="13"/>
      <c r="BH388" s="13"/>
      <c r="BI388" s="13"/>
      <c r="BJ388" s="13"/>
      <c r="BK388" s="13"/>
      <c r="BL388" s="13"/>
      <c r="BM388" s="13"/>
      <c r="BN388" s="13"/>
      <c r="BO388" s="13"/>
    </row>
    <row r="389" spans="1:67" x14ac:dyDescent="0.35">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c r="AD389" s="13"/>
      <c r="AE389" s="13"/>
      <c r="AF389" s="13"/>
      <c r="AG389" s="13"/>
      <c r="AH389" s="13"/>
      <c r="AI389" s="13"/>
      <c r="AJ389" s="13"/>
      <c r="AK389" s="13"/>
      <c r="AL389" s="13"/>
      <c r="AM389" s="13"/>
      <c r="AN389" s="13"/>
      <c r="AO389" s="13"/>
      <c r="AP389" s="13"/>
      <c r="AQ389" s="13"/>
      <c r="AR389" s="13"/>
      <c r="AS389" s="13"/>
      <c r="AT389" s="13"/>
      <c r="AU389" s="13"/>
      <c r="AV389" s="13"/>
      <c r="AW389" s="13"/>
      <c r="AX389" s="13"/>
      <c r="AY389" s="13"/>
      <c r="AZ389" s="13"/>
      <c r="BA389" s="13"/>
      <c r="BB389" s="13"/>
      <c r="BC389" s="13"/>
      <c r="BD389" s="13"/>
      <c r="BE389" s="13"/>
      <c r="BF389" s="13"/>
      <c r="BG389" s="13"/>
      <c r="BH389" s="13"/>
      <c r="BI389" s="13"/>
      <c r="BJ389" s="13"/>
      <c r="BK389" s="13"/>
      <c r="BL389" s="13"/>
      <c r="BM389" s="13"/>
      <c r="BN389" s="13"/>
      <c r="BO389" s="13"/>
    </row>
    <row r="390" spans="1:67" x14ac:dyDescent="0.35">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c r="AD390" s="13"/>
      <c r="AE390" s="13"/>
      <c r="AF390" s="13"/>
      <c r="AG390" s="13"/>
      <c r="AH390" s="13"/>
      <c r="AI390" s="13"/>
      <c r="AJ390" s="13"/>
      <c r="AK390" s="13"/>
      <c r="AL390" s="13"/>
      <c r="AM390" s="13"/>
      <c r="AN390" s="13"/>
      <c r="AO390" s="13"/>
      <c r="AP390" s="13"/>
      <c r="AQ390" s="13"/>
      <c r="AR390" s="13"/>
      <c r="AS390" s="13"/>
      <c r="AT390" s="13"/>
      <c r="AU390" s="13"/>
      <c r="AV390" s="13"/>
      <c r="AW390" s="13"/>
      <c r="AX390" s="13"/>
      <c r="AY390" s="13"/>
      <c r="AZ390" s="13"/>
      <c r="BA390" s="13"/>
      <c r="BB390" s="13"/>
      <c r="BC390" s="13"/>
      <c r="BD390" s="13"/>
      <c r="BE390" s="13"/>
      <c r="BF390" s="13"/>
      <c r="BG390" s="13"/>
      <c r="BH390" s="13"/>
      <c r="BI390" s="13"/>
      <c r="BJ390" s="13"/>
      <c r="BK390" s="13"/>
      <c r="BL390" s="13"/>
      <c r="BM390" s="13"/>
      <c r="BN390" s="13"/>
      <c r="BO390" s="13"/>
    </row>
    <row r="391" spans="1:67" x14ac:dyDescent="0.35">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c r="AD391" s="13"/>
      <c r="AE391" s="13"/>
      <c r="AF391" s="13"/>
      <c r="AG391" s="13"/>
      <c r="AH391" s="13"/>
      <c r="AI391" s="13"/>
      <c r="AJ391" s="13"/>
      <c r="AK391" s="13"/>
      <c r="AL391" s="13"/>
      <c r="AM391" s="13"/>
      <c r="AN391" s="13"/>
      <c r="AO391" s="13"/>
      <c r="AP391" s="13"/>
      <c r="AQ391" s="13"/>
      <c r="AR391" s="13"/>
      <c r="AS391" s="13"/>
      <c r="AT391" s="13"/>
      <c r="AU391" s="13"/>
      <c r="AV391" s="13"/>
      <c r="AW391" s="13"/>
      <c r="AX391" s="13"/>
      <c r="AY391" s="13"/>
      <c r="AZ391" s="13"/>
      <c r="BA391" s="13"/>
      <c r="BB391" s="13"/>
      <c r="BC391" s="13"/>
      <c r="BD391" s="13"/>
      <c r="BE391" s="13"/>
      <c r="BF391" s="13"/>
      <c r="BG391" s="13"/>
      <c r="BH391" s="13"/>
      <c r="BI391" s="13"/>
      <c r="BJ391" s="13"/>
      <c r="BK391" s="13"/>
      <c r="BL391" s="13"/>
      <c r="BM391" s="13"/>
      <c r="BN391" s="13"/>
      <c r="BO391" s="13"/>
    </row>
    <row r="392" spans="1:67" x14ac:dyDescent="0.35">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c r="AD392" s="13"/>
      <c r="AE392" s="13"/>
      <c r="AF392" s="13"/>
      <c r="AG392" s="13"/>
      <c r="AH392" s="13"/>
      <c r="AI392" s="13"/>
      <c r="AJ392" s="13"/>
      <c r="AK392" s="13"/>
      <c r="AL392" s="13"/>
      <c r="AM392" s="13"/>
      <c r="AN392" s="13"/>
      <c r="AO392" s="13"/>
      <c r="AP392" s="13"/>
      <c r="AQ392" s="13"/>
      <c r="AR392" s="13"/>
      <c r="AS392" s="13"/>
      <c r="AT392" s="13"/>
      <c r="AU392" s="13"/>
      <c r="AV392" s="13"/>
      <c r="AW392" s="13"/>
      <c r="AX392" s="13"/>
      <c r="AY392" s="13"/>
      <c r="AZ392" s="13"/>
      <c r="BA392" s="13"/>
      <c r="BB392" s="13"/>
      <c r="BC392" s="13"/>
      <c r="BD392" s="13"/>
      <c r="BE392" s="13"/>
      <c r="BF392" s="13"/>
      <c r="BG392" s="13"/>
      <c r="BH392" s="13"/>
      <c r="BI392" s="13"/>
      <c r="BJ392" s="13"/>
      <c r="BK392" s="13"/>
      <c r="BL392" s="13"/>
      <c r="BM392" s="13"/>
      <c r="BN392" s="13"/>
      <c r="BO392" s="13"/>
    </row>
    <row r="393" spans="1:67" x14ac:dyDescent="0.35">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c r="BB393" s="13"/>
      <c r="BC393" s="13"/>
      <c r="BD393" s="13"/>
      <c r="BE393" s="13"/>
      <c r="BF393" s="13"/>
      <c r="BG393" s="13"/>
      <c r="BH393" s="13"/>
      <c r="BI393" s="13"/>
      <c r="BJ393" s="13"/>
      <c r="BK393" s="13"/>
      <c r="BL393" s="13"/>
      <c r="BM393" s="13"/>
      <c r="BN393" s="13"/>
      <c r="BO393" s="13"/>
    </row>
    <row r="394" spans="1:67" x14ac:dyDescent="0.35">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c r="BB394" s="13"/>
      <c r="BC394" s="13"/>
      <c r="BD394" s="13"/>
      <c r="BE394" s="13"/>
      <c r="BF394" s="13"/>
      <c r="BG394" s="13"/>
      <c r="BH394" s="13"/>
      <c r="BI394" s="13"/>
      <c r="BJ394" s="13"/>
      <c r="BK394" s="13"/>
      <c r="BL394" s="13"/>
      <c r="BM394" s="13"/>
      <c r="BN394" s="13"/>
      <c r="BO394" s="13"/>
    </row>
    <row r="395" spans="1:67" x14ac:dyDescent="0.35">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c r="BB395" s="13"/>
      <c r="BC395" s="13"/>
      <c r="BD395" s="13"/>
      <c r="BE395" s="13"/>
      <c r="BF395" s="13"/>
      <c r="BG395" s="13"/>
      <c r="BH395" s="13"/>
      <c r="BI395" s="13"/>
      <c r="BJ395" s="13"/>
      <c r="BK395" s="13"/>
      <c r="BL395" s="13"/>
      <c r="BM395" s="13"/>
      <c r="BN395" s="13"/>
      <c r="BO395" s="13"/>
    </row>
    <row r="396" spans="1:67" x14ac:dyDescent="0.35">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c r="BB396" s="13"/>
      <c r="BC396" s="13"/>
      <c r="BD396" s="13"/>
      <c r="BE396" s="13"/>
      <c r="BF396" s="13"/>
      <c r="BG396" s="13"/>
      <c r="BH396" s="13"/>
      <c r="BI396" s="13"/>
      <c r="BJ396" s="13"/>
      <c r="BK396" s="13"/>
      <c r="BL396" s="13"/>
      <c r="BM396" s="13"/>
      <c r="BN396" s="13"/>
      <c r="BO396" s="13"/>
    </row>
    <row r="397" spans="1:67" x14ac:dyDescent="0.35">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c r="BB397" s="13"/>
      <c r="BC397" s="13"/>
      <c r="BD397" s="13"/>
      <c r="BE397" s="13"/>
      <c r="BF397" s="13"/>
      <c r="BG397" s="13"/>
      <c r="BH397" s="13"/>
      <c r="BI397" s="13"/>
      <c r="BJ397" s="13"/>
      <c r="BK397" s="13"/>
      <c r="BL397" s="13"/>
      <c r="BM397" s="13"/>
      <c r="BN397" s="13"/>
      <c r="BO397" s="13"/>
    </row>
    <row r="398" spans="1:67" x14ac:dyDescent="0.35">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c r="BB398" s="13"/>
      <c r="BC398" s="13"/>
      <c r="BD398" s="13"/>
      <c r="BE398" s="13"/>
      <c r="BF398" s="13"/>
      <c r="BG398" s="13"/>
      <c r="BH398" s="13"/>
      <c r="BI398" s="13"/>
      <c r="BJ398" s="13"/>
      <c r="BK398" s="13"/>
      <c r="BL398" s="13"/>
      <c r="BM398" s="13"/>
      <c r="BN398" s="13"/>
      <c r="BO398" s="13"/>
    </row>
    <row r="399" spans="1:67" x14ac:dyDescent="0.35">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c r="AD399" s="13"/>
      <c r="AE399" s="13"/>
      <c r="AF399" s="13"/>
      <c r="AG399" s="13"/>
      <c r="AH399" s="13"/>
      <c r="AI399" s="13"/>
      <c r="AJ399" s="13"/>
      <c r="AK399" s="13"/>
      <c r="AL399" s="13"/>
      <c r="AM399" s="13"/>
      <c r="AN399" s="13"/>
      <c r="AO399" s="13"/>
      <c r="AP399" s="13"/>
      <c r="AQ399" s="13"/>
      <c r="AR399" s="13"/>
      <c r="AS399" s="13"/>
      <c r="AT399" s="13"/>
      <c r="AU399" s="13"/>
      <c r="AV399" s="13"/>
      <c r="AW399" s="13"/>
      <c r="AX399" s="13"/>
      <c r="AY399" s="13"/>
      <c r="AZ399" s="13"/>
      <c r="BA399" s="13"/>
      <c r="BB399" s="13"/>
      <c r="BC399" s="13"/>
      <c r="BD399" s="13"/>
      <c r="BE399" s="13"/>
      <c r="BF399" s="13"/>
      <c r="BG399" s="13"/>
      <c r="BH399" s="13"/>
      <c r="BI399" s="13"/>
      <c r="BJ399" s="13"/>
      <c r="BK399" s="13"/>
      <c r="BL399" s="13"/>
      <c r="BM399" s="13"/>
      <c r="BN399" s="13"/>
      <c r="BO399" s="13"/>
    </row>
    <row r="400" spans="1:67" x14ac:dyDescent="0.35">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c r="BB400" s="13"/>
      <c r="BC400" s="13"/>
      <c r="BD400" s="13"/>
      <c r="BE400" s="13"/>
      <c r="BF400" s="13"/>
      <c r="BG400" s="13"/>
      <c r="BH400" s="13"/>
      <c r="BI400" s="13"/>
      <c r="BJ400" s="13"/>
      <c r="BK400" s="13"/>
      <c r="BL400" s="13"/>
      <c r="BM400" s="13"/>
      <c r="BN400" s="13"/>
      <c r="BO400" s="13"/>
    </row>
    <row r="401" spans="1:67" x14ac:dyDescent="0.35">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c r="AD401" s="13"/>
      <c r="AE401" s="13"/>
      <c r="AF401" s="13"/>
      <c r="AG401" s="13"/>
      <c r="AH401" s="13"/>
      <c r="AI401" s="13"/>
      <c r="AJ401" s="13"/>
      <c r="AK401" s="13"/>
      <c r="AL401" s="13"/>
      <c r="AM401" s="13"/>
      <c r="AN401" s="13"/>
      <c r="AO401" s="13"/>
      <c r="AP401" s="13"/>
      <c r="AQ401" s="13"/>
      <c r="AR401" s="13"/>
      <c r="AS401" s="13"/>
      <c r="AT401" s="13"/>
      <c r="AU401" s="13"/>
      <c r="AV401" s="13"/>
      <c r="AW401" s="13"/>
      <c r="AX401" s="13"/>
      <c r="AY401" s="13"/>
      <c r="AZ401" s="13"/>
      <c r="BA401" s="13"/>
      <c r="BB401" s="13"/>
      <c r="BC401" s="13"/>
      <c r="BD401" s="13"/>
      <c r="BE401" s="13"/>
      <c r="BF401" s="13"/>
      <c r="BG401" s="13"/>
      <c r="BH401" s="13"/>
      <c r="BI401" s="13"/>
      <c r="BJ401" s="13"/>
      <c r="BK401" s="13"/>
      <c r="BL401" s="13"/>
      <c r="BM401" s="13"/>
      <c r="BN401" s="13"/>
      <c r="BO401" s="13"/>
    </row>
    <row r="402" spans="1:67" x14ac:dyDescent="0.35">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c r="AD402" s="13"/>
      <c r="AE402" s="13"/>
      <c r="AF402" s="13"/>
      <c r="AG402" s="13"/>
      <c r="AH402" s="13"/>
      <c r="AI402" s="13"/>
      <c r="AJ402" s="13"/>
      <c r="AK402" s="13"/>
      <c r="AL402" s="13"/>
      <c r="AM402" s="13"/>
      <c r="AN402" s="13"/>
      <c r="AO402" s="13"/>
      <c r="AP402" s="13"/>
      <c r="AQ402" s="13"/>
      <c r="AR402" s="13"/>
      <c r="AS402" s="13"/>
      <c r="AT402" s="13"/>
      <c r="AU402" s="13"/>
      <c r="AV402" s="13"/>
      <c r="AW402" s="13"/>
      <c r="AX402" s="13"/>
      <c r="AY402" s="13"/>
      <c r="AZ402" s="13"/>
      <c r="BA402" s="13"/>
      <c r="BB402" s="13"/>
      <c r="BC402" s="13"/>
      <c r="BD402" s="13"/>
      <c r="BE402" s="13"/>
      <c r="BF402" s="13"/>
      <c r="BG402" s="13"/>
      <c r="BH402" s="13"/>
      <c r="BI402" s="13"/>
      <c r="BJ402" s="13"/>
      <c r="BK402" s="13"/>
      <c r="BL402" s="13"/>
      <c r="BM402" s="13"/>
      <c r="BN402" s="13"/>
      <c r="BO402" s="13"/>
    </row>
    <row r="403" spans="1:67" x14ac:dyDescent="0.35">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c r="AD403" s="13"/>
      <c r="AE403" s="13"/>
      <c r="AF403" s="13"/>
      <c r="AG403" s="13"/>
      <c r="AH403" s="13"/>
      <c r="AI403" s="13"/>
      <c r="AJ403" s="13"/>
      <c r="AK403" s="13"/>
      <c r="AL403" s="13"/>
      <c r="AM403" s="13"/>
      <c r="AN403" s="13"/>
      <c r="AO403" s="13"/>
      <c r="AP403" s="13"/>
      <c r="AQ403" s="13"/>
      <c r="AR403" s="13"/>
      <c r="AS403" s="13"/>
      <c r="AT403" s="13"/>
      <c r="AU403" s="13"/>
      <c r="AV403" s="13"/>
      <c r="AW403" s="13"/>
      <c r="AX403" s="13"/>
      <c r="AY403" s="13"/>
      <c r="AZ403" s="13"/>
      <c r="BA403" s="13"/>
      <c r="BB403" s="13"/>
      <c r="BC403" s="13"/>
      <c r="BD403" s="13"/>
      <c r="BE403" s="13"/>
      <c r="BF403" s="13"/>
      <c r="BG403" s="13"/>
      <c r="BH403" s="13"/>
      <c r="BI403" s="13"/>
      <c r="BJ403" s="13"/>
      <c r="BK403" s="13"/>
      <c r="BL403" s="13"/>
      <c r="BM403" s="13"/>
      <c r="BN403" s="13"/>
      <c r="BO403" s="13"/>
    </row>
    <row r="404" spans="1:67" x14ac:dyDescent="0.35">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c r="AD404" s="13"/>
      <c r="AE404" s="13"/>
      <c r="AF404" s="13"/>
      <c r="AG404" s="13"/>
      <c r="AH404" s="13"/>
      <c r="AI404" s="13"/>
      <c r="AJ404" s="13"/>
      <c r="AK404" s="13"/>
      <c r="AL404" s="13"/>
      <c r="AM404" s="13"/>
      <c r="AN404" s="13"/>
      <c r="AO404" s="13"/>
      <c r="AP404" s="13"/>
      <c r="AQ404" s="13"/>
      <c r="AR404" s="13"/>
      <c r="AS404" s="13"/>
      <c r="AT404" s="13"/>
      <c r="AU404" s="13"/>
      <c r="AV404" s="13"/>
      <c r="AW404" s="13"/>
      <c r="AX404" s="13"/>
      <c r="AY404" s="13"/>
      <c r="AZ404" s="13"/>
      <c r="BA404" s="13"/>
      <c r="BB404" s="13"/>
      <c r="BC404" s="13"/>
      <c r="BD404" s="13"/>
      <c r="BE404" s="13"/>
      <c r="BF404" s="13"/>
      <c r="BG404" s="13"/>
      <c r="BH404" s="13"/>
      <c r="BI404" s="13"/>
      <c r="BJ404" s="13"/>
      <c r="BK404" s="13"/>
      <c r="BL404" s="13"/>
      <c r="BM404" s="13"/>
      <c r="BN404" s="13"/>
      <c r="BO404" s="13"/>
    </row>
    <row r="405" spans="1:67" x14ac:dyDescent="0.35">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c r="AD405" s="13"/>
      <c r="AE405" s="13"/>
      <c r="AF405" s="13"/>
      <c r="AG405" s="13"/>
      <c r="AH405" s="13"/>
      <c r="AI405" s="13"/>
      <c r="AJ405" s="13"/>
      <c r="AK405" s="13"/>
      <c r="AL405" s="13"/>
      <c r="AM405" s="13"/>
      <c r="AN405" s="13"/>
      <c r="AO405" s="13"/>
      <c r="AP405" s="13"/>
      <c r="AQ405" s="13"/>
      <c r="AR405" s="13"/>
      <c r="AS405" s="13"/>
      <c r="AT405" s="13"/>
      <c r="AU405" s="13"/>
      <c r="AV405" s="13"/>
      <c r="AW405" s="13"/>
      <c r="AX405" s="13"/>
      <c r="AY405" s="13"/>
      <c r="AZ405" s="13"/>
      <c r="BA405" s="13"/>
      <c r="BB405" s="13"/>
      <c r="BC405" s="13"/>
      <c r="BD405" s="13"/>
      <c r="BE405" s="13"/>
      <c r="BF405" s="13"/>
      <c r="BG405" s="13"/>
      <c r="BH405" s="13"/>
      <c r="BI405" s="13"/>
      <c r="BJ405" s="13"/>
      <c r="BK405" s="13"/>
      <c r="BL405" s="13"/>
      <c r="BM405" s="13"/>
      <c r="BN405" s="13"/>
      <c r="BO405" s="13"/>
    </row>
    <row r="406" spans="1:67" x14ac:dyDescent="0.35">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c r="AD406" s="13"/>
      <c r="AE406" s="13"/>
      <c r="AF406" s="13"/>
      <c r="AG406" s="13"/>
      <c r="AH406" s="13"/>
      <c r="AI406" s="13"/>
      <c r="AJ406" s="13"/>
      <c r="AK406" s="13"/>
      <c r="AL406" s="13"/>
      <c r="AM406" s="13"/>
      <c r="AN406" s="13"/>
      <c r="AO406" s="13"/>
      <c r="AP406" s="13"/>
      <c r="AQ406" s="13"/>
      <c r="AR406" s="13"/>
      <c r="AS406" s="13"/>
      <c r="AT406" s="13"/>
      <c r="AU406" s="13"/>
      <c r="AV406" s="13"/>
      <c r="AW406" s="13"/>
      <c r="AX406" s="13"/>
      <c r="AY406" s="13"/>
      <c r="AZ406" s="13"/>
      <c r="BA406" s="13"/>
      <c r="BB406" s="13"/>
      <c r="BC406" s="13"/>
      <c r="BD406" s="13"/>
      <c r="BE406" s="13"/>
      <c r="BF406" s="13"/>
      <c r="BG406" s="13"/>
      <c r="BH406" s="13"/>
      <c r="BI406" s="13"/>
      <c r="BJ406" s="13"/>
      <c r="BK406" s="13"/>
      <c r="BL406" s="13"/>
      <c r="BM406" s="13"/>
      <c r="BN406" s="13"/>
      <c r="BO406" s="13"/>
    </row>
    <row r="407" spans="1:67" x14ac:dyDescent="0.35">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c r="AD407" s="13"/>
      <c r="AE407" s="13"/>
      <c r="AF407" s="13"/>
      <c r="AG407" s="13"/>
      <c r="AH407" s="13"/>
      <c r="AI407" s="13"/>
      <c r="AJ407" s="13"/>
      <c r="AK407" s="13"/>
      <c r="AL407" s="13"/>
      <c r="AM407" s="13"/>
      <c r="AN407" s="13"/>
      <c r="AO407" s="13"/>
      <c r="AP407" s="13"/>
      <c r="AQ407" s="13"/>
      <c r="AR407" s="13"/>
      <c r="AS407" s="13"/>
      <c r="AT407" s="13"/>
      <c r="AU407" s="13"/>
      <c r="AV407" s="13"/>
      <c r="AW407" s="13"/>
      <c r="AX407" s="13"/>
      <c r="AY407" s="13"/>
      <c r="AZ407" s="13"/>
      <c r="BA407" s="13"/>
      <c r="BB407" s="13"/>
      <c r="BC407" s="13"/>
      <c r="BD407" s="13"/>
      <c r="BE407" s="13"/>
      <c r="BF407" s="13"/>
      <c r="BG407" s="13"/>
      <c r="BH407" s="13"/>
      <c r="BI407" s="13"/>
      <c r="BJ407" s="13"/>
      <c r="BK407" s="13"/>
      <c r="BL407" s="13"/>
      <c r="BM407" s="13"/>
      <c r="BN407" s="13"/>
      <c r="BO407" s="13"/>
    </row>
    <row r="408" spans="1:67" x14ac:dyDescent="0.35">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c r="AD408" s="13"/>
      <c r="AE408" s="13"/>
      <c r="AF408" s="13"/>
      <c r="AG408" s="13"/>
      <c r="AH408" s="13"/>
      <c r="AI408" s="13"/>
      <c r="AJ408" s="13"/>
      <c r="AK408" s="13"/>
      <c r="AL408" s="13"/>
      <c r="AM408" s="13"/>
      <c r="AN408" s="13"/>
      <c r="AO408" s="13"/>
      <c r="AP408" s="13"/>
      <c r="AQ408" s="13"/>
      <c r="AR408" s="13"/>
      <c r="AS408" s="13"/>
      <c r="AT408" s="13"/>
      <c r="AU408" s="13"/>
      <c r="AV408" s="13"/>
      <c r="AW408" s="13"/>
      <c r="AX408" s="13"/>
      <c r="AY408" s="13"/>
      <c r="AZ408" s="13"/>
      <c r="BA408" s="13"/>
      <c r="BB408" s="13"/>
      <c r="BC408" s="13"/>
      <c r="BD408" s="13"/>
      <c r="BE408" s="13"/>
      <c r="BF408" s="13"/>
      <c r="BG408" s="13"/>
      <c r="BH408" s="13"/>
      <c r="BI408" s="13"/>
      <c r="BJ408" s="13"/>
      <c r="BK408" s="13"/>
      <c r="BL408" s="13"/>
      <c r="BM408" s="13"/>
      <c r="BN408" s="13"/>
      <c r="BO408" s="13"/>
    </row>
    <row r="409" spans="1:67" x14ac:dyDescent="0.35">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c r="AD409" s="13"/>
      <c r="AE409" s="13"/>
      <c r="AF409" s="13"/>
      <c r="AG409" s="13"/>
      <c r="AH409" s="13"/>
      <c r="AI409" s="13"/>
      <c r="AJ409" s="13"/>
      <c r="AK409" s="13"/>
      <c r="AL409" s="13"/>
      <c r="AM409" s="13"/>
      <c r="AN409" s="13"/>
      <c r="AO409" s="13"/>
      <c r="AP409" s="13"/>
      <c r="AQ409" s="13"/>
      <c r="AR409" s="13"/>
      <c r="AS409" s="13"/>
      <c r="AT409" s="13"/>
      <c r="AU409" s="13"/>
      <c r="AV409" s="13"/>
      <c r="AW409" s="13"/>
      <c r="AX409" s="13"/>
      <c r="AY409" s="13"/>
      <c r="AZ409" s="13"/>
      <c r="BA409" s="13"/>
      <c r="BB409" s="13"/>
      <c r="BC409" s="13"/>
      <c r="BD409" s="13"/>
      <c r="BE409" s="13"/>
      <c r="BF409" s="13"/>
      <c r="BG409" s="13"/>
      <c r="BH409" s="13"/>
      <c r="BI409" s="13"/>
      <c r="BJ409" s="13"/>
      <c r="BK409" s="13"/>
      <c r="BL409" s="13"/>
      <c r="BM409" s="13"/>
      <c r="BN409" s="13"/>
      <c r="BO409" s="13"/>
    </row>
    <row r="410" spans="1:67" x14ac:dyDescent="0.35">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row>
    <row r="411" spans="1:67" x14ac:dyDescent="0.35">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row>
    <row r="412" spans="1:67" x14ac:dyDescent="0.35">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row>
    <row r="413" spans="1:67" x14ac:dyDescent="0.35">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c r="AD413" s="13"/>
      <c r="AE413" s="13"/>
      <c r="AF413" s="13"/>
      <c r="AG413" s="13"/>
      <c r="AH413" s="13"/>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row>
    <row r="414" spans="1:67" x14ac:dyDescent="0.35">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row>
    <row r="415" spans="1:67" x14ac:dyDescent="0.35">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c r="AD415" s="13"/>
      <c r="AE415" s="13"/>
      <c r="AF415" s="13"/>
      <c r="AG415" s="13"/>
      <c r="AH415" s="13"/>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row>
    <row r="416" spans="1:67" x14ac:dyDescent="0.35">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c r="AD416" s="13"/>
      <c r="AE416" s="13"/>
      <c r="AF416" s="13"/>
      <c r="AG416" s="13"/>
      <c r="AH416" s="13"/>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row>
    <row r="417" spans="1:67" x14ac:dyDescent="0.35">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row>
    <row r="418" spans="1:67" x14ac:dyDescent="0.35">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row>
    <row r="419" spans="1:67" x14ac:dyDescent="0.35">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row>
    <row r="420" spans="1:67" x14ac:dyDescent="0.35">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row>
    <row r="421" spans="1:67" x14ac:dyDescent="0.35">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row>
    <row r="422" spans="1:67" x14ac:dyDescent="0.35">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c r="AD422" s="13"/>
      <c r="AE422" s="13"/>
      <c r="AF422" s="13"/>
      <c r="AG422" s="13"/>
      <c r="AH422" s="13"/>
      <c r="AI422" s="13"/>
      <c r="AJ422" s="13"/>
      <c r="AK422" s="13"/>
      <c r="AL422" s="13"/>
      <c r="AM422" s="13"/>
      <c r="AN422" s="13"/>
      <c r="AO422" s="13"/>
      <c r="AP422" s="13"/>
      <c r="AQ422" s="13"/>
      <c r="AR422" s="13"/>
      <c r="AS422" s="13"/>
      <c r="AT422" s="13"/>
      <c r="AU422" s="13"/>
      <c r="AV422" s="13"/>
      <c r="AW422" s="13"/>
      <c r="AX422" s="13"/>
      <c r="AY422" s="13"/>
      <c r="AZ422" s="13"/>
      <c r="BA422" s="13"/>
      <c r="BB422" s="13"/>
      <c r="BC422" s="13"/>
      <c r="BD422" s="13"/>
      <c r="BE422" s="13"/>
      <c r="BF422" s="13"/>
      <c r="BG422" s="13"/>
      <c r="BH422" s="13"/>
      <c r="BI422" s="13"/>
      <c r="BJ422" s="13"/>
      <c r="BK422" s="13"/>
      <c r="BL422" s="13"/>
      <c r="BM422" s="13"/>
      <c r="BN422" s="13"/>
      <c r="BO422" s="13"/>
    </row>
    <row r="423" spans="1:67" x14ac:dyDescent="0.35">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c r="AD423" s="13"/>
      <c r="AE423" s="13"/>
      <c r="AF423" s="13"/>
      <c r="AG423" s="13"/>
      <c r="AH423" s="13"/>
      <c r="AI423" s="13"/>
      <c r="AJ423" s="13"/>
      <c r="AK423" s="13"/>
      <c r="AL423" s="13"/>
      <c r="AM423" s="13"/>
      <c r="AN423" s="13"/>
      <c r="AO423" s="13"/>
      <c r="AP423" s="13"/>
      <c r="AQ423" s="13"/>
      <c r="AR423" s="13"/>
      <c r="AS423" s="13"/>
      <c r="AT423" s="13"/>
      <c r="AU423" s="13"/>
      <c r="AV423" s="13"/>
      <c r="AW423" s="13"/>
      <c r="AX423" s="13"/>
      <c r="AY423" s="13"/>
      <c r="AZ423" s="13"/>
      <c r="BA423" s="13"/>
      <c r="BB423" s="13"/>
      <c r="BC423" s="13"/>
      <c r="BD423" s="13"/>
      <c r="BE423" s="13"/>
      <c r="BF423" s="13"/>
      <c r="BG423" s="13"/>
      <c r="BH423" s="13"/>
      <c r="BI423" s="13"/>
      <c r="BJ423" s="13"/>
      <c r="BK423" s="13"/>
      <c r="BL423" s="13"/>
      <c r="BM423" s="13"/>
      <c r="BN423" s="13"/>
      <c r="BO423" s="13"/>
    </row>
    <row r="424" spans="1:67" x14ac:dyDescent="0.35">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c r="AD424" s="13"/>
      <c r="AE424" s="13"/>
      <c r="AF424" s="13"/>
      <c r="AG424" s="13"/>
      <c r="AH424" s="13"/>
      <c r="AI424" s="13"/>
      <c r="AJ424" s="13"/>
      <c r="AK424" s="13"/>
      <c r="AL424" s="13"/>
      <c r="AM424" s="13"/>
      <c r="AN424" s="13"/>
      <c r="AO424" s="13"/>
      <c r="AP424" s="13"/>
      <c r="AQ424" s="13"/>
      <c r="AR424" s="13"/>
      <c r="AS424" s="13"/>
      <c r="AT424" s="13"/>
      <c r="AU424" s="13"/>
      <c r="AV424" s="13"/>
      <c r="AW424" s="13"/>
      <c r="AX424" s="13"/>
      <c r="AY424" s="13"/>
      <c r="AZ424" s="13"/>
      <c r="BA424" s="13"/>
      <c r="BB424" s="13"/>
      <c r="BC424" s="13"/>
      <c r="BD424" s="13"/>
      <c r="BE424" s="13"/>
      <c r="BF424" s="13"/>
      <c r="BG424" s="13"/>
      <c r="BH424" s="13"/>
      <c r="BI424" s="13"/>
      <c r="BJ424" s="13"/>
      <c r="BK424" s="13"/>
      <c r="BL424" s="13"/>
      <c r="BM424" s="13"/>
      <c r="BN424" s="13"/>
      <c r="BO424" s="13"/>
    </row>
    <row r="425" spans="1:67" x14ac:dyDescent="0.35">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c r="AD425" s="13"/>
      <c r="AE425" s="13"/>
      <c r="AF425" s="13"/>
      <c r="AG425" s="13"/>
      <c r="AH425" s="13"/>
      <c r="AI425" s="13"/>
      <c r="AJ425" s="13"/>
      <c r="AK425" s="13"/>
      <c r="AL425" s="13"/>
      <c r="AM425" s="13"/>
      <c r="AN425" s="13"/>
      <c r="AO425" s="13"/>
      <c r="AP425" s="13"/>
      <c r="AQ425" s="13"/>
      <c r="AR425" s="13"/>
      <c r="AS425" s="13"/>
      <c r="AT425" s="13"/>
      <c r="AU425" s="13"/>
      <c r="AV425" s="13"/>
      <c r="AW425" s="13"/>
      <c r="AX425" s="13"/>
      <c r="AY425" s="13"/>
      <c r="AZ425" s="13"/>
      <c r="BA425" s="13"/>
      <c r="BB425" s="13"/>
      <c r="BC425" s="13"/>
      <c r="BD425" s="13"/>
      <c r="BE425" s="13"/>
      <c r="BF425" s="13"/>
      <c r="BG425" s="13"/>
      <c r="BH425" s="13"/>
      <c r="BI425" s="13"/>
      <c r="BJ425" s="13"/>
      <c r="BK425" s="13"/>
      <c r="BL425" s="13"/>
      <c r="BM425" s="13"/>
      <c r="BN425" s="13"/>
      <c r="BO425" s="13"/>
    </row>
    <row r="426" spans="1:67" x14ac:dyDescent="0.35">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c r="AD426" s="13"/>
      <c r="AE426" s="13"/>
      <c r="AF426" s="13"/>
      <c r="AG426" s="13"/>
      <c r="AH426" s="13"/>
      <c r="AI426" s="13"/>
      <c r="AJ426" s="13"/>
      <c r="AK426" s="13"/>
      <c r="AL426" s="13"/>
      <c r="AM426" s="13"/>
      <c r="AN426" s="13"/>
      <c r="AO426" s="13"/>
      <c r="AP426" s="13"/>
      <c r="AQ426" s="13"/>
      <c r="AR426" s="13"/>
      <c r="AS426" s="13"/>
      <c r="AT426" s="13"/>
      <c r="AU426" s="13"/>
      <c r="AV426" s="13"/>
      <c r="AW426" s="13"/>
      <c r="AX426" s="13"/>
      <c r="AY426" s="13"/>
      <c r="AZ426" s="13"/>
      <c r="BA426" s="13"/>
      <c r="BB426" s="13"/>
      <c r="BC426" s="13"/>
      <c r="BD426" s="13"/>
      <c r="BE426" s="13"/>
      <c r="BF426" s="13"/>
      <c r="BG426" s="13"/>
      <c r="BH426" s="13"/>
      <c r="BI426" s="13"/>
      <c r="BJ426" s="13"/>
      <c r="BK426" s="13"/>
      <c r="BL426" s="13"/>
      <c r="BM426" s="13"/>
      <c r="BN426" s="13"/>
      <c r="BO426" s="13"/>
    </row>
    <row r="427" spans="1:67" x14ac:dyDescent="0.35">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c r="AD427" s="13"/>
      <c r="AE427" s="13"/>
      <c r="AF427" s="13"/>
      <c r="AG427" s="13"/>
      <c r="AH427" s="13"/>
      <c r="AI427" s="13"/>
      <c r="AJ427" s="13"/>
      <c r="AK427" s="13"/>
      <c r="AL427" s="13"/>
      <c r="AM427" s="13"/>
      <c r="AN427" s="13"/>
      <c r="AO427" s="13"/>
      <c r="AP427" s="13"/>
      <c r="AQ427" s="13"/>
      <c r="AR427" s="13"/>
      <c r="AS427" s="13"/>
      <c r="AT427" s="13"/>
      <c r="AU427" s="13"/>
      <c r="AV427" s="13"/>
      <c r="AW427" s="13"/>
      <c r="AX427" s="13"/>
      <c r="AY427" s="13"/>
      <c r="AZ427" s="13"/>
      <c r="BA427" s="13"/>
      <c r="BB427" s="13"/>
      <c r="BC427" s="13"/>
      <c r="BD427" s="13"/>
      <c r="BE427" s="13"/>
      <c r="BF427" s="13"/>
      <c r="BG427" s="13"/>
      <c r="BH427" s="13"/>
      <c r="BI427" s="13"/>
      <c r="BJ427" s="13"/>
      <c r="BK427" s="13"/>
      <c r="BL427" s="13"/>
      <c r="BM427" s="13"/>
      <c r="BN427" s="13"/>
      <c r="BO427" s="13"/>
    </row>
    <row r="428" spans="1:67" x14ac:dyDescent="0.35">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c r="AD428" s="13"/>
      <c r="AE428" s="13"/>
      <c r="AF428" s="13"/>
      <c r="AG428" s="13"/>
      <c r="AH428" s="13"/>
      <c r="AI428" s="13"/>
      <c r="AJ428" s="13"/>
      <c r="AK428" s="13"/>
      <c r="AL428" s="13"/>
      <c r="AM428" s="13"/>
      <c r="AN428" s="13"/>
      <c r="AO428" s="13"/>
      <c r="AP428" s="13"/>
      <c r="AQ428" s="13"/>
      <c r="AR428" s="13"/>
      <c r="AS428" s="13"/>
      <c r="AT428" s="13"/>
      <c r="AU428" s="13"/>
      <c r="AV428" s="13"/>
      <c r="AW428" s="13"/>
      <c r="AX428" s="13"/>
      <c r="AY428" s="13"/>
      <c r="AZ428" s="13"/>
      <c r="BA428" s="13"/>
      <c r="BB428" s="13"/>
      <c r="BC428" s="13"/>
      <c r="BD428" s="13"/>
      <c r="BE428" s="13"/>
      <c r="BF428" s="13"/>
      <c r="BG428" s="13"/>
      <c r="BH428" s="13"/>
      <c r="BI428" s="13"/>
      <c r="BJ428" s="13"/>
      <c r="BK428" s="13"/>
      <c r="BL428" s="13"/>
      <c r="BM428" s="13"/>
      <c r="BN428" s="13"/>
      <c r="BO428" s="13"/>
    </row>
    <row r="429" spans="1:67" x14ac:dyDescent="0.35">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c r="AD429" s="13"/>
      <c r="AE429" s="13"/>
      <c r="AF429" s="13"/>
      <c r="AG429" s="13"/>
      <c r="AH429" s="13"/>
      <c r="AI429" s="13"/>
      <c r="AJ429" s="13"/>
      <c r="AK429" s="13"/>
      <c r="AL429" s="13"/>
      <c r="AM429" s="13"/>
      <c r="AN429" s="13"/>
      <c r="AO429" s="13"/>
      <c r="AP429" s="13"/>
      <c r="AQ429" s="13"/>
      <c r="AR429" s="13"/>
      <c r="AS429" s="13"/>
      <c r="AT429" s="13"/>
      <c r="AU429" s="13"/>
      <c r="AV429" s="13"/>
      <c r="AW429" s="13"/>
      <c r="AX429" s="13"/>
      <c r="AY429" s="13"/>
      <c r="AZ429" s="13"/>
      <c r="BA429" s="13"/>
      <c r="BB429" s="13"/>
      <c r="BC429" s="13"/>
      <c r="BD429" s="13"/>
      <c r="BE429" s="13"/>
      <c r="BF429" s="13"/>
      <c r="BG429" s="13"/>
      <c r="BH429" s="13"/>
      <c r="BI429" s="13"/>
      <c r="BJ429" s="13"/>
      <c r="BK429" s="13"/>
      <c r="BL429" s="13"/>
      <c r="BM429" s="13"/>
      <c r="BN429" s="13"/>
      <c r="BO429" s="13"/>
    </row>
    <row r="430" spans="1:67" x14ac:dyDescent="0.35">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c r="AD430" s="13"/>
      <c r="AE430" s="13"/>
      <c r="AF430" s="13"/>
      <c r="AG430" s="13"/>
      <c r="AH430" s="13"/>
      <c r="AI430" s="13"/>
      <c r="AJ430" s="13"/>
      <c r="AK430" s="13"/>
      <c r="AL430" s="13"/>
      <c r="AM430" s="13"/>
      <c r="AN430" s="13"/>
      <c r="AO430" s="13"/>
      <c r="AP430" s="13"/>
      <c r="AQ430" s="13"/>
      <c r="AR430" s="13"/>
      <c r="AS430" s="13"/>
      <c r="AT430" s="13"/>
      <c r="AU430" s="13"/>
      <c r="AV430" s="13"/>
      <c r="AW430" s="13"/>
      <c r="AX430" s="13"/>
      <c r="AY430" s="13"/>
      <c r="AZ430" s="13"/>
      <c r="BA430" s="13"/>
      <c r="BB430" s="13"/>
      <c r="BC430" s="13"/>
      <c r="BD430" s="13"/>
      <c r="BE430" s="13"/>
      <c r="BF430" s="13"/>
      <c r="BG430" s="13"/>
      <c r="BH430" s="13"/>
      <c r="BI430" s="13"/>
      <c r="BJ430" s="13"/>
      <c r="BK430" s="13"/>
      <c r="BL430" s="13"/>
      <c r="BM430" s="13"/>
      <c r="BN430" s="13"/>
      <c r="BO430" s="13"/>
    </row>
    <row r="431" spans="1:67" x14ac:dyDescent="0.35">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c r="AD431" s="13"/>
      <c r="AE431" s="13"/>
      <c r="AF431" s="13"/>
      <c r="AG431" s="13"/>
      <c r="AH431" s="13"/>
      <c r="AI431" s="13"/>
      <c r="AJ431" s="13"/>
      <c r="AK431" s="13"/>
      <c r="AL431" s="13"/>
      <c r="AM431" s="13"/>
      <c r="AN431" s="13"/>
      <c r="AO431" s="13"/>
      <c r="AP431" s="13"/>
      <c r="AQ431" s="13"/>
      <c r="AR431" s="13"/>
      <c r="AS431" s="13"/>
      <c r="AT431" s="13"/>
      <c r="AU431" s="13"/>
      <c r="AV431" s="13"/>
      <c r="AW431" s="13"/>
      <c r="AX431" s="13"/>
      <c r="AY431" s="13"/>
      <c r="AZ431" s="13"/>
      <c r="BA431" s="13"/>
      <c r="BB431" s="13"/>
      <c r="BC431" s="13"/>
      <c r="BD431" s="13"/>
      <c r="BE431" s="13"/>
      <c r="BF431" s="13"/>
      <c r="BG431" s="13"/>
      <c r="BH431" s="13"/>
      <c r="BI431" s="13"/>
      <c r="BJ431" s="13"/>
      <c r="BK431" s="13"/>
      <c r="BL431" s="13"/>
      <c r="BM431" s="13"/>
      <c r="BN431" s="13"/>
      <c r="BO431" s="13"/>
    </row>
    <row r="432" spans="1:67" x14ac:dyDescent="0.35">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c r="AD432" s="13"/>
      <c r="AE432" s="13"/>
      <c r="AF432" s="13"/>
      <c r="AG432" s="13"/>
      <c r="AH432" s="13"/>
      <c r="AI432" s="13"/>
      <c r="AJ432" s="13"/>
      <c r="AK432" s="13"/>
      <c r="AL432" s="13"/>
      <c r="AM432" s="13"/>
      <c r="AN432" s="13"/>
      <c r="AO432" s="13"/>
      <c r="AP432" s="13"/>
      <c r="AQ432" s="13"/>
      <c r="AR432" s="13"/>
      <c r="AS432" s="13"/>
      <c r="AT432" s="13"/>
      <c r="AU432" s="13"/>
      <c r="AV432" s="13"/>
      <c r="AW432" s="13"/>
      <c r="AX432" s="13"/>
      <c r="AY432" s="13"/>
      <c r="AZ432" s="13"/>
      <c r="BA432" s="13"/>
      <c r="BB432" s="13"/>
      <c r="BC432" s="13"/>
      <c r="BD432" s="13"/>
      <c r="BE432" s="13"/>
      <c r="BF432" s="13"/>
      <c r="BG432" s="13"/>
      <c r="BH432" s="13"/>
      <c r="BI432" s="13"/>
      <c r="BJ432" s="13"/>
      <c r="BK432" s="13"/>
      <c r="BL432" s="13"/>
      <c r="BM432" s="13"/>
      <c r="BN432" s="13"/>
      <c r="BO432" s="13"/>
    </row>
    <row r="433" spans="1:67" x14ac:dyDescent="0.35">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c r="AD433" s="13"/>
      <c r="AE433" s="13"/>
      <c r="AF433" s="13"/>
      <c r="AG433" s="13"/>
      <c r="AH433" s="13"/>
      <c r="AI433" s="13"/>
      <c r="AJ433" s="13"/>
      <c r="AK433" s="13"/>
      <c r="AL433" s="13"/>
      <c r="AM433" s="13"/>
      <c r="AN433" s="13"/>
      <c r="AO433" s="13"/>
      <c r="AP433" s="13"/>
      <c r="AQ433" s="13"/>
      <c r="AR433" s="13"/>
      <c r="AS433" s="13"/>
      <c r="AT433" s="13"/>
      <c r="AU433" s="13"/>
      <c r="AV433" s="13"/>
      <c r="AW433" s="13"/>
      <c r="AX433" s="13"/>
      <c r="AY433" s="13"/>
      <c r="AZ433" s="13"/>
      <c r="BA433" s="13"/>
      <c r="BB433" s="13"/>
      <c r="BC433" s="13"/>
      <c r="BD433" s="13"/>
      <c r="BE433" s="13"/>
      <c r="BF433" s="13"/>
      <c r="BG433" s="13"/>
      <c r="BH433" s="13"/>
      <c r="BI433" s="13"/>
      <c r="BJ433" s="13"/>
      <c r="BK433" s="13"/>
      <c r="BL433" s="13"/>
      <c r="BM433" s="13"/>
      <c r="BN433" s="13"/>
      <c r="BO433" s="13"/>
    </row>
    <row r="434" spans="1:67" x14ac:dyDescent="0.35">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c r="AD434" s="13"/>
      <c r="AE434" s="13"/>
      <c r="AF434" s="13"/>
      <c r="AG434" s="13"/>
      <c r="AH434" s="13"/>
      <c r="AI434" s="13"/>
      <c r="AJ434" s="13"/>
      <c r="AK434" s="13"/>
      <c r="AL434" s="13"/>
      <c r="AM434" s="13"/>
      <c r="AN434" s="13"/>
      <c r="AO434" s="13"/>
      <c r="AP434" s="13"/>
      <c r="AQ434" s="13"/>
      <c r="AR434" s="13"/>
      <c r="AS434" s="13"/>
      <c r="AT434" s="13"/>
      <c r="AU434" s="13"/>
      <c r="AV434" s="13"/>
      <c r="AW434" s="13"/>
      <c r="AX434" s="13"/>
      <c r="AY434" s="13"/>
      <c r="AZ434" s="13"/>
      <c r="BA434" s="13"/>
      <c r="BB434" s="13"/>
      <c r="BC434" s="13"/>
      <c r="BD434" s="13"/>
      <c r="BE434" s="13"/>
      <c r="BF434" s="13"/>
      <c r="BG434" s="13"/>
      <c r="BH434" s="13"/>
      <c r="BI434" s="13"/>
      <c r="BJ434" s="13"/>
      <c r="BK434" s="13"/>
      <c r="BL434" s="13"/>
      <c r="BM434" s="13"/>
      <c r="BN434" s="13"/>
      <c r="BO434" s="13"/>
    </row>
    <row r="435" spans="1:67" x14ac:dyDescent="0.35">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c r="AD435" s="13"/>
      <c r="AE435" s="13"/>
      <c r="AF435" s="13"/>
      <c r="AG435" s="13"/>
      <c r="AH435" s="13"/>
      <c r="AI435" s="13"/>
      <c r="AJ435" s="13"/>
      <c r="AK435" s="13"/>
      <c r="AL435" s="13"/>
      <c r="AM435" s="13"/>
      <c r="AN435" s="13"/>
      <c r="AO435" s="13"/>
      <c r="AP435" s="13"/>
      <c r="AQ435" s="13"/>
      <c r="AR435" s="13"/>
      <c r="AS435" s="13"/>
      <c r="AT435" s="13"/>
      <c r="AU435" s="13"/>
      <c r="AV435" s="13"/>
      <c r="AW435" s="13"/>
      <c r="AX435" s="13"/>
      <c r="AY435" s="13"/>
      <c r="AZ435" s="13"/>
      <c r="BA435" s="13"/>
      <c r="BB435" s="13"/>
      <c r="BC435" s="13"/>
      <c r="BD435" s="13"/>
      <c r="BE435" s="13"/>
      <c r="BF435" s="13"/>
      <c r="BG435" s="13"/>
      <c r="BH435" s="13"/>
      <c r="BI435" s="13"/>
      <c r="BJ435" s="13"/>
      <c r="BK435" s="13"/>
      <c r="BL435" s="13"/>
      <c r="BM435" s="13"/>
      <c r="BN435" s="13"/>
      <c r="BO435" s="13"/>
    </row>
    <row r="436" spans="1:67" x14ac:dyDescent="0.35">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c r="AD436" s="13"/>
      <c r="AE436" s="13"/>
      <c r="AF436" s="13"/>
      <c r="AG436" s="13"/>
      <c r="AH436" s="13"/>
      <c r="AI436" s="13"/>
      <c r="AJ436" s="13"/>
      <c r="AK436" s="13"/>
      <c r="AL436" s="13"/>
      <c r="AM436" s="13"/>
      <c r="AN436" s="13"/>
      <c r="AO436" s="13"/>
      <c r="AP436" s="13"/>
      <c r="AQ436" s="13"/>
      <c r="AR436" s="13"/>
      <c r="AS436" s="13"/>
      <c r="AT436" s="13"/>
      <c r="AU436" s="13"/>
      <c r="AV436" s="13"/>
      <c r="AW436" s="13"/>
      <c r="AX436" s="13"/>
      <c r="AY436" s="13"/>
      <c r="AZ436" s="13"/>
      <c r="BA436" s="13"/>
      <c r="BB436" s="13"/>
      <c r="BC436" s="13"/>
      <c r="BD436" s="13"/>
      <c r="BE436" s="13"/>
      <c r="BF436" s="13"/>
      <c r="BG436" s="13"/>
      <c r="BH436" s="13"/>
      <c r="BI436" s="13"/>
      <c r="BJ436" s="13"/>
      <c r="BK436" s="13"/>
      <c r="BL436" s="13"/>
      <c r="BM436" s="13"/>
      <c r="BN436" s="13"/>
      <c r="BO436" s="13"/>
    </row>
    <row r="437" spans="1:67" x14ac:dyDescent="0.35">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c r="AD437" s="13"/>
      <c r="AE437" s="13"/>
      <c r="AF437" s="13"/>
      <c r="AG437" s="13"/>
      <c r="AH437" s="13"/>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row>
    <row r="438" spans="1:67" x14ac:dyDescent="0.35">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c r="AD438" s="13"/>
      <c r="AE438" s="13"/>
      <c r="AF438" s="13"/>
      <c r="AG438" s="13"/>
      <c r="AH438" s="13"/>
      <c r="AI438" s="13"/>
      <c r="AJ438" s="13"/>
      <c r="AK438" s="13"/>
      <c r="AL438" s="13"/>
      <c r="AM438" s="13"/>
      <c r="AN438" s="13"/>
      <c r="AO438" s="13"/>
      <c r="AP438" s="13"/>
      <c r="AQ438" s="13"/>
      <c r="AR438" s="13"/>
      <c r="AS438" s="13"/>
      <c r="AT438" s="13"/>
      <c r="AU438" s="13"/>
      <c r="AV438" s="13"/>
      <c r="AW438" s="13"/>
      <c r="AX438" s="13"/>
      <c r="AY438" s="13"/>
      <c r="AZ438" s="13"/>
      <c r="BA438" s="13"/>
      <c r="BB438" s="13"/>
      <c r="BC438" s="13"/>
      <c r="BD438" s="13"/>
      <c r="BE438" s="13"/>
      <c r="BF438" s="13"/>
      <c r="BG438" s="13"/>
      <c r="BH438" s="13"/>
      <c r="BI438" s="13"/>
      <c r="BJ438" s="13"/>
      <c r="BK438" s="13"/>
      <c r="BL438" s="13"/>
      <c r="BM438" s="13"/>
      <c r="BN438" s="13"/>
      <c r="BO438" s="13"/>
    </row>
    <row r="439" spans="1:67" x14ac:dyDescent="0.35">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c r="AD439" s="13"/>
      <c r="AE439" s="13"/>
      <c r="AF439" s="13"/>
      <c r="AG439" s="13"/>
      <c r="AH439" s="13"/>
      <c r="AI439" s="13"/>
      <c r="AJ439" s="13"/>
      <c r="AK439" s="13"/>
      <c r="AL439" s="13"/>
      <c r="AM439" s="13"/>
      <c r="AN439" s="13"/>
      <c r="AO439" s="13"/>
      <c r="AP439" s="13"/>
      <c r="AQ439" s="13"/>
      <c r="AR439" s="13"/>
      <c r="AS439" s="13"/>
      <c r="AT439" s="13"/>
      <c r="AU439" s="13"/>
      <c r="AV439" s="13"/>
      <c r="AW439" s="13"/>
      <c r="AX439" s="13"/>
      <c r="AY439" s="13"/>
      <c r="AZ439" s="13"/>
      <c r="BA439" s="13"/>
      <c r="BB439" s="13"/>
      <c r="BC439" s="13"/>
      <c r="BD439" s="13"/>
      <c r="BE439" s="13"/>
      <c r="BF439" s="13"/>
      <c r="BG439" s="13"/>
      <c r="BH439" s="13"/>
      <c r="BI439" s="13"/>
      <c r="BJ439" s="13"/>
      <c r="BK439" s="13"/>
      <c r="BL439" s="13"/>
      <c r="BM439" s="13"/>
      <c r="BN439" s="13"/>
      <c r="BO439" s="13"/>
    </row>
    <row r="440" spans="1:67" x14ac:dyDescent="0.35">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c r="AD440" s="13"/>
      <c r="AE440" s="13"/>
      <c r="AF440" s="13"/>
      <c r="AG440" s="13"/>
      <c r="AH440" s="13"/>
      <c r="AI440" s="13"/>
      <c r="AJ440" s="13"/>
      <c r="AK440" s="13"/>
      <c r="AL440" s="13"/>
      <c r="AM440" s="13"/>
      <c r="AN440" s="13"/>
      <c r="AO440" s="13"/>
      <c r="AP440" s="13"/>
      <c r="AQ440" s="13"/>
      <c r="AR440" s="13"/>
      <c r="AS440" s="13"/>
      <c r="AT440" s="13"/>
      <c r="AU440" s="13"/>
      <c r="AV440" s="13"/>
      <c r="AW440" s="13"/>
      <c r="AX440" s="13"/>
      <c r="AY440" s="13"/>
      <c r="AZ440" s="13"/>
      <c r="BA440" s="13"/>
      <c r="BB440" s="13"/>
      <c r="BC440" s="13"/>
      <c r="BD440" s="13"/>
      <c r="BE440" s="13"/>
      <c r="BF440" s="13"/>
      <c r="BG440" s="13"/>
      <c r="BH440" s="13"/>
      <c r="BI440" s="13"/>
      <c r="BJ440" s="13"/>
      <c r="BK440" s="13"/>
      <c r="BL440" s="13"/>
      <c r="BM440" s="13"/>
      <c r="BN440" s="13"/>
      <c r="BO440" s="13"/>
    </row>
    <row r="441" spans="1:67" x14ac:dyDescent="0.35">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c r="AD441" s="13"/>
      <c r="AE441" s="13"/>
      <c r="AF441" s="13"/>
      <c r="AG441" s="13"/>
      <c r="AH441" s="13"/>
      <c r="AI441" s="13"/>
      <c r="AJ441" s="13"/>
      <c r="AK441" s="13"/>
      <c r="AL441" s="13"/>
      <c r="AM441" s="13"/>
      <c r="AN441" s="13"/>
      <c r="AO441" s="13"/>
      <c r="AP441" s="13"/>
      <c r="AQ441" s="13"/>
      <c r="AR441" s="13"/>
      <c r="AS441" s="13"/>
      <c r="AT441" s="13"/>
      <c r="AU441" s="13"/>
      <c r="AV441" s="13"/>
      <c r="AW441" s="13"/>
      <c r="AX441" s="13"/>
      <c r="AY441" s="13"/>
      <c r="AZ441" s="13"/>
      <c r="BA441" s="13"/>
      <c r="BB441" s="13"/>
      <c r="BC441" s="13"/>
      <c r="BD441" s="13"/>
      <c r="BE441" s="13"/>
      <c r="BF441" s="13"/>
      <c r="BG441" s="13"/>
      <c r="BH441" s="13"/>
      <c r="BI441" s="13"/>
      <c r="BJ441" s="13"/>
      <c r="BK441" s="13"/>
      <c r="BL441" s="13"/>
      <c r="BM441" s="13"/>
      <c r="BN441" s="13"/>
      <c r="BO441" s="13"/>
    </row>
    <row r="442" spans="1:67" x14ac:dyDescent="0.35">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c r="AD442" s="13"/>
      <c r="AE442" s="13"/>
      <c r="AF442" s="13"/>
      <c r="AG442" s="13"/>
      <c r="AH442" s="13"/>
      <c r="AI442" s="13"/>
      <c r="AJ442" s="13"/>
      <c r="AK442" s="13"/>
      <c r="AL442" s="13"/>
      <c r="AM442" s="13"/>
      <c r="AN442" s="13"/>
      <c r="AO442" s="13"/>
      <c r="AP442" s="13"/>
      <c r="AQ442" s="13"/>
      <c r="AR442" s="13"/>
      <c r="AS442" s="13"/>
      <c r="AT442" s="13"/>
      <c r="AU442" s="13"/>
      <c r="AV442" s="13"/>
      <c r="AW442" s="13"/>
      <c r="AX442" s="13"/>
      <c r="AY442" s="13"/>
      <c r="AZ442" s="13"/>
      <c r="BA442" s="13"/>
      <c r="BB442" s="13"/>
      <c r="BC442" s="13"/>
      <c r="BD442" s="13"/>
      <c r="BE442" s="13"/>
      <c r="BF442" s="13"/>
      <c r="BG442" s="13"/>
      <c r="BH442" s="13"/>
      <c r="BI442" s="13"/>
      <c r="BJ442" s="13"/>
      <c r="BK442" s="13"/>
      <c r="BL442" s="13"/>
      <c r="BM442" s="13"/>
      <c r="BN442" s="13"/>
      <c r="BO442" s="13"/>
    </row>
    <row r="443" spans="1:67" x14ac:dyDescent="0.35">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c r="AD443" s="13"/>
      <c r="AE443" s="13"/>
      <c r="AF443" s="13"/>
      <c r="AG443" s="13"/>
      <c r="AH443" s="13"/>
      <c r="AI443" s="13"/>
      <c r="AJ443" s="13"/>
      <c r="AK443" s="13"/>
      <c r="AL443" s="13"/>
      <c r="AM443" s="13"/>
      <c r="AN443" s="13"/>
      <c r="AO443" s="13"/>
      <c r="AP443" s="13"/>
      <c r="AQ443" s="13"/>
      <c r="AR443" s="13"/>
      <c r="AS443" s="13"/>
      <c r="AT443" s="13"/>
      <c r="AU443" s="13"/>
      <c r="AV443" s="13"/>
      <c r="AW443" s="13"/>
      <c r="AX443" s="13"/>
      <c r="AY443" s="13"/>
      <c r="AZ443" s="13"/>
      <c r="BA443" s="13"/>
      <c r="BB443" s="13"/>
      <c r="BC443" s="13"/>
      <c r="BD443" s="13"/>
      <c r="BE443" s="13"/>
      <c r="BF443" s="13"/>
      <c r="BG443" s="13"/>
      <c r="BH443" s="13"/>
      <c r="BI443" s="13"/>
      <c r="BJ443" s="13"/>
      <c r="BK443" s="13"/>
      <c r="BL443" s="13"/>
      <c r="BM443" s="13"/>
      <c r="BN443" s="13"/>
      <c r="BO443" s="13"/>
    </row>
    <row r="444" spans="1:67" x14ac:dyDescent="0.35">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c r="BB444" s="13"/>
      <c r="BC444" s="13"/>
      <c r="BD444" s="13"/>
      <c r="BE444" s="13"/>
      <c r="BF444" s="13"/>
      <c r="BG444" s="13"/>
      <c r="BH444" s="13"/>
      <c r="BI444" s="13"/>
      <c r="BJ444" s="13"/>
      <c r="BK444" s="13"/>
      <c r="BL444" s="13"/>
      <c r="BM444" s="13"/>
      <c r="BN444" s="13"/>
      <c r="BO444" s="13"/>
    </row>
    <row r="445" spans="1:67" x14ac:dyDescent="0.35">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c r="BB445" s="13"/>
      <c r="BC445" s="13"/>
      <c r="BD445" s="13"/>
      <c r="BE445" s="13"/>
      <c r="BF445" s="13"/>
      <c r="BG445" s="13"/>
      <c r="BH445" s="13"/>
      <c r="BI445" s="13"/>
      <c r="BJ445" s="13"/>
      <c r="BK445" s="13"/>
      <c r="BL445" s="13"/>
      <c r="BM445" s="13"/>
      <c r="BN445" s="13"/>
      <c r="BO445" s="13"/>
    </row>
    <row r="446" spans="1:67" x14ac:dyDescent="0.35">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c r="BB446" s="13"/>
      <c r="BC446" s="13"/>
      <c r="BD446" s="13"/>
      <c r="BE446" s="13"/>
      <c r="BF446" s="13"/>
      <c r="BG446" s="13"/>
      <c r="BH446" s="13"/>
      <c r="BI446" s="13"/>
      <c r="BJ446" s="13"/>
      <c r="BK446" s="13"/>
      <c r="BL446" s="13"/>
      <c r="BM446" s="13"/>
      <c r="BN446" s="13"/>
      <c r="BO446" s="13"/>
    </row>
    <row r="447" spans="1:67" x14ac:dyDescent="0.35">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c r="BB447" s="13"/>
      <c r="BC447" s="13"/>
      <c r="BD447" s="13"/>
      <c r="BE447" s="13"/>
      <c r="BF447" s="13"/>
      <c r="BG447" s="13"/>
      <c r="BH447" s="13"/>
      <c r="BI447" s="13"/>
      <c r="BJ447" s="13"/>
      <c r="BK447" s="13"/>
      <c r="BL447" s="13"/>
      <c r="BM447" s="13"/>
      <c r="BN447" s="13"/>
      <c r="BO447" s="13"/>
    </row>
    <row r="448" spans="1:67" x14ac:dyDescent="0.35">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c r="BB448" s="13"/>
      <c r="BC448" s="13"/>
      <c r="BD448" s="13"/>
      <c r="BE448" s="13"/>
      <c r="BF448" s="13"/>
      <c r="BG448" s="13"/>
      <c r="BH448" s="13"/>
      <c r="BI448" s="13"/>
      <c r="BJ448" s="13"/>
      <c r="BK448" s="13"/>
      <c r="BL448" s="13"/>
      <c r="BM448" s="13"/>
      <c r="BN448" s="13"/>
      <c r="BO448" s="13"/>
    </row>
    <row r="449" spans="1:67" x14ac:dyDescent="0.35">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c r="BB449" s="13"/>
      <c r="BC449" s="13"/>
      <c r="BD449" s="13"/>
      <c r="BE449" s="13"/>
      <c r="BF449" s="13"/>
      <c r="BG449" s="13"/>
      <c r="BH449" s="13"/>
      <c r="BI449" s="13"/>
      <c r="BJ449" s="13"/>
      <c r="BK449" s="13"/>
      <c r="BL449" s="13"/>
      <c r="BM449" s="13"/>
      <c r="BN449" s="13"/>
      <c r="BO449" s="13"/>
    </row>
    <row r="450" spans="1:67" x14ac:dyDescent="0.35">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c r="BB450" s="13"/>
      <c r="BC450" s="13"/>
      <c r="BD450" s="13"/>
      <c r="BE450" s="13"/>
      <c r="BF450" s="13"/>
      <c r="BG450" s="13"/>
      <c r="BH450" s="13"/>
      <c r="BI450" s="13"/>
      <c r="BJ450" s="13"/>
      <c r="BK450" s="13"/>
      <c r="BL450" s="13"/>
      <c r="BM450" s="13"/>
      <c r="BN450" s="13"/>
      <c r="BO450" s="13"/>
    </row>
    <row r="451" spans="1:67" x14ac:dyDescent="0.35">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c r="BB451" s="13"/>
      <c r="BC451" s="13"/>
      <c r="BD451" s="13"/>
      <c r="BE451" s="13"/>
      <c r="BF451" s="13"/>
      <c r="BG451" s="13"/>
      <c r="BH451" s="13"/>
      <c r="BI451" s="13"/>
      <c r="BJ451" s="13"/>
      <c r="BK451" s="13"/>
      <c r="BL451" s="13"/>
      <c r="BM451" s="13"/>
      <c r="BN451" s="13"/>
      <c r="BO451" s="13"/>
    </row>
    <row r="452" spans="1:67" x14ac:dyDescent="0.35">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c r="BB452" s="13"/>
      <c r="BC452" s="13"/>
      <c r="BD452" s="13"/>
      <c r="BE452" s="13"/>
      <c r="BF452" s="13"/>
      <c r="BG452" s="13"/>
      <c r="BH452" s="13"/>
      <c r="BI452" s="13"/>
      <c r="BJ452" s="13"/>
      <c r="BK452" s="13"/>
      <c r="BL452" s="13"/>
      <c r="BM452" s="13"/>
      <c r="BN452" s="13"/>
      <c r="BO452" s="13"/>
    </row>
    <row r="453" spans="1:67" x14ac:dyDescent="0.35">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c r="BB453" s="13"/>
      <c r="BC453" s="13"/>
      <c r="BD453" s="13"/>
      <c r="BE453" s="13"/>
      <c r="BF453" s="13"/>
      <c r="BG453" s="13"/>
      <c r="BH453" s="13"/>
      <c r="BI453" s="13"/>
      <c r="BJ453" s="13"/>
      <c r="BK453" s="13"/>
      <c r="BL453" s="13"/>
      <c r="BM453" s="13"/>
      <c r="BN453" s="13"/>
      <c r="BO453" s="13"/>
    </row>
    <row r="454" spans="1:67" x14ac:dyDescent="0.35">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c r="BB454" s="13"/>
      <c r="BC454" s="13"/>
      <c r="BD454" s="13"/>
      <c r="BE454" s="13"/>
      <c r="BF454" s="13"/>
      <c r="BG454" s="13"/>
      <c r="BH454" s="13"/>
      <c r="BI454" s="13"/>
      <c r="BJ454" s="13"/>
      <c r="BK454" s="13"/>
      <c r="BL454" s="13"/>
      <c r="BM454" s="13"/>
      <c r="BN454" s="13"/>
      <c r="BO454" s="13"/>
    </row>
    <row r="455" spans="1:67" x14ac:dyDescent="0.35">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c r="BB455" s="13"/>
      <c r="BC455" s="13"/>
      <c r="BD455" s="13"/>
      <c r="BE455" s="13"/>
      <c r="BF455" s="13"/>
      <c r="BG455" s="13"/>
      <c r="BH455" s="13"/>
      <c r="BI455" s="13"/>
      <c r="BJ455" s="13"/>
      <c r="BK455" s="13"/>
      <c r="BL455" s="13"/>
      <c r="BM455" s="13"/>
      <c r="BN455" s="13"/>
      <c r="BO455" s="13"/>
    </row>
    <row r="456" spans="1:67" x14ac:dyDescent="0.35">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c r="BB456" s="13"/>
      <c r="BC456" s="13"/>
      <c r="BD456" s="13"/>
      <c r="BE456" s="13"/>
      <c r="BF456" s="13"/>
      <c r="BG456" s="13"/>
      <c r="BH456" s="13"/>
      <c r="BI456" s="13"/>
      <c r="BJ456" s="13"/>
      <c r="BK456" s="13"/>
      <c r="BL456" s="13"/>
      <c r="BM456" s="13"/>
      <c r="BN456" s="13"/>
      <c r="BO456" s="13"/>
    </row>
    <row r="457" spans="1:67" x14ac:dyDescent="0.35">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c r="BB457" s="13"/>
      <c r="BC457" s="13"/>
      <c r="BD457" s="13"/>
      <c r="BE457" s="13"/>
      <c r="BF457" s="13"/>
      <c r="BG457" s="13"/>
      <c r="BH457" s="13"/>
      <c r="BI457" s="13"/>
      <c r="BJ457" s="13"/>
      <c r="BK457" s="13"/>
      <c r="BL457" s="13"/>
      <c r="BM457" s="13"/>
      <c r="BN457" s="13"/>
      <c r="BO457" s="13"/>
    </row>
    <row r="458" spans="1:67" x14ac:dyDescent="0.35">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c r="BB458" s="13"/>
      <c r="BC458" s="13"/>
      <c r="BD458" s="13"/>
      <c r="BE458" s="13"/>
      <c r="BF458" s="13"/>
      <c r="BG458" s="13"/>
      <c r="BH458" s="13"/>
      <c r="BI458" s="13"/>
      <c r="BJ458" s="13"/>
      <c r="BK458" s="13"/>
      <c r="BL458" s="13"/>
      <c r="BM458" s="13"/>
      <c r="BN458" s="13"/>
      <c r="BO458" s="13"/>
    </row>
    <row r="459" spans="1:67" x14ac:dyDescent="0.35">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c r="BB459" s="13"/>
      <c r="BC459" s="13"/>
      <c r="BD459" s="13"/>
      <c r="BE459" s="13"/>
      <c r="BF459" s="13"/>
      <c r="BG459" s="13"/>
      <c r="BH459" s="13"/>
      <c r="BI459" s="13"/>
      <c r="BJ459" s="13"/>
      <c r="BK459" s="13"/>
      <c r="BL459" s="13"/>
      <c r="BM459" s="13"/>
      <c r="BN459" s="13"/>
      <c r="BO459" s="13"/>
    </row>
    <row r="460" spans="1:67" x14ac:dyDescent="0.35">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c r="BB460" s="13"/>
      <c r="BC460" s="13"/>
      <c r="BD460" s="13"/>
      <c r="BE460" s="13"/>
      <c r="BF460" s="13"/>
      <c r="BG460" s="13"/>
      <c r="BH460" s="13"/>
      <c r="BI460" s="13"/>
      <c r="BJ460" s="13"/>
      <c r="BK460" s="13"/>
      <c r="BL460" s="13"/>
      <c r="BM460" s="13"/>
      <c r="BN460" s="13"/>
      <c r="BO460" s="13"/>
    </row>
    <row r="461" spans="1:67" x14ac:dyDescent="0.35">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c r="BB461" s="13"/>
      <c r="BC461" s="13"/>
      <c r="BD461" s="13"/>
      <c r="BE461" s="13"/>
      <c r="BF461" s="13"/>
      <c r="BG461" s="13"/>
      <c r="BH461" s="13"/>
      <c r="BI461" s="13"/>
      <c r="BJ461" s="13"/>
      <c r="BK461" s="13"/>
      <c r="BL461" s="13"/>
      <c r="BM461" s="13"/>
      <c r="BN461" s="13"/>
      <c r="BO461" s="13"/>
    </row>
    <row r="462" spans="1:67" x14ac:dyDescent="0.35">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c r="BB462" s="13"/>
      <c r="BC462" s="13"/>
      <c r="BD462" s="13"/>
      <c r="BE462" s="13"/>
      <c r="BF462" s="13"/>
      <c r="BG462" s="13"/>
      <c r="BH462" s="13"/>
      <c r="BI462" s="13"/>
      <c r="BJ462" s="13"/>
      <c r="BK462" s="13"/>
      <c r="BL462" s="13"/>
      <c r="BM462" s="13"/>
      <c r="BN462" s="13"/>
      <c r="BO462" s="13"/>
    </row>
    <row r="463" spans="1:67" x14ac:dyDescent="0.35">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c r="BB463" s="13"/>
      <c r="BC463" s="13"/>
      <c r="BD463" s="13"/>
      <c r="BE463" s="13"/>
      <c r="BF463" s="13"/>
      <c r="BG463" s="13"/>
      <c r="BH463" s="13"/>
      <c r="BI463" s="13"/>
      <c r="BJ463" s="13"/>
      <c r="BK463" s="13"/>
      <c r="BL463" s="13"/>
      <c r="BM463" s="13"/>
      <c r="BN463" s="13"/>
      <c r="BO463" s="13"/>
    </row>
    <row r="464" spans="1:67" x14ac:dyDescent="0.35">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c r="BB464" s="13"/>
      <c r="BC464" s="13"/>
      <c r="BD464" s="13"/>
      <c r="BE464" s="13"/>
      <c r="BF464" s="13"/>
      <c r="BG464" s="13"/>
      <c r="BH464" s="13"/>
      <c r="BI464" s="13"/>
      <c r="BJ464" s="13"/>
      <c r="BK464" s="13"/>
      <c r="BL464" s="13"/>
      <c r="BM464" s="13"/>
      <c r="BN464" s="13"/>
      <c r="BO464" s="13"/>
    </row>
    <row r="465" spans="1:67" x14ac:dyDescent="0.35">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c r="BB465" s="13"/>
      <c r="BC465" s="13"/>
      <c r="BD465" s="13"/>
      <c r="BE465" s="13"/>
      <c r="BF465" s="13"/>
      <c r="BG465" s="13"/>
      <c r="BH465" s="13"/>
      <c r="BI465" s="13"/>
      <c r="BJ465" s="13"/>
      <c r="BK465" s="13"/>
      <c r="BL465" s="13"/>
      <c r="BM465" s="13"/>
      <c r="BN465" s="13"/>
      <c r="BO465" s="13"/>
    </row>
    <row r="466" spans="1:67" x14ac:dyDescent="0.35">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c r="BB466" s="13"/>
      <c r="BC466" s="13"/>
      <c r="BD466" s="13"/>
      <c r="BE466" s="13"/>
      <c r="BF466" s="13"/>
      <c r="BG466" s="13"/>
      <c r="BH466" s="13"/>
      <c r="BI466" s="13"/>
      <c r="BJ466" s="13"/>
      <c r="BK466" s="13"/>
      <c r="BL466" s="13"/>
      <c r="BM466" s="13"/>
      <c r="BN466" s="13"/>
      <c r="BO466" s="13"/>
    </row>
    <row r="467" spans="1:67" x14ac:dyDescent="0.35">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c r="BB467" s="13"/>
      <c r="BC467" s="13"/>
      <c r="BD467" s="13"/>
      <c r="BE467" s="13"/>
      <c r="BF467" s="13"/>
      <c r="BG467" s="13"/>
      <c r="BH467" s="13"/>
      <c r="BI467" s="13"/>
      <c r="BJ467" s="13"/>
      <c r="BK467" s="13"/>
      <c r="BL467" s="13"/>
      <c r="BM467" s="13"/>
      <c r="BN467" s="13"/>
      <c r="BO467" s="13"/>
    </row>
    <row r="468" spans="1:67" x14ac:dyDescent="0.35">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c r="BB468" s="13"/>
      <c r="BC468" s="13"/>
      <c r="BD468" s="13"/>
      <c r="BE468" s="13"/>
      <c r="BF468" s="13"/>
      <c r="BG468" s="13"/>
      <c r="BH468" s="13"/>
      <c r="BI468" s="13"/>
      <c r="BJ468" s="13"/>
      <c r="BK468" s="13"/>
      <c r="BL468" s="13"/>
      <c r="BM468" s="13"/>
      <c r="BN468" s="13"/>
      <c r="BO468" s="13"/>
    </row>
    <row r="469" spans="1:67" x14ac:dyDescent="0.35">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c r="BB469" s="13"/>
      <c r="BC469" s="13"/>
      <c r="BD469" s="13"/>
      <c r="BE469" s="13"/>
      <c r="BF469" s="13"/>
      <c r="BG469" s="13"/>
      <c r="BH469" s="13"/>
      <c r="BI469" s="13"/>
      <c r="BJ469" s="13"/>
      <c r="BK469" s="13"/>
      <c r="BL469" s="13"/>
      <c r="BM469" s="13"/>
      <c r="BN469" s="13"/>
      <c r="BO469" s="13"/>
    </row>
    <row r="470" spans="1:67" x14ac:dyDescent="0.35">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c r="BB470" s="13"/>
      <c r="BC470" s="13"/>
      <c r="BD470" s="13"/>
      <c r="BE470" s="13"/>
      <c r="BF470" s="13"/>
      <c r="BG470" s="13"/>
      <c r="BH470" s="13"/>
      <c r="BI470" s="13"/>
      <c r="BJ470" s="13"/>
      <c r="BK470" s="13"/>
      <c r="BL470" s="13"/>
      <c r="BM470" s="13"/>
      <c r="BN470" s="13"/>
      <c r="BO470" s="13"/>
    </row>
    <row r="471" spans="1:67" x14ac:dyDescent="0.35">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c r="BB471" s="13"/>
      <c r="BC471" s="13"/>
      <c r="BD471" s="13"/>
      <c r="BE471" s="13"/>
      <c r="BF471" s="13"/>
      <c r="BG471" s="13"/>
      <c r="BH471" s="13"/>
      <c r="BI471" s="13"/>
      <c r="BJ471" s="13"/>
      <c r="BK471" s="13"/>
      <c r="BL471" s="13"/>
      <c r="BM471" s="13"/>
      <c r="BN471" s="13"/>
      <c r="BO471" s="13"/>
    </row>
    <row r="472" spans="1:67" x14ac:dyDescent="0.35">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c r="BB472" s="13"/>
      <c r="BC472" s="13"/>
      <c r="BD472" s="13"/>
      <c r="BE472" s="13"/>
      <c r="BF472" s="13"/>
      <c r="BG472" s="13"/>
      <c r="BH472" s="13"/>
      <c r="BI472" s="13"/>
      <c r="BJ472" s="13"/>
      <c r="BK472" s="13"/>
      <c r="BL472" s="13"/>
      <c r="BM472" s="13"/>
      <c r="BN472" s="13"/>
      <c r="BO472" s="13"/>
    </row>
    <row r="473" spans="1:67" x14ac:dyDescent="0.35">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c r="BB473" s="13"/>
      <c r="BC473" s="13"/>
      <c r="BD473" s="13"/>
      <c r="BE473" s="13"/>
      <c r="BF473" s="13"/>
      <c r="BG473" s="13"/>
      <c r="BH473" s="13"/>
      <c r="BI473" s="13"/>
      <c r="BJ473" s="13"/>
      <c r="BK473" s="13"/>
      <c r="BL473" s="13"/>
      <c r="BM473" s="13"/>
      <c r="BN473" s="13"/>
      <c r="BO473" s="13"/>
    </row>
    <row r="474" spans="1:67" x14ac:dyDescent="0.35">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c r="BB474" s="13"/>
      <c r="BC474" s="13"/>
      <c r="BD474" s="13"/>
      <c r="BE474" s="13"/>
      <c r="BF474" s="13"/>
      <c r="BG474" s="13"/>
      <c r="BH474" s="13"/>
      <c r="BI474" s="13"/>
      <c r="BJ474" s="13"/>
      <c r="BK474" s="13"/>
      <c r="BL474" s="13"/>
      <c r="BM474" s="13"/>
      <c r="BN474" s="13"/>
      <c r="BO474" s="13"/>
    </row>
    <row r="475" spans="1:67" x14ac:dyDescent="0.35">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c r="BB475" s="13"/>
      <c r="BC475" s="13"/>
      <c r="BD475" s="13"/>
      <c r="BE475" s="13"/>
      <c r="BF475" s="13"/>
      <c r="BG475" s="13"/>
      <c r="BH475" s="13"/>
      <c r="BI475" s="13"/>
      <c r="BJ475" s="13"/>
      <c r="BK475" s="13"/>
      <c r="BL475" s="13"/>
      <c r="BM475" s="13"/>
      <c r="BN475" s="13"/>
      <c r="BO475" s="13"/>
    </row>
    <row r="476" spans="1:67" x14ac:dyDescent="0.35">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c r="BB476" s="13"/>
      <c r="BC476" s="13"/>
      <c r="BD476" s="13"/>
      <c r="BE476" s="13"/>
      <c r="BF476" s="13"/>
      <c r="BG476" s="13"/>
      <c r="BH476" s="13"/>
      <c r="BI476" s="13"/>
      <c r="BJ476" s="13"/>
      <c r="BK476" s="13"/>
      <c r="BL476" s="13"/>
      <c r="BM476" s="13"/>
      <c r="BN476" s="13"/>
      <c r="BO476" s="13"/>
    </row>
    <row r="477" spans="1:67" x14ac:dyDescent="0.35">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c r="BB477" s="13"/>
      <c r="BC477" s="13"/>
      <c r="BD477" s="13"/>
      <c r="BE477" s="13"/>
      <c r="BF477" s="13"/>
      <c r="BG477" s="13"/>
      <c r="BH477" s="13"/>
      <c r="BI477" s="13"/>
      <c r="BJ477" s="13"/>
      <c r="BK477" s="13"/>
      <c r="BL477" s="13"/>
      <c r="BM477" s="13"/>
      <c r="BN477" s="13"/>
      <c r="BO477" s="13"/>
    </row>
    <row r="478" spans="1:67" x14ac:dyDescent="0.35">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c r="BB478" s="13"/>
      <c r="BC478" s="13"/>
      <c r="BD478" s="13"/>
      <c r="BE478" s="13"/>
      <c r="BF478" s="13"/>
      <c r="BG478" s="13"/>
      <c r="BH478" s="13"/>
      <c r="BI478" s="13"/>
      <c r="BJ478" s="13"/>
      <c r="BK478" s="13"/>
      <c r="BL478" s="13"/>
      <c r="BM478" s="13"/>
      <c r="BN478" s="13"/>
      <c r="BO478" s="13"/>
    </row>
    <row r="479" spans="1:67" x14ac:dyDescent="0.35">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c r="BB479" s="13"/>
      <c r="BC479" s="13"/>
      <c r="BD479" s="13"/>
      <c r="BE479" s="13"/>
      <c r="BF479" s="13"/>
      <c r="BG479" s="13"/>
      <c r="BH479" s="13"/>
      <c r="BI479" s="13"/>
      <c r="BJ479" s="13"/>
      <c r="BK479" s="13"/>
      <c r="BL479" s="13"/>
      <c r="BM479" s="13"/>
      <c r="BN479" s="13"/>
      <c r="BO479" s="13"/>
    </row>
    <row r="480" spans="1:67" x14ac:dyDescent="0.35">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c r="BB480" s="13"/>
      <c r="BC480" s="13"/>
      <c r="BD480" s="13"/>
      <c r="BE480" s="13"/>
      <c r="BF480" s="13"/>
      <c r="BG480" s="13"/>
      <c r="BH480" s="13"/>
      <c r="BI480" s="13"/>
      <c r="BJ480" s="13"/>
      <c r="BK480" s="13"/>
      <c r="BL480" s="13"/>
      <c r="BM480" s="13"/>
      <c r="BN480" s="13"/>
      <c r="BO480" s="13"/>
    </row>
    <row r="481" spans="1:67" x14ac:dyDescent="0.35">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c r="BB481" s="13"/>
      <c r="BC481" s="13"/>
      <c r="BD481" s="13"/>
      <c r="BE481" s="13"/>
      <c r="BF481" s="13"/>
      <c r="BG481" s="13"/>
      <c r="BH481" s="13"/>
      <c r="BI481" s="13"/>
      <c r="BJ481" s="13"/>
      <c r="BK481" s="13"/>
      <c r="BL481" s="13"/>
      <c r="BM481" s="13"/>
      <c r="BN481" s="13"/>
      <c r="BO481" s="13"/>
    </row>
    <row r="482" spans="1:67" x14ac:dyDescent="0.35">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c r="BB482" s="13"/>
      <c r="BC482" s="13"/>
      <c r="BD482" s="13"/>
      <c r="BE482" s="13"/>
      <c r="BF482" s="13"/>
      <c r="BG482" s="13"/>
      <c r="BH482" s="13"/>
      <c r="BI482" s="13"/>
      <c r="BJ482" s="13"/>
      <c r="BK482" s="13"/>
      <c r="BL482" s="13"/>
      <c r="BM482" s="13"/>
      <c r="BN482" s="13"/>
      <c r="BO482" s="13"/>
    </row>
    <row r="483" spans="1:67" x14ac:dyDescent="0.35">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c r="BB483" s="13"/>
      <c r="BC483" s="13"/>
      <c r="BD483" s="13"/>
      <c r="BE483" s="13"/>
      <c r="BF483" s="13"/>
      <c r="BG483" s="13"/>
      <c r="BH483" s="13"/>
      <c r="BI483" s="13"/>
      <c r="BJ483" s="13"/>
      <c r="BK483" s="13"/>
      <c r="BL483" s="13"/>
      <c r="BM483" s="13"/>
      <c r="BN483" s="13"/>
      <c r="BO483" s="13"/>
    </row>
    <row r="484" spans="1:67" x14ac:dyDescent="0.35">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c r="BB484" s="13"/>
      <c r="BC484" s="13"/>
      <c r="BD484" s="13"/>
      <c r="BE484" s="13"/>
      <c r="BF484" s="13"/>
      <c r="BG484" s="13"/>
      <c r="BH484" s="13"/>
      <c r="BI484" s="13"/>
      <c r="BJ484" s="13"/>
      <c r="BK484" s="13"/>
      <c r="BL484" s="13"/>
      <c r="BM484" s="13"/>
      <c r="BN484" s="13"/>
      <c r="BO484" s="13"/>
    </row>
    <row r="485" spans="1:67" x14ac:dyDescent="0.35">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c r="BB485" s="13"/>
      <c r="BC485" s="13"/>
      <c r="BD485" s="13"/>
      <c r="BE485" s="13"/>
      <c r="BF485" s="13"/>
      <c r="BG485" s="13"/>
      <c r="BH485" s="13"/>
      <c r="BI485" s="13"/>
      <c r="BJ485" s="13"/>
      <c r="BK485" s="13"/>
      <c r="BL485" s="13"/>
      <c r="BM485" s="13"/>
      <c r="BN485" s="13"/>
      <c r="BO485" s="13"/>
    </row>
    <row r="486" spans="1:67" x14ac:dyDescent="0.35">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c r="BB486" s="13"/>
      <c r="BC486" s="13"/>
      <c r="BD486" s="13"/>
      <c r="BE486" s="13"/>
      <c r="BF486" s="13"/>
      <c r="BG486" s="13"/>
      <c r="BH486" s="13"/>
      <c r="BI486" s="13"/>
      <c r="BJ486" s="13"/>
      <c r="BK486" s="13"/>
      <c r="BL486" s="13"/>
      <c r="BM486" s="13"/>
      <c r="BN486" s="13"/>
      <c r="BO486" s="13"/>
    </row>
    <row r="487" spans="1:67" x14ac:dyDescent="0.35">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c r="BB487" s="13"/>
      <c r="BC487" s="13"/>
      <c r="BD487" s="13"/>
      <c r="BE487" s="13"/>
      <c r="BF487" s="13"/>
      <c r="BG487" s="13"/>
      <c r="BH487" s="13"/>
      <c r="BI487" s="13"/>
      <c r="BJ487" s="13"/>
      <c r="BK487" s="13"/>
      <c r="BL487" s="13"/>
      <c r="BM487" s="13"/>
      <c r="BN487" s="13"/>
      <c r="BO487" s="13"/>
    </row>
    <row r="488" spans="1:67" x14ac:dyDescent="0.35">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c r="BB488" s="13"/>
      <c r="BC488" s="13"/>
      <c r="BD488" s="13"/>
      <c r="BE488" s="13"/>
      <c r="BF488" s="13"/>
      <c r="BG488" s="13"/>
      <c r="BH488" s="13"/>
      <c r="BI488" s="13"/>
      <c r="BJ488" s="13"/>
      <c r="BK488" s="13"/>
      <c r="BL488" s="13"/>
      <c r="BM488" s="13"/>
      <c r="BN488" s="13"/>
      <c r="BO488" s="13"/>
    </row>
    <row r="489" spans="1:67" x14ac:dyDescent="0.35">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c r="BB489" s="13"/>
      <c r="BC489" s="13"/>
      <c r="BD489" s="13"/>
      <c r="BE489" s="13"/>
      <c r="BF489" s="13"/>
      <c r="BG489" s="13"/>
      <c r="BH489" s="13"/>
      <c r="BI489" s="13"/>
      <c r="BJ489" s="13"/>
      <c r="BK489" s="13"/>
      <c r="BL489" s="13"/>
      <c r="BM489" s="13"/>
      <c r="BN489" s="13"/>
      <c r="BO489" s="13"/>
    </row>
    <row r="490" spans="1:67" x14ac:dyDescent="0.35">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c r="BB490" s="13"/>
      <c r="BC490" s="13"/>
      <c r="BD490" s="13"/>
      <c r="BE490" s="13"/>
      <c r="BF490" s="13"/>
      <c r="BG490" s="13"/>
      <c r="BH490" s="13"/>
      <c r="BI490" s="13"/>
      <c r="BJ490" s="13"/>
      <c r="BK490" s="13"/>
      <c r="BL490" s="13"/>
      <c r="BM490" s="13"/>
      <c r="BN490" s="13"/>
      <c r="BO490" s="13"/>
    </row>
    <row r="491" spans="1:67" x14ac:dyDescent="0.35">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c r="BB491" s="13"/>
      <c r="BC491" s="13"/>
      <c r="BD491" s="13"/>
      <c r="BE491" s="13"/>
      <c r="BF491" s="13"/>
      <c r="BG491" s="13"/>
      <c r="BH491" s="13"/>
      <c r="BI491" s="13"/>
      <c r="BJ491" s="13"/>
      <c r="BK491" s="13"/>
      <c r="BL491" s="13"/>
      <c r="BM491" s="13"/>
      <c r="BN491" s="13"/>
      <c r="BO491" s="13"/>
    </row>
    <row r="492" spans="1:67" x14ac:dyDescent="0.35">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c r="BB492" s="13"/>
      <c r="BC492" s="13"/>
      <c r="BD492" s="13"/>
      <c r="BE492" s="13"/>
      <c r="BF492" s="13"/>
      <c r="BG492" s="13"/>
      <c r="BH492" s="13"/>
      <c r="BI492" s="13"/>
      <c r="BJ492" s="13"/>
      <c r="BK492" s="13"/>
      <c r="BL492" s="13"/>
      <c r="BM492" s="13"/>
      <c r="BN492" s="13"/>
      <c r="BO492" s="13"/>
    </row>
    <row r="493" spans="1:67" x14ac:dyDescent="0.35">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c r="BB493" s="13"/>
      <c r="BC493" s="13"/>
      <c r="BD493" s="13"/>
      <c r="BE493" s="13"/>
      <c r="BF493" s="13"/>
      <c r="BG493" s="13"/>
      <c r="BH493" s="13"/>
      <c r="BI493" s="13"/>
      <c r="BJ493" s="13"/>
      <c r="BK493" s="13"/>
      <c r="BL493" s="13"/>
      <c r="BM493" s="13"/>
      <c r="BN493" s="13"/>
      <c r="BO493" s="13"/>
    </row>
    <row r="494" spans="1:67" x14ac:dyDescent="0.35">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c r="BB494" s="13"/>
      <c r="BC494" s="13"/>
      <c r="BD494" s="13"/>
      <c r="BE494" s="13"/>
      <c r="BF494" s="13"/>
      <c r="BG494" s="13"/>
      <c r="BH494" s="13"/>
      <c r="BI494" s="13"/>
      <c r="BJ494" s="13"/>
      <c r="BK494" s="13"/>
      <c r="BL494" s="13"/>
      <c r="BM494" s="13"/>
      <c r="BN494" s="13"/>
      <c r="BO494" s="13"/>
    </row>
    <row r="495" spans="1:67" x14ac:dyDescent="0.35">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row>
    <row r="496" spans="1:67" x14ac:dyDescent="0.35">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row>
    <row r="497" spans="1:67" x14ac:dyDescent="0.35">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c r="BB497" s="13"/>
      <c r="BC497" s="13"/>
      <c r="BD497" s="13"/>
      <c r="BE497" s="13"/>
      <c r="BF497" s="13"/>
      <c r="BG497" s="13"/>
      <c r="BH497" s="13"/>
      <c r="BI497" s="13"/>
      <c r="BJ497" s="13"/>
      <c r="BK497" s="13"/>
      <c r="BL497" s="13"/>
      <c r="BM497" s="13"/>
      <c r="BN497" s="13"/>
      <c r="BO497" s="13"/>
    </row>
    <row r="498" spans="1:67" x14ac:dyDescent="0.35">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c r="BB498" s="13"/>
      <c r="BC498" s="13"/>
      <c r="BD498" s="13"/>
      <c r="BE498" s="13"/>
      <c r="BF498" s="13"/>
      <c r="BG498" s="13"/>
      <c r="BH498" s="13"/>
      <c r="BI498" s="13"/>
      <c r="BJ498" s="13"/>
      <c r="BK498" s="13"/>
      <c r="BL498" s="13"/>
      <c r="BM498" s="13"/>
      <c r="BN498" s="13"/>
      <c r="BO498" s="13"/>
    </row>
    <row r="499" spans="1:67" x14ac:dyDescent="0.35">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c r="BB499" s="13"/>
      <c r="BC499" s="13"/>
      <c r="BD499" s="13"/>
      <c r="BE499" s="13"/>
      <c r="BF499" s="13"/>
      <c r="BG499" s="13"/>
      <c r="BH499" s="13"/>
      <c r="BI499" s="13"/>
      <c r="BJ499" s="13"/>
      <c r="BK499" s="13"/>
      <c r="BL499" s="13"/>
      <c r="BM499" s="13"/>
      <c r="BN499" s="13"/>
      <c r="BO499" s="13"/>
    </row>
    <row r="500" spans="1:67" x14ac:dyDescent="0.35">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c r="BC500" s="13"/>
      <c r="BD500" s="13"/>
      <c r="BE500" s="13"/>
      <c r="BF500" s="13"/>
      <c r="BG500" s="13"/>
      <c r="BH500" s="13"/>
      <c r="BI500" s="13"/>
      <c r="BJ500" s="13"/>
      <c r="BK500" s="13"/>
      <c r="BL500" s="13"/>
      <c r="BM500" s="13"/>
      <c r="BN500" s="13"/>
      <c r="BO500" s="13"/>
    </row>
    <row r="501" spans="1:67" x14ac:dyDescent="0.35">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c r="BB501" s="13"/>
      <c r="BC501" s="13"/>
      <c r="BD501" s="13"/>
      <c r="BE501" s="13"/>
      <c r="BF501" s="13"/>
      <c r="BG501" s="13"/>
      <c r="BH501" s="13"/>
      <c r="BI501" s="13"/>
      <c r="BJ501" s="13"/>
      <c r="BK501" s="13"/>
      <c r="BL501" s="13"/>
      <c r="BM501" s="13"/>
      <c r="BN501" s="13"/>
      <c r="BO501" s="13"/>
    </row>
    <row r="502" spans="1:67" x14ac:dyDescent="0.35">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c r="BB502" s="13"/>
      <c r="BC502" s="13"/>
      <c r="BD502" s="13"/>
      <c r="BE502" s="13"/>
      <c r="BF502" s="13"/>
      <c r="BG502" s="13"/>
      <c r="BH502" s="13"/>
      <c r="BI502" s="13"/>
      <c r="BJ502" s="13"/>
      <c r="BK502" s="13"/>
      <c r="BL502" s="13"/>
      <c r="BM502" s="13"/>
      <c r="BN502" s="13"/>
      <c r="BO502" s="13"/>
    </row>
    <row r="503" spans="1:67" x14ac:dyDescent="0.35">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c r="BB503" s="13"/>
      <c r="BC503" s="13"/>
      <c r="BD503" s="13"/>
      <c r="BE503" s="13"/>
      <c r="BF503" s="13"/>
      <c r="BG503" s="13"/>
      <c r="BH503" s="13"/>
      <c r="BI503" s="13"/>
      <c r="BJ503" s="13"/>
      <c r="BK503" s="13"/>
      <c r="BL503" s="13"/>
      <c r="BM503" s="13"/>
      <c r="BN503" s="13"/>
      <c r="BO503" s="13"/>
    </row>
    <row r="504" spans="1:67" x14ac:dyDescent="0.35">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c r="BB504" s="13"/>
      <c r="BC504" s="13"/>
      <c r="BD504" s="13"/>
      <c r="BE504" s="13"/>
      <c r="BF504" s="13"/>
      <c r="BG504" s="13"/>
      <c r="BH504" s="13"/>
      <c r="BI504" s="13"/>
      <c r="BJ504" s="13"/>
      <c r="BK504" s="13"/>
      <c r="BL504" s="13"/>
      <c r="BM504" s="13"/>
      <c r="BN504" s="13"/>
      <c r="BO504" s="13"/>
    </row>
    <row r="505" spans="1:67" x14ac:dyDescent="0.35">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c r="BB505" s="13"/>
      <c r="BC505" s="13"/>
      <c r="BD505" s="13"/>
      <c r="BE505" s="13"/>
      <c r="BF505" s="13"/>
      <c r="BG505" s="13"/>
      <c r="BH505" s="13"/>
      <c r="BI505" s="13"/>
      <c r="BJ505" s="13"/>
      <c r="BK505" s="13"/>
      <c r="BL505" s="13"/>
      <c r="BM505" s="13"/>
      <c r="BN505" s="13"/>
      <c r="BO505" s="13"/>
    </row>
    <row r="506" spans="1:67" x14ac:dyDescent="0.35">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c r="BB506" s="13"/>
      <c r="BC506" s="13"/>
      <c r="BD506" s="13"/>
      <c r="BE506" s="13"/>
      <c r="BF506" s="13"/>
      <c r="BG506" s="13"/>
      <c r="BH506" s="13"/>
      <c r="BI506" s="13"/>
      <c r="BJ506" s="13"/>
      <c r="BK506" s="13"/>
      <c r="BL506" s="13"/>
      <c r="BM506" s="13"/>
      <c r="BN506" s="13"/>
      <c r="BO506" s="13"/>
    </row>
    <row r="507" spans="1:67" x14ac:dyDescent="0.35">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c r="BB507" s="13"/>
      <c r="BC507" s="13"/>
      <c r="BD507" s="13"/>
      <c r="BE507" s="13"/>
      <c r="BF507" s="13"/>
      <c r="BG507" s="13"/>
      <c r="BH507" s="13"/>
      <c r="BI507" s="13"/>
      <c r="BJ507" s="13"/>
      <c r="BK507" s="13"/>
      <c r="BL507" s="13"/>
      <c r="BM507" s="13"/>
      <c r="BN507" s="13"/>
      <c r="BO507" s="13"/>
    </row>
    <row r="508" spans="1:67" x14ac:dyDescent="0.35">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c r="BB508" s="13"/>
      <c r="BC508" s="13"/>
      <c r="BD508" s="13"/>
      <c r="BE508" s="13"/>
      <c r="BF508" s="13"/>
      <c r="BG508" s="13"/>
      <c r="BH508" s="13"/>
      <c r="BI508" s="13"/>
      <c r="BJ508" s="13"/>
      <c r="BK508" s="13"/>
      <c r="BL508" s="13"/>
      <c r="BM508" s="13"/>
      <c r="BN508" s="13"/>
      <c r="BO508" s="13"/>
    </row>
    <row r="509" spans="1:67" x14ac:dyDescent="0.35">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c r="BB509" s="13"/>
      <c r="BC509" s="13"/>
      <c r="BD509" s="13"/>
      <c r="BE509" s="13"/>
      <c r="BF509" s="13"/>
      <c r="BG509" s="13"/>
      <c r="BH509" s="13"/>
      <c r="BI509" s="13"/>
      <c r="BJ509" s="13"/>
      <c r="BK509" s="13"/>
      <c r="BL509" s="13"/>
      <c r="BM509" s="13"/>
      <c r="BN509" s="13"/>
      <c r="BO509" s="13"/>
    </row>
    <row r="510" spans="1:67" x14ac:dyDescent="0.35">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c r="BB510" s="13"/>
      <c r="BC510" s="13"/>
      <c r="BD510" s="13"/>
      <c r="BE510" s="13"/>
      <c r="BF510" s="13"/>
      <c r="BG510" s="13"/>
      <c r="BH510" s="13"/>
      <c r="BI510" s="13"/>
      <c r="BJ510" s="13"/>
      <c r="BK510" s="13"/>
      <c r="BL510" s="13"/>
      <c r="BM510" s="13"/>
      <c r="BN510" s="13"/>
      <c r="BO510" s="13"/>
    </row>
    <row r="511" spans="1:67" x14ac:dyDescent="0.35">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c r="BB511" s="13"/>
      <c r="BC511" s="13"/>
      <c r="BD511" s="13"/>
      <c r="BE511" s="13"/>
      <c r="BF511" s="13"/>
      <c r="BG511" s="13"/>
      <c r="BH511" s="13"/>
      <c r="BI511" s="13"/>
      <c r="BJ511" s="13"/>
      <c r="BK511" s="13"/>
      <c r="BL511" s="13"/>
      <c r="BM511" s="13"/>
      <c r="BN511" s="13"/>
      <c r="BO511" s="13"/>
    </row>
    <row r="512" spans="1:67" x14ac:dyDescent="0.35">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c r="BB512" s="13"/>
      <c r="BC512" s="13"/>
      <c r="BD512" s="13"/>
      <c r="BE512" s="13"/>
      <c r="BF512" s="13"/>
      <c r="BG512" s="13"/>
      <c r="BH512" s="13"/>
      <c r="BI512" s="13"/>
      <c r="BJ512" s="13"/>
      <c r="BK512" s="13"/>
      <c r="BL512" s="13"/>
      <c r="BM512" s="13"/>
      <c r="BN512" s="13"/>
      <c r="BO512" s="13"/>
    </row>
    <row r="513" spans="1:67" x14ac:dyDescent="0.35">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c r="BB513" s="13"/>
      <c r="BC513" s="13"/>
      <c r="BD513" s="13"/>
      <c r="BE513" s="13"/>
      <c r="BF513" s="13"/>
      <c r="BG513" s="13"/>
      <c r="BH513" s="13"/>
      <c r="BI513" s="13"/>
      <c r="BJ513" s="13"/>
      <c r="BK513" s="13"/>
      <c r="BL513" s="13"/>
      <c r="BM513" s="13"/>
      <c r="BN513" s="13"/>
      <c r="BO513" s="13"/>
    </row>
    <row r="514" spans="1:67" x14ac:dyDescent="0.35">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c r="BB514" s="13"/>
      <c r="BC514" s="13"/>
      <c r="BD514" s="13"/>
      <c r="BE514" s="13"/>
      <c r="BF514" s="13"/>
      <c r="BG514" s="13"/>
      <c r="BH514" s="13"/>
      <c r="BI514" s="13"/>
      <c r="BJ514" s="13"/>
      <c r="BK514" s="13"/>
      <c r="BL514" s="13"/>
      <c r="BM514" s="13"/>
      <c r="BN514" s="13"/>
      <c r="BO514" s="13"/>
    </row>
    <row r="515" spans="1:67" x14ac:dyDescent="0.35">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c r="BB515" s="13"/>
      <c r="BC515" s="13"/>
      <c r="BD515" s="13"/>
      <c r="BE515" s="13"/>
      <c r="BF515" s="13"/>
      <c r="BG515" s="13"/>
      <c r="BH515" s="13"/>
      <c r="BI515" s="13"/>
      <c r="BJ515" s="13"/>
      <c r="BK515" s="13"/>
      <c r="BL515" s="13"/>
      <c r="BM515" s="13"/>
      <c r="BN515" s="13"/>
      <c r="BO515" s="13"/>
    </row>
    <row r="516" spans="1:67" x14ac:dyDescent="0.35">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c r="BB516" s="13"/>
      <c r="BC516" s="13"/>
      <c r="BD516" s="13"/>
      <c r="BE516" s="13"/>
      <c r="BF516" s="13"/>
      <c r="BG516" s="13"/>
      <c r="BH516" s="13"/>
      <c r="BI516" s="13"/>
      <c r="BJ516" s="13"/>
      <c r="BK516" s="13"/>
      <c r="BL516" s="13"/>
      <c r="BM516" s="13"/>
      <c r="BN516" s="13"/>
      <c r="BO516" s="13"/>
    </row>
    <row r="517" spans="1:67" x14ac:dyDescent="0.35">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c r="BB517" s="13"/>
      <c r="BC517" s="13"/>
      <c r="BD517" s="13"/>
      <c r="BE517" s="13"/>
      <c r="BF517" s="13"/>
      <c r="BG517" s="13"/>
      <c r="BH517" s="13"/>
      <c r="BI517" s="13"/>
      <c r="BJ517" s="13"/>
      <c r="BK517" s="13"/>
      <c r="BL517" s="13"/>
      <c r="BM517" s="13"/>
      <c r="BN517" s="13"/>
      <c r="BO517" s="13"/>
    </row>
    <row r="518" spans="1:67" x14ac:dyDescent="0.35">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c r="BB518" s="13"/>
      <c r="BC518" s="13"/>
      <c r="BD518" s="13"/>
      <c r="BE518" s="13"/>
      <c r="BF518" s="13"/>
      <c r="BG518" s="13"/>
      <c r="BH518" s="13"/>
      <c r="BI518" s="13"/>
      <c r="BJ518" s="13"/>
      <c r="BK518" s="13"/>
      <c r="BL518" s="13"/>
      <c r="BM518" s="13"/>
      <c r="BN518" s="13"/>
      <c r="BO518" s="13"/>
    </row>
    <row r="519" spans="1:67" x14ac:dyDescent="0.35">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c r="AC519" s="13"/>
      <c r="AD519" s="13"/>
      <c r="AE519" s="13"/>
      <c r="AF519" s="13"/>
      <c r="AG519" s="13"/>
      <c r="AH519" s="13"/>
      <c r="AI519" s="13"/>
      <c r="AJ519" s="13"/>
      <c r="AK519" s="13"/>
      <c r="AL519" s="13"/>
      <c r="AM519" s="13"/>
      <c r="AN519" s="13"/>
      <c r="AO519" s="13"/>
      <c r="AP519" s="13"/>
      <c r="AQ519" s="13"/>
      <c r="AR519" s="13"/>
      <c r="AS519" s="13"/>
      <c r="AT519" s="13"/>
      <c r="AU519" s="13"/>
      <c r="AV519" s="13"/>
      <c r="AW519" s="13"/>
      <c r="AX519" s="13"/>
      <c r="AY519" s="13"/>
      <c r="AZ519" s="13"/>
      <c r="BA519" s="13"/>
      <c r="BB519" s="13"/>
      <c r="BC519" s="13"/>
      <c r="BD519" s="13"/>
      <c r="BE519" s="13"/>
      <c r="BF519" s="13"/>
      <c r="BG519" s="13"/>
      <c r="BH519" s="13"/>
      <c r="BI519" s="13"/>
      <c r="BJ519" s="13"/>
      <c r="BK519" s="13"/>
      <c r="BL519" s="13"/>
      <c r="BM519" s="13"/>
      <c r="BN519" s="13"/>
      <c r="BO519" s="13"/>
    </row>
    <row r="520" spans="1:67" x14ac:dyDescent="0.35">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c r="AC520" s="13"/>
      <c r="AD520" s="13"/>
      <c r="AE520" s="13"/>
      <c r="AF520" s="13"/>
      <c r="AG520" s="13"/>
      <c r="AH520" s="13"/>
      <c r="AI520" s="13"/>
      <c r="AJ520" s="13"/>
      <c r="AK520" s="13"/>
      <c r="AL520" s="13"/>
      <c r="AM520" s="13"/>
      <c r="AN520" s="13"/>
      <c r="AO520" s="13"/>
      <c r="AP520" s="13"/>
      <c r="AQ520" s="13"/>
      <c r="AR520" s="13"/>
      <c r="AS520" s="13"/>
      <c r="AT520" s="13"/>
      <c r="AU520" s="13"/>
      <c r="AV520" s="13"/>
      <c r="AW520" s="13"/>
      <c r="AX520" s="13"/>
      <c r="AY520" s="13"/>
      <c r="AZ520" s="13"/>
      <c r="BA520" s="13"/>
      <c r="BB520" s="13"/>
      <c r="BC520" s="13"/>
      <c r="BD520" s="13"/>
      <c r="BE520" s="13"/>
      <c r="BF520" s="13"/>
      <c r="BG520" s="13"/>
      <c r="BH520" s="13"/>
      <c r="BI520" s="13"/>
      <c r="BJ520" s="13"/>
      <c r="BK520" s="13"/>
      <c r="BL520" s="13"/>
      <c r="BM520" s="13"/>
      <c r="BN520" s="13"/>
      <c r="BO520" s="13"/>
    </row>
    <row r="521" spans="1:67" x14ac:dyDescent="0.35">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13"/>
      <c r="BB521" s="13"/>
      <c r="BC521" s="13"/>
      <c r="BD521" s="13"/>
      <c r="BE521" s="13"/>
      <c r="BF521" s="13"/>
      <c r="BG521" s="13"/>
      <c r="BH521" s="13"/>
      <c r="BI521" s="13"/>
      <c r="BJ521" s="13"/>
      <c r="BK521" s="13"/>
      <c r="BL521" s="13"/>
      <c r="BM521" s="13"/>
      <c r="BN521" s="13"/>
      <c r="BO521" s="13"/>
    </row>
    <row r="522" spans="1:67" x14ac:dyDescent="0.35">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13"/>
      <c r="BB522" s="13"/>
      <c r="BC522" s="13"/>
      <c r="BD522" s="13"/>
      <c r="BE522" s="13"/>
      <c r="BF522" s="13"/>
      <c r="BG522" s="13"/>
      <c r="BH522" s="13"/>
      <c r="BI522" s="13"/>
      <c r="BJ522" s="13"/>
      <c r="BK522" s="13"/>
      <c r="BL522" s="13"/>
      <c r="BM522" s="13"/>
      <c r="BN522" s="13"/>
      <c r="BO522" s="13"/>
    </row>
    <row r="523" spans="1:67" x14ac:dyDescent="0.35">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13"/>
      <c r="BB523" s="13"/>
      <c r="BC523" s="13"/>
      <c r="BD523" s="13"/>
      <c r="BE523" s="13"/>
      <c r="BF523" s="13"/>
      <c r="BG523" s="13"/>
      <c r="BH523" s="13"/>
      <c r="BI523" s="13"/>
      <c r="BJ523" s="13"/>
      <c r="BK523" s="13"/>
      <c r="BL523" s="13"/>
      <c r="BM523" s="13"/>
      <c r="BN523" s="13"/>
      <c r="BO523" s="13"/>
    </row>
    <row r="524" spans="1:67" x14ac:dyDescent="0.35">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13"/>
      <c r="BB524" s="13"/>
      <c r="BC524" s="13"/>
      <c r="BD524" s="13"/>
      <c r="BE524" s="13"/>
      <c r="BF524" s="13"/>
      <c r="BG524" s="13"/>
      <c r="BH524" s="13"/>
      <c r="BI524" s="13"/>
      <c r="BJ524" s="13"/>
      <c r="BK524" s="13"/>
      <c r="BL524" s="13"/>
      <c r="BM524" s="13"/>
      <c r="BN524" s="13"/>
      <c r="BO524" s="13"/>
    </row>
    <row r="525" spans="1:67" x14ac:dyDescent="0.35">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13"/>
      <c r="BB525" s="13"/>
      <c r="BC525" s="13"/>
      <c r="BD525" s="13"/>
      <c r="BE525" s="13"/>
      <c r="BF525" s="13"/>
      <c r="BG525" s="13"/>
      <c r="BH525" s="13"/>
      <c r="BI525" s="13"/>
      <c r="BJ525" s="13"/>
      <c r="BK525" s="13"/>
      <c r="BL525" s="13"/>
      <c r="BM525" s="13"/>
      <c r="BN525" s="13"/>
      <c r="BO525" s="13"/>
    </row>
    <row r="526" spans="1:67" x14ac:dyDescent="0.35">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13"/>
      <c r="BB526" s="13"/>
      <c r="BC526" s="13"/>
      <c r="BD526" s="13"/>
      <c r="BE526" s="13"/>
      <c r="BF526" s="13"/>
      <c r="BG526" s="13"/>
      <c r="BH526" s="13"/>
      <c r="BI526" s="13"/>
      <c r="BJ526" s="13"/>
      <c r="BK526" s="13"/>
      <c r="BL526" s="13"/>
      <c r="BM526" s="13"/>
      <c r="BN526" s="13"/>
      <c r="BO526" s="13"/>
    </row>
    <row r="527" spans="1:67" x14ac:dyDescent="0.35">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13"/>
      <c r="BB527" s="13"/>
      <c r="BC527" s="13"/>
      <c r="BD527" s="13"/>
      <c r="BE527" s="13"/>
      <c r="BF527" s="13"/>
      <c r="BG527" s="13"/>
      <c r="BH527" s="13"/>
      <c r="BI527" s="13"/>
      <c r="BJ527" s="13"/>
      <c r="BK527" s="13"/>
      <c r="BL527" s="13"/>
      <c r="BM527" s="13"/>
      <c r="BN527" s="13"/>
      <c r="BO527" s="13"/>
    </row>
    <row r="528" spans="1:67" x14ac:dyDescent="0.35">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13"/>
      <c r="BB528" s="13"/>
      <c r="BC528" s="13"/>
      <c r="BD528" s="13"/>
      <c r="BE528" s="13"/>
      <c r="BF528" s="13"/>
      <c r="BG528" s="13"/>
      <c r="BH528" s="13"/>
      <c r="BI528" s="13"/>
      <c r="BJ528" s="13"/>
      <c r="BK528" s="13"/>
      <c r="BL528" s="13"/>
      <c r="BM528" s="13"/>
      <c r="BN528" s="13"/>
      <c r="BO528" s="13"/>
    </row>
    <row r="529" spans="1:67" x14ac:dyDescent="0.35">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13"/>
      <c r="BB529" s="13"/>
      <c r="BC529" s="13"/>
      <c r="BD529" s="13"/>
      <c r="BE529" s="13"/>
      <c r="BF529" s="13"/>
      <c r="BG529" s="13"/>
      <c r="BH529" s="13"/>
      <c r="BI529" s="13"/>
      <c r="BJ529" s="13"/>
      <c r="BK529" s="13"/>
      <c r="BL529" s="13"/>
      <c r="BM529" s="13"/>
      <c r="BN529" s="13"/>
      <c r="BO529" s="13"/>
    </row>
    <row r="530" spans="1:67" x14ac:dyDescent="0.35">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13"/>
      <c r="BB530" s="13"/>
      <c r="BC530" s="13"/>
      <c r="BD530" s="13"/>
      <c r="BE530" s="13"/>
      <c r="BF530" s="13"/>
      <c r="BG530" s="13"/>
      <c r="BH530" s="13"/>
      <c r="BI530" s="13"/>
      <c r="BJ530" s="13"/>
      <c r="BK530" s="13"/>
      <c r="BL530" s="13"/>
      <c r="BM530" s="13"/>
      <c r="BN530" s="13"/>
      <c r="BO530" s="13"/>
    </row>
    <row r="531" spans="1:67" x14ac:dyDescent="0.35">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13"/>
      <c r="BB531" s="13"/>
      <c r="BC531" s="13"/>
      <c r="BD531" s="13"/>
      <c r="BE531" s="13"/>
      <c r="BF531" s="13"/>
      <c r="BG531" s="13"/>
      <c r="BH531" s="13"/>
      <c r="BI531" s="13"/>
      <c r="BJ531" s="13"/>
      <c r="BK531" s="13"/>
      <c r="BL531" s="13"/>
      <c r="BM531" s="13"/>
      <c r="BN531" s="13"/>
      <c r="BO531" s="13"/>
    </row>
    <row r="532" spans="1:67" x14ac:dyDescent="0.35">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13"/>
      <c r="BB532" s="13"/>
      <c r="BC532" s="13"/>
      <c r="BD532" s="13"/>
      <c r="BE532" s="13"/>
      <c r="BF532" s="13"/>
      <c r="BG532" s="13"/>
      <c r="BH532" s="13"/>
      <c r="BI532" s="13"/>
      <c r="BJ532" s="13"/>
      <c r="BK532" s="13"/>
      <c r="BL532" s="13"/>
      <c r="BM532" s="13"/>
      <c r="BN532" s="13"/>
      <c r="BO532" s="13"/>
    </row>
    <row r="533" spans="1:67" x14ac:dyDescent="0.35">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13"/>
      <c r="BB533" s="13"/>
      <c r="BC533" s="13"/>
      <c r="BD533" s="13"/>
      <c r="BE533" s="13"/>
      <c r="BF533" s="13"/>
      <c r="BG533" s="13"/>
      <c r="BH533" s="13"/>
      <c r="BI533" s="13"/>
      <c r="BJ533" s="13"/>
      <c r="BK533" s="13"/>
      <c r="BL533" s="13"/>
      <c r="BM533" s="13"/>
      <c r="BN533" s="13"/>
      <c r="BO533" s="13"/>
    </row>
    <row r="534" spans="1:67" x14ac:dyDescent="0.35">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13"/>
      <c r="BB534" s="13"/>
      <c r="BC534" s="13"/>
      <c r="BD534" s="13"/>
      <c r="BE534" s="13"/>
      <c r="BF534" s="13"/>
      <c r="BG534" s="13"/>
      <c r="BH534" s="13"/>
      <c r="BI534" s="13"/>
      <c r="BJ534" s="13"/>
      <c r="BK534" s="13"/>
      <c r="BL534" s="13"/>
      <c r="BM534" s="13"/>
      <c r="BN534" s="13"/>
      <c r="BO534" s="13"/>
    </row>
    <row r="535" spans="1:67" x14ac:dyDescent="0.35">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13"/>
      <c r="BB535" s="13"/>
      <c r="BC535" s="13"/>
      <c r="BD535" s="13"/>
      <c r="BE535" s="13"/>
      <c r="BF535" s="13"/>
      <c r="BG535" s="13"/>
      <c r="BH535" s="13"/>
      <c r="BI535" s="13"/>
      <c r="BJ535" s="13"/>
      <c r="BK535" s="13"/>
      <c r="BL535" s="13"/>
      <c r="BM535" s="13"/>
      <c r="BN535" s="13"/>
      <c r="BO535" s="13"/>
    </row>
    <row r="536" spans="1:67" x14ac:dyDescent="0.35">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13"/>
      <c r="BB536" s="13"/>
      <c r="BC536" s="13"/>
      <c r="BD536" s="13"/>
      <c r="BE536" s="13"/>
      <c r="BF536" s="13"/>
      <c r="BG536" s="13"/>
      <c r="BH536" s="13"/>
      <c r="BI536" s="13"/>
      <c r="BJ536" s="13"/>
      <c r="BK536" s="13"/>
      <c r="BL536" s="13"/>
      <c r="BM536" s="13"/>
      <c r="BN536" s="13"/>
      <c r="BO536" s="13"/>
    </row>
    <row r="537" spans="1:67" x14ac:dyDescent="0.35">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13"/>
      <c r="BB537" s="13"/>
      <c r="BC537" s="13"/>
      <c r="BD537" s="13"/>
      <c r="BE537" s="13"/>
      <c r="BF537" s="13"/>
      <c r="BG537" s="13"/>
      <c r="BH537" s="13"/>
      <c r="BI537" s="13"/>
      <c r="BJ537" s="13"/>
      <c r="BK537" s="13"/>
      <c r="BL537" s="13"/>
      <c r="BM537" s="13"/>
      <c r="BN537" s="13"/>
      <c r="BO537" s="13"/>
    </row>
    <row r="538" spans="1:67" x14ac:dyDescent="0.35">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13"/>
      <c r="BB538" s="13"/>
      <c r="BC538" s="13"/>
      <c r="BD538" s="13"/>
      <c r="BE538" s="13"/>
      <c r="BF538" s="13"/>
      <c r="BG538" s="13"/>
      <c r="BH538" s="13"/>
      <c r="BI538" s="13"/>
      <c r="BJ538" s="13"/>
      <c r="BK538" s="13"/>
      <c r="BL538" s="13"/>
      <c r="BM538" s="13"/>
      <c r="BN538" s="13"/>
      <c r="BO538" s="13"/>
    </row>
    <row r="539" spans="1:67" x14ac:dyDescent="0.35">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13"/>
      <c r="BB539" s="13"/>
      <c r="BC539" s="13"/>
      <c r="BD539" s="13"/>
      <c r="BE539" s="13"/>
      <c r="BF539" s="13"/>
      <c r="BG539" s="13"/>
      <c r="BH539" s="13"/>
      <c r="BI539" s="13"/>
      <c r="BJ539" s="13"/>
      <c r="BK539" s="13"/>
      <c r="BL539" s="13"/>
      <c r="BM539" s="13"/>
      <c r="BN539" s="13"/>
      <c r="BO539" s="13"/>
    </row>
    <row r="540" spans="1:67" x14ac:dyDescent="0.35">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13"/>
      <c r="BB540" s="13"/>
      <c r="BC540" s="13"/>
      <c r="BD540" s="13"/>
      <c r="BE540" s="13"/>
      <c r="BF540" s="13"/>
      <c r="BG540" s="13"/>
      <c r="BH540" s="13"/>
      <c r="BI540" s="13"/>
      <c r="BJ540" s="13"/>
      <c r="BK540" s="13"/>
      <c r="BL540" s="13"/>
      <c r="BM540" s="13"/>
      <c r="BN540" s="13"/>
      <c r="BO540" s="13"/>
    </row>
    <row r="541" spans="1:67" x14ac:dyDescent="0.35">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13"/>
      <c r="BB541" s="13"/>
      <c r="BC541" s="13"/>
      <c r="BD541" s="13"/>
      <c r="BE541" s="13"/>
      <c r="BF541" s="13"/>
      <c r="BG541" s="13"/>
      <c r="BH541" s="13"/>
      <c r="BI541" s="13"/>
      <c r="BJ541" s="13"/>
      <c r="BK541" s="13"/>
      <c r="BL541" s="13"/>
      <c r="BM541" s="13"/>
      <c r="BN541" s="13"/>
      <c r="BO541" s="13"/>
    </row>
    <row r="542" spans="1:67" x14ac:dyDescent="0.35">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13"/>
      <c r="BB542" s="13"/>
      <c r="BC542" s="13"/>
      <c r="BD542" s="13"/>
      <c r="BE542" s="13"/>
      <c r="BF542" s="13"/>
      <c r="BG542" s="13"/>
      <c r="BH542" s="13"/>
      <c r="BI542" s="13"/>
      <c r="BJ542" s="13"/>
      <c r="BK542" s="13"/>
      <c r="BL542" s="13"/>
      <c r="BM542" s="13"/>
      <c r="BN542" s="13"/>
      <c r="BO542" s="13"/>
    </row>
    <row r="543" spans="1:67" x14ac:dyDescent="0.35">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c r="AC543" s="13"/>
      <c r="AD543" s="13"/>
      <c r="AE543" s="13"/>
      <c r="AF543" s="13"/>
      <c r="AG543" s="13"/>
      <c r="AH543" s="13"/>
      <c r="AI543" s="13"/>
      <c r="AJ543" s="13"/>
      <c r="AK543" s="13"/>
      <c r="AL543" s="13"/>
      <c r="AM543" s="13"/>
      <c r="AN543" s="13"/>
      <c r="AO543" s="13"/>
      <c r="AP543" s="13"/>
      <c r="AQ543" s="13"/>
      <c r="AR543" s="13"/>
      <c r="AS543" s="13"/>
      <c r="AT543" s="13"/>
      <c r="AU543" s="13"/>
      <c r="AV543" s="13"/>
      <c r="AW543" s="13"/>
      <c r="AX543" s="13"/>
      <c r="AY543" s="13"/>
      <c r="AZ543" s="13"/>
      <c r="BA543" s="13"/>
      <c r="BB543" s="13"/>
      <c r="BC543" s="13"/>
      <c r="BD543" s="13"/>
      <c r="BE543" s="13"/>
      <c r="BF543" s="13"/>
      <c r="BG543" s="13"/>
      <c r="BH543" s="13"/>
      <c r="BI543" s="13"/>
      <c r="BJ543" s="13"/>
      <c r="BK543" s="13"/>
      <c r="BL543" s="13"/>
      <c r="BM543" s="13"/>
      <c r="BN543" s="13"/>
      <c r="BO543" s="13"/>
    </row>
    <row r="544" spans="1:67" x14ac:dyDescent="0.35">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c r="AC544" s="13"/>
      <c r="AD544" s="13"/>
      <c r="AE544" s="13"/>
      <c r="AF544" s="13"/>
      <c r="AG544" s="13"/>
      <c r="AH544" s="13"/>
      <c r="AI544" s="13"/>
      <c r="AJ544" s="13"/>
      <c r="AK544" s="13"/>
      <c r="AL544" s="13"/>
      <c r="AM544" s="13"/>
      <c r="AN544" s="13"/>
      <c r="AO544" s="13"/>
      <c r="AP544" s="13"/>
      <c r="AQ544" s="13"/>
      <c r="AR544" s="13"/>
      <c r="AS544" s="13"/>
      <c r="AT544" s="13"/>
      <c r="AU544" s="13"/>
      <c r="AV544" s="13"/>
      <c r="AW544" s="13"/>
      <c r="AX544" s="13"/>
      <c r="AY544" s="13"/>
      <c r="AZ544" s="13"/>
      <c r="BA544" s="13"/>
      <c r="BB544" s="13"/>
      <c r="BC544" s="13"/>
      <c r="BD544" s="13"/>
      <c r="BE544" s="13"/>
      <c r="BF544" s="13"/>
      <c r="BG544" s="13"/>
      <c r="BH544" s="13"/>
      <c r="BI544" s="13"/>
      <c r="BJ544" s="13"/>
      <c r="BK544" s="13"/>
      <c r="BL544" s="13"/>
      <c r="BM544" s="13"/>
      <c r="BN544" s="13"/>
      <c r="BO544" s="13"/>
    </row>
    <row r="545" spans="1:67" x14ac:dyDescent="0.35">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c r="AC545" s="13"/>
      <c r="AD545" s="13"/>
      <c r="AE545" s="13"/>
      <c r="AF545" s="13"/>
      <c r="AG545" s="13"/>
      <c r="AH545" s="13"/>
      <c r="AI545" s="13"/>
      <c r="AJ545" s="13"/>
      <c r="AK545" s="13"/>
      <c r="AL545" s="13"/>
      <c r="AM545" s="13"/>
      <c r="AN545" s="13"/>
      <c r="AO545" s="13"/>
      <c r="AP545" s="13"/>
      <c r="AQ545" s="13"/>
      <c r="AR545" s="13"/>
      <c r="AS545" s="13"/>
      <c r="AT545" s="13"/>
      <c r="AU545" s="13"/>
      <c r="AV545" s="13"/>
      <c r="AW545" s="13"/>
      <c r="AX545" s="13"/>
      <c r="AY545" s="13"/>
      <c r="AZ545" s="13"/>
      <c r="BA545" s="13"/>
      <c r="BB545" s="13"/>
      <c r="BC545" s="13"/>
      <c r="BD545" s="13"/>
      <c r="BE545" s="13"/>
      <c r="BF545" s="13"/>
      <c r="BG545" s="13"/>
      <c r="BH545" s="13"/>
      <c r="BI545" s="13"/>
      <c r="BJ545" s="13"/>
      <c r="BK545" s="13"/>
      <c r="BL545" s="13"/>
      <c r="BM545" s="13"/>
      <c r="BN545" s="13"/>
      <c r="BO545" s="13"/>
    </row>
    <row r="546" spans="1:67" x14ac:dyDescent="0.35">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c r="AC546" s="13"/>
      <c r="AD546" s="13"/>
      <c r="AE546" s="13"/>
      <c r="AF546" s="13"/>
      <c r="AG546" s="13"/>
      <c r="AH546" s="13"/>
      <c r="AI546" s="13"/>
      <c r="AJ546" s="13"/>
      <c r="AK546" s="13"/>
      <c r="AL546" s="13"/>
      <c r="AM546" s="13"/>
      <c r="AN546" s="13"/>
      <c r="AO546" s="13"/>
      <c r="AP546" s="13"/>
      <c r="AQ546" s="13"/>
      <c r="AR546" s="13"/>
      <c r="AS546" s="13"/>
      <c r="AT546" s="13"/>
      <c r="AU546" s="13"/>
      <c r="AV546" s="13"/>
      <c r="AW546" s="13"/>
      <c r="AX546" s="13"/>
      <c r="AY546" s="13"/>
      <c r="AZ546" s="13"/>
      <c r="BA546" s="13"/>
      <c r="BB546" s="13"/>
      <c r="BC546" s="13"/>
      <c r="BD546" s="13"/>
      <c r="BE546" s="13"/>
      <c r="BF546" s="13"/>
      <c r="BG546" s="13"/>
      <c r="BH546" s="13"/>
      <c r="BI546" s="13"/>
      <c r="BJ546" s="13"/>
      <c r="BK546" s="13"/>
      <c r="BL546" s="13"/>
      <c r="BM546" s="13"/>
      <c r="BN546" s="13"/>
      <c r="BO546" s="13"/>
    </row>
    <row r="547" spans="1:67" x14ac:dyDescent="0.35">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c r="AC547" s="13"/>
      <c r="AD547" s="13"/>
      <c r="AE547" s="13"/>
      <c r="AF547" s="13"/>
      <c r="AG547" s="13"/>
      <c r="AH547" s="13"/>
      <c r="AI547" s="13"/>
      <c r="AJ547" s="13"/>
      <c r="AK547" s="13"/>
      <c r="AL547" s="13"/>
      <c r="AM547" s="13"/>
      <c r="AN547" s="13"/>
      <c r="AO547" s="13"/>
      <c r="AP547" s="13"/>
      <c r="AQ547" s="13"/>
      <c r="AR547" s="13"/>
      <c r="AS547" s="13"/>
      <c r="AT547" s="13"/>
      <c r="AU547" s="13"/>
      <c r="AV547" s="13"/>
      <c r="AW547" s="13"/>
      <c r="AX547" s="13"/>
      <c r="AY547" s="13"/>
      <c r="AZ547" s="13"/>
      <c r="BA547" s="13"/>
      <c r="BB547" s="13"/>
      <c r="BC547" s="13"/>
      <c r="BD547" s="13"/>
      <c r="BE547" s="13"/>
      <c r="BF547" s="13"/>
      <c r="BG547" s="13"/>
      <c r="BH547" s="13"/>
      <c r="BI547" s="13"/>
      <c r="BJ547" s="13"/>
      <c r="BK547" s="13"/>
      <c r="BL547" s="13"/>
      <c r="BM547" s="13"/>
      <c r="BN547" s="13"/>
      <c r="BO547" s="13"/>
    </row>
    <row r="548" spans="1:67" x14ac:dyDescent="0.35">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c r="AC548" s="13"/>
      <c r="AD548" s="13"/>
      <c r="AE548" s="13"/>
      <c r="AF548" s="13"/>
      <c r="AG548" s="13"/>
      <c r="AH548" s="13"/>
      <c r="AI548" s="13"/>
      <c r="AJ548" s="13"/>
      <c r="AK548" s="13"/>
      <c r="AL548" s="13"/>
      <c r="AM548" s="13"/>
      <c r="AN548" s="13"/>
      <c r="AO548" s="13"/>
      <c r="AP548" s="13"/>
      <c r="AQ548" s="13"/>
      <c r="AR548" s="13"/>
      <c r="AS548" s="13"/>
      <c r="AT548" s="13"/>
      <c r="AU548" s="13"/>
      <c r="AV548" s="13"/>
      <c r="AW548" s="13"/>
      <c r="AX548" s="13"/>
      <c r="AY548" s="13"/>
      <c r="AZ548" s="13"/>
      <c r="BA548" s="13"/>
      <c r="BB548" s="13"/>
      <c r="BC548" s="13"/>
      <c r="BD548" s="13"/>
      <c r="BE548" s="13"/>
      <c r="BF548" s="13"/>
      <c r="BG548" s="13"/>
      <c r="BH548" s="13"/>
      <c r="BI548" s="13"/>
      <c r="BJ548" s="13"/>
      <c r="BK548" s="13"/>
      <c r="BL548" s="13"/>
      <c r="BM548" s="13"/>
      <c r="BN548" s="13"/>
      <c r="BO548" s="13"/>
    </row>
    <row r="549" spans="1:67" x14ac:dyDescent="0.35">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L549" s="13"/>
      <c r="AM549" s="13"/>
      <c r="AN549" s="13"/>
      <c r="AO549" s="13"/>
      <c r="AP549" s="13"/>
      <c r="AQ549" s="13"/>
      <c r="AR549" s="13"/>
      <c r="AS549" s="13"/>
      <c r="AT549" s="13"/>
      <c r="AU549" s="13"/>
      <c r="AV549" s="13"/>
      <c r="AW549" s="13"/>
      <c r="AX549" s="13"/>
      <c r="AY549" s="13"/>
      <c r="AZ549" s="13"/>
      <c r="BA549" s="13"/>
      <c r="BB549" s="13"/>
      <c r="BC549" s="13"/>
      <c r="BD549" s="13"/>
      <c r="BE549" s="13"/>
      <c r="BF549" s="13"/>
      <c r="BG549" s="13"/>
      <c r="BH549" s="13"/>
      <c r="BI549" s="13"/>
      <c r="BJ549" s="13"/>
      <c r="BK549" s="13"/>
      <c r="BL549" s="13"/>
      <c r="BM549" s="13"/>
      <c r="BN549" s="13"/>
      <c r="BO549" s="13"/>
    </row>
    <row r="550" spans="1:67" x14ac:dyDescent="0.35">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c r="AC550" s="13"/>
      <c r="AD550" s="13"/>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13"/>
      <c r="BB550" s="13"/>
      <c r="BC550" s="13"/>
      <c r="BD550" s="13"/>
      <c r="BE550" s="13"/>
      <c r="BF550" s="13"/>
      <c r="BG550" s="13"/>
      <c r="BH550" s="13"/>
      <c r="BI550" s="13"/>
      <c r="BJ550" s="13"/>
      <c r="BK550" s="13"/>
      <c r="BL550" s="13"/>
      <c r="BM550" s="13"/>
      <c r="BN550" s="13"/>
      <c r="BO550" s="13"/>
    </row>
    <row r="551" spans="1:67" x14ac:dyDescent="0.35">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13"/>
      <c r="BB551" s="13"/>
      <c r="BC551" s="13"/>
      <c r="BD551" s="13"/>
      <c r="BE551" s="13"/>
      <c r="BF551" s="13"/>
      <c r="BG551" s="13"/>
      <c r="BH551" s="13"/>
      <c r="BI551" s="13"/>
      <c r="BJ551" s="13"/>
      <c r="BK551" s="13"/>
      <c r="BL551" s="13"/>
      <c r="BM551" s="13"/>
      <c r="BN551" s="13"/>
      <c r="BO551" s="13"/>
    </row>
    <row r="552" spans="1:67" x14ac:dyDescent="0.35">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13"/>
      <c r="BB552" s="13"/>
      <c r="BC552" s="13"/>
      <c r="BD552" s="13"/>
      <c r="BE552" s="13"/>
      <c r="BF552" s="13"/>
      <c r="BG552" s="13"/>
      <c r="BH552" s="13"/>
      <c r="BI552" s="13"/>
      <c r="BJ552" s="13"/>
      <c r="BK552" s="13"/>
      <c r="BL552" s="13"/>
      <c r="BM552" s="13"/>
      <c r="BN552" s="13"/>
      <c r="BO552" s="13"/>
    </row>
    <row r="553" spans="1:67" x14ac:dyDescent="0.35">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13"/>
      <c r="BB553" s="13"/>
      <c r="BC553" s="13"/>
      <c r="BD553" s="13"/>
      <c r="BE553" s="13"/>
      <c r="BF553" s="13"/>
      <c r="BG553" s="13"/>
      <c r="BH553" s="13"/>
      <c r="BI553" s="13"/>
      <c r="BJ553" s="13"/>
      <c r="BK553" s="13"/>
      <c r="BL553" s="13"/>
      <c r="BM553" s="13"/>
      <c r="BN553" s="13"/>
      <c r="BO553" s="13"/>
    </row>
    <row r="554" spans="1:67" x14ac:dyDescent="0.35">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row>
    <row r="555" spans="1:67" x14ac:dyDescent="0.35">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13"/>
      <c r="BB555" s="13"/>
      <c r="BC555" s="13"/>
      <c r="BD555" s="13"/>
      <c r="BE555" s="13"/>
      <c r="BF555" s="13"/>
      <c r="BG555" s="13"/>
      <c r="BH555" s="13"/>
      <c r="BI555" s="13"/>
      <c r="BJ555" s="13"/>
      <c r="BK555" s="13"/>
      <c r="BL555" s="13"/>
      <c r="BM555" s="13"/>
      <c r="BN555" s="13"/>
      <c r="BO555" s="13"/>
    </row>
    <row r="556" spans="1:67" x14ac:dyDescent="0.35">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c r="AC556" s="13"/>
      <c r="AD556" s="13"/>
      <c r="AE556" s="13"/>
      <c r="AF556" s="13"/>
      <c r="AG556" s="13"/>
      <c r="AH556" s="13"/>
      <c r="AI556" s="13"/>
      <c r="AJ556" s="13"/>
      <c r="AK556" s="13"/>
      <c r="AL556" s="13"/>
      <c r="AM556" s="13"/>
      <c r="AN556" s="13"/>
      <c r="AO556" s="13"/>
      <c r="AP556" s="13"/>
      <c r="AQ556" s="13"/>
      <c r="AR556" s="13"/>
      <c r="AS556" s="13"/>
      <c r="AT556" s="13"/>
      <c r="AU556" s="13"/>
      <c r="AV556" s="13"/>
      <c r="AW556" s="13"/>
      <c r="AX556" s="13"/>
      <c r="AY556" s="13"/>
      <c r="AZ556" s="13"/>
      <c r="BA556" s="13"/>
      <c r="BB556" s="13"/>
      <c r="BC556" s="13"/>
      <c r="BD556" s="13"/>
      <c r="BE556" s="13"/>
      <c r="BF556" s="13"/>
      <c r="BG556" s="13"/>
      <c r="BH556" s="13"/>
      <c r="BI556" s="13"/>
      <c r="BJ556" s="13"/>
      <c r="BK556" s="13"/>
      <c r="BL556" s="13"/>
      <c r="BM556" s="13"/>
      <c r="BN556" s="13"/>
      <c r="BO556" s="13"/>
    </row>
    <row r="557" spans="1:67" x14ac:dyDescent="0.35">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c r="AC557" s="13"/>
      <c r="AD557" s="13"/>
      <c r="AE557" s="13"/>
      <c r="AF557" s="13"/>
      <c r="AG557" s="13"/>
      <c r="AH557" s="13"/>
      <c r="AI557" s="13"/>
      <c r="AJ557" s="13"/>
      <c r="AK557" s="13"/>
      <c r="AL557" s="13"/>
      <c r="AM557" s="13"/>
      <c r="AN557" s="13"/>
      <c r="AO557" s="13"/>
      <c r="AP557" s="13"/>
      <c r="AQ557" s="13"/>
      <c r="AR557" s="13"/>
      <c r="AS557" s="13"/>
      <c r="AT557" s="13"/>
      <c r="AU557" s="13"/>
      <c r="AV557" s="13"/>
      <c r="AW557" s="13"/>
      <c r="AX557" s="13"/>
      <c r="AY557" s="13"/>
      <c r="AZ557" s="13"/>
      <c r="BA557" s="13"/>
      <c r="BB557" s="13"/>
      <c r="BC557" s="13"/>
      <c r="BD557" s="13"/>
      <c r="BE557" s="13"/>
      <c r="BF557" s="13"/>
      <c r="BG557" s="13"/>
      <c r="BH557" s="13"/>
      <c r="BI557" s="13"/>
      <c r="BJ557" s="13"/>
      <c r="BK557" s="13"/>
      <c r="BL557" s="13"/>
      <c r="BM557" s="13"/>
      <c r="BN557" s="13"/>
      <c r="BO557" s="13"/>
    </row>
    <row r="558" spans="1:67" x14ac:dyDescent="0.35">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c r="AC558" s="13"/>
      <c r="AD558" s="13"/>
      <c r="AE558" s="13"/>
      <c r="AF558" s="13"/>
      <c r="AG558" s="13"/>
      <c r="AH558" s="13"/>
      <c r="AI558" s="13"/>
      <c r="AJ558" s="13"/>
      <c r="AK558" s="13"/>
      <c r="AL558" s="13"/>
      <c r="AM558" s="13"/>
      <c r="AN558" s="13"/>
      <c r="AO558" s="13"/>
      <c r="AP558" s="13"/>
      <c r="AQ558" s="13"/>
      <c r="AR558" s="13"/>
      <c r="AS558" s="13"/>
      <c r="AT558" s="13"/>
      <c r="AU558" s="13"/>
      <c r="AV558" s="13"/>
      <c r="AW558" s="13"/>
      <c r="AX558" s="13"/>
      <c r="AY558" s="13"/>
      <c r="AZ558" s="13"/>
      <c r="BA558" s="13"/>
      <c r="BB558" s="13"/>
      <c r="BC558" s="13"/>
      <c r="BD558" s="13"/>
      <c r="BE558" s="13"/>
      <c r="BF558" s="13"/>
      <c r="BG558" s="13"/>
      <c r="BH558" s="13"/>
      <c r="BI558" s="13"/>
      <c r="BJ558" s="13"/>
      <c r="BK558" s="13"/>
      <c r="BL558" s="13"/>
      <c r="BM558" s="13"/>
      <c r="BN558" s="13"/>
      <c r="BO558" s="13"/>
    </row>
    <row r="559" spans="1:67" x14ac:dyDescent="0.35">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c r="AC559" s="13"/>
      <c r="AD559" s="13"/>
      <c r="AE559" s="13"/>
      <c r="AF559" s="13"/>
      <c r="AG559" s="13"/>
      <c r="AH559" s="13"/>
      <c r="AI559" s="13"/>
      <c r="AJ559" s="13"/>
      <c r="AK559" s="13"/>
      <c r="AL559" s="13"/>
      <c r="AM559" s="13"/>
      <c r="AN559" s="13"/>
      <c r="AO559" s="13"/>
      <c r="AP559" s="13"/>
      <c r="AQ559" s="13"/>
      <c r="AR559" s="13"/>
      <c r="AS559" s="13"/>
      <c r="AT559" s="13"/>
      <c r="AU559" s="13"/>
      <c r="AV559" s="13"/>
      <c r="AW559" s="13"/>
      <c r="AX559" s="13"/>
      <c r="AY559" s="13"/>
      <c r="AZ559" s="13"/>
      <c r="BA559" s="13"/>
      <c r="BB559" s="13"/>
      <c r="BC559" s="13"/>
      <c r="BD559" s="13"/>
      <c r="BE559" s="13"/>
      <c r="BF559" s="13"/>
      <c r="BG559" s="13"/>
      <c r="BH559" s="13"/>
      <c r="BI559" s="13"/>
      <c r="BJ559" s="13"/>
      <c r="BK559" s="13"/>
      <c r="BL559" s="13"/>
      <c r="BM559" s="13"/>
      <c r="BN559" s="13"/>
      <c r="BO559" s="13"/>
    </row>
    <row r="560" spans="1:67" x14ac:dyDescent="0.35">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c r="AC560" s="13"/>
      <c r="AD560" s="13"/>
      <c r="AE560" s="13"/>
      <c r="AF560" s="13"/>
      <c r="AG560" s="13"/>
      <c r="AH560" s="13"/>
      <c r="AI560" s="13"/>
      <c r="AJ560" s="13"/>
      <c r="AK560" s="13"/>
      <c r="AL560" s="13"/>
      <c r="AM560" s="13"/>
      <c r="AN560" s="13"/>
      <c r="AO560" s="13"/>
      <c r="AP560" s="13"/>
      <c r="AQ560" s="13"/>
      <c r="AR560" s="13"/>
      <c r="AS560" s="13"/>
      <c r="AT560" s="13"/>
      <c r="AU560" s="13"/>
      <c r="AV560" s="13"/>
      <c r="AW560" s="13"/>
      <c r="AX560" s="13"/>
      <c r="AY560" s="13"/>
      <c r="AZ560" s="13"/>
      <c r="BA560" s="13"/>
      <c r="BB560" s="13"/>
      <c r="BC560" s="13"/>
      <c r="BD560" s="13"/>
      <c r="BE560" s="13"/>
      <c r="BF560" s="13"/>
      <c r="BG560" s="13"/>
      <c r="BH560" s="13"/>
      <c r="BI560" s="13"/>
      <c r="BJ560" s="13"/>
      <c r="BK560" s="13"/>
      <c r="BL560" s="13"/>
      <c r="BM560" s="13"/>
      <c r="BN560" s="13"/>
      <c r="BO560" s="13"/>
    </row>
    <row r="561" spans="1:67" x14ac:dyDescent="0.35">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c r="AC561" s="13"/>
      <c r="AD561" s="13"/>
      <c r="AE561" s="13"/>
      <c r="AF561" s="13"/>
      <c r="AG561" s="13"/>
      <c r="AH561" s="13"/>
      <c r="AI561" s="13"/>
      <c r="AJ561" s="13"/>
      <c r="AK561" s="13"/>
      <c r="AL561" s="13"/>
      <c r="AM561" s="13"/>
      <c r="AN561" s="13"/>
      <c r="AO561" s="13"/>
      <c r="AP561" s="13"/>
      <c r="AQ561" s="13"/>
      <c r="AR561" s="13"/>
      <c r="AS561" s="13"/>
      <c r="AT561" s="13"/>
      <c r="AU561" s="13"/>
      <c r="AV561" s="13"/>
      <c r="AW561" s="13"/>
      <c r="AX561" s="13"/>
      <c r="AY561" s="13"/>
      <c r="AZ561" s="13"/>
      <c r="BA561" s="13"/>
      <c r="BB561" s="13"/>
      <c r="BC561" s="13"/>
      <c r="BD561" s="13"/>
      <c r="BE561" s="13"/>
      <c r="BF561" s="13"/>
      <c r="BG561" s="13"/>
      <c r="BH561" s="13"/>
      <c r="BI561" s="13"/>
      <c r="BJ561" s="13"/>
      <c r="BK561" s="13"/>
      <c r="BL561" s="13"/>
      <c r="BM561" s="13"/>
      <c r="BN561" s="13"/>
      <c r="BO561" s="13"/>
    </row>
    <row r="562" spans="1:67" x14ac:dyDescent="0.35">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c r="AC562" s="13"/>
      <c r="AD562" s="13"/>
      <c r="AE562" s="13"/>
      <c r="AF562" s="13"/>
      <c r="AG562" s="13"/>
      <c r="AH562" s="13"/>
      <c r="AI562" s="13"/>
      <c r="AJ562" s="13"/>
      <c r="AK562" s="13"/>
      <c r="AL562" s="13"/>
      <c r="AM562" s="13"/>
      <c r="AN562" s="13"/>
      <c r="AO562" s="13"/>
      <c r="AP562" s="13"/>
      <c r="AQ562" s="13"/>
      <c r="AR562" s="13"/>
      <c r="AS562" s="13"/>
      <c r="AT562" s="13"/>
      <c r="AU562" s="13"/>
      <c r="AV562" s="13"/>
      <c r="AW562" s="13"/>
      <c r="AX562" s="13"/>
      <c r="AY562" s="13"/>
      <c r="AZ562" s="13"/>
      <c r="BA562" s="13"/>
      <c r="BB562" s="13"/>
      <c r="BC562" s="13"/>
      <c r="BD562" s="13"/>
      <c r="BE562" s="13"/>
      <c r="BF562" s="13"/>
      <c r="BG562" s="13"/>
      <c r="BH562" s="13"/>
      <c r="BI562" s="13"/>
      <c r="BJ562" s="13"/>
      <c r="BK562" s="13"/>
      <c r="BL562" s="13"/>
      <c r="BM562" s="13"/>
      <c r="BN562" s="13"/>
      <c r="BO562" s="13"/>
    </row>
    <row r="563" spans="1:67" x14ac:dyDescent="0.35">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c r="AC563" s="13"/>
      <c r="AD563" s="13"/>
      <c r="AE563" s="13"/>
      <c r="AF563" s="13"/>
      <c r="AG563" s="13"/>
      <c r="AH563" s="13"/>
      <c r="AI563" s="13"/>
      <c r="AJ563" s="13"/>
      <c r="AK563" s="13"/>
      <c r="AL563" s="13"/>
      <c r="AM563" s="13"/>
      <c r="AN563" s="13"/>
      <c r="AO563" s="13"/>
      <c r="AP563" s="13"/>
      <c r="AQ563" s="13"/>
      <c r="AR563" s="13"/>
      <c r="AS563" s="13"/>
      <c r="AT563" s="13"/>
      <c r="AU563" s="13"/>
      <c r="AV563" s="13"/>
      <c r="AW563" s="13"/>
      <c r="AX563" s="13"/>
      <c r="AY563" s="13"/>
      <c r="AZ563" s="13"/>
      <c r="BA563" s="13"/>
      <c r="BB563" s="13"/>
      <c r="BC563" s="13"/>
      <c r="BD563" s="13"/>
      <c r="BE563" s="13"/>
      <c r="BF563" s="13"/>
      <c r="BG563" s="13"/>
      <c r="BH563" s="13"/>
      <c r="BI563" s="13"/>
      <c r="BJ563" s="13"/>
      <c r="BK563" s="13"/>
      <c r="BL563" s="13"/>
      <c r="BM563" s="13"/>
      <c r="BN563" s="13"/>
      <c r="BO563" s="13"/>
    </row>
    <row r="564" spans="1:67" x14ac:dyDescent="0.35">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c r="AC564" s="13"/>
      <c r="AD564" s="13"/>
      <c r="AE564" s="13"/>
      <c r="AF564" s="13"/>
      <c r="AG564" s="13"/>
      <c r="AH564" s="13"/>
      <c r="AI564" s="13"/>
      <c r="AJ564" s="13"/>
      <c r="AK564" s="13"/>
      <c r="AL564" s="13"/>
      <c r="AM564" s="13"/>
      <c r="AN564" s="13"/>
      <c r="AO564" s="13"/>
      <c r="AP564" s="13"/>
      <c r="AQ564" s="13"/>
      <c r="AR564" s="13"/>
      <c r="AS564" s="13"/>
      <c r="AT564" s="13"/>
      <c r="AU564" s="13"/>
      <c r="AV564" s="13"/>
      <c r="AW564" s="13"/>
      <c r="AX564" s="13"/>
      <c r="AY564" s="13"/>
      <c r="AZ564" s="13"/>
      <c r="BA564" s="13"/>
      <c r="BB564" s="13"/>
      <c r="BC564" s="13"/>
      <c r="BD564" s="13"/>
      <c r="BE564" s="13"/>
      <c r="BF564" s="13"/>
      <c r="BG564" s="13"/>
      <c r="BH564" s="13"/>
      <c r="BI564" s="13"/>
      <c r="BJ564" s="13"/>
      <c r="BK564" s="13"/>
      <c r="BL564" s="13"/>
      <c r="BM564" s="13"/>
      <c r="BN564" s="13"/>
      <c r="BO564" s="13"/>
    </row>
    <row r="565" spans="1:67" x14ac:dyDescent="0.35">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c r="AC565" s="13"/>
      <c r="AD565" s="13"/>
      <c r="AE565" s="13"/>
      <c r="AF565" s="13"/>
      <c r="AG565" s="13"/>
      <c r="AH565" s="13"/>
      <c r="AI565" s="13"/>
      <c r="AJ565" s="13"/>
      <c r="AK565" s="13"/>
      <c r="AL565" s="13"/>
      <c r="AM565" s="13"/>
      <c r="AN565" s="13"/>
      <c r="AO565" s="13"/>
      <c r="AP565" s="13"/>
      <c r="AQ565" s="13"/>
      <c r="AR565" s="13"/>
      <c r="AS565" s="13"/>
      <c r="AT565" s="13"/>
      <c r="AU565" s="13"/>
      <c r="AV565" s="13"/>
      <c r="AW565" s="13"/>
      <c r="AX565" s="13"/>
      <c r="AY565" s="13"/>
      <c r="AZ565" s="13"/>
      <c r="BA565" s="13"/>
      <c r="BB565" s="13"/>
      <c r="BC565" s="13"/>
      <c r="BD565" s="13"/>
      <c r="BE565" s="13"/>
      <c r="BF565" s="13"/>
      <c r="BG565" s="13"/>
      <c r="BH565" s="13"/>
      <c r="BI565" s="13"/>
      <c r="BJ565" s="13"/>
      <c r="BK565" s="13"/>
      <c r="BL565" s="13"/>
      <c r="BM565" s="13"/>
      <c r="BN565" s="13"/>
      <c r="BO565" s="13"/>
    </row>
    <row r="566" spans="1:67" x14ac:dyDescent="0.35">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c r="AC566" s="13"/>
      <c r="AD566" s="13"/>
      <c r="AE566" s="13"/>
      <c r="AF566" s="13"/>
      <c r="AG566" s="13"/>
      <c r="AH566" s="13"/>
      <c r="AI566" s="13"/>
      <c r="AJ566" s="13"/>
      <c r="AK566" s="13"/>
      <c r="AL566" s="13"/>
      <c r="AM566" s="13"/>
      <c r="AN566" s="13"/>
      <c r="AO566" s="13"/>
      <c r="AP566" s="13"/>
      <c r="AQ566" s="13"/>
      <c r="AR566" s="13"/>
      <c r="AS566" s="13"/>
      <c r="AT566" s="13"/>
      <c r="AU566" s="13"/>
      <c r="AV566" s="13"/>
      <c r="AW566" s="13"/>
      <c r="AX566" s="13"/>
      <c r="AY566" s="13"/>
      <c r="AZ566" s="13"/>
      <c r="BA566" s="13"/>
      <c r="BB566" s="13"/>
      <c r="BC566" s="13"/>
      <c r="BD566" s="13"/>
      <c r="BE566" s="13"/>
      <c r="BF566" s="13"/>
      <c r="BG566" s="13"/>
      <c r="BH566" s="13"/>
      <c r="BI566" s="13"/>
      <c r="BJ566" s="13"/>
      <c r="BK566" s="13"/>
      <c r="BL566" s="13"/>
      <c r="BM566" s="13"/>
      <c r="BN566" s="13"/>
      <c r="BO566" s="13"/>
    </row>
    <row r="567" spans="1:67" x14ac:dyDescent="0.35">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c r="AC567" s="13"/>
      <c r="AD567" s="13"/>
      <c r="AE567" s="13"/>
      <c r="AF567" s="13"/>
      <c r="AG567" s="13"/>
      <c r="AH567" s="13"/>
      <c r="AI567" s="13"/>
      <c r="AJ567" s="13"/>
      <c r="AK567" s="13"/>
      <c r="AL567" s="13"/>
      <c r="AM567" s="13"/>
      <c r="AN567" s="13"/>
      <c r="AO567" s="13"/>
      <c r="AP567" s="13"/>
      <c r="AQ567" s="13"/>
      <c r="AR567" s="13"/>
      <c r="AS567" s="13"/>
      <c r="AT567" s="13"/>
      <c r="AU567" s="13"/>
      <c r="AV567" s="13"/>
      <c r="AW567" s="13"/>
      <c r="AX567" s="13"/>
      <c r="AY567" s="13"/>
      <c r="AZ567" s="13"/>
      <c r="BA567" s="13"/>
      <c r="BB567" s="13"/>
      <c r="BC567" s="13"/>
      <c r="BD567" s="13"/>
      <c r="BE567" s="13"/>
      <c r="BF567" s="13"/>
      <c r="BG567" s="13"/>
      <c r="BH567" s="13"/>
      <c r="BI567" s="13"/>
      <c r="BJ567" s="13"/>
      <c r="BK567" s="13"/>
      <c r="BL567" s="13"/>
      <c r="BM567" s="13"/>
      <c r="BN567" s="13"/>
      <c r="BO567" s="13"/>
    </row>
    <row r="568" spans="1:67" x14ac:dyDescent="0.35">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c r="AC568" s="13"/>
      <c r="AD568" s="13"/>
      <c r="AE568" s="13"/>
      <c r="AF568" s="13"/>
      <c r="AG568" s="13"/>
      <c r="AH568" s="13"/>
      <c r="AI568" s="13"/>
      <c r="AJ568" s="13"/>
      <c r="AK568" s="13"/>
      <c r="AL568" s="13"/>
      <c r="AM568" s="13"/>
      <c r="AN568" s="13"/>
      <c r="AO568" s="13"/>
      <c r="AP568" s="13"/>
      <c r="AQ568" s="13"/>
      <c r="AR568" s="13"/>
      <c r="AS568" s="13"/>
      <c r="AT568" s="13"/>
      <c r="AU568" s="13"/>
      <c r="AV568" s="13"/>
      <c r="AW568" s="13"/>
      <c r="AX568" s="13"/>
      <c r="AY568" s="13"/>
      <c r="AZ568" s="13"/>
      <c r="BA568" s="13"/>
      <c r="BB568" s="13"/>
      <c r="BC568" s="13"/>
      <c r="BD568" s="13"/>
      <c r="BE568" s="13"/>
      <c r="BF568" s="13"/>
      <c r="BG568" s="13"/>
      <c r="BH568" s="13"/>
      <c r="BI568" s="13"/>
      <c r="BJ568" s="13"/>
      <c r="BK568" s="13"/>
      <c r="BL568" s="13"/>
      <c r="BM568" s="13"/>
      <c r="BN568" s="13"/>
      <c r="BO568" s="13"/>
    </row>
    <row r="569" spans="1:67" x14ac:dyDescent="0.35">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c r="AC569" s="13"/>
      <c r="AD569" s="13"/>
      <c r="AE569" s="13"/>
      <c r="AF569" s="13"/>
      <c r="AG569" s="13"/>
      <c r="AH569" s="13"/>
      <c r="AI569" s="13"/>
      <c r="AJ569" s="13"/>
      <c r="AK569" s="13"/>
      <c r="AL569" s="13"/>
      <c r="AM569" s="13"/>
      <c r="AN569" s="13"/>
      <c r="AO569" s="13"/>
      <c r="AP569" s="13"/>
      <c r="AQ569" s="13"/>
      <c r="AR569" s="13"/>
      <c r="AS569" s="13"/>
      <c r="AT569" s="13"/>
      <c r="AU569" s="13"/>
      <c r="AV569" s="13"/>
      <c r="AW569" s="13"/>
      <c r="AX569" s="13"/>
      <c r="AY569" s="13"/>
      <c r="AZ569" s="13"/>
      <c r="BA569" s="13"/>
      <c r="BB569" s="13"/>
      <c r="BC569" s="13"/>
      <c r="BD569" s="13"/>
      <c r="BE569" s="13"/>
      <c r="BF569" s="13"/>
      <c r="BG569" s="13"/>
      <c r="BH569" s="13"/>
      <c r="BI569" s="13"/>
      <c r="BJ569" s="13"/>
      <c r="BK569" s="13"/>
      <c r="BL569" s="13"/>
      <c r="BM569" s="13"/>
      <c r="BN569" s="13"/>
      <c r="BO569" s="13"/>
    </row>
    <row r="570" spans="1:67" x14ac:dyDescent="0.35">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c r="AC570" s="13"/>
      <c r="AD570" s="13"/>
      <c r="AE570" s="13"/>
      <c r="AF570" s="13"/>
      <c r="AG570" s="13"/>
      <c r="AH570" s="13"/>
      <c r="AI570" s="13"/>
      <c r="AJ570" s="13"/>
      <c r="AK570" s="13"/>
      <c r="AL570" s="13"/>
      <c r="AM570" s="13"/>
      <c r="AN570" s="13"/>
      <c r="AO570" s="13"/>
      <c r="AP570" s="13"/>
      <c r="AQ570" s="13"/>
      <c r="AR570" s="13"/>
      <c r="AS570" s="13"/>
      <c r="AT570" s="13"/>
      <c r="AU570" s="13"/>
      <c r="AV570" s="13"/>
      <c r="AW570" s="13"/>
      <c r="AX570" s="13"/>
      <c r="AY570" s="13"/>
      <c r="AZ570" s="13"/>
      <c r="BA570" s="13"/>
      <c r="BB570" s="13"/>
      <c r="BC570" s="13"/>
      <c r="BD570" s="13"/>
      <c r="BE570" s="13"/>
      <c r="BF570" s="13"/>
      <c r="BG570" s="13"/>
      <c r="BH570" s="13"/>
      <c r="BI570" s="13"/>
      <c r="BJ570" s="13"/>
      <c r="BK570" s="13"/>
      <c r="BL570" s="13"/>
      <c r="BM570" s="13"/>
      <c r="BN570" s="13"/>
      <c r="BO570" s="13"/>
    </row>
    <row r="571" spans="1:67" x14ac:dyDescent="0.35">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c r="AC571" s="13"/>
      <c r="AD571" s="13"/>
      <c r="AE571" s="13"/>
      <c r="AF571" s="13"/>
      <c r="AG571" s="13"/>
      <c r="AH571" s="13"/>
      <c r="AI571" s="13"/>
      <c r="AJ571" s="13"/>
      <c r="AK571" s="13"/>
      <c r="AL571" s="13"/>
      <c r="AM571" s="13"/>
      <c r="AN571" s="13"/>
      <c r="AO571" s="13"/>
      <c r="AP571" s="13"/>
      <c r="AQ571" s="13"/>
      <c r="AR571" s="13"/>
      <c r="AS571" s="13"/>
      <c r="AT571" s="13"/>
      <c r="AU571" s="13"/>
      <c r="AV571" s="13"/>
      <c r="AW571" s="13"/>
      <c r="AX571" s="13"/>
      <c r="AY571" s="13"/>
      <c r="AZ571" s="13"/>
      <c r="BA571" s="13"/>
      <c r="BB571" s="13"/>
      <c r="BC571" s="13"/>
      <c r="BD571" s="13"/>
      <c r="BE571" s="13"/>
      <c r="BF571" s="13"/>
      <c r="BG571" s="13"/>
      <c r="BH571" s="13"/>
      <c r="BI571" s="13"/>
      <c r="BJ571" s="13"/>
      <c r="BK571" s="13"/>
      <c r="BL571" s="13"/>
      <c r="BM571" s="13"/>
      <c r="BN571" s="13"/>
      <c r="BO571" s="13"/>
    </row>
    <row r="572" spans="1:67" x14ac:dyDescent="0.35">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c r="AC572" s="13"/>
      <c r="AD572" s="13"/>
      <c r="AE572" s="13"/>
      <c r="AF572" s="13"/>
      <c r="AG572" s="13"/>
      <c r="AH572" s="13"/>
      <c r="AI572" s="13"/>
      <c r="AJ572" s="13"/>
      <c r="AK572" s="13"/>
      <c r="AL572" s="13"/>
      <c r="AM572" s="13"/>
      <c r="AN572" s="13"/>
      <c r="AO572" s="13"/>
      <c r="AP572" s="13"/>
      <c r="AQ572" s="13"/>
      <c r="AR572" s="13"/>
      <c r="AS572" s="13"/>
      <c r="AT572" s="13"/>
      <c r="AU572" s="13"/>
      <c r="AV572" s="13"/>
      <c r="AW572" s="13"/>
      <c r="AX572" s="13"/>
      <c r="AY572" s="13"/>
      <c r="AZ572" s="13"/>
      <c r="BA572" s="13"/>
      <c r="BB572" s="13"/>
      <c r="BC572" s="13"/>
      <c r="BD572" s="13"/>
      <c r="BE572" s="13"/>
      <c r="BF572" s="13"/>
      <c r="BG572" s="13"/>
      <c r="BH572" s="13"/>
      <c r="BI572" s="13"/>
      <c r="BJ572" s="13"/>
      <c r="BK572" s="13"/>
      <c r="BL572" s="13"/>
      <c r="BM572" s="13"/>
      <c r="BN572" s="13"/>
      <c r="BO572" s="13"/>
    </row>
    <row r="573" spans="1:67" x14ac:dyDescent="0.35">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c r="AC573" s="13"/>
      <c r="AD573" s="13"/>
      <c r="AE573" s="13"/>
      <c r="AF573" s="13"/>
      <c r="AG573" s="13"/>
      <c r="AH573" s="13"/>
      <c r="AI573" s="13"/>
      <c r="AJ573" s="13"/>
      <c r="AK573" s="13"/>
      <c r="AL573" s="13"/>
      <c r="AM573" s="13"/>
      <c r="AN573" s="13"/>
      <c r="AO573" s="13"/>
      <c r="AP573" s="13"/>
      <c r="AQ573" s="13"/>
      <c r="AR573" s="13"/>
      <c r="AS573" s="13"/>
      <c r="AT573" s="13"/>
      <c r="AU573" s="13"/>
      <c r="AV573" s="13"/>
      <c r="AW573" s="13"/>
      <c r="AX573" s="13"/>
      <c r="AY573" s="13"/>
      <c r="AZ573" s="13"/>
      <c r="BA573" s="13"/>
      <c r="BB573" s="13"/>
      <c r="BC573" s="13"/>
      <c r="BD573" s="13"/>
      <c r="BE573" s="13"/>
      <c r="BF573" s="13"/>
      <c r="BG573" s="13"/>
      <c r="BH573" s="13"/>
      <c r="BI573" s="13"/>
      <c r="BJ573" s="13"/>
      <c r="BK573" s="13"/>
      <c r="BL573" s="13"/>
      <c r="BM573" s="13"/>
      <c r="BN573" s="13"/>
      <c r="BO573" s="13"/>
    </row>
    <row r="574" spans="1:67" x14ac:dyDescent="0.35">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13"/>
      <c r="BB574" s="13"/>
      <c r="BC574" s="13"/>
      <c r="BD574" s="13"/>
      <c r="BE574" s="13"/>
      <c r="BF574" s="13"/>
      <c r="BG574" s="13"/>
      <c r="BH574" s="13"/>
      <c r="BI574" s="13"/>
      <c r="BJ574" s="13"/>
      <c r="BK574" s="13"/>
      <c r="BL574" s="13"/>
      <c r="BM574" s="13"/>
      <c r="BN574" s="13"/>
      <c r="BO574" s="13"/>
    </row>
    <row r="575" spans="1:67" x14ac:dyDescent="0.35">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13"/>
      <c r="BB575" s="13"/>
      <c r="BC575" s="13"/>
      <c r="BD575" s="13"/>
      <c r="BE575" s="13"/>
      <c r="BF575" s="13"/>
      <c r="BG575" s="13"/>
      <c r="BH575" s="13"/>
      <c r="BI575" s="13"/>
      <c r="BJ575" s="13"/>
      <c r="BK575" s="13"/>
      <c r="BL575" s="13"/>
      <c r="BM575" s="13"/>
      <c r="BN575" s="13"/>
      <c r="BO575" s="13"/>
    </row>
    <row r="576" spans="1:67" x14ac:dyDescent="0.35">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3"/>
      <c r="BB576" s="13"/>
      <c r="BC576" s="13"/>
      <c r="BD576" s="13"/>
      <c r="BE576" s="13"/>
      <c r="BF576" s="13"/>
      <c r="BG576" s="13"/>
      <c r="BH576" s="13"/>
      <c r="BI576" s="13"/>
      <c r="BJ576" s="13"/>
      <c r="BK576" s="13"/>
      <c r="BL576" s="13"/>
      <c r="BM576" s="13"/>
      <c r="BN576" s="13"/>
      <c r="BO576" s="13"/>
    </row>
    <row r="577" spans="1:67" x14ac:dyDescent="0.35">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c r="AC577" s="13"/>
      <c r="AD577" s="13"/>
      <c r="AE577" s="13"/>
      <c r="AF577" s="13"/>
      <c r="AG577" s="13"/>
      <c r="AH577" s="13"/>
      <c r="AI577" s="13"/>
      <c r="AJ577" s="13"/>
      <c r="AK577" s="13"/>
      <c r="AL577" s="13"/>
      <c r="AM577" s="13"/>
      <c r="AN577" s="13"/>
      <c r="AO577" s="13"/>
      <c r="AP577" s="13"/>
      <c r="AQ577" s="13"/>
      <c r="AR577" s="13"/>
      <c r="AS577" s="13"/>
      <c r="AT577" s="13"/>
      <c r="AU577" s="13"/>
      <c r="AV577" s="13"/>
      <c r="AW577" s="13"/>
      <c r="AX577" s="13"/>
      <c r="AY577" s="13"/>
      <c r="AZ577" s="13"/>
      <c r="BA577" s="13"/>
      <c r="BB577" s="13"/>
      <c r="BC577" s="13"/>
      <c r="BD577" s="13"/>
      <c r="BE577" s="13"/>
      <c r="BF577" s="13"/>
      <c r="BG577" s="13"/>
      <c r="BH577" s="13"/>
      <c r="BI577" s="13"/>
      <c r="BJ577" s="13"/>
      <c r="BK577" s="13"/>
      <c r="BL577" s="13"/>
      <c r="BM577" s="13"/>
      <c r="BN577" s="13"/>
      <c r="BO577" s="13"/>
    </row>
    <row r="578" spans="1:67" x14ac:dyDescent="0.35">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c r="AC578" s="13"/>
      <c r="AD578" s="13"/>
      <c r="AE578" s="13"/>
      <c r="AF578" s="13"/>
      <c r="AG578" s="13"/>
      <c r="AH578" s="13"/>
      <c r="AI578" s="13"/>
      <c r="AJ578" s="13"/>
      <c r="AK578" s="13"/>
      <c r="AL578" s="13"/>
      <c r="AM578" s="13"/>
      <c r="AN578" s="13"/>
      <c r="AO578" s="13"/>
      <c r="AP578" s="13"/>
      <c r="AQ578" s="13"/>
      <c r="AR578" s="13"/>
      <c r="AS578" s="13"/>
      <c r="AT578" s="13"/>
      <c r="AU578" s="13"/>
      <c r="AV578" s="13"/>
      <c r="AW578" s="13"/>
      <c r="AX578" s="13"/>
      <c r="AY578" s="13"/>
      <c r="AZ578" s="13"/>
      <c r="BA578" s="13"/>
      <c r="BB578" s="13"/>
      <c r="BC578" s="13"/>
      <c r="BD578" s="13"/>
      <c r="BE578" s="13"/>
      <c r="BF578" s="13"/>
      <c r="BG578" s="13"/>
      <c r="BH578" s="13"/>
      <c r="BI578" s="13"/>
      <c r="BJ578" s="13"/>
      <c r="BK578" s="13"/>
      <c r="BL578" s="13"/>
      <c r="BM578" s="13"/>
      <c r="BN578" s="13"/>
      <c r="BO578" s="13"/>
    </row>
    <row r="579" spans="1:67" x14ac:dyDescent="0.35">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c r="AC579" s="13"/>
      <c r="AD579" s="13"/>
      <c r="AE579" s="13"/>
      <c r="AF579" s="13"/>
      <c r="AG579" s="13"/>
      <c r="AH579" s="13"/>
      <c r="AI579" s="13"/>
      <c r="AJ579" s="13"/>
      <c r="AK579" s="13"/>
      <c r="AL579" s="13"/>
      <c r="AM579" s="13"/>
      <c r="AN579" s="13"/>
      <c r="AO579" s="13"/>
      <c r="AP579" s="13"/>
      <c r="AQ579" s="13"/>
      <c r="AR579" s="13"/>
      <c r="AS579" s="13"/>
      <c r="AT579" s="13"/>
      <c r="AU579" s="13"/>
      <c r="AV579" s="13"/>
      <c r="AW579" s="13"/>
      <c r="AX579" s="13"/>
      <c r="AY579" s="13"/>
      <c r="AZ579" s="13"/>
      <c r="BA579" s="13"/>
      <c r="BB579" s="13"/>
      <c r="BC579" s="13"/>
      <c r="BD579" s="13"/>
      <c r="BE579" s="13"/>
      <c r="BF579" s="13"/>
      <c r="BG579" s="13"/>
      <c r="BH579" s="13"/>
      <c r="BI579" s="13"/>
      <c r="BJ579" s="13"/>
      <c r="BK579" s="13"/>
      <c r="BL579" s="13"/>
      <c r="BM579" s="13"/>
      <c r="BN579" s="13"/>
      <c r="BO579" s="13"/>
    </row>
    <row r="580" spans="1:67" x14ac:dyDescent="0.35">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c r="AC580" s="13"/>
      <c r="AD580" s="13"/>
      <c r="AE580" s="13"/>
      <c r="AF580" s="13"/>
      <c r="AG580" s="13"/>
      <c r="AH580" s="13"/>
      <c r="AI580" s="13"/>
      <c r="AJ580" s="13"/>
      <c r="AK580" s="13"/>
      <c r="AL580" s="13"/>
      <c r="AM580" s="13"/>
      <c r="AN580" s="13"/>
      <c r="AO580" s="13"/>
      <c r="AP580" s="13"/>
      <c r="AQ580" s="13"/>
      <c r="AR580" s="13"/>
      <c r="AS580" s="13"/>
      <c r="AT580" s="13"/>
      <c r="AU580" s="13"/>
      <c r="AV580" s="13"/>
      <c r="AW580" s="13"/>
      <c r="AX580" s="13"/>
      <c r="AY580" s="13"/>
      <c r="AZ580" s="13"/>
      <c r="BA580" s="13"/>
      <c r="BB580" s="13"/>
      <c r="BC580" s="13"/>
      <c r="BD580" s="13"/>
      <c r="BE580" s="13"/>
      <c r="BF580" s="13"/>
      <c r="BG580" s="13"/>
      <c r="BH580" s="13"/>
      <c r="BI580" s="13"/>
      <c r="BJ580" s="13"/>
      <c r="BK580" s="13"/>
      <c r="BL580" s="13"/>
      <c r="BM580" s="13"/>
      <c r="BN580" s="13"/>
      <c r="BO580" s="13"/>
    </row>
    <row r="581" spans="1:67" x14ac:dyDescent="0.35">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c r="AC581" s="13"/>
      <c r="AD581" s="13"/>
      <c r="AE581" s="13"/>
      <c r="AF581" s="13"/>
      <c r="AG581" s="13"/>
      <c r="AH581" s="13"/>
      <c r="AI581" s="13"/>
      <c r="AJ581" s="13"/>
      <c r="AK581" s="13"/>
      <c r="AL581" s="13"/>
      <c r="AM581" s="13"/>
      <c r="AN581" s="13"/>
      <c r="AO581" s="13"/>
      <c r="AP581" s="13"/>
      <c r="AQ581" s="13"/>
      <c r="AR581" s="13"/>
      <c r="AS581" s="13"/>
      <c r="AT581" s="13"/>
      <c r="AU581" s="13"/>
      <c r="AV581" s="13"/>
      <c r="AW581" s="13"/>
      <c r="AX581" s="13"/>
      <c r="AY581" s="13"/>
      <c r="AZ581" s="13"/>
      <c r="BA581" s="13"/>
      <c r="BB581" s="13"/>
      <c r="BC581" s="13"/>
      <c r="BD581" s="13"/>
      <c r="BE581" s="13"/>
      <c r="BF581" s="13"/>
      <c r="BG581" s="13"/>
      <c r="BH581" s="13"/>
      <c r="BI581" s="13"/>
      <c r="BJ581" s="13"/>
      <c r="BK581" s="13"/>
      <c r="BL581" s="13"/>
      <c r="BM581" s="13"/>
      <c r="BN581" s="13"/>
      <c r="BO581" s="13"/>
    </row>
    <row r="582" spans="1:67" x14ac:dyDescent="0.35">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c r="AC582" s="13"/>
      <c r="AD582" s="13"/>
      <c r="AE582" s="13"/>
      <c r="AF582" s="13"/>
      <c r="AG582" s="13"/>
      <c r="AH582" s="13"/>
      <c r="AI582" s="13"/>
      <c r="AJ582" s="13"/>
      <c r="AK582" s="13"/>
      <c r="AL582" s="13"/>
      <c r="AM582" s="13"/>
      <c r="AN582" s="13"/>
      <c r="AO582" s="13"/>
      <c r="AP582" s="13"/>
      <c r="AQ582" s="13"/>
      <c r="AR582" s="13"/>
      <c r="AS582" s="13"/>
      <c r="AT582" s="13"/>
      <c r="AU582" s="13"/>
      <c r="AV582" s="13"/>
      <c r="AW582" s="13"/>
      <c r="AX582" s="13"/>
      <c r="AY582" s="13"/>
      <c r="AZ582" s="13"/>
      <c r="BA582" s="13"/>
      <c r="BB582" s="13"/>
      <c r="BC582" s="13"/>
      <c r="BD582" s="13"/>
      <c r="BE582" s="13"/>
      <c r="BF582" s="13"/>
      <c r="BG582" s="13"/>
      <c r="BH582" s="13"/>
      <c r="BI582" s="13"/>
      <c r="BJ582" s="13"/>
      <c r="BK582" s="13"/>
      <c r="BL582" s="13"/>
      <c r="BM582" s="13"/>
      <c r="BN582" s="13"/>
      <c r="BO582" s="13"/>
    </row>
    <row r="583" spans="1:67" x14ac:dyDescent="0.35">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13"/>
      <c r="BB583" s="13"/>
      <c r="BC583" s="13"/>
      <c r="BD583" s="13"/>
      <c r="BE583" s="13"/>
      <c r="BF583" s="13"/>
      <c r="BG583" s="13"/>
      <c r="BH583" s="13"/>
      <c r="BI583" s="13"/>
      <c r="BJ583" s="13"/>
      <c r="BK583" s="13"/>
      <c r="BL583" s="13"/>
      <c r="BM583" s="13"/>
      <c r="BN583" s="13"/>
      <c r="BO583" s="13"/>
    </row>
    <row r="584" spans="1:67" x14ac:dyDescent="0.35">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13"/>
      <c r="BB584" s="13"/>
      <c r="BC584" s="13"/>
      <c r="BD584" s="13"/>
      <c r="BE584" s="13"/>
      <c r="BF584" s="13"/>
      <c r="BG584" s="13"/>
      <c r="BH584" s="13"/>
      <c r="BI584" s="13"/>
      <c r="BJ584" s="13"/>
      <c r="BK584" s="13"/>
      <c r="BL584" s="13"/>
      <c r="BM584" s="13"/>
      <c r="BN584" s="13"/>
      <c r="BO584" s="13"/>
    </row>
    <row r="585" spans="1:67" x14ac:dyDescent="0.35">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13"/>
      <c r="BB585" s="13"/>
      <c r="BC585" s="13"/>
      <c r="BD585" s="13"/>
      <c r="BE585" s="13"/>
      <c r="BF585" s="13"/>
      <c r="BG585" s="13"/>
      <c r="BH585" s="13"/>
      <c r="BI585" s="13"/>
      <c r="BJ585" s="13"/>
      <c r="BK585" s="13"/>
      <c r="BL585" s="13"/>
      <c r="BM585" s="13"/>
      <c r="BN585" s="13"/>
      <c r="BO585" s="13"/>
    </row>
    <row r="586" spans="1:67" x14ac:dyDescent="0.35">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13"/>
      <c r="BB586" s="13"/>
      <c r="BC586" s="13"/>
      <c r="BD586" s="13"/>
      <c r="BE586" s="13"/>
      <c r="BF586" s="13"/>
      <c r="BG586" s="13"/>
      <c r="BH586" s="13"/>
      <c r="BI586" s="13"/>
      <c r="BJ586" s="13"/>
      <c r="BK586" s="13"/>
      <c r="BL586" s="13"/>
      <c r="BM586" s="13"/>
      <c r="BN586" s="13"/>
      <c r="BO586" s="13"/>
    </row>
    <row r="587" spans="1:67" x14ac:dyDescent="0.35">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13"/>
      <c r="BB587" s="13"/>
      <c r="BC587" s="13"/>
      <c r="BD587" s="13"/>
      <c r="BE587" s="13"/>
      <c r="BF587" s="13"/>
      <c r="BG587" s="13"/>
      <c r="BH587" s="13"/>
      <c r="BI587" s="13"/>
      <c r="BJ587" s="13"/>
      <c r="BK587" s="13"/>
      <c r="BL587" s="13"/>
      <c r="BM587" s="13"/>
      <c r="BN587" s="13"/>
      <c r="BO587" s="13"/>
    </row>
    <row r="588" spans="1:67" x14ac:dyDescent="0.35">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13"/>
      <c r="BB588" s="13"/>
      <c r="BC588" s="13"/>
      <c r="BD588" s="13"/>
      <c r="BE588" s="13"/>
      <c r="BF588" s="13"/>
      <c r="BG588" s="13"/>
      <c r="BH588" s="13"/>
      <c r="BI588" s="13"/>
      <c r="BJ588" s="13"/>
      <c r="BK588" s="13"/>
      <c r="BL588" s="13"/>
      <c r="BM588" s="13"/>
      <c r="BN588" s="13"/>
      <c r="BO588" s="13"/>
    </row>
    <row r="589" spans="1:67" x14ac:dyDescent="0.35">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13"/>
      <c r="BB589" s="13"/>
      <c r="BC589" s="13"/>
      <c r="BD589" s="13"/>
      <c r="BE589" s="13"/>
      <c r="BF589" s="13"/>
      <c r="BG589" s="13"/>
      <c r="BH589" s="13"/>
      <c r="BI589" s="13"/>
      <c r="BJ589" s="13"/>
      <c r="BK589" s="13"/>
      <c r="BL589" s="13"/>
      <c r="BM589" s="13"/>
      <c r="BN589" s="13"/>
      <c r="BO589" s="13"/>
    </row>
    <row r="590" spans="1:67" x14ac:dyDescent="0.35">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13"/>
      <c r="BB590" s="13"/>
      <c r="BC590" s="13"/>
      <c r="BD590" s="13"/>
      <c r="BE590" s="13"/>
      <c r="BF590" s="13"/>
      <c r="BG590" s="13"/>
      <c r="BH590" s="13"/>
      <c r="BI590" s="13"/>
      <c r="BJ590" s="13"/>
      <c r="BK590" s="13"/>
      <c r="BL590" s="13"/>
      <c r="BM590" s="13"/>
      <c r="BN590" s="13"/>
      <c r="BO590" s="13"/>
    </row>
    <row r="591" spans="1:67" x14ac:dyDescent="0.35">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13"/>
      <c r="BB591" s="13"/>
      <c r="BC591" s="13"/>
      <c r="BD591" s="13"/>
      <c r="BE591" s="13"/>
      <c r="BF591" s="13"/>
      <c r="BG591" s="13"/>
      <c r="BH591" s="13"/>
      <c r="BI591" s="13"/>
      <c r="BJ591" s="13"/>
      <c r="BK591" s="13"/>
      <c r="BL591" s="13"/>
      <c r="BM591" s="13"/>
      <c r="BN591" s="13"/>
      <c r="BO591" s="13"/>
    </row>
    <row r="592" spans="1:67" x14ac:dyDescent="0.35">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13"/>
      <c r="BB592" s="13"/>
      <c r="BC592" s="13"/>
      <c r="BD592" s="13"/>
      <c r="BE592" s="13"/>
      <c r="BF592" s="13"/>
      <c r="BG592" s="13"/>
      <c r="BH592" s="13"/>
      <c r="BI592" s="13"/>
      <c r="BJ592" s="13"/>
      <c r="BK592" s="13"/>
      <c r="BL592" s="13"/>
      <c r="BM592" s="13"/>
      <c r="BN592" s="13"/>
      <c r="BO592" s="13"/>
    </row>
    <row r="593" spans="1:67" x14ac:dyDescent="0.35">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13"/>
      <c r="BB593" s="13"/>
      <c r="BC593" s="13"/>
      <c r="BD593" s="13"/>
      <c r="BE593" s="13"/>
      <c r="BF593" s="13"/>
      <c r="BG593" s="13"/>
      <c r="BH593" s="13"/>
      <c r="BI593" s="13"/>
      <c r="BJ593" s="13"/>
      <c r="BK593" s="13"/>
      <c r="BL593" s="13"/>
      <c r="BM593" s="13"/>
      <c r="BN593" s="13"/>
      <c r="BO593" s="13"/>
    </row>
    <row r="594" spans="1:67" x14ac:dyDescent="0.35">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13"/>
      <c r="BB594" s="13"/>
      <c r="BC594" s="13"/>
      <c r="BD594" s="13"/>
      <c r="BE594" s="13"/>
      <c r="BF594" s="13"/>
      <c r="BG594" s="13"/>
      <c r="BH594" s="13"/>
      <c r="BI594" s="13"/>
      <c r="BJ594" s="13"/>
      <c r="BK594" s="13"/>
      <c r="BL594" s="13"/>
      <c r="BM594" s="13"/>
      <c r="BN594" s="13"/>
      <c r="BO594" s="13"/>
    </row>
    <row r="595" spans="1:67" x14ac:dyDescent="0.35">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13"/>
      <c r="BB595" s="13"/>
      <c r="BC595" s="13"/>
      <c r="BD595" s="13"/>
      <c r="BE595" s="13"/>
      <c r="BF595" s="13"/>
      <c r="BG595" s="13"/>
      <c r="BH595" s="13"/>
      <c r="BI595" s="13"/>
      <c r="BJ595" s="13"/>
      <c r="BK595" s="13"/>
      <c r="BL595" s="13"/>
      <c r="BM595" s="13"/>
      <c r="BN595" s="13"/>
      <c r="BO595" s="13"/>
    </row>
    <row r="596" spans="1:67" x14ac:dyDescent="0.35">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13"/>
      <c r="BB596" s="13"/>
      <c r="BC596" s="13"/>
      <c r="BD596" s="13"/>
      <c r="BE596" s="13"/>
      <c r="BF596" s="13"/>
      <c r="BG596" s="13"/>
      <c r="BH596" s="13"/>
      <c r="BI596" s="13"/>
      <c r="BJ596" s="13"/>
      <c r="BK596" s="13"/>
      <c r="BL596" s="13"/>
      <c r="BM596" s="13"/>
      <c r="BN596" s="13"/>
      <c r="BO596" s="13"/>
    </row>
    <row r="597" spans="1:67" x14ac:dyDescent="0.35">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13"/>
      <c r="BB597" s="13"/>
      <c r="BC597" s="13"/>
      <c r="BD597" s="13"/>
      <c r="BE597" s="13"/>
      <c r="BF597" s="13"/>
      <c r="BG597" s="13"/>
      <c r="BH597" s="13"/>
      <c r="BI597" s="13"/>
      <c r="BJ597" s="13"/>
      <c r="BK597" s="13"/>
      <c r="BL597" s="13"/>
      <c r="BM597" s="13"/>
      <c r="BN597" s="13"/>
      <c r="BO597" s="13"/>
    </row>
    <row r="598" spans="1:67" x14ac:dyDescent="0.35">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13"/>
      <c r="BB598" s="13"/>
      <c r="BC598" s="13"/>
      <c r="BD598" s="13"/>
      <c r="BE598" s="13"/>
      <c r="BF598" s="13"/>
      <c r="BG598" s="13"/>
      <c r="BH598" s="13"/>
      <c r="BI598" s="13"/>
      <c r="BJ598" s="13"/>
      <c r="BK598" s="13"/>
      <c r="BL598" s="13"/>
      <c r="BM598" s="13"/>
      <c r="BN598" s="13"/>
      <c r="BO598" s="13"/>
    </row>
    <row r="599" spans="1:67" x14ac:dyDescent="0.35">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13"/>
      <c r="BB599" s="13"/>
      <c r="BC599" s="13"/>
      <c r="BD599" s="13"/>
      <c r="BE599" s="13"/>
      <c r="BF599" s="13"/>
      <c r="BG599" s="13"/>
      <c r="BH599" s="13"/>
      <c r="BI599" s="13"/>
      <c r="BJ599" s="13"/>
      <c r="BK599" s="13"/>
      <c r="BL599" s="13"/>
      <c r="BM599" s="13"/>
      <c r="BN599" s="13"/>
      <c r="BO599" s="13"/>
    </row>
    <row r="600" spans="1:67" x14ac:dyDescent="0.35">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13"/>
      <c r="BB600" s="13"/>
      <c r="BC600" s="13"/>
      <c r="BD600" s="13"/>
      <c r="BE600" s="13"/>
      <c r="BF600" s="13"/>
      <c r="BG600" s="13"/>
      <c r="BH600" s="13"/>
      <c r="BI600" s="13"/>
      <c r="BJ600" s="13"/>
      <c r="BK600" s="13"/>
      <c r="BL600" s="13"/>
      <c r="BM600" s="13"/>
      <c r="BN600" s="13"/>
      <c r="BO600" s="13"/>
    </row>
    <row r="601" spans="1:67" x14ac:dyDescent="0.35">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13"/>
      <c r="BB601" s="13"/>
      <c r="BC601" s="13"/>
      <c r="BD601" s="13"/>
      <c r="BE601" s="13"/>
      <c r="BF601" s="13"/>
      <c r="BG601" s="13"/>
      <c r="BH601" s="13"/>
      <c r="BI601" s="13"/>
      <c r="BJ601" s="13"/>
      <c r="BK601" s="13"/>
      <c r="BL601" s="13"/>
      <c r="BM601" s="13"/>
      <c r="BN601" s="13"/>
      <c r="BO601" s="13"/>
    </row>
    <row r="602" spans="1:67" x14ac:dyDescent="0.35">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13"/>
      <c r="BB602" s="13"/>
      <c r="BC602" s="13"/>
      <c r="BD602" s="13"/>
      <c r="BE602" s="13"/>
      <c r="BF602" s="13"/>
      <c r="BG602" s="13"/>
      <c r="BH602" s="13"/>
      <c r="BI602" s="13"/>
      <c r="BJ602" s="13"/>
      <c r="BK602" s="13"/>
      <c r="BL602" s="13"/>
      <c r="BM602" s="13"/>
      <c r="BN602" s="13"/>
      <c r="BO602" s="13"/>
    </row>
    <row r="603" spans="1:67" x14ac:dyDescent="0.35">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13"/>
      <c r="BB603" s="13"/>
      <c r="BC603" s="13"/>
      <c r="BD603" s="13"/>
      <c r="BE603" s="13"/>
      <c r="BF603" s="13"/>
      <c r="BG603" s="13"/>
      <c r="BH603" s="13"/>
      <c r="BI603" s="13"/>
      <c r="BJ603" s="13"/>
      <c r="BK603" s="13"/>
      <c r="BL603" s="13"/>
      <c r="BM603" s="13"/>
      <c r="BN603" s="13"/>
      <c r="BO603" s="13"/>
    </row>
    <row r="604" spans="1:67" x14ac:dyDescent="0.35">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13"/>
      <c r="BB604" s="13"/>
      <c r="BC604" s="13"/>
      <c r="BD604" s="13"/>
      <c r="BE604" s="13"/>
      <c r="BF604" s="13"/>
      <c r="BG604" s="13"/>
      <c r="BH604" s="13"/>
      <c r="BI604" s="13"/>
      <c r="BJ604" s="13"/>
      <c r="BK604" s="13"/>
      <c r="BL604" s="13"/>
      <c r="BM604" s="13"/>
      <c r="BN604" s="13"/>
      <c r="BO604" s="13"/>
    </row>
    <row r="605" spans="1:67" x14ac:dyDescent="0.35">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13"/>
      <c r="BB605" s="13"/>
      <c r="BC605" s="13"/>
      <c r="BD605" s="13"/>
      <c r="BE605" s="13"/>
      <c r="BF605" s="13"/>
      <c r="BG605" s="13"/>
      <c r="BH605" s="13"/>
      <c r="BI605" s="13"/>
      <c r="BJ605" s="13"/>
      <c r="BK605" s="13"/>
      <c r="BL605" s="13"/>
      <c r="BM605" s="13"/>
      <c r="BN605" s="13"/>
      <c r="BO605" s="13"/>
    </row>
    <row r="606" spans="1:67" x14ac:dyDescent="0.35">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13"/>
      <c r="BB606" s="13"/>
      <c r="BC606" s="13"/>
      <c r="BD606" s="13"/>
      <c r="BE606" s="13"/>
      <c r="BF606" s="13"/>
      <c r="BG606" s="13"/>
      <c r="BH606" s="13"/>
      <c r="BI606" s="13"/>
      <c r="BJ606" s="13"/>
      <c r="BK606" s="13"/>
      <c r="BL606" s="13"/>
      <c r="BM606" s="13"/>
      <c r="BN606" s="13"/>
      <c r="BO606" s="13"/>
    </row>
    <row r="607" spans="1:67" x14ac:dyDescent="0.35">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13"/>
      <c r="BB607" s="13"/>
      <c r="BC607" s="13"/>
      <c r="BD607" s="13"/>
      <c r="BE607" s="13"/>
      <c r="BF607" s="13"/>
      <c r="BG607" s="13"/>
      <c r="BH607" s="13"/>
      <c r="BI607" s="13"/>
      <c r="BJ607" s="13"/>
      <c r="BK607" s="13"/>
      <c r="BL607" s="13"/>
      <c r="BM607" s="13"/>
      <c r="BN607" s="13"/>
      <c r="BO607" s="13"/>
    </row>
    <row r="608" spans="1:67" x14ac:dyDescent="0.35">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13"/>
      <c r="BB608" s="13"/>
      <c r="BC608" s="13"/>
      <c r="BD608" s="13"/>
      <c r="BE608" s="13"/>
      <c r="BF608" s="13"/>
      <c r="BG608" s="13"/>
      <c r="BH608" s="13"/>
      <c r="BI608" s="13"/>
      <c r="BJ608" s="13"/>
      <c r="BK608" s="13"/>
      <c r="BL608" s="13"/>
      <c r="BM608" s="13"/>
      <c r="BN608" s="13"/>
      <c r="BO608" s="13"/>
    </row>
    <row r="609" spans="1:67" x14ac:dyDescent="0.35">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13"/>
      <c r="BB609" s="13"/>
      <c r="BC609" s="13"/>
      <c r="BD609" s="13"/>
      <c r="BE609" s="13"/>
      <c r="BF609" s="13"/>
      <c r="BG609" s="13"/>
      <c r="BH609" s="13"/>
      <c r="BI609" s="13"/>
      <c r="BJ609" s="13"/>
      <c r="BK609" s="13"/>
      <c r="BL609" s="13"/>
      <c r="BM609" s="13"/>
      <c r="BN609" s="13"/>
      <c r="BO609" s="13"/>
    </row>
    <row r="610" spans="1:67" x14ac:dyDescent="0.35">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13"/>
      <c r="BB610" s="13"/>
      <c r="BC610" s="13"/>
      <c r="BD610" s="13"/>
      <c r="BE610" s="13"/>
      <c r="BF610" s="13"/>
      <c r="BG610" s="13"/>
      <c r="BH610" s="13"/>
      <c r="BI610" s="13"/>
      <c r="BJ610" s="13"/>
      <c r="BK610" s="13"/>
      <c r="BL610" s="13"/>
      <c r="BM610" s="13"/>
      <c r="BN610" s="13"/>
      <c r="BO610" s="13"/>
    </row>
    <row r="611" spans="1:67" x14ac:dyDescent="0.35">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13"/>
      <c r="BB611" s="13"/>
      <c r="BC611" s="13"/>
      <c r="BD611" s="13"/>
      <c r="BE611" s="13"/>
      <c r="BF611" s="13"/>
      <c r="BG611" s="13"/>
      <c r="BH611" s="13"/>
      <c r="BI611" s="13"/>
      <c r="BJ611" s="13"/>
      <c r="BK611" s="13"/>
      <c r="BL611" s="13"/>
      <c r="BM611" s="13"/>
      <c r="BN611" s="13"/>
      <c r="BO611" s="13"/>
    </row>
    <row r="612" spans="1:67" x14ac:dyDescent="0.35">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13"/>
      <c r="BB612" s="13"/>
      <c r="BC612" s="13"/>
      <c r="BD612" s="13"/>
      <c r="BE612" s="13"/>
      <c r="BF612" s="13"/>
      <c r="BG612" s="13"/>
      <c r="BH612" s="13"/>
      <c r="BI612" s="13"/>
      <c r="BJ612" s="13"/>
      <c r="BK612" s="13"/>
      <c r="BL612" s="13"/>
      <c r="BM612" s="13"/>
      <c r="BN612" s="13"/>
      <c r="BO612" s="13"/>
    </row>
    <row r="613" spans="1:67" x14ac:dyDescent="0.35">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13"/>
      <c r="BB613" s="13"/>
      <c r="BC613" s="13"/>
      <c r="BD613" s="13"/>
      <c r="BE613" s="13"/>
      <c r="BF613" s="13"/>
      <c r="BG613" s="13"/>
      <c r="BH613" s="13"/>
      <c r="BI613" s="13"/>
      <c r="BJ613" s="13"/>
      <c r="BK613" s="13"/>
      <c r="BL613" s="13"/>
      <c r="BM613" s="13"/>
      <c r="BN613" s="13"/>
      <c r="BO613" s="13"/>
    </row>
    <row r="614" spans="1:67" x14ac:dyDescent="0.35">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13"/>
      <c r="BB614" s="13"/>
      <c r="BC614" s="13"/>
      <c r="BD614" s="13"/>
      <c r="BE614" s="13"/>
      <c r="BF614" s="13"/>
      <c r="BG614" s="13"/>
      <c r="BH614" s="13"/>
      <c r="BI614" s="13"/>
      <c r="BJ614" s="13"/>
      <c r="BK614" s="13"/>
      <c r="BL614" s="13"/>
      <c r="BM614" s="13"/>
      <c r="BN614" s="13"/>
      <c r="BO614" s="13"/>
    </row>
    <row r="615" spans="1:67" x14ac:dyDescent="0.35">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13"/>
      <c r="BB615" s="13"/>
      <c r="BC615" s="13"/>
      <c r="BD615" s="13"/>
      <c r="BE615" s="13"/>
      <c r="BF615" s="13"/>
      <c r="BG615" s="13"/>
      <c r="BH615" s="13"/>
      <c r="BI615" s="13"/>
      <c r="BJ615" s="13"/>
      <c r="BK615" s="13"/>
      <c r="BL615" s="13"/>
      <c r="BM615" s="13"/>
      <c r="BN615" s="13"/>
      <c r="BO615" s="13"/>
    </row>
    <row r="616" spans="1:67" x14ac:dyDescent="0.35">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13"/>
      <c r="BB616" s="13"/>
      <c r="BC616" s="13"/>
      <c r="BD616" s="13"/>
      <c r="BE616" s="13"/>
      <c r="BF616" s="13"/>
      <c r="BG616" s="13"/>
      <c r="BH616" s="13"/>
      <c r="BI616" s="13"/>
      <c r="BJ616" s="13"/>
      <c r="BK616" s="13"/>
      <c r="BL616" s="13"/>
      <c r="BM616" s="13"/>
      <c r="BN616" s="13"/>
      <c r="BO616" s="13"/>
    </row>
    <row r="617" spans="1:67" x14ac:dyDescent="0.35">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13"/>
      <c r="BB617" s="13"/>
      <c r="BC617" s="13"/>
      <c r="BD617" s="13"/>
      <c r="BE617" s="13"/>
      <c r="BF617" s="13"/>
      <c r="BG617" s="13"/>
      <c r="BH617" s="13"/>
      <c r="BI617" s="13"/>
      <c r="BJ617" s="13"/>
      <c r="BK617" s="13"/>
      <c r="BL617" s="13"/>
      <c r="BM617" s="13"/>
      <c r="BN617" s="13"/>
      <c r="BO617" s="13"/>
    </row>
    <row r="618" spans="1:67" x14ac:dyDescent="0.35">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13"/>
      <c r="AJ618" s="13"/>
      <c r="AK618" s="13"/>
      <c r="AL618" s="13"/>
      <c r="AM618" s="13"/>
      <c r="AN618" s="13"/>
      <c r="AO618" s="13"/>
      <c r="AP618" s="13"/>
      <c r="AQ618" s="13"/>
      <c r="AR618" s="13"/>
      <c r="AS618" s="13"/>
      <c r="AT618" s="13"/>
      <c r="AU618" s="13"/>
      <c r="AV618" s="13"/>
      <c r="AW618" s="13"/>
      <c r="AX618" s="13"/>
      <c r="AY618" s="13"/>
      <c r="AZ618" s="13"/>
      <c r="BA618" s="13"/>
      <c r="BB618" s="13"/>
      <c r="BC618" s="13"/>
      <c r="BD618" s="13"/>
      <c r="BE618" s="13"/>
      <c r="BF618" s="13"/>
      <c r="BG618" s="13"/>
      <c r="BH618" s="13"/>
      <c r="BI618" s="13"/>
      <c r="BJ618" s="13"/>
      <c r="BK618" s="13"/>
      <c r="BL618" s="13"/>
      <c r="BM618" s="13"/>
      <c r="BN618" s="13"/>
      <c r="BO618" s="13"/>
    </row>
    <row r="619" spans="1:67" x14ac:dyDescent="0.35">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13"/>
      <c r="BB619" s="13"/>
      <c r="BC619" s="13"/>
      <c r="BD619" s="13"/>
      <c r="BE619" s="13"/>
      <c r="BF619" s="13"/>
      <c r="BG619" s="13"/>
      <c r="BH619" s="13"/>
      <c r="BI619" s="13"/>
      <c r="BJ619" s="13"/>
      <c r="BK619" s="13"/>
      <c r="BL619" s="13"/>
      <c r="BM619" s="13"/>
      <c r="BN619" s="13"/>
      <c r="BO619" s="13"/>
    </row>
    <row r="620" spans="1:67" x14ac:dyDescent="0.35">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13"/>
      <c r="BB620" s="13"/>
      <c r="BC620" s="13"/>
      <c r="BD620" s="13"/>
      <c r="BE620" s="13"/>
      <c r="BF620" s="13"/>
      <c r="BG620" s="13"/>
      <c r="BH620" s="13"/>
      <c r="BI620" s="13"/>
      <c r="BJ620" s="13"/>
      <c r="BK620" s="13"/>
      <c r="BL620" s="13"/>
      <c r="BM620" s="13"/>
      <c r="BN620" s="13"/>
      <c r="BO620" s="13"/>
    </row>
    <row r="621" spans="1:67" x14ac:dyDescent="0.35">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13"/>
      <c r="BB621" s="13"/>
      <c r="BC621" s="13"/>
      <c r="BD621" s="13"/>
      <c r="BE621" s="13"/>
      <c r="BF621" s="13"/>
      <c r="BG621" s="13"/>
      <c r="BH621" s="13"/>
      <c r="BI621" s="13"/>
      <c r="BJ621" s="13"/>
      <c r="BK621" s="13"/>
      <c r="BL621" s="13"/>
      <c r="BM621" s="13"/>
      <c r="BN621" s="13"/>
      <c r="BO621" s="13"/>
    </row>
    <row r="622" spans="1:67" x14ac:dyDescent="0.35">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13"/>
      <c r="BB622" s="13"/>
      <c r="BC622" s="13"/>
      <c r="BD622" s="13"/>
      <c r="BE622" s="13"/>
      <c r="BF622" s="13"/>
      <c r="BG622" s="13"/>
      <c r="BH622" s="13"/>
      <c r="BI622" s="13"/>
      <c r="BJ622" s="13"/>
      <c r="BK622" s="13"/>
      <c r="BL622" s="13"/>
      <c r="BM622" s="13"/>
      <c r="BN622" s="13"/>
      <c r="BO622" s="13"/>
    </row>
    <row r="623" spans="1:67" x14ac:dyDescent="0.35">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13"/>
      <c r="BB623" s="13"/>
      <c r="BC623" s="13"/>
      <c r="BD623" s="13"/>
      <c r="BE623" s="13"/>
      <c r="BF623" s="13"/>
      <c r="BG623" s="13"/>
      <c r="BH623" s="13"/>
      <c r="BI623" s="13"/>
      <c r="BJ623" s="13"/>
      <c r="BK623" s="13"/>
      <c r="BL623" s="13"/>
      <c r="BM623" s="13"/>
      <c r="BN623" s="13"/>
      <c r="BO623" s="13"/>
    </row>
    <row r="624" spans="1:67" x14ac:dyDescent="0.35">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13"/>
      <c r="BB624" s="13"/>
      <c r="BC624" s="13"/>
      <c r="BD624" s="13"/>
      <c r="BE624" s="13"/>
      <c r="BF624" s="13"/>
      <c r="BG624" s="13"/>
      <c r="BH624" s="13"/>
      <c r="BI624" s="13"/>
      <c r="BJ624" s="13"/>
      <c r="BK624" s="13"/>
      <c r="BL624" s="13"/>
      <c r="BM624" s="13"/>
      <c r="BN624" s="13"/>
      <c r="BO624" s="13"/>
    </row>
    <row r="625" spans="1:67" x14ac:dyDescent="0.35">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13"/>
      <c r="BB625" s="13"/>
      <c r="BC625" s="13"/>
      <c r="BD625" s="13"/>
      <c r="BE625" s="13"/>
      <c r="BF625" s="13"/>
      <c r="BG625" s="13"/>
      <c r="BH625" s="13"/>
      <c r="BI625" s="13"/>
      <c r="BJ625" s="13"/>
      <c r="BK625" s="13"/>
      <c r="BL625" s="13"/>
      <c r="BM625" s="13"/>
      <c r="BN625" s="13"/>
      <c r="BO625" s="13"/>
    </row>
    <row r="626" spans="1:67" x14ac:dyDescent="0.35">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13"/>
      <c r="BB626" s="13"/>
      <c r="BC626" s="13"/>
      <c r="BD626" s="13"/>
      <c r="BE626" s="13"/>
      <c r="BF626" s="13"/>
      <c r="BG626" s="13"/>
      <c r="BH626" s="13"/>
      <c r="BI626" s="13"/>
      <c r="BJ626" s="13"/>
      <c r="BK626" s="13"/>
      <c r="BL626" s="13"/>
      <c r="BM626" s="13"/>
      <c r="BN626" s="13"/>
      <c r="BO626" s="13"/>
    </row>
    <row r="627" spans="1:67" x14ac:dyDescent="0.35">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13"/>
      <c r="AP627" s="13"/>
      <c r="AQ627" s="13"/>
      <c r="AR627" s="13"/>
      <c r="AS627" s="13"/>
      <c r="AT627" s="13"/>
      <c r="AU627" s="13"/>
      <c r="AV627" s="13"/>
      <c r="AW627" s="13"/>
      <c r="AX627" s="13"/>
      <c r="AY627" s="13"/>
      <c r="AZ627" s="13"/>
      <c r="BA627" s="13"/>
      <c r="BB627" s="13"/>
      <c r="BC627" s="13"/>
      <c r="BD627" s="13"/>
      <c r="BE627" s="13"/>
      <c r="BF627" s="13"/>
      <c r="BG627" s="13"/>
      <c r="BH627" s="13"/>
      <c r="BI627" s="13"/>
      <c r="BJ627" s="13"/>
      <c r="BK627" s="13"/>
      <c r="BL627" s="13"/>
      <c r="BM627" s="13"/>
      <c r="BN627" s="13"/>
      <c r="BO627" s="13"/>
    </row>
    <row r="628" spans="1:67" x14ac:dyDescent="0.35">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c r="AC628" s="13"/>
      <c r="AD628" s="13"/>
      <c r="AE628" s="13"/>
      <c r="AF628" s="13"/>
      <c r="AG628" s="13"/>
      <c r="AH628" s="13"/>
      <c r="AI628" s="13"/>
      <c r="AJ628" s="13"/>
      <c r="AK628" s="13"/>
      <c r="AL628" s="13"/>
      <c r="AM628" s="13"/>
      <c r="AN628" s="13"/>
      <c r="AO628" s="13"/>
      <c r="AP628" s="13"/>
      <c r="AQ628" s="13"/>
      <c r="AR628" s="13"/>
      <c r="AS628" s="13"/>
      <c r="AT628" s="13"/>
      <c r="AU628" s="13"/>
      <c r="AV628" s="13"/>
      <c r="AW628" s="13"/>
      <c r="AX628" s="13"/>
      <c r="AY628" s="13"/>
      <c r="AZ628" s="13"/>
      <c r="BA628" s="13"/>
      <c r="BB628" s="13"/>
      <c r="BC628" s="13"/>
      <c r="BD628" s="13"/>
      <c r="BE628" s="13"/>
      <c r="BF628" s="13"/>
      <c r="BG628" s="13"/>
      <c r="BH628" s="13"/>
      <c r="BI628" s="13"/>
      <c r="BJ628" s="13"/>
      <c r="BK628" s="13"/>
      <c r="BL628" s="13"/>
      <c r="BM628" s="13"/>
      <c r="BN628" s="13"/>
      <c r="BO628" s="13"/>
    </row>
    <row r="629" spans="1:67" x14ac:dyDescent="0.35">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13"/>
      <c r="BB629" s="13"/>
      <c r="BC629" s="13"/>
      <c r="BD629" s="13"/>
      <c r="BE629" s="13"/>
      <c r="BF629" s="13"/>
      <c r="BG629" s="13"/>
      <c r="BH629" s="13"/>
      <c r="BI629" s="13"/>
      <c r="BJ629" s="13"/>
      <c r="BK629" s="13"/>
      <c r="BL629" s="13"/>
      <c r="BM629" s="13"/>
      <c r="BN629" s="13"/>
      <c r="BO629" s="13"/>
    </row>
    <row r="630" spans="1:67" x14ac:dyDescent="0.35">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13"/>
      <c r="BB630" s="13"/>
      <c r="BC630" s="13"/>
      <c r="BD630" s="13"/>
      <c r="BE630" s="13"/>
      <c r="BF630" s="13"/>
      <c r="BG630" s="13"/>
      <c r="BH630" s="13"/>
      <c r="BI630" s="13"/>
      <c r="BJ630" s="13"/>
      <c r="BK630" s="13"/>
      <c r="BL630" s="13"/>
      <c r="BM630" s="13"/>
      <c r="BN630" s="13"/>
      <c r="BO630" s="13"/>
    </row>
    <row r="631" spans="1:67" x14ac:dyDescent="0.35">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13"/>
      <c r="BB631" s="13"/>
      <c r="BC631" s="13"/>
      <c r="BD631" s="13"/>
      <c r="BE631" s="13"/>
      <c r="BF631" s="13"/>
      <c r="BG631" s="13"/>
      <c r="BH631" s="13"/>
      <c r="BI631" s="13"/>
      <c r="BJ631" s="13"/>
      <c r="BK631" s="13"/>
      <c r="BL631" s="13"/>
      <c r="BM631" s="13"/>
      <c r="BN631" s="13"/>
      <c r="BO631" s="13"/>
    </row>
    <row r="632" spans="1:67" x14ac:dyDescent="0.35">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13"/>
      <c r="BB632" s="13"/>
      <c r="BC632" s="13"/>
      <c r="BD632" s="13"/>
      <c r="BE632" s="13"/>
      <c r="BF632" s="13"/>
      <c r="BG632" s="13"/>
      <c r="BH632" s="13"/>
      <c r="BI632" s="13"/>
      <c r="BJ632" s="13"/>
      <c r="BK632" s="13"/>
      <c r="BL632" s="13"/>
      <c r="BM632" s="13"/>
      <c r="BN632" s="13"/>
      <c r="BO632" s="13"/>
    </row>
    <row r="633" spans="1:67" x14ac:dyDescent="0.35">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13"/>
      <c r="BB633" s="13"/>
      <c r="BC633" s="13"/>
      <c r="BD633" s="13"/>
      <c r="BE633" s="13"/>
      <c r="BF633" s="13"/>
      <c r="BG633" s="13"/>
      <c r="BH633" s="13"/>
      <c r="BI633" s="13"/>
      <c r="BJ633" s="13"/>
      <c r="BK633" s="13"/>
      <c r="BL633" s="13"/>
      <c r="BM633" s="13"/>
      <c r="BN633" s="13"/>
      <c r="BO633" s="13"/>
    </row>
    <row r="634" spans="1:67" x14ac:dyDescent="0.35">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13"/>
      <c r="AO634" s="13"/>
      <c r="AP634" s="13"/>
      <c r="AQ634" s="13"/>
      <c r="AR634" s="13"/>
      <c r="AS634" s="13"/>
      <c r="AT634" s="13"/>
      <c r="AU634" s="13"/>
      <c r="AV634" s="13"/>
      <c r="AW634" s="13"/>
      <c r="AX634" s="13"/>
      <c r="AY634" s="13"/>
      <c r="AZ634" s="13"/>
      <c r="BA634" s="13"/>
      <c r="BB634" s="13"/>
      <c r="BC634" s="13"/>
      <c r="BD634" s="13"/>
      <c r="BE634" s="13"/>
      <c r="BF634" s="13"/>
      <c r="BG634" s="13"/>
      <c r="BH634" s="13"/>
      <c r="BI634" s="13"/>
      <c r="BJ634" s="13"/>
      <c r="BK634" s="13"/>
      <c r="BL634" s="13"/>
      <c r="BM634" s="13"/>
      <c r="BN634" s="13"/>
      <c r="BO634" s="13"/>
    </row>
    <row r="635" spans="1:67" x14ac:dyDescent="0.35">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13"/>
      <c r="BB635" s="13"/>
      <c r="BC635" s="13"/>
      <c r="BD635" s="13"/>
      <c r="BE635" s="13"/>
      <c r="BF635" s="13"/>
      <c r="BG635" s="13"/>
      <c r="BH635" s="13"/>
      <c r="BI635" s="13"/>
      <c r="BJ635" s="13"/>
      <c r="BK635" s="13"/>
      <c r="BL635" s="13"/>
      <c r="BM635" s="13"/>
      <c r="BN635" s="13"/>
      <c r="BO635" s="13"/>
    </row>
    <row r="636" spans="1:67" x14ac:dyDescent="0.35">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13"/>
      <c r="BB636" s="13"/>
      <c r="BC636" s="13"/>
      <c r="BD636" s="13"/>
      <c r="BE636" s="13"/>
      <c r="BF636" s="13"/>
      <c r="BG636" s="13"/>
      <c r="BH636" s="13"/>
      <c r="BI636" s="13"/>
      <c r="BJ636" s="13"/>
      <c r="BK636" s="13"/>
      <c r="BL636" s="13"/>
      <c r="BM636" s="13"/>
      <c r="BN636" s="13"/>
      <c r="BO636" s="13"/>
    </row>
    <row r="637" spans="1:67" x14ac:dyDescent="0.35">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13"/>
      <c r="BB637" s="13"/>
      <c r="BC637" s="13"/>
      <c r="BD637" s="13"/>
      <c r="BE637" s="13"/>
      <c r="BF637" s="13"/>
      <c r="BG637" s="13"/>
      <c r="BH637" s="13"/>
      <c r="BI637" s="13"/>
      <c r="BJ637" s="13"/>
      <c r="BK637" s="13"/>
      <c r="BL637" s="13"/>
      <c r="BM637" s="13"/>
      <c r="BN637" s="13"/>
      <c r="BO637" s="13"/>
    </row>
    <row r="638" spans="1:67" x14ac:dyDescent="0.35">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13"/>
      <c r="BB638" s="13"/>
      <c r="BC638" s="13"/>
      <c r="BD638" s="13"/>
      <c r="BE638" s="13"/>
      <c r="BF638" s="13"/>
      <c r="BG638" s="13"/>
      <c r="BH638" s="13"/>
      <c r="BI638" s="13"/>
      <c r="BJ638" s="13"/>
      <c r="BK638" s="13"/>
      <c r="BL638" s="13"/>
      <c r="BM638" s="13"/>
      <c r="BN638" s="13"/>
      <c r="BO638" s="13"/>
    </row>
    <row r="639" spans="1:67" x14ac:dyDescent="0.35">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13"/>
      <c r="BB639" s="13"/>
      <c r="BC639" s="13"/>
      <c r="BD639" s="13"/>
      <c r="BE639" s="13"/>
      <c r="BF639" s="13"/>
      <c r="BG639" s="13"/>
      <c r="BH639" s="13"/>
      <c r="BI639" s="13"/>
      <c r="BJ639" s="13"/>
      <c r="BK639" s="13"/>
      <c r="BL639" s="13"/>
      <c r="BM639" s="13"/>
      <c r="BN639" s="13"/>
      <c r="BO639" s="13"/>
    </row>
    <row r="640" spans="1:67" x14ac:dyDescent="0.35">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13"/>
      <c r="BB640" s="13"/>
      <c r="BC640" s="13"/>
      <c r="BD640" s="13"/>
      <c r="BE640" s="13"/>
      <c r="BF640" s="13"/>
      <c r="BG640" s="13"/>
      <c r="BH640" s="13"/>
      <c r="BI640" s="13"/>
      <c r="BJ640" s="13"/>
      <c r="BK640" s="13"/>
      <c r="BL640" s="13"/>
      <c r="BM640" s="13"/>
      <c r="BN640" s="13"/>
      <c r="BO640" s="13"/>
    </row>
    <row r="641" spans="1:67" x14ac:dyDescent="0.35">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13"/>
      <c r="BB641" s="13"/>
      <c r="BC641" s="13"/>
      <c r="BD641" s="13"/>
      <c r="BE641" s="13"/>
      <c r="BF641" s="13"/>
      <c r="BG641" s="13"/>
      <c r="BH641" s="13"/>
      <c r="BI641" s="13"/>
      <c r="BJ641" s="13"/>
      <c r="BK641" s="13"/>
      <c r="BL641" s="13"/>
      <c r="BM641" s="13"/>
      <c r="BN641" s="13"/>
      <c r="BO641" s="13"/>
    </row>
    <row r="642" spans="1:67" x14ac:dyDescent="0.35">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c r="AC642" s="13"/>
      <c r="AD642" s="13"/>
      <c r="AE642" s="13"/>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13"/>
      <c r="BB642" s="13"/>
      <c r="BC642" s="13"/>
      <c r="BD642" s="13"/>
      <c r="BE642" s="13"/>
      <c r="BF642" s="13"/>
      <c r="BG642" s="13"/>
      <c r="BH642" s="13"/>
      <c r="BI642" s="13"/>
      <c r="BJ642" s="13"/>
      <c r="BK642" s="13"/>
      <c r="BL642" s="13"/>
      <c r="BM642" s="13"/>
      <c r="BN642" s="13"/>
      <c r="BO642" s="13"/>
    </row>
    <row r="643" spans="1:67" x14ac:dyDescent="0.35">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13"/>
      <c r="BB643" s="13"/>
      <c r="BC643" s="13"/>
      <c r="BD643" s="13"/>
      <c r="BE643" s="13"/>
      <c r="BF643" s="13"/>
      <c r="BG643" s="13"/>
      <c r="BH643" s="13"/>
      <c r="BI643" s="13"/>
      <c r="BJ643" s="13"/>
      <c r="BK643" s="13"/>
      <c r="BL643" s="13"/>
      <c r="BM643" s="13"/>
      <c r="BN643" s="13"/>
      <c r="BO643" s="13"/>
    </row>
    <row r="644" spans="1:67" x14ac:dyDescent="0.35">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13"/>
      <c r="BB644" s="13"/>
      <c r="BC644" s="13"/>
      <c r="BD644" s="13"/>
      <c r="BE644" s="13"/>
      <c r="BF644" s="13"/>
      <c r="BG644" s="13"/>
      <c r="BH644" s="13"/>
      <c r="BI644" s="13"/>
      <c r="BJ644" s="13"/>
      <c r="BK644" s="13"/>
      <c r="BL644" s="13"/>
      <c r="BM644" s="13"/>
      <c r="BN644" s="13"/>
      <c r="BO644" s="13"/>
    </row>
    <row r="645" spans="1:67" x14ac:dyDescent="0.35">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13"/>
      <c r="BB645" s="13"/>
      <c r="BC645" s="13"/>
      <c r="BD645" s="13"/>
      <c r="BE645" s="13"/>
      <c r="BF645" s="13"/>
      <c r="BG645" s="13"/>
      <c r="BH645" s="13"/>
      <c r="BI645" s="13"/>
      <c r="BJ645" s="13"/>
      <c r="BK645" s="13"/>
      <c r="BL645" s="13"/>
      <c r="BM645" s="13"/>
      <c r="BN645" s="13"/>
      <c r="BO645" s="13"/>
    </row>
    <row r="646" spans="1:67" x14ac:dyDescent="0.35">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13"/>
      <c r="BB646" s="13"/>
      <c r="BC646" s="13"/>
      <c r="BD646" s="13"/>
      <c r="BE646" s="13"/>
      <c r="BF646" s="13"/>
      <c r="BG646" s="13"/>
      <c r="BH646" s="13"/>
      <c r="BI646" s="13"/>
      <c r="BJ646" s="13"/>
      <c r="BK646" s="13"/>
      <c r="BL646" s="13"/>
      <c r="BM646" s="13"/>
      <c r="BN646" s="13"/>
      <c r="BO646" s="13"/>
    </row>
    <row r="647" spans="1:67" x14ac:dyDescent="0.35">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13"/>
      <c r="BB647" s="13"/>
      <c r="BC647" s="13"/>
      <c r="BD647" s="13"/>
      <c r="BE647" s="13"/>
      <c r="BF647" s="13"/>
      <c r="BG647" s="13"/>
      <c r="BH647" s="13"/>
      <c r="BI647" s="13"/>
      <c r="BJ647" s="13"/>
      <c r="BK647" s="13"/>
      <c r="BL647" s="13"/>
      <c r="BM647" s="13"/>
      <c r="BN647" s="13"/>
      <c r="BO647" s="13"/>
    </row>
    <row r="648" spans="1:67" x14ac:dyDescent="0.35">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13"/>
      <c r="BB648" s="13"/>
      <c r="BC648" s="13"/>
      <c r="BD648" s="13"/>
      <c r="BE648" s="13"/>
      <c r="BF648" s="13"/>
      <c r="BG648" s="13"/>
      <c r="BH648" s="13"/>
      <c r="BI648" s="13"/>
      <c r="BJ648" s="13"/>
      <c r="BK648" s="13"/>
      <c r="BL648" s="13"/>
      <c r="BM648" s="13"/>
      <c r="BN648" s="13"/>
      <c r="BO648" s="13"/>
    </row>
    <row r="649" spans="1:67" x14ac:dyDescent="0.35">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13"/>
      <c r="BB649" s="13"/>
      <c r="BC649" s="13"/>
      <c r="BD649" s="13"/>
      <c r="BE649" s="13"/>
      <c r="BF649" s="13"/>
      <c r="BG649" s="13"/>
      <c r="BH649" s="13"/>
      <c r="BI649" s="13"/>
      <c r="BJ649" s="13"/>
      <c r="BK649" s="13"/>
      <c r="BL649" s="13"/>
      <c r="BM649" s="13"/>
      <c r="BN649" s="13"/>
      <c r="BO649" s="13"/>
    </row>
    <row r="650" spans="1:67" x14ac:dyDescent="0.35">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13"/>
      <c r="BB650" s="13"/>
      <c r="BC650" s="13"/>
      <c r="BD650" s="13"/>
      <c r="BE650" s="13"/>
      <c r="BF650" s="13"/>
      <c r="BG650" s="13"/>
      <c r="BH650" s="13"/>
      <c r="BI650" s="13"/>
      <c r="BJ650" s="13"/>
      <c r="BK650" s="13"/>
      <c r="BL650" s="13"/>
      <c r="BM650" s="13"/>
      <c r="BN650" s="13"/>
      <c r="BO650" s="13"/>
    </row>
    <row r="651" spans="1:67" x14ac:dyDescent="0.35">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13"/>
      <c r="BB651" s="13"/>
      <c r="BC651" s="13"/>
      <c r="BD651" s="13"/>
      <c r="BE651" s="13"/>
      <c r="BF651" s="13"/>
      <c r="BG651" s="13"/>
      <c r="BH651" s="13"/>
      <c r="BI651" s="13"/>
      <c r="BJ651" s="13"/>
      <c r="BK651" s="13"/>
      <c r="BL651" s="13"/>
      <c r="BM651" s="13"/>
      <c r="BN651" s="13"/>
      <c r="BO651" s="13"/>
    </row>
    <row r="652" spans="1:67" x14ac:dyDescent="0.35">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13"/>
      <c r="BB652" s="13"/>
      <c r="BC652" s="13"/>
      <c r="BD652" s="13"/>
      <c r="BE652" s="13"/>
      <c r="BF652" s="13"/>
      <c r="BG652" s="13"/>
      <c r="BH652" s="13"/>
      <c r="BI652" s="13"/>
      <c r="BJ652" s="13"/>
      <c r="BK652" s="13"/>
      <c r="BL652" s="13"/>
      <c r="BM652" s="13"/>
      <c r="BN652" s="13"/>
      <c r="BO652" s="13"/>
    </row>
    <row r="653" spans="1:67" x14ac:dyDescent="0.35">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13"/>
      <c r="BB653" s="13"/>
      <c r="BC653" s="13"/>
      <c r="BD653" s="13"/>
      <c r="BE653" s="13"/>
      <c r="BF653" s="13"/>
      <c r="BG653" s="13"/>
      <c r="BH653" s="13"/>
      <c r="BI653" s="13"/>
      <c r="BJ653" s="13"/>
      <c r="BK653" s="13"/>
      <c r="BL653" s="13"/>
      <c r="BM653" s="13"/>
      <c r="BN653" s="13"/>
      <c r="BO653" s="13"/>
    </row>
    <row r="654" spans="1:67" x14ac:dyDescent="0.35">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c r="AC654" s="13"/>
      <c r="AD654" s="13"/>
      <c r="AE654" s="13"/>
      <c r="AF654" s="13"/>
      <c r="AG654" s="13"/>
      <c r="AH654" s="13"/>
      <c r="AI654" s="13"/>
      <c r="AJ654" s="13"/>
      <c r="AK654" s="13"/>
      <c r="AL654" s="13"/>
      <c r="AM654" s="13"/>
      <c r="AN654" s="13"/>
      <c r="AO654" s="13"/>
      <c r="AP654" s="13"/>
      <c r="AQ654" s="13"/>
      <c r="AR654" s="13"/>
      <c r="AS654" s="13"/>
      <c r="AT654" s="13"/>
      <c r="AU654" s="13"/>
      <c r="AV654" s="13"/>
      <c r="AW654" s="13"/>
      <c r="AX654" s="13"/>
      <c r="AY654" s="13"/>
      <c r="AZ654" s="13"/>
      <c r="BA654" s="13"/>
      <c r="BB654" s="13"/>
      <c r="BC654" s="13"/>
      <c r="BD654" s="13"/>
      <c r="BE654" s="13"/>
      <c r="BF654" s="13"/>
      <c r="BG654" s="13"/>
      <c r="BH654" s="13"/>
      <c r="BI654" s="13"/>
      <c r="BJ654" s="13"/>
      <c r="BK654" s="13"/>
      <c r="BL654" s="13"/>
      <c r="BM654" s="13"/>
      <c r="BN654" s="13"/>
      <c r="BO654" s="13"/>
    </row>
    <row r="655" spans="1:67" x14ac:dyDescent="0.35">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13"/>
      <c r="BB655" s="13"/>
      <c r="BC655" s="13"/>
      <c r="BD655" s="13"/>
      <c r="BE655" s="13"/>
      <c r="BF655" s="13"/>
      <c r="BG655" s="13"/>
      <c r="BH655" s="13"/>
      <c r="BI655" s="13"/>
      <c r="BJ655" s="13"/>
      <c r="BK655" s="13"/>
      <c r="BL655" s="13"/>
      <c r="BM655" s="13"/>
      <c r="BN655" s="13"/>
      <c r="BO655" s="13"/>
    </row>
    <row r="656" spans="1:67" x14ac:dyDescent="0.35">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13"/>
      <c r="BB656" s="13"/>
      <c r="BC656" s="13"/>
      <c r="BD656" s="13"/>
      <c r="BE656" s="13"/>
      <c r="BF656" s="13"/>
      <c r="BG656" s="13"/>
      <c r="BH656" s="13"/>
      <c r="BI656" s="13"/>
      <c r="BJ656" s="13"/>
      <c r="BK656" s="13"/>
      <c r="BL656" s="13"/>
      <c r="BM656" s="13"/>
      <c r="BN656" s="13"/>
      <c r="BO656" s="13"/>
    </row>
    <row r="657" spans="1:67" x14ac:dyDescent="0.35">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13"/>
      <c r="BB657" s="13"/>
      <c r="BC657" s="13"/>
      <c r="BD657" s="13"/>
      <c r="BE657" s="13"/>
      <c r="BF657" s="13"/>
      <c r="BG657" s="13"/>
      <c r="BH657" s="13"/>
      <c r="BI657" s="13"/>
      <c r="BJ657" s="13"/>
      <c r="BK657" s="13"/>
      <c r="BL657" s="13"/>
      <c r="BM657" s="13"/>
      <c r="BN657" s="13"/>
      <c r="BO657" s="13"/>
    </row>
    <row r="658" spans="1:67" x14ac:dyDescent="0.35">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13"/>
      <c r="BB658" s="13"/>
      <c r="BC658" s="13"/>
      <c r="BD658" s="13"/>
      <c r="BE658" s="13"/>
      <c r="BF658" s="13"/>
      <c r="BG658" s="13"/>
      <c r="BH658" s="13"/>
      <c r="BI658" s="13"/>
      <c r="BJ658" s="13"/>
      <c r="BK658" s="13"/>
      <c r="BL658" s="13"/>
      <c r="BM658" s="13"/>
      <c r="BN658" s="13"/>
      <c r="BO658" s="13"/>
    </row>
    <row r="659" spans="1:67" x14ac:dyDescent="0.35">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13"/>
      <c r="BB659" s="13"/>
      <c r="BC659" s="13"/>
      <c r="BD659" s="13"/>
      <c r="BE659" s="13"/>
      <c r="BF659" s="13"/>
      <c r="BG659" s="13"/>
      <c r="BH659" s="13"/>
      <c r="BI659" s="13"/>
      <c r="BJ659" s="13"/>
      <c r="BK659" s="13"/>
      <c r="BL659" s="13"/>
      <c r="BM659" s="13"/>
      <c r="BN659" s="13"/>
      <c r="BO659" s="13"/>
    </row>
    <row r="660" spans="1:67" x14ac:dyDescent="0.35">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13"/>
      <c r="BB660" s="13"/>
      <c r="BC660" s="13"/>
      <c r="BD660" s="13"/>
      <c r="BE660" s="13"/>
      <c r="BF660" s="13"/>
      <c r="BG660" s="13"/>
      <c r="BH660" s="13"/>
      <c r="BI660" s="13"/>
      <c r="BJ660" s="13"/>
      <c r="BK660" s="13"/>
      <c r="BL660" s="13"/>
      <c r="BM660" s="13"/>
      <c r="BN660" s="13"/>
      <c r="BO660" s="13"/>
    </row>
    <row r="661" spans="1:67" x14ac:dyDescent="0.35">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13"/>
      <c r="BB661" s="13"/>
      <c r="BC661" s="13"/>
      <c r="BD661" s="13"/>
      <c r="BE661" s="13"/>
      <c r="BF661" s="13"/>
      <c r="BG661" s="13"/>
      <c r="BH661" s="13"/>
      <c r="BI661" s="13"/>
      <c r="BJ661" s="13"/>
      <c r="BK661" s="13"/>
      <c r="BL661" s="13"/>
      <c r="BM661" s="13"/>
      <c r="BN661" s="13"/>
      <c r="BO661" s="13"/>
    </row>
    <row r="662" spans="1:67" x14ac:dyDescent="0.35">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13"/>
      <c r="BB662" s="13"/>
      <c r="BC662" s="13"/>
      <c r="BD662" s="13"/>
      <c r="BE662" s="13"/>
      <c r="BF662" s="13"/>
      <c r="BG662" s="13"/>
      <c r="BH662" s="13"/>
      <c r="BI662" s="13"/>
      <c r="BJ662" s="13"/>
      <c r="BK662" s="13"/>
      <c r="BL662" s="13"/>
      <c r="BM662" s="13"/>
      <c r="BN662" s="13"/>
      <c r="BO662" s="13"/>
    </row>
    <row r="663" spans="1:67" x14ac:dyDescent="0.35">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13"/>
      <c r="BB663" s="13"/>
      <c r="BC663" s="13"/>
      <c r="BD663" s="13"/>
      <c r="BE663" s="13"/>
      <c r="BF663" s="13"/>
      <c r="BG663" s="13"/>
      <c r="BH663" s="13"/>
      <c r="BI663" s="13"/>
      <c r="BJ663" s="13"/>
      <c r="BK663" s="13"/>
      <c r="BL663" s="13"/>
      <c r="BM663" s="13"/>
      <c r="BN663" s="13"/>
      <c r="BO663" s="13"/>
    </row>
    <row r="664" spans="1:67" x14ac:dyDescent="0.35">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13"/>
      <c r="BB664" s="13"/>
      <c r="BC664" s="13"/>
      <c r="BD664" s="13"/>
      <c r="BE664" s="13"/>
      <c r="BF664" s="13"/>
      <c r="BG664" s="13"/>
      <c r="BH664" s="13"/>
      <c r="BI664" s="13"/>
      <c r="BJ664" s="13"/>
      <c r="BK664" s="13"/>
      <c r="BL664" s="13"/>
      <c r="BM664" s="13"/>
      <c r="BN664" s="13"/>
      <c r="BO664" s="13"/>
    </row>
    <row r="665" spans="1:67" x14ac:dyDescent="0.35">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13"/>
      <c r="BB665" s="13"/>
      <c r="BC665" s="13"/>
      <c r="BD665" s="13"/>
      <c r="BE665" s="13"/>
      <c r="BF665" s="13"/>
      <c r="BG665" s="13"/>
      <c r="BH665" s="13"/>
      <c r="BI665" s="13"/>
      <c r="BJ665" s="13"/>
      <c r="BK665" s="13"/>
      <c r="BL665" s="13"/>
      <c r="BM665" s="13"/>
      <c r="BN665" s="13"/>
      <c r="BO665" s="13"/>
    </row>
    <row r="666" spans="1:67" x14ac:dyDescent="0.35">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13"/>
      <c r="BB666" s="13"/>
      <c r="BC666" s="13"/>
      <c r="BD666" s="13"/>
      <c r="BE666" s="13"/>
      <c r="BF666" s="13"/>
      <c r="BG666" s="13"/>
      <c r="BH666" s="13"/>
      <c r="BI666" s="13"/>
      <c r="BJ666" s="13"/>
      <c r="BK666" s="13"/>
      <c r="BL666" s="13"/>
      <c r="BM666" s="13"/>
      <c r="BN666" s="13"/>
      <c r="BO666" s="13"/>
    </row>
    <row r="667" spans="1:67" x14ac:dyDescent="0.35">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13"/>
      <c r="BB667" s="13"/>
      <c r="BC667" s="13"/>
      <c r="BD667" s="13"/>
      <c r="BE667" s="13"/>
      <c r="BF667" s="13"/>
      <c r="BG667" s="13"/>
      <c r="BH667" s="13"/>
      <c r="BI667" s="13"/>
      <c r="BJ667" s="13"/>
      <c r="BK667" s="13"/>
      <c r="BL667" s="13"/>
      <c r="BM667" s="13"/>
      <c r="BN667" s="13"/>
      <c r="BO667" s="13"/>
    </row>
    <row r="668" spans="1:67" x14ac:dyDescent="0.35">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13"/>
      <c r="BB668" s="13"/>
      <c r="BC668" s="13"/>
      <c r="BD668" s="13"/>
      <c r="BE668" s="13"/>
      <c r="BF668" s="13"/>
      <c r="BG668" s="13"/>
      <c r="BH668" s="13"/>
      <c r="BI668" s="13"/>
      <c r="BJ668" s="13"/>
      <c r="BK668" s="13"/>
      <c r="BL668" s="13"/>
      <c r="BM668" s="13"/>
      <c r="BN668" s="13"/>
      <c r="BO668" s="13"/>
    </row>
    <row r="669" spans="1:67" x14ac:dyDescent="0.35">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13"/>
      <c r="BB669" s="13"/>
      <c r="BC669" s="13"/>
      <c r="BD669" s="13"/>
      <c r="BE669" s="13"/>
      <c r="BF669" s="13"/>
      <c r="BG669" s="13"/>
      <c r="BH669" s="13"/>
      <c r="BI669" s="13"/>
      <c r="BJ669" s="13"/>
      <c r="BK669" s="13"/>
      <c r="BL669" s="13"/>
      <c r="BM669" s="13"/>
      <c r="BN669" s="13"/>
      <c r="BO669" s="13"/>
    </row>
    <row r="670" spans="1:67" x14ac:dyDescent="0.35">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13"/>
      <c r="BB670" s="13"/>
      <c r="BC670" s="13"/>
      <c r="BD670" s="13"/>
      <c r="BE670" s="13"/>
      <c r="BF670" s="13"/>
      <c r="BG670" s="13"/>
      <c r="BH670" s="13"/>
      <c r="BI670" s="13"/>
      <c r="BJ670" s="13"/>
      <c r="BK670" s="13"/>
      <c r="BL670" s="13"/>
      <c r="BM670" s="13"/>
      <c r="BN670" s="13"/>
      <c r="BO670" s="13"/>
    </row>
    <row r="671" spans="1:67" x14ac:dyDescent="0.35">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13"/>
      <c r="BB671" s="13"/>
      <c r="BC671" s="13"/>
      <c r="BD671" s="13"/>
      <c r="BE671" s="13"/>
      <c r="BF671" s="13"/>
      <c r="BG671" s="13"/>
      <c r="BH671" s="13"/>
      <c r="BI671" s="13"/>
      <c r="BJ671" s="13"/>
      <c r="BK671" s="13"/>
      <c r="BL671" s="13"/>
      <c r="BM671" s="13"/>
      <c r="BN671" s="13"/>
      <c r="BO671" s="13"/>
    </row>
    <row r="672" spans="1:67" x14ac:dyDescent="0.35">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13"/>
      <c r="BB672" s="13"/>
      <c r="BC672" s="13"/>
      <c r="BD672" s="13"/>
      <c r="BE672" s="13"/>
      <c r="BF672" s="13"/>
      <c r="BG672" s="13"/>
      <c r="BH672" s="13"/>
      <c r="BI672" s="13"/>
      <c r="BJ672" s="13"/>
      <c r="BK672" s="13"/>
      <c r="BL672" s="13"/>
      <c r="BM672" s="13"/>
      <c r="BN672" s="13"/>
      <c r="BO672" s="13"/>
    </row>
    <row r="673" spans="1:67" x14ac:dyDescent="0.35">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13"/>
      <c r="BB673" s="13"/>
      <c r="BC673" s="13"/>
      <c r="BD673" s="13"/>
      <c r="BE673" s="13"/>
      <c r="BF673" s="13"/>
      <c r="BG673" s="13"/>
      <c r="BH673" s="13"/>
      <c r="BI673" s="13"/>
      <c r="BJ673" s="13"/>
      <c r="BK673" s="13"/>
      <c r="BL673" s="13"/>
      <c r="BM673" s="13"/>
      <c r="BN673" s="13"/>
      <c r="BO673" s="13"/>
    </row>
    <row r="674" spans="1:67" x14ac:dyDescent="0.35">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c r="AC674" s="13"/>
      <c r="AD674" s="13"/>
      <c r="AE674" s="13"/>
      <c r="AF674" s="13"/>
      <c r="AG674" s="13"/>
      <c r="AH674" s="13"/>
      <c r="AI674" s="13"/>
      <c r="AJ674" s="13"/>
      <c r="AK674" s="13"/>
      <c r="AL674" s="13"/>
      <c r="AM674" s="13"/>
      <c r="AN674" s="13"/>
      <c r="AO674" s="13"/>
      <c r="AP674" s="13"/>
      <c r="AQ674" s="13"/>
      <c r="AR674" s="13"/>
      <c r="AS674" s="13"/>
      <c r="AT674" s="13"/>
      <c r="AU674" s="13"/>
      <c r="AV674" s="13"/>
      <c r="AW674" s="13"/>
      <c r="AX674" s="13"/>
      <c r="AY674" s="13"/>
      <c r="AZ674" s="13"/>
      <c r="BA674" s="13"/>
      <c r="BB674" s="13"/>
      <c r="BC674" s="13"/>
      <c r="BD674" s="13"/>
      <c r="BE674" s="13"/>
      <c r="BF674" s="13"/>
      <c r="BG674" s="13"/>
      <c r="BH674" s="13"/>
      <c r="BI674" s="13"/>
      <c r="BJ674" s="13"/>
      <c r="BK674" s="13"/>
      <c r="BL674" s="13"/>
      <c r="BM674" s="13"/>
      <c r="BN674" s="13"/>
      <c r="BO674" s="13"/>
    </row>
    <row r="675" spans="1:67" x14ac:dyDescent="0.35">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c r="AC675" s="13"/>
      <c r="AD675" s="13"/>
      <c r="AE675" s="13"/>
      <c r="AF675" s="13"/>
      <c r="AG675" s="13"/>
      <c r="AH675" s="13"/>
      <c r="AI675" s="13"/>
      <c r="AJ675" s="13"/>
      <c r="AK675" s="13"/>
      <c r="AL675" s="13"/>
      <c r="AM675" s="13"/>
      <c r="AN675" s="13"/>
      <c r="AO675" s="13"/>
      <c r="AP675" s="13"/>
      <c r="AQ675" s="13"/>
      <c r="AR675" s="13"/>
      <c r="AS675" s="13"/>
      <c r="AT675" s="13"/>
      <c r="AU675" s="13"/>
      <c r="AV675" s="13"/>
      <c r="AW675" s="13"/>
      <c r="AX675" s="13"/>
      <c r="AY675" s="13"/>
      <c r="AZ675" s="13"/>
      <c r="BA675" s="13"/>
      <c r="BB675" s="13"/>
      <c r="BC675" s="13"/>
      <c r="BD675" s="13"/>
      <c r="BE675" s="13"/>
      <c r="BF675" s="13"/>
      <c r="BG675" s="13"/>
      <c r="BH675" s="13"/>
      <c r="BI675" s="13"/>
      <c r="BJ675" s="13"/>
      <c r="BK675" s="13"/>
      <c r="BL675" s="13"/>
      <c r="BM675" s="13"/>
      <c r="BN675" s="13"/>
      <c r="BO675" s="13"/>
    </row>
    <row r="676" spans="1:67" x14ac:dyDescent="0.35">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c r="AC676" s="13"/>
      <c r="AD676" s="13"/>
      <c r="AE676" s="13"/>
      <c r="AF676" s="13"/>
      <c r="AG676" s="13"/>
      <c r="AH676" s="13"/>
      <c r="AI676" s="13"/>
      <c r="AJ676" s="13"/>
      <c r="AK676" s="13"/>
      <c r="AL676" s="13"/>
      <c r="AM676" s="13"/>
      <c r="AN676" s="13"/>
      <c r="AO676" s="13"/>
      <c r="AP676" s="13"/>
      <c r="AQ676" s="13"/>
      <c r="AR676" s="13"/>
      <c r="AS676" s="13"/>
      <c r="AT676" s="13"/>
      <c r="AU676" s="13"/>
      <c r="AV676" s="13"/>
      <c r="AW676" s="13"/>
      <c r="AX676" s="13"/>
      <c r="AY676" s="13"/>
      <c r="AZ676" s="13"/>
      <c r="BA676" s="13"/>
      <c r="BB676" s="13"/>
      <c r="BC676" s="13"/>
      <c r="BD676" s="13"/>
      <c r="BE676" s="13"/>
      <c r="BF676" s="13"/>
      <c r="BG676" s="13"/>
      <c r="BH676" s="13"/>
      <c r="BI676" s="13"/>
      <c r="BJ676" s="13"/>
      <c r="BK676" s="13"/>
      <c r="BL676" s="13"/>
      <c r="BM676" s="13"/>
      <c r="BN676" s="13"/>
      <c r="BO676" s="13"/>
    </row>
    <row r="677" spans="1:67" x14ac:dyDescent="0.35">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c r="AC677" s="13"/>
      <c r="AD677" s="13"/>
      <c r="AE677" s="13"/>
      <c r="AF677" s="13"/>
      <c r="AG677" s="13"/>
      <c r="AH677" s="13"/>
      <c r="AI677" s="13"/>
      <c r="AJ677" s="13"/>
      <c r="AK677" s="13"/>
      <c r="AL677" s="13"/>
      <c r="AM677" s="13"/>
      <c r="AN677" s="13"/>
      <c r="AO677" s="13"/>
      <c r="AP677" s="13"/>
      <c r="AQ677" s="13"/>
      <c r="AR677" s="13"/>
      <c r="AS677" s="13"/>
      <c r="AT677" s="13"/>
      <c r="AU677" s="13"/>
      <c r="AV677" s="13"/>
      <c r="AW677" s="13"/>
      <c r="AX677" s="13"/>
      <c r="AY677" s="13"/>
      <c r="AZ677" s="13"/>
      <c r="BA677" s="13"/>
      <c r="BB677" s="13"/>
      <c r="BC677" s="13"/>
      <c r="BD677" s="13"/>
      <c r="BE677" s="13"/>
      <c r="BF677" s="13"/>
      <c r="BG677" s="13"/>
      <c r="BH677" s="13"/>
      <c r="BI677" s="13"/>
      <c r="BJ677" s="13"/>
      <c r="BK677" s="13"/>
      <c r="BL677" s="13"/>
      <c r="BM677" s="13"/>
      <c r="BN677" s="13"/>
      <c r="BO677" s="13"/>
    </row>
    <row r="678" spans="1:67" x14ac:dyDescent="0.35">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c r="AC678" s="13"/>
      <c r="AD678" s="13"/>
      <c r="AE678" s="13"/>
      <c r="AF678" s="13"/>
      <c r="AG678" s="13"/>
      <c r="AH678" s="13"/>
      <c r="AI678" s="13"/>
      <c r="AJ678" s="13"/>
      <c r="AK678" s="13"/>
      <c r="AL678" s="13"/>
      <c r="AM678" s="13"/>
      <c r="AN678" s="13"/>
      <c r="AO678" s="13"/>
      <c r="AP678" s="13"/>
      <c r="AQ678" s="13"/>
      <c r="AR678" s="13"/>
      <c r="AS678" s="13"/>
      <c r="AT678" s="13"/>
      <c r="AU678" s="13"/>
      <c r="AV678" s="13"/>
      <c r="AW678" s="13"/>
      <c r="AX678" s="13"/>
      <c r="AY678" s="13"/>
      <c r="AZ678" s="13"/>
      <c r="BA678" s="13"/>
      <c r="BB678" s="13"/>
      <c r="BC678" s="13"/>
      <c r="BD678" s="13"/>
      <c r="BE678" s="13"/>
      <c r="BF678" s="13"/>
      <c r="BG678" s="13"/>
      <c r="BH678" s="13"/>
      <c r="BI678" s="13"/>
      <c r="BJ678" s="13"/>
      <c r="BK678" s="13"/>
      <c r="BL678" s="13"/>
      <c r="BM678" s="13"/>
      <c r="BN678" s="13"/>
      <c r="BO678" s="13"/>
    </row>
    <row r="679" spans="1:67" x14ac:dyDescent="0.35">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c r="AC679" s="13"/>
      <c r="AD679" s="13"/>
      <c r="AE679" s="13"/>
      <c r="AF679" s="13"/>
      <c r="AG679" s="13"/>
      <c r="AH679" s="13"/>
      <c r="AI679" s="13"/>
      <c r="AJ679" s="13"/>
      <c r="AK679" s="13"/>
      <c r="AL679" s="13"/>
      <c r="AM679" s="13"/>
      <c r="AN679" s="13"/>
      <c r="AO679" s="13"/>
      <c r="AP679" s="13"/>
      <c r="AQ679" s="13"/>
      <c r="AR679" s="13"/>
      <c r="AS679" s="13"/>
      <c r="AT679" s="13"/>
      <c r="AU679" s="13"/>
      <c r="AV679" s="13"/>
      <c r="AW679" s="13"/>
      <c r="AX679" s="13"/>
      <c r="AY679" s="13"/>
      <c r="AZ679" s="13"/>
      <c r="BA679" s="13"/>
      <c r="BB679" s="13"/>
      <c r="BC679" s="13"/>
      <c r="BD679" s="13"/>
      <c r="BE679" s="13"/>
      <c r="BF679" s="13"/>
      <c r="BG679" s="13"/>
      <c r="BH679" s="13"/>
      <c r="BI679" s="13"/>
      <c r="BJ679" s="13"/>
      <c r="BK679" s="13"/>
      <c r="BL679" s="13"/>
      <c r="BM679" s="13"/>
      <c r="BN679" s="13"/>
      <c r="BO679" s="13"/>
    </row>
    <row r="680" spans="1:67" x14ac:dyDescent="0.35">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c r="AC680" s="13"/>
      <c r="AD680" s="13"/>
      <c r="AE680" s="13"/>
      <c r="AF680" s="13"/>
      <c r="AG680" s="13"/>
      <c r="AH680" s="13"/>
      <c r="AI680" s="13"/>
      <c r="AJ680" s="13"/>
      <c r="AK680" s="13"/>
      <c r="AL680" s="13"/>
      <c r="AM680" s="13"/>
      <c r="AN680" s="13"/>
      <c r="AO680" s="13"/>
      <c r="AP680" s="13"/>
      <c r="AQ680" s="13"/>
      <c r="AR680" s="13"/>
      <c r="AS680" s="13"/>
      <c r="AT680" s="13"/>
      <c r="AU680" s="13"/>
      <c r="AV680" s="13"/>
      <c r="AW680" s="13"/>
      <c r="AX680" s="13"/>
      <c r="AY680" s="13"/>
      <c r="AZ680" s="13"/>
      <c r="BA680" s="13"/>
      <c r="BB680" s="13"/>
      <c r="BC680" s="13"/>
      <c r="BD680" s="13"/>
      <c r="BE680" s="13"/>
      <c r="BF680" s="13"/>
      <c r="BG680" s="13"/>
      <c r="BH680" s="13"/>
      <c r="BI680" s="13"/>
      <c r="BJ680" s="13"/>
      <c r="BK680" s="13"/>
      <c r="BL680" s="13"/>
      <c r="BM680" s="13"/>
      <c r="BN680" s="13"/>
      <c r="BO680" s="13"/>
    </row>
    <row r="681" spans="1:67" x14ac:dyDescent="0.35">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c r="AC681" s="13"/>
      <c r="AD681" s="13"/>
      <c r="AE681" s="13"/>
      <c r="AF681" s="13"/>
      <c r="AG681" s="13"/>
      <c r="AH681" s="13"/>
      <c r="AI681" s="13"/>
      <c r="AJ681" s="13"/>
      <c r="AK681" s="13"/>
      <c r="AL681" s="13"/>
      <c r="AM681" s="13"/>
      <c r="AN681" s="13"/>
      <c r="AO681" s="13"/>
      <c r="AP681" s="13"/>
      <c r="AQ681" s="13"/>
      <c r="AR681" s="13"/>
      <c r="AS681" s="13"/>
      <c r="AT681" s="13"/>
      <c r="AU681" s="13"/>
      <c r="AV681" s="13"/>
      <c r="AW681" s="13"/>
      <c r="AX681" s="13"/>
      <c r="AY681" s="13"/>
      <c r="AZ681" s="13"/>
      <c r="BA681" s="13"/>
      <c r="BB681" s="13"/>
      <c r="BC681" s="13"/>
      <c r="BD681" s="13"/>
      <c r="BE681" s="13"/>
      <c r="BF681" s="13"/>
      <c r="BG681" s="13"/>
      <c r="BH681" s="13"/>
      <c r="BI681" s="13"/>
      <c r="BJ681" s="13"/>
      <c r="BK681" s="13"/>
      <c r="BL681" s="13"/>
      <c r="BM681" s="13"/>
      <c r="BN681" s="13"/>
      <c r="BO681" s="13"/>
    </row>
    <row r="682" spans="1:67" x14ac:dyDescent="0.35">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c r="AC682" s="13"/>
      <c r="AD682" s="13"/>
      <c r="AE682" s="13"/>
      <c r="AF682" s="13"/>
      <c r="AG682" s="13"/>
      <c r="AH682" s="13"/>
      <c r="AI682" s="13"/>
      <c r="AJ682" s="13"/>
      <c r="AK682" s="13"/>
      <c r="AL682" s="13"/>
      <c r="AM682" s="13"/>
      <c r="AN682" s="13"/>
      <c r="AO682" s="13"/>
      <c r="AP682" s="13"/>
      <c r="AQ682" s="13"/>
      <c r="AR682" s="13"/>
      <c r="AS682" s="13"/>
      <c r="AT682" s="13"/>
      <c r="AU682" s="13"/>
      <c r="AV682" s="13"/>
      <c r="AW682" s="13"/>
      <c r="AX682" s="13"/>
      <c r="AY682" s="13"/>
      <c r="AZ682" s="13"/>
      <c r="BA682" s="13"/>
      <c r="BB682" s="13"/>
      <c r="BC682" s="13"/>
      <c r="BD682" s="13"/>
      <c r="BE682" s="13"/>
      <c r="BF682" s="13"/>
      <c r="BG682" s="13"/>
      <c r="BH682" s="13"/>
      <c r="BI682" s="13"/>
      <c r="BJ682" s="13"/>
      <c r="BK682" s="13"/>
      <c r="BL682" s="13"/>
      <c r="BM682" s="13"/>
      <c r="BN682" s="13"/>
      <c r="BO682" s="13"/>
    </row>
    <row r="683" spans="1:67" x14ac:dyDescent="0.35">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13"/>
      <c r="BB683" s="13"/>
      <c r="BC683" s="13"/>
      <c r="BD683" s="13"/>
      <c r="BE683" s="13"/>
      <c r="BF683" s="13"/>
      <c r="BG683" s="13"/>
      <c r="BH683" s="13"/>
      <c r="BI683" s="13"/>
      <c r="BJ683" s="13"/>
      <c r="BK683" s="13"/>
      <c r="BL683" s="13"/>
      <c r="BM683" s="13"/>
      <c r="BN683" s="13"/>
      <c r="BO683" s="13"/>
    </row>
    <row r="684" spans="1:67" x14ac:dyDescent="0.35">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13"/>
      <c r="BB684" s="13"/>
      <c r="BC684" s="13"/>
      <c r="BD684" s="13"/>
      <c r="BE684" s="13"/>
      <c r="BF684" s="13"/>
      <c r="BG684" s="13"/>
      <c r="BH684" s="13"/>
      <c r="BI684" s="13"/>
      <c r="BJ684" s="13"/>
      <c r="BK684" s="13"/>
      <c r="BL684" s="13"/>
      <c r="BM684" s="13"/>
      <c r="BN684" s="13"/>
      <c r="BO684" s="13"/>
    </row>
    <row r="685" spans="1:67" x14ac:dyDescent="0.35">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13"/>
      <c r="BB685" s="13"/>
      <c r="BC685" s="13"/>
      <c r="BD685" s="13"/>
      <c r="BE685" s="13"/>
      <c r="BF685" s="13"/>
      <c r="BG685" s="13"/>
      <c r="BH685" s="13"/>
      <c r="BI685" s="13"/>
      <c r="BJ685" s="13"/>
      <c r="BK685" s="13"/>
      <c r="BL685" s="13"/>
      <c r="BM685" s="13"/>
      <c r="BN685" s="13"/>
      <c r="BO685" s="13"/>
    </row>
    <row r="686" spans="1:67" x14ac:dyDescent="0.35">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13"/>
      <c r="AJ686" s="13"/>
      <c r="AK686" s="13"/>
      <c r="AL686" s="13"/>
      <c r="AM686" s="13"/>
      <c r="AN686" s="13"/>
      <c r="AO686" s="13"/>
      <c r="AP686" s="13"/>
      <c r="AQ686" s="13"/>
      <c r="AR686" s="13"/>
      <c r="AS686" s="13"/>
      <c r="AT686" s="13"/>
      <c r="AU686" s="13"/>
      <c r="AV686" s="13"/>
      <c r="AW686" s="13"/>
      <c r="AX686" s="13"/>
      <c r="AY686" s="13"/>
      <c r="AZ686" s="13"/>
      <c r="BA686" s="13"/>
      <c r="BB686" s="13"/>
      <c r="BC686" s="13"/>
      <c r="BD686" s="13"/>
      <c r="BE686" s="13"/>
      <c r="BF686" s="13"/>
      <c r="BG686" s="13"/>
      <c r="BH686" s="13"/>
      <c r="BI686" s="13"/>
      <c r="BJ686" s="13"/>
      <c r="BK686" s="13"/>
      <c r="BL686" s="13"/>
      <c r="BM686" s="13"/>
      <c r="BN686" s="13"/>
      <c r="BO686" s="13"/>
    </row>
    <row r="687" spans="1:67" x14ac:dyDescent="0.35">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13"/>
      <c r="BB687" s="13"/>
      <c r="BC687" s="13"/>
      <c r="BD687" s="13"/>
      <c r="BE687" s="13"/>
      <c r="BF687" s="13"/>
      <c r="BG687" s="13"/>
      <c r="BH687" s="13"/>
      <c r="BI687" s="13"/>
      <c r="BJ687" s="13"/>
      <c r="BK687" s="13"/>
      <c r="BL687" s="13"/>
      <c r="BM687" s="13"/>
      <c r="BN687" s="13"/>
      <c r="BO687" s="13"/>
    </row>
    <row r="688" spans="1:67" x14ac:dyDescent="0.35">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13"/>
      <c r="BB688" s="13"/>
      <c r="BC688" s="13"/>
      <c r="BD688" s="13"/>
      <c r="BE688" s="13"/>
      <c r="BF688" s="13"/>
      <c r="BG688" s="13"/>
      <c r="BH688" s="13"/>
      <c r="BI688" s="13"/>
      <c r="BJ688" s="13"/>
      <c r="BK688" s="13"/>
      <c r="BL688" s="13"/>
      <c r="BM688" s="13"/>
      <c r="BN688" s="13"/>
      <c r="BO688" s="13"/>
    </row>
    <row r="689" spans="1:67" x14ac:dyDescent="0.35">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13"/>
      <c r="BB689" s="13"/>
      <c r="BC689" s="13"/>
      <c r="BD689" s="13"/>
      <c r="BE689" s="13"/>
      <c r="BF689" s="13"/>
      <c r="BG689" s="13"/>
      <c r="BH689" s="13"/>
      <c r="BI689" s="13"/>
      <c r="BJ689" s="13"/>
      <c r="BK689" s="13"/>
      <c r="BL689" s="13"/>
      <c r="BM689" s="13"/>
      <c r="BN689" s="13"/>
      <c r="BO689" s="13"/>
    </row>
    <row r="690" spans="1:67" x14ac:dyDescent="0.35">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13"/>
      <c r="BB690" s="13"/>
      <c r="BC690" s="13"/>
      <c r="BD690" s="13"/>
      <c r="BE690" s="13"/>
      <c r="BF690" s="13"/>
      <c r="BG690" s="13"/>
      <c r="BH690" s="13"/>
      <c r="BI690" s="13"/>
      <c r="BJ690" s="13"/>
      <c r="BK690" s="13"/>
      <c r="BL690" s="13"/>
      <c r="BM690" s="13"/>
      <c r="BN690" s="13"/>
      <c r="BO690" s="13"/>
    </row>
    <row r="691" spans="1:67" x14ac:dyDescent="0.35">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c r="AC691" s="13"/>
      <c r="AD691" s="13"/>
      <c r="AE691" s="13"/>
      <c r="AF691" s="13"/>
      <c r="AG691" s="13"/>
      <c r="AH691" s="13"/>
      <c r="AI691" s="13"/>
      <c r="AJ691" s="13"/>
      <c r="AK691" s="13"/>
      <c r="AL691" s="13"/>
      <c r="AM691" s="13"/>
      <c r="AN691" s="13"/>
      <c r="AO691" s="13"/>
      <c r="AP691" s="13"/>
      <c r="AQ691" s="13"/>
      <c r="AR691" s="13"/>
      <c r="AS691" s="13"/>
      <c r="AT691" s="13"/>
      <c r="AU691" s="13"/>
      <c r="AV691" s="13"/>
      <c r="AW691" s="13"/>
      <c r="AX691" s="13"/>
      <c r="AY691" s="13"/>
      <c r="AZ691" s="13"/>
      <c r="BA691" s="13"/>
      <c r="BB691" s="13"/>
      <c r="BC691" s="13"/>
      <c r="BD691" s="13"/>
      <c r="BE691" s="13"/>
      <c r="BF691" s="13"/>
      <c r="BG691" s="13"/>
      <c r="BH691" s="13"/>
      <c r="BI691" s="13"/>
      <c r="BJ691" s="13"/>
      <c r="BK691" s="13"/>
      <c r="BL691" s="13"/>
      <c r="BM691" s="13"/>
      <c r="BN691" s="13"/>
      <c r="BO691" s="13"/>
    </row>
    <row r="692" spans="1:67" x14ac:dyDescent="0.35">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c r="AC692" s="13"/>
      <c r="AD692" s="13"/>
      <c r="AE692" s="13"/>
      <c r="AF692" s="13"/>
      <c r="AG692" s="13"/>
      <c r="AH692" s="13"/>
      <c r="AI692" s="13"/>
      <c r="AJ692" s="13"/>
      <c r="AK692" s="13"/>
      <c r="AL692" s="13"/>
      <c r="AM692" s="13"/>
      <c r="AN692" s="13"/>
      <c r="AO692" s="13"/>
      <c r="AP692" s="13"/>
      <c r="AQ692" s="13"/>
      <c r="AR692" s="13"/>
      <c r="AS692" s="13"/>
      <c r="AT692" s="13"/>
      <c r="AU692" s="13"/>
      <c r="AV692" s="13"/>
      <c r="AW692" s="13"/>
      <c r="AX692" s="13"/>
      <c r="AY692" s="13"/>
      <c r="AZ692" s="13"/>
      <c r="BA692" s="13"/>
      <c r="BB692" s="13"/>
      <c r="BC692" s="13"/>
      <c r="BD692" s="13"/>
      <c r="BE692" s="13"/>
      <c r="BF692" s="13"/>
      <c r="BG692" s="13"/>
      <c r="BH692" s="13"/>
      <c r="BI692" s="13"/>
      <c r="BJ692" s="13"/>
      <c r="BK692" s="13"/>
      <c r="BL692" s="13"/>
      <c r="BM692" s="13"/>
      <c r="BN692" s="13"/>
      <c r="BO692" s="13"/>
    </row>
    <row r="693" spans="1:67" x14ac:dyDescent="0.35">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c r="AC693" s="13"/>
      <c r="AD693" s="13"/>
      <c r="AE693" s="13"/>
      <c r="AF693" s="13"/>
      <c r="AG693" s="13"/>
      <c r="AH693" s="13"/>
      <c r="AI693" s="13"/>
      <c r="AJ693" s="13"/>
      <c r="AK693" s="13"/>
      <c r="AL693" s="13"/>
      <c r="AM693" s="13"/>
      <c r="AN693" s="13"/>
      <c r="AO693" s="13"/>
      <c r="AP693" s="13"/>
      <c r="AQ693" s="13"/>
      <c r="AR693" s="13"/>
      <c r="AS693" s="13"/>
      <c r="AT693" s="13"/>
      <c r="AU693" s="13"/>
      <c r="AV693" s="13"/>
      <c r="AW693" s="13"/>
      <c r="AX693" s="13"/>
      <c r="AY693" s="13"/>
      <c r="AZ693" s="13"/>
      <c r="BA693" s="13"/>
      <c r="BB693" s="13"/>
      <c r="BC693" s="13"/>
      <c r="BD693" s="13"/>
      <c r="BE693" s="13"/>
      <c r="BF693" s="13"/>
      <c r="BG693" s="13"/>
      <c r="BH693" s="13"/>
      <c r="BI693" s="13"/>
      <c r="BJ693" s="13"/>
      <c r="BK693" s="13"/>
      <c r="BL693" s="13"/>
      <c r="BM693" s="13"/>
      <c r="BN693" s="13"/>
      <c r="BO693" s="13"/>
    </row>
    <row r="694" spans="1:67" x14ac:dyDescent="0.35">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c r="AC694" s="13"/>
      <c r="AD694" s="13"/>
      <c r="AE694" s="13"/>
      <c r="AF694" s="13"/>
      <c r="AG694" s="13"/>
      <c r="AH694" s="13"/>
      <c r="AI694" s="13"/>
      <c r="AJ694" s="13"/>
      <c r="AK694" s="13"/>
      <c r="AL694" s="13"/>
      <c r="AM694" s="13"/>
      <c r="AN694" s="13"/>
      <c r="AO694" s="13"/>
      <c r="AP694" s="13"/>
      <c r="AQ694" s="13"/>
      <c r="AR694" s="13"/>
      <c r="AS694" s="13"/>
      <c r="AT694" s="13"/>
      <c r="AU694" s="13"/>
      <c r="AV694" s="13"/>
      <c r="AW694" s="13"/>
      <c r="AX694" s="13"/>
      <c r="AY694" s="13"/>
      <c r="AZ694" s="13"/>
      <c r="BA694" s="13"/>
      <c r="BB694" s="13"/>
      <c r="BC694" s="13"/>
      <c r="BD694" s="13"/>
      <c r="BE694" s="13"/>
      <c r="BF694" s="13"/>
      <c r="BG694" s="13"/>
      <c r="BH694" s="13"/>
      <c r="BI694" s="13"/>
      <c r="BJ694" s="13"/>
      <c r="BK694" s="13"/>
      <c r="BL694" s="13"/>
      <c r="BM694" s="13"/>
      <c r="BN694" s="13"/>
      <c r="BO694" s="13"/>
    </row>
    <row r="695" spans="1:67" x14ac:dyDescent="0.35">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13"/>
      <c r="BB695" s="13"/>
      <c r="BC695" s="13"/>
      <c r="BD695" s="13"/>
      <c r="BE695" s="13"/>
      <c r="BF695" s="13"/>
      <c r="BG695" s="13"/>
      <c r="BH695" s="13"/>
      <c r="BI695" s="13"/>
      <c r="BJ695" s="13"/>
      <c r="BK695" s="13"/>
      <c r="BL695" s="13"/>
      <c r="BM695" s="13"/>
      <c r="BN695" s="13"/>
      <c r="BO695" s="13"/>
    </row>
    <row r="696" spans="1:67" x14ac:dyDescent="0.35">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13"/>
      <c r="BB696" s="13"/>
      <c r="BC696" s="13"/>
      <c r="BD696" s="13"/>
      <c r="BE696" s="13"/>
      <c r="BF696" s="13"/>
      <c r="BG696" s="13"/>
      <c r="BH696" s="13"/>
      <c r="BI696" s="13"/>
      <c r="BJ696" s="13"/>
      <c r="BK696" s="13"/>
      <c r="BL696" s="13"/>
      <c r="BM696" s="13"/>
      <c r="BN696" s="13"/>
      <c r="BO696" s="13"/>
    </row>
    <row r="697" spans="1:67" x14ac:dyDescent="0.35">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13"/>
      <c r="BB697" s="13"/>
      <c r="BC697" s="13"/>
      <c r="BD697" s="13"/>
      <c r="BE697" s="13"/>
      <c r="BF697" s="13"/>
      <c r="BG697" s="13"/>
      <c r="BH697" s="13"/>
      <c r="BI697" s="13"/>
      <c r="BJ697" s="13"/>
      <c r="BK697" s="13"/>
      <c r="BL697" s="13"/>
      <c r="BM697" s="13"/>
      <c r="BN697" s="13"/>
      <c r="BO697" s="13"/>
    </row>
    <row r="698" spans="1:67" x14ac:dyDescent="0.35">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13"/>
      <c r="BB698" s="13"/>
      <c r="BC698" s="13"/>
      <c r="BD698" s="13"/>
      <c r="BE698" s="13"/>
      <c r="BF698" s="13"/>
      <c r="BG698" s="13"/>
      <c r="BH698" s="13"/>
      <c r="BI698" s="13"/>
      <c r="BJ698" s="13"/>
      <c r="BK698" s="13"/>
      <c r="BL698" s="13"/>
      <c r="BM698" s="13"/>
      <c r="BN698" s="13"/>
      <c r="BO698" s="13"/>
    </row>
    <row r="699" spans="1:67" x14ac:dyDescent="0.35">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13"/>
      <c r="BB699" s="13"/>
      <c r="BC699" s="13"/>
      <c r="BD699" s="13"/>
      <c r="BE699" s="13"/>
      <c r="BF699" s="13"/>
      <c r="BG699" s="13"/>
      <c r="BH699" s="13"/>
      <c r="BI699" s="13"/>
      <c r="BJ699" s="13"/>
      <c r="BK699" s="13"/>
      <c r="BL699" s="13"/>
      <c r="BM699" s="13"/>
      <c r="BN699" s="13"/>
      <c r="BO699" s="13"/>
    </row>
    <row r="700" spans="1:67" x14ac:dyDescent="0.35">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13"/>
      <c r="BB700" s="13"/>
      <c r="BC700" s="13"/>
      <c r="BD700" s="13"/>
      <c r="BE700" s="13"/>
      <c r="BF700" s="13"/>
      <c r="BG700" s="13"/>
      <c r="BH700" s="13"/>
      <c r="BI700" s="13"/>
      <c r="BJ700" s="13"/>
      <c r="BK700" s="13"/>
      <c r="BL700" s="13"/>
      <c r="BM700" s="13"/>
      <c r="BN700" s="13"/>
      <c r="BO700" s="13"/>
    </row>
    <row r="701" spans="1:67" x14ac:dyDescent="0.35">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13"/>
      <c r="BB701" s="13"/>
      <c r="BC701" s="13"/>
      <c r="BD701" s="13"/>
      <c r="BE701" s="13"/>
      <c r="BF701" s="13"/>
      <c r="BG701" s="13"/>
      <c r="BH701" s="13"/>
      <c r="BI701" s="13"/>
      <c r="BJ701" s="13"/>
      <c r="BK701" s="13"/>
      <c r="BL701" s="13"/>
      <c r="BM701" s="13"/>
      <c r="BN701" s="13"/>
      <c r="BO701" s="13"/>
    </row>
    <row r="702" spans="1:67" x14ac:dyDescent="0.35">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13"/>
      <c r="BB702" s="13"/>
      <c r="BC702" s="13"/>
      <c r="BD702" s="13"/>
      <c r="BE702" s="13"/>
      <c r="BF702" s="13"/>
      <c r="BG702" s="13"/>
      <c r="BH702" s="13"/>
      <c r="BI702" s="13"/>
      <c r="BJ702" s="13"/>
      <c r="BK702" s="13"/>
      <c r="BL702" s="13"/>
      <c r="BM702" s="13"/>
      <c r="BN702" s="13"/>
      <c r="BO702" s="13"/>
    </row>
    <row r="703" spans="1:67" x14ac:dyDescent="0.35">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13"/>
      <c r="BB703" s="13"/>
      <c r="BC703" s="13"/>
      <c r="BD703" s="13"/>
      <c r="BE703" s="13"/>
      <c r="BF703" s="13"/>
      <c r="BG703" s="13"/>
      <c r="BH703" s="13"/>
      <c r="BI703" s="13"/>
      <c r="BJ703" s="13"/>
      <c r="BK703" s="13"/>
      <c r="BL703" s="13"/>
      <c r="BM703" s="13"/>
      <c r="BN703" s="13"/>
      <c r="BO703" s="13"/>
    </row>
    <row r="704" spans="1:67" x14ac:dyDescent="0.35">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13"/>
      <c r="BB704" s="13"/>
      <c r="BC704" s="13"/>
      <c r="BD704" s="13"/>
      <c r="BE704" s="13"/>
      <c r="BF704" s="13"/>
      <c r="BG704" s="13"/>
      <c r="BH704" s="13"/>
      <c r="BI704" s="13"/>
      <c r="BJ704" s="13"/>
      <c r="BK704" s="13"/>
      <c r="BL704" s="13"/>
      <c r="BM704" s="13"/>
      <c r="BN704" s="13"/>
      <c r="BO704" s="13"/>
    </row>
    <row r="705" spans="1:67" x14ac:dyDescent="0.35">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13"/>
      <c r="BB705" s="13"/>
      <c r="BC705" s="13"/>
      <c r="BD705" s="13"/>
      <c r="BE705" s="13"/>
      <c r="BF705" s="13"/>
      <c r="BG705" s="13"/>
      <c r="BH705" s="13"/>
      <c r="BI705" s="13"/>
      <c r="BJ705" s="13"/>
      <c r="BK705" s="13"/>
      <c r="BL705" s="13"/>
      <c r="BM705" s="13"/>
      <c r="BN705" s="13"/>
      <c r="BO705" s="13"/>
    </row>
    <row r="706" spans="1:67" x14ac:dyDescent="0.35">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13"/>
      <c r="BB706" s="13"/>
      <c r="BC706" s="13"/>
      <c r="BD706" s="13"/>
      <c r="BE706" s="13"/>
      <c r="BF706" s="13"/>
      <c r="BG706" s="13"/>
      <c r="BH706" s="13"/>
      <c r="BI706" s="13"/>
      <c r="BJ706" s="13"/>
      <c r="BK706" s="13"/>
      <c r="BL706" s="13"/>
      <c r="BM706" s="13"/>
      <c r="BN706" s="13"/>
      <c r="BO706" s="13"/>
    </row>
    <row r="707" spans="1:67" x14ac:dyDescent="0.35">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13"/>
      <c r="BB707" s="13"/>
      <c r="BC707" s="13"/>
      <c r="BD707" s="13"/>
      <c r="BE707" s="13"/>
      <c r="BF707" s="13"/>
      <c r="BG707" s="13"/>
      <c r="BH707" s="13"/>
      <c r="BI707" s="13"/>
      <c r="BJ707" s="13"/>
      <c r="BK707" s="13"/>
      <c r="BL707" s="13"/>
      <c r="BM707" s="13"/>
      <c r="BN707" s="13"/>
      <c r="BO707" s="13"/>
    </row>
    <row r="708" spans="1:67" x14ac:dyDescent="0.35">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13"/>
      <c r="BB708" s="13"/>
      <c r="BC708" s="13"/>
      <c r="BD708" s="13"/>
      <c r="BE708" s="13"/>
      <c r="BF708" s="13"/>
      <c r="BG708" s="13"/>
      <c r="BH708" s="13"/>
      <c r="BI708" s="13"/>
      <c r="BJ708" s="13"/>
      <c r="BK708" s="13"/>
      <c r="BL708" s="13"/>
      <c r="BM708" s="13"/>
      <c r="BN708" s="13"/>
      <c r="BO708" s="13"/>
    </row>
    <row r="709" spans="1:67" x14ac:dyDescent="0.35">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13"/>
      <c r="BB709" s="13"/>
      <c r="BC709" s="13"/>
      <c r="BD709" s="13"/>
      <c r="BE709" s="13"/>
      <c r="BF709" s="13"/>
      <c r="BG709" s="13"/>
      <c r="BH709" s="13"/>
      <c r="BI709" s="13"/>
      <c r="BJ709" s="13"/>
      <c r="BK709" s="13"/>
      <c r="BL709" s="13"/>
      <c r="BM709" s="13"/>
      <c r="BN709" s="13"/>
      <c r="BO709" s="13"/>
    </row>
    <row r="710" spans="1:67" x14ac:dyDescent="0.35">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13"/>
      <c r="BB710" s="13"/>
      <c r="BC710" s="13"/>
      <c r="BD710" s="13"/>
      <c r="BE710" s="13"/>
      <c r="BF710" s="13"/>
      <c r="BG710" s="13"/>
      <c r="BH710" s="13"/>
      <c r="BI710" s="13"/>
      <c r="BJ710" s="13"/>
      <c r="BK710" s="13"/>
      <c r="BL710" s="13"/>
      <c r="BM710" s="13"/>
      <c r="BN710" s="13"/>
      <c r="BO710" s="13"/>
    </row>
    <row r="711" spans="1:67" x14ac:dyDescent="0.35">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13"/>
      <c r="BB711" s="13"/>
      <c r="BC711" s="13"/>
      <c r="BD711" s="13"/>
      <c r="BE711" s="13"/>
      <c r="BF711" s="13"/>
      <c r="BG711" s="13"/>
      <c r="BH711" s="13"/>
      <c r="BI711" s="13"/>
      <c r="BJ711" s="13"/>
      <c r="BK711" s="13"/>
      <c r="BL711" s="13"/>
      <c r="BM711" s="13"/>
      <c r="BN711" s="13"/>
      <c r="BO711" s="13"/>
    </row>
    <row r="712" spans="1:67" x14ac:dyDescent="0.35">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13"/>
      <c r="BB712" s="13"/>
      <c r="BC712" s="13"/>
      <c r="BD712" s="13"/>
      <c r="BE712" s="13"/>
      <c r="BF712" s="13"/>
      <c r="BG712" s="13"/>
      <c r="BH712" s="13"/>
      <c r="BI712" s="13"/>
      <c r="BJ712" s="13"/>
      <c r="BK712" s="13"/>
      <c r="BL712" s="13"/>
      <c r="BM712" s="13"/>
      <c r="BN712" s="13"/>
      <c r="BO712" s="13"/>
    </row>
    <row r="713" spans="1:67" x14ac:dyDescent="0.35">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13"/>
      <c r="BB713" s="13"/>
      <c r="BC713" s="13"/>
      <c r="BD713" s="13"/>
      <c r="BE713" s="13"/>
      <c r="BF713" s="13"/>
      <c r="BG713" s="13"/>
      <c r="BH713" s="13"/>
      <c r="BI713" s="13"/>
      <c r="BJ713" s="13"/>
      <c r="BK713" s="13"/>
      <c r="BL713" s="13"/>
      <c r="BM713" s="13"/>
      <c r="BN713" s="13"/>
      <c r="BO713" s="13"/>
    </row>
    <row r="714" spans="1:67" x14ac:dyDescent="0.35">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13"/>
      <c r="BB714" s="13"/>
      <c r="BC714" s="13"/>
      <c r="BD714" s="13"/>
      <c r="BE714" s="13"/>
      <c r="BF714" s="13"/>
      <c r="BG714" s="13"/>
      <c r="BH714" s="13"/>
      <c r="BI714" s="13"/>
      <c r="BJ714" s="13"/>
      <c r="BK714" s="13"/>
      <c r="BL714" s="13"/>
      <c r="BM714" s="13"/>
      <c r="BN714" s="13"/>
      <c r="BO714" s="13"/>
    </row>
    <row r="715" spans="1:67" x14ac:dyDescent="0.35">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13"/>
      <c r="BB715" s="13"/>
      <c r="BC715" s="13"/>
      <c r="BD715" s="13"/>
      <c r="BE715" s="13"/>
      <c r="BF715" s="13"/>
      <c r="BG715" s="13"/>
      <c r="BH715" s="13"/>
      <c r="BI715" s="13"/>
      <c r="BJ715" s="13"/>
      <c r="BK715" s="13"/>
      <c r="BL715" s="13"/>
      <c r="BM715" s="13"/>
      <c r="BN715" s="13"/>
      <c r="BO715" s="13"/>
    </row>
    <row r="716" spans="1:67" x14ac:dyDescent="0.35">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13"/>
      <c r="BB716" s="13"/>
      <c r="BC716" s="13"/>
      <c r="BD716" s="13"/>
      <c r="BE716" s="13"/>
      <c r="BF716" s="13"/>
      <c r="BG716" s="13"/>
      <c r="BH716" s="13"/>
      <c r="BI716" s="13"/>
      <c r="BJ716" s="13"/>
      <c r="BK716" s="13"/>
      <c r="BL716" s="13"/>
      <c r="BM716" s="13"/>
      <c r="BN716" s="13"/>
      <c r="BO716" s="13"/>
    </row>
    <row r="717" spans="1:67" x14ac:dyDescent="0.35">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13"/>
      <c r="BB717" s="13"/>
      <c r="BC717" s="13"/>
      <c r="BD717" s="13"/>
      <c r="BE717" s="13"/>
      <c r="BF717" s="13"/>
      <c r="BG717" s="13"/>
      <c r="BH717" s="13"/>
      <c r="BI717" s="13"/>
      <c r="BJ717" s="13"/>
      <c r="BK717" s="13"/>
      <c r="BL717" s="13"/>
      <c r="BM717" s="13"/>
      <c r="BN717" s="13"/>
      <c r="BO717" s="13"/>
    </row>
    <row r="718" spans="1:67" x14ac:dyDescent="0.35">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13"/>
      <c r="BB718" s="13"/>
      <c r="BC718" s="13"/>
      <c r="BD718" s="13"/>
      <c r="BE718" s="13"/>
      <c r="BF718" s="13"/>
      <c r="BG718" s="13"/>
      <c r="BH718" s="13"/>
      <c r="BI718" s="13"/>
      <c r="BJ718" s="13"/>
      <c r="BK718" s="13"/>
      <c r="BL718" s="13"/>
      <c r="BM718" s="13"/>
      <c r="BN718" s="13"/>
      <c r="BO718" s="13"/>
    </row>
    <row r="719" spans="1:67" x14ac:dyDescent="0.35">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13"/>
      <c r="BB719" s="13"/>
      <c r="BC719" s="13"/>
      <c r="BD719" s="13"/>
      <c r="BE719" s="13"/>
      <c r="BF719" s="13"/>
      <c r="BG719" s="13"/>
      <c r="BH719" s="13"/>
      <c r="BI719" s="13"/>
      <c r="BJ719" s="13"/>
      <c r="BK719" s="13"/>
      <c r="BL719" s="13"/>
      <c r="BM719" s="13"/>
      <c r="BN719" s="13"/>
      <c r="BO719" s="13"/>
    </row>
    <row r="720" spans="1:67" x14ac:dyDescent="0.35">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13"/>
      <c r="BB720" s="13"/>
      <c r="BC720" s="13"/>
      <c r="BD720" s="13"/>
      <c r="BE720" s="13"/>
      <c r="BF720" s="13"/>
      <c r="BG720" s="13"/>
      <c r="BH720" s="13"/>
      <c r="BI720" s="13"/>
      <c r="BJ720" s="13"/>
      <c r="BK720" s="13"/>
      <c r="BL720" s="13"/>
      <c r="BM720" s="13"/>
      <c r="BN720" s="13"/>
      <c r="BO720" s="13"/>
    </row>
    <row r="721" spans="1:67" x14ac:dyDescent="0.35">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c r="AC721" s="13"/>
      <c r="AD721" s="13"/>
      <c r="AE721" s="13"/>
      <c r="AF721" s="13"/>
      <c r="AG721" s="13"/>
      <c r="AH721" s="13"/>
      <c r="AI721" s="13"/>
      <c r="AJ721" s="13"/>
      <c r="AK721" s="13"/>
      <c r="AL721" s="13"/>
      <c r="AM721" s="13"/>
      <c r="AN721" s="13"/>
      <c r="AO721" s="13"/>
      <c r="AP721" s="13"/>
      <c r="AQ721" s="13"/>
      <c r="AR721" s="13"/>
      <c r="AS721" s="13"/>
      <c r="AT721" s="13"/>
      <c r="AU721" s="13"/>
      <c r="AV721" s="13"/>
      <c r="AW721" s="13"/>
      <c r="AX721" s="13"/>
      <c r="AY721" s="13"/>
      <c r="AZ721" s="13"/>
      <c r="BA721" s="13"/>
      <c r="BB721" s="13"/>
      <c r="BC721" s="13"/>
      <c r="BD721" s="13"/>
      <c r="BE721" s="13"/>
      <c r="BF721" s="13"/>
      <c r="BG721" s="13"/>
      <c r="BH721" s="13"/>
      <c r="BI721" s="13"/>
      <c r="BJ721" s="13"/>
      <c r="BK721" s="13"/>
      <c r="BL721" s="13"/>
      <c r="BM721" s="13"/>
      <c r="BN721" s="13"/>
      <c r="BO721" s="13"/>
    </row>
    <row r="722" spans="1:67" x14ac:dyDescent="0.35">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c r="AC722" s="13"/>
      <c r="AD722" s="13"/>
      <c r="AE722" s="13"/>
      <c r="AF722" s="13"/>
      <c r="AG722" s="13"/>
      <c r="AH722" s="13"/>
      <c r="AI722" s="13"/>
      <c r="AJ722" s="13"/>
      <c r="AK722" s="13"/>
      <c r="AL722" s="13"/>
      <c r="AM722" s="13"/>
      <c r="AN722" s="13"/>
      <c r="AO722" s="13"/>
      <c r="AP722" s="13"/>
      <c r="AQ722" s="13"/>
      <c r="AR722" s="13"/>
      <c r="AS722" s="13"/>
      <c r="AT722" s="13"/>
      <c r="AU722" s="13"/>
      <c r="AV722" s="13"/>
      <c r="AW722" s="13"/>
      <c r="AX722" s="13"/>
      <c r="AY722" s="13"/>
      <c r="AZ722" s="13"/>
      <c r="BA722" s="13"/>
      <c r="BB722" s="13"/>
      <c r="BC722" s="13"/>
      <c r="BD722" s="13"/>
      <c r="BE722" s="13"/>
      <c r="BF722" s="13"/>
      <c r="BG722" s="13"/>
      <c r="BH722" s="13"/>
      <c r="BI722" s="13"/>
      <c r="BJ722" s="13"/>
      <c r="BK722" s="13"/>
      <c r="BL722" s="13"/>
      <c r="BM722" s="13"/>
      <c r="BN722" s="13"/>
      <c r="BO722" s="13"/>
    </row>
    <row r="723" spans="1:67" x14ac:dyDescent="0.35">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c r="AC723" s="13"/>
      <c r="AD723" s="13"/>
      <c r="AE723" s="13"/>
      <c r="AF723" s="13"/>
      <c r="AG723" s="13"/>
      <c r="AH723" s="13"/>
      <c r="AI723" s="13"/>
      <c r="AJ723" s="13"/>
      <c r="AK723" s="13"/>
      <c r="AL723" s="13"/>
      <c r="AM723" s="13"/>
      <c r="AN723" s="13"/>
      <c r="AO723" s="13"/>
      <c r="AP723" s="13"/>
      <c r="AQ723" s="13"/>
      <c r="AR723" s="13"/>
      <c r="AS723" s="13"/>
      <c r="AT723" s="13"/>
      <c r="AU723" s="13"/>
      <c r="AV723" s="13"/>
      <c r="AW723" s="13"/>
      <c r="AX723" s="13"/>
      <c r="AY723" s="13"/>
      <c r="AZ723" s="13"/>
      <c r="BA723" s="13"/>
      <c r="BB723" s="13"/>
      <c r="BC723" s="13"/>
      <c r="BD723" s="13"/>
      <c r="BE723" s="13"/>
      <c r="BF723" s="13"/>
      <c r="BG723" s="13"/>
      <c r="BH723" s="13"/>
      <c r="BI723" s="13"/>
      <c r="BJ723" s="13"/>
      <c r="BK723" s="13"/>
      <c r="BL723" s="13"/>
      <c r="BM723" s="13"/>
      <c r="BN723" s="13"/>
      <c r="BO723" s="13"/>
    </row>
    <row r="724" spans="1:67" x14ac:dyDescent="0.35">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c r="AC724" s="13"/>
      <c r="AD724" s="13"/>
      <c r="AE724" s="13"/>
      <c r="AF724" s="13"/>
      <c r="AG724" s="13"/>
      <c r="AH724" s="13"/>
      <c r="AI724" s="13"/>
      <c r="AJ724" s="13"/>
      <c r="AK724" s="13"/>
      <c r="AL724" s="13"/>
      <c r="AM724" s="13"/>
      <c r="AN724" s="13"/>
      <c r="AO724" s="13"/>
      <c r="AP724" s="13"/>
      <c r="AQ724" s="13"/>
      <c r="AR724" s="13"/>
      <c r="AS724" s="13"/>
      <c r="AT724" s="13"/>
      <c r="AU724" s="13"/>
      <c r="AV724" s="13"/>
      <c r="AW724" s="13"/>
      <c r="AX724" s="13"/>
      <c r="AY724" s="13"/>
      <c r="AZ724" s="13"/>
      <c r="BA724" s="13"/>
      <c r="BB724" s="13"/>
      <c r="BC724" s="13"/>
      <c r="BD724" s="13"/>
      <c r="BE724" s="13"/>
      <c r="BF724" s="13"/>
      <c r="BG724" s="13"/>
      <c r="BH724" s="13"/>
      <c r="BI724" s="13"/>
      <c r="BJ724" s="13"/>
      <c r="BK724" s="13"/>
      <c r="BL724" s="13"/>
      <c r="BM724" s="13"/>
      <c r="BN724" s="13"/>
      <c r="BO724" s="13"/>
    </row>
    <row r="725" spans="1:67" x14ac:dyDescent="0.35">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c r="AK725" s="13"/>
      <c r="AL725" s="13"/>
      <c r="AM725" s="13"/>
      <c r="AN725" s="13"/>
      <c r="AO725" s="13"/>
      <c r="AP725" s="13"/>
      <c r="AQ725" s="13"/>
      <c r="AR725" s="13"/>
      <c r="AS725" s="13"/>
      <c r="AT725" s="13"/>
      <c r="AU725" s="13"/>
      <c r="AV725" s="13"/>
      <c r="AW725" s="13"/>
      <c r="AX725" s="13"/>
      <c r="AY725" s="13"/>
      <c r="AZ725" s="13"/>
      <c r="BA725" s="13"/>
      <c r="BB725" s="13"/>
      <c r="BC725" s="13"/>
      <c r="BD725" s="13"/>
      <c r="BE725" s="13"/>
      <c r="BF725" s="13"/>
      <c r="BG725" s="13"/>
      <c r="BH725" s="13"/>
      <c r="BI725" s="13"/>
      <c r="BJ725" s="13"/>
      <c r="BK725" s="13"/>
      <c r="BL725" s="13"/>
      <c r="BM725" s="13"/>
      <c r="BN725" s="13"/>
      <c r="BO725" s="13"/>
    </row>
    <row r="726" spans="1:67" x14ac:dyDescent="0.35">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13"/>
      <c r="AH726" s="13"/>
      <c r="AI726" s="13"/>
      <c r="AJ726" s="13"/>
      <c r="AK726" s="13"/>
      <c r="AL726" s="13"/>
      <c r="AM726" s="13"/>
      <c r="AN726" s="13"/>
      <c r="AO726" s="13"/>
      <c r="AP726" s="13"/>
      <c r="AQ726" s="13"/>
      <c r="AR726" s="13"/>
      <c r="AS726" s="13"/>
      <c r="AT726" s="13"/>
      <c r="AU726" s="13"/>
      <c r="AV726" s="13"/>
      <c r="AW726" s="13"/>
      <c r="AX726" s="13"/>
      <c r="AY726" s="13"/>
      <c r="AZ726" s="13"/>
      <c r="BA726" s="13"/>
      <c r="BB726" s="13"/>
      <c r="BC726" s="13"/>
      <c r="BD726" s="13"/>
      <c r="BE726" s="13"/>
      <c r="BF726" s="13"/>
      <c r="BG726" s="13"/>
      <c r="BH726" s="13"/>
      <c r="BI726" s="13"/>
      <c r="BJ726" s="13"/>
      <c r="BK726" s="13"/>
      <c r="BL726" s="13"/>
      <c r="BM726" s="13"/>
      <c r="BN726" s="13"/>
      <c r="BO726" s="13"/>
    </row>
    <row r="727" spans="1:67" x14ac:dyDescent="0.35">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13"/>
      <c r="BA727" s="13"/>
      <c r="BB727" s="13"/>
      <c r="BC727" s="13"/>
      <c r="BD727" s="13"/>
      <c r="BE727" s="13"/>
      <c r="BF727" s="13"/>
      <c r="BG727" s="13"/>
      <c r="BH727" s="13"/>
      <c r="BI727" s="13"/>
      <c r="BJ727" s="13"/>
      <c r="BK727" s="13"/>
      <c r="BL727" s="13"/>
      <c r="BM727" s="13"/>
      <c r="BN727" s="13"/>
      <c r="BO727" s="13"/>
    </row>
    <row r="728" spans="1:67" x14ac:dyDescent="0.35">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c r="AK728" s="13"/>
      <c r="AL728" s="13"/>
      <c r="AM728" s="13"/>
      <c r="AN728" s="13"/>
      <c r="AO728" s="13"/>
      <c r="AP728" s="13"/>
      <c r="AQ728" s="13"/>
      <c r="AR728" s="13"/>
      <c r="AS728" s="13"/>
      <c r="AT728" s="13"/>
      <c r="AU728" s="13"/>
      <c r="AV728" s="13"/>
      <c r="AW728" s="13"/>
      <c r="AX728" s="13"/>
      <c r="AY728" s="13"/>
      <c r="AZ728" s="13"/>
      <c r="BA728" s="13"/>
      <c r="BB728" s="13"/>
      <c r="BC728" s="13"/>
      <c r="BD728" s="13"/>
      <c r="BE728" s="13"/>
      <c r="BF728" s="13"/>
      <c r="BG728" s="13"/>
      <c r="BH728" s="13"/>
      <c r="BI728" s="13"/>
      <c r="BJ728" s="13"/>
      <c r="BK728" s="13"/>
      <c r="BL728" s="13"/>
      <c r="BM728" s="13"/>
      <c r="BN728" s="13"/>
      <c r="BO728" s="13"/>
    </row>
    <row r="729" spans="1:67" x14ac:dyDescent="0.35">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c r="AK729" s="13"/>
      <c r="AL729" s="13"/>
      <c r="AM729" s="13"/>
      <c r="AN729" s="13"/>
      <c r="AO729" s="13"/>
      <c r="AP729" s="13"/>
      <c r="AQ729" s="13"/>
      <c r="AR729" s="13"/>
      <c r="AS729" s="13"/>
      <c r="AT729" s="13"/>
      <c r="AU729" s="13"/>
      <c r="AV729" s="13"/>
      <c r="AW729" s="13"/>
      <c r="AX729" s="13"/>
      <c r="AY729" s="13"/>
      <c r="AZ729" s="13"/>
      <c r="BA729" s="13"/>
      <c r="BB729" s="13"/>
      <c r="BC729" s="13"/>
      <c r="BD729" s="13"/>
      <c r="BE729" s="13"/>
      <c r="BF729" s="13"/>
      <c r="BG729" s="13"/>
      <c r="BH729" s="13"/>
      <c r="BI729" s="13"/>
      <c r="BJ729" s="13"/>
      <c r="BK729" s="13"/>
      <c r="BL729" s="13"/>
      <c r="BM729" s="13"/>
      <c r="BN729" s="13"/>
      <c r="BO729" s="13"/>
    </row>
    <row r="730" spans="1:67" x14ac:dyDescent="0.35">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c r="AK730" s="13"/>
      <c r="AL730" s="13"/>
      <c r="AM730" s="13"/>
      <c r="AN730" s="13"/>
      <c r="AO730" s="13"/>
      <c r="AP730" s="13"/>
      <c r="AQ730" s="13"/>
      <c r="AR730" s="13"/>
      <c r="AS730" s="13"/>
      <c r="AT730" s="13"/>
      <c r="AU730" s="13"/>
      <c r="AV730" s="13"/>
      <c r="AW730" s="13"/>
      <c r="AX730" s="13"/>
      <c r="AY730" s="13"/>
      <c r="AZ730" s="13"/>
      <c r="BA730" s="13"/>
      <c r="BB730" s="13"/>
      <c r="BC730" s="13"/>
      <c r="BD730" s="13"/>
      <c r="BE730" s="13"/>
      <c r="BF730" s="13"/>
      <c r="BG730" s="13"/>
      <c r="BH730" s="13"/>
      <c r="BI730" s="13"/>
      <c r="BJ730" s="13"/>
      <c r="BK730" s="13"/>
      <c r="BL730" s="13"/>
      <c r="BM730" s="13"/>
      <c r="BN730" s="13"/>
      <c r="BO730" s="13"/>
    </row>
    <row r="731" spans="1:67" x14ac:dyDescent="0.35">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c r="AC731" s="13"/>
      <c r="AD731" s="13"/>
      <c r="AE731" s="13"/>
      <c r="AF731" s="13"/>
      <c r="AG731" s="13"/>
      <c r="AH731" s="13"/>
      <c r="AI731" s="13"/>
      <c r="AJ731" s="13"/>
      <c r="AK731" s="13"/>
      <c r="AL731" s="13"/>
      <c r="AM731" s="13"/>
      <c r="AN731" s="13"/>
      <c r="AO731" s="13"/>
      <c r="AP731" s="13"/>
      <c r="AQ731" s="13"/>
      <c r="AR731" s="13"/>
      <c r="AS731" s="13"/>
      <c r="AT731" s="13"/>
      <c r="AU731" s="13"/>
      <c r="AV731" s="13"/>
      <c r="AW731" s="13"/>
      <c r="AX731" s="13"/>
      <c r="AY731" s="13"/>
      <c r="AZ731" s="13"/>
      <c r="BA731" s="13"/>
      <c r="BB731" s="13"/>
      <c r="BC731" s="13"/>
      <c r="BD731" s="13"/>
      <c r="BE731" s="13"/>
      <c r="BF731" s="13"/>
      <c r="BG731" s="13"/>
      <c r="BH731" s="13"/>
      <c r="BI731" s="13"/>
      <c r="BJ731" s="13"/>
      <c r="BK731" s="13"/>
      <c r="BL731" s="13"/>
      <c r="BM731" s="13"/>
      <c r="BN731" s="13"/>
      <c r="BO731" s="13"/>
    </row>
    <row r="732" spans="1:67" x14ac:dyDescent="0.35">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c r="AC732" s="13"/>
      <c r="AD732" s="13"/>
      <c r="AE732" s="13"/>
      <c r="AF732" s="13"/>
      <c r="AG732" s="13"/>
      <c r="AH732" s="13"/>
      <c r="AI732" s="13"/>
      <c r="AJ732" s="13"/>
      <c r="AK732" s="13"/>
      <c r="AL732" s="13"/>
      <c r="AM732" s="13"/>
      <c r="AN732" s="13"/>
      <c r="AO732" s="13"/>
      <c r="AP732" s="13"/>
      <c r="AQ732" s="13"/>
      <c r="AR732" s="13"/>
      <c r="AS732" s="13"/>
      <c r="AT732" s="13"/>
      <c r="AU732" s="13"/>
      <c r="AV732" s="13"/>
      <c r="AW732" s="13"/>
      <c r="AX732" s="13"/>
      <c r="AY732" s="13"/>
      <c r="AZ732" s="13"/>
      <c r="BA732" s="13"/>
      <c r="BB732" s="13"/>
      <c r="BC732" s="13"/>
      <c r="BD732" s="13"/>
      <c r="BE732" s="13"/>
      <c r="BF732" s="13"/>
      <c r="BG732" s="13"/>
      <c r="BH732" s="13"/>
      <c r="BI732" s="13"/>
      <c r="BJ732" s="13"/>
      <c r="BK732" s="13"/>
      <c r="BL732" s="13"/>
      <c r="BM732" s="13"/>
      <c r="BN732" s="13"/>
      <c r="BO732" s="13"/>
    </row>
    <row r="733" spans="1:67" x14ac:dyDescent="0.35">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c r="AC733" s="13"/>
      <c r="AD733" s="13"/>
      <c r="AE733" s="13"/>
      <c r="AF733" s="13"/>
      <c r="AG733" s="13"/>
      <c r="AH733" s="13"/>
      <c r="AI733" s="13"/>
      <c r="AJ733" s="13"/>
      <c r="AK733" s="13"/>
      <c r="AL733" s="13"/>
      <c r="AM733" s="13"/>
      <c r="AN733" s="13"/>
      <c r="AO733" s="13"/>
      <c r="AP733" s="13"/>
      <c r="AQ733" s="13"/>
      <c r="AR733" s="13"/>
      <c r="AS733" s="13"/>
      <c r="AT733" s="13"/>
      <c r="AU733" s="13"/>
      <c r="AV733" s="13"/>
      <c r="AW733" s="13"/>
      <c r="AX733" s="13"/>
      <c r="AY733" s="13"/>
      <c r="AZ733" s="13"/>
      <c r="BA733" s="13"/>
      <c r="BB733" s="13"/>
      <c r="BC733" s="13"/>
      <c r="BD733" s="13"/>
      <c r="BE733" s="13"/>
      <c r="BF733" s="13"/>
      <c r="BG733" s="13"/>
      <c r="BH733" s="13"/>
      <c r="BI733" s="13"/>
      <c r="BJ733" s="13"/>
      <c r="BK733" s="13"/>
      <c r="BL733" s="13"/>
      <c r="BM733" s="13"/>
      <c r="BN733" s="13"/>
      <c r="BO733" s="13"/>
    </row>
    <row r="734" spans="1:67" x14ac:dyDescent="0.35">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c r="AC734" s="13"/>
      <c r="AD734" s="13"/>
      <c r="AE734" s="13"/>
      <c r="AF734" s="13"/>
      <c r="AG734" s="13"/>
      <c r="AH734" s="13"/>
      <c r="AI734" s="13"/>
      <c r="AJ734" s="13"/>
      <c r="AK734" s="13"/>
      <c r="AL734" s="13"/>
      <c r="AM734" s="13"/>
      <c r="AN734" s="13"/>
      <c r="AO734" s="13"/>
      <c r="AP734" s="13"/>
      <c r="AQ734" s="13"/>
      <c r="AR734" s="13"/>
      <c r="AS734" s="13"/>
      <c r="AT734" s="13"/>
      <c r="AU734" s="13"/>
      <c r="AV734" s="13"/>
      <c r="AW734" s="13"/>
      <c r="AX734" s="13"/>
      <c r="AY734" s="13"/>
      <c r="AZ734" s="13"/>
      <c r="BA734" s="13"/>
      <c r="BB734" s="13"/>
      <c r="BC734" s="13"/>
      <c r="BD734" s="13"/>
      <c r="BE734" s="13"/>
      <c r="BF734" s="13"/>
      <c r="BG734" s="13"/>
      <c r="BH734" s="13"/>
      <c r="BI734" s="13"/>
      <c r="BJ734" s="13"/>
      <c r="BK734" s="13"/>
      <c r="BL734" s="13"/>
      <c r="BM734" s="13"/>
      <c r="BN734" s="13"/>
      <c r="BO734" s="13"/>
    </row>
    <row r="735" spans="1:67" x14ac:dyDescent="0.35">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c r="AC735" s="13"/>
      <c r="AD735" s="13"/>
      <c r="AE735" s="13"/>
      <c r="AF735" s="13"/>
      <c r="AG735" s="13"/>
      <c r="AH735" s="13"/>
      <c r="AI735" s="13"/>
      <c r="AJ735" s="13"/>
      <c r="AK735" s="13"/>
      <c r="AL735" s="13"/>
      <c r="AM735" s="13"/>
      <c r="AN735" s="13"/>
      <c r="AO735" s="13"/>
      <c r="AP735" s="13"/>
      <c r="AQ735" s="13"/>
      <c r="AR735" s="13"/>
      <c r="AS735" s="13"/>
      <c r="AT735" s="13"/>
      <c r="AU735" s="13"/>
      <c r="AV735" s="13"/>
      <c r="AW735" s="13"/>
      <c r="AX735" s="13"/>
      <c r="AY735" s="13"/>
      <c r="AZ735" s="13"/>
      <c r="BA735" s="13"/>
      <c r="BB735" s="13"/>
      <c r="BC735" s="13"/>
      <c r="BD735" s="13"/>
      <c r="BE735" s="13"/>
      <c r="BF735" s="13"/>
      <c r="BG735" s="13"/>
      <c r="BH735" s="13"/>
      <c r="BI735" s="13"/>
      <c r="BJ735" s="13"/>
      <c r="BK735" s="13"/>
      <c r="BL735" s="13"/>
      <c r="BM735" s="13"/>
      <c r="BN735" s="13"/>
      <c r="BO735" s="13"/>
    </row>
    <row r="736" spans="1:67" x14ac:dyDescent="0.35">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c r="AC736" s="13"/>
      <c r="AD736" s="13"/>
      <c r="AE736" s="13"/>
      <c r="AF736" s="13"/>
      <c r="AG736" s="13"/>
      <c r="AH736" s="13"/>
      <c r="AI736" s="13"/>
      <c r="AJ736" s="13"/>
      <c r="AK736" s="13"/>
      <c r="AL736" s="13"/>
      <c r="AM736" s="13"/>
      <c r="AN736" s="13"/>
      <c r="AO736" s="13"/>
      <c r="AP736" s="13"/>
      <c r="AQ736" s="13"/>
      <c r="AR736" s="13"/>
      <c r="AS736" s="13"/>
      <c r="AT736" s="13"/>
      <c r="AU736" s="13"/>
      <c r="AV736" s="13"/>
      <c r="AW736" s="13"/>
      <c r="AX736" s="13"/>
      <c r="AY736" s="13"/>
      <c r="AZ736" s="13"/>
      <c r="BA736" s="13"/>
      <c r="BB736" s="13"/>
      <c r="BC736" s="13"/>
      <c r="BD736" s="13"/>
      <c r="BE736" s="13"/>
      <c r="BF736" s="13"/>
      <c r="BG736" s="13"/>
      <c r="BH736" s="13"/>
      <c r="BI736" s="13"/>
      <c r="BJ736" s="13"/>
      <c r="BK736" s="13"/>
      <c r="BL736" s="13"/>
      <c r="BM736" s="13"/>
      <c r="BN736" s="13"/>
      <c r="BO736" s="13"/>
    </row>
    <row r="737" spans="1:67" x14ac:dyDescent="0.35">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c r="AC737" s="13"/>
      <c r="AD737" s="13"/>
      <c r="AE737" s="13"/>
      <c r="AF737" s="13"/>
      <c r="AG737" s="13"/>
      <c r="AH737" s="13"/>
      <c r="AI737" s="13"/>
      <c r="AJ737" s="13"/>
      <c r="AK737" s="13"/>
      <c r="AL737" s="13"/>
      <c r="AM737" s="13"/>
      <c r="AN737" s="13"/>
      <c r="AO737" s="13"/>
      <c r="AP737" s="13"/>
      <c r="AQ737" s="13"/>
      <c r="AR737" s="13"/>
      <c r="AS737" s="13"/>
      <c r="AT737" s="13"/>
      <c r="AU737" s="13"/>
      <c r="AV737" s="13"/>
      <c r="AW737" s="13"/>
      <c r="AX737" s="13"/>
      <c r="AY737" s="13"/>
      <c r="AZ737" s="13"/>
      <c r="BA737" s="13"/>
      <c r="BB737" s="13"/>
      <c r="BC737" s="13"/>
      <c r="BD737" s="13"/>
      <c r="BE737" s="13"/>
      <c r="BF737" s="13"/>
      <c r="BG737" s="13"/>
      <c r="BH737" s="13"/>
      <c r="BI737" s="13"/>
      <c r="BJ737" s="13"/>
      <c r="BK737" s="13"/>
      <c r="BL737" s="13"/>
      <c r="BM737" s="13"/>
      <c r="BN737" s="13"/>
      <c r="BO737" s="13"/>
    </row>
    <row r="738" spans="1:67" x14ac:dyDescent="0.35">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c r="AC738" s="13"/>
      <c r="AD738" s="13"/>
      <c r="AE738" s="13"/>
      <c r="AF738" s="13"/>
      <c r="AG738" s="13"/>
      <c r="AH738" s="13"/>
      <c r="AI738" s="13"/>
      <c r="AJ738" s="13"/>
      <c r="AK738" s="13"/>
      <c r="AL738" s="13"/>
      <c r="AM738" s="13"/>
      <c r="AN738" s="13"/>
      <c r="AO738" s="13"/>
      <c r="AP738" s="13"/>
      <c r="AQ738" s="13"/>
      <c r="AR738" s="13"/>
      <c r="AS738" s="13"/>
      <c r="AT738" s="13"/>
      <c r="AU738" s="13"/>
      <c r="AV738" s="13"/>
      <c r="AW738" s="13"/>
      <c r="AX738" s="13"/>
      <c r="AY738" s="13"/>
      <c r="AZ738" s="13"/>
      <c r="BA738" s="13"/>
      <c r="BB738" s="13"/>
      <c r="BC738" s="13"/>
      <c r="BD738" s="13"/>
      <c r="BE738" s="13"/>
      <c r="BF738" s="13"/>
      <c r="BG738" s="13"/>
      <c r="BH738" s="13"/>
      <c r="BI738" s="13"/>
      <c r="BJ738" s="13"/>
      <c r="BK738" s="13"/>
      <c r="BL738" s="13"/>
      <c r="BM738" s="13"/>
      <c r="BN738" s="13"/>
      <c r="BO738" s="13"/>
    </row>
    <row r="739" spans="1:67" x14ac:dyDescent="0.35">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c r="AC739" s="13"/>
      <c r="AD739" s="13"/>
      <c r="AE739" s="13"/>
      <c r="AF739" s="13"/>
      <c r="AG739" s="13"/>
      <c r="AH739" s="13"/>
      <c r="AI739" s="13"/>
      <c r="AJ739" s="13"/>
      <c r="AK739" s="13"/>
      <c r="AL739" s="13"/>
      <c r="AM739" s="13"/>
      <c r="AN739" s="13"/>
      <c r="AO739" s="13"/>
      <c r="AP739" s="13"/>
      <c r="AQ739" s="13"/>
      <c r="AR739" s="13"/>
      <c r="AS739" s="13"/>
      <c r="AT739" s="13"/>
      <c r="AU739" s="13"/>
      <c r="AV739" s="13"/>
      <c r="AW739" s="13"/>
      <c r="AX739" s="13"/>
      <c r="AY739" s="13"/>
      <c r="AZ739" s="13"/>
      <c r="BA739" s="13"/>
      <c r="BB739" s="13"/>
      <c r="BC739" s="13"/>
      <c r="BD739" s="13"/>
      <c r="BE739" s="13"/>
      <c r="BF739" s="13"/>
      <c r="BG739" s="13"/>
      <c r="BH739" s="13"/>
      <c r="BI739" s="13"/>
      <c r="BJ739" s="13"/>
      <c r="BK739" s="13"/>
      <c r="BL739" s="13"/>
      <c r="BM739" s="13"/>
      <c r="BN739" s="13"/>
      <c r="BO739" s="13"/>
    </row>
    <row r="740" spans="1:67" x14ac:dyDescent="0.35">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c r="AC740" s="13"/>
      <c r="AD740" s="13"/>
      <c r="AE740" s="13"/>
      <c r="AF740" s="13"/>
      <c r="AG740" s="13"/>
      <c r="AH740" s="13"/>
      <c r="AI740" s="13"/>
      <c r="AJ740" s="13"/>
      <c r="AK740" s="13"/>
      <c r="AL740" s="13"/>
      <c r="AM740" s="13"/>
      <c r="AN740" s="13"/>
      <c r="AO740" s="13"/>
      <c r="AP740" s="13"/>
      <c r="AQ740" s="13"/>
      <c r="AR740" s="13"/>
      <c r="AS740" s="13"/>
      <c r="AT740" s="13"/>
      <c r="AU740" s="13"/>
      <c r="AV740" s="13"/>
      <c r="AW740" s="13"/>
      <c r="AX740" s="13"/>
      <c r="AY740" s="13"/>
      <c r="AZ740" s="13"/>
      <c r="BA740" s="13"/>
      <c r="BB740" s="13"/>
      <c r="BC740" s="13"/>
      <c r="BD740" s="13"/>
      <c r="BE740" s="13"/>
      <c r="BF740" s="13"/>
      <c r="BG740" s="13"/>
      <c r="BH740" s="13"/>
      <c r="BI740" s="13"/>
      <c r="BJ740" s="13"/>
      <c r="BK740" s="13"/>
      <c r="BL740" s="13"/>
      <c r="BM740" s="13"/>
      <c r="BN740" s="13"/>
      <c r="BO740" s="13"/>
    </row>
    <row r="741" spans="1:67" x14ac:dyDescent="0.35">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c r="AC741" s="13"/>
      <c r="AD741" s="13"/>
      <c r="AE741" s="13"/>
      <c r="AF741" s="13"/>
      <c r="AG741" s="13"/>
      <c r="AH741" s="13"/>
      <c r="AI741" s="13"/>
      <c r="AJ741" s="13"/>
      <c r="AK741" s="13"/>
      <c r="AL741" s="13"/>
      <c r="AM741" s="13"/>
      <c r="AN741" s="13"/>
      <c r="AO741" s="13"/>
      <c r="AP741" s="13"/>
      <c r="AQ741" s="13"/>
      <c r="AR741" s="13"/>
      <c r="AS741" s="13"/>
      <c r="AT741" s="13"/>
      <c r="AU741" s="13"/>
      <c r="AV741" s="13"/>
      <c r="AW741" s="13"/>
      <c r="AX741" s="13"/>
      <c r="AY741" s="13"/>
      <c r="AZ741" s="13"/>
      <c r="BA741" s="13"/>
      <c r="BB741" s="13"/>
      <c r="BC741" s="13"/>
      <c r="BD741" s="13"/>
      <c r="BE741" s="13"/>
      <c r="BF741" s="13"/>
      <c r="BG741" s="13"/>
      <c r="BH741" s="13"/>
      <c r="BI741" s="13"/>
      <c r="BJ741" s="13"/>
      <c r="BK741" s="13"/>
      <c r="BL741" s="13"/>
      <c r="BM741" s="13"/>
      <c r="BN741" s="13"/>
      <c r="BO741" s="13"/>
    </row>
    <row r="742" spans="1:67" x14ac:dyDescent="0.35">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c r="AC742" s="13"/>
      <c r="AD742" s="13"/>
      <c r="AE742" s="13"/>
      <c r="AF742" s="13"/>
      <c r="AG742" s="13"/>
      <c r="AH742" s="13"/>
      <c r="AI742" s="13"/>
      <c r="AJ742" s="13"/>
      <c r="AK742" s="13"/>
      <c r="AL742" s="13"/>
      <c r="AM742" s="13"/>
      <c r="AN742" s="13"/>
      <c r="AO742" s="13"/>
      <c r="AP742" s="13"/>
      <c r="AQ742" s="13"/>
      <c r="AR742" s="13"/>
      <c r="AS742" s="13"/>
      <c r="AT742" s="13"/>
      <c r="AU742" s="13"/>
      <c r="AV742" s="13"/>
      <c r="AW742" s="13"/>
      <c r="AX742" s="13"/>
      <c r="AY742" s="13"/>
      <c r="AZ742" s="13"/>
      <c r="BA742" s="13"/>
      <c r="BB742" s="13"/>
      <c r="BC742" s="13"/>
      <c r="BD742" s="13"/>
      <c r="BE742" s="13"/>
      <c r="BF742" s="13"/>
      <c r="BG742" s="13"/>
      <c r="BH742" s="13"/>
      <c r="BI742" s="13"/>
      <c r="BJ742" s="13"/>
      <c r="BK742" s="13"/>
      <c r="BL742" s="13"/>
      <c r="BM742" s="13"/>
      <c r="BN742" s="13"/>
      <c r="BO742" s="13"/>
    </row>
    <row r="743" spans="1:67" x14ac:dyDescent="0.35">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c r="AC743" s="13"/>
      <c r="AD743" s="13"/>
      <c r="AE743" s="13"/>
      <c r="AF743" s="13"/>
      <c r="AG743" s="13"/>
      <c r="AH743" s="13"/>
      <c r="AI743" s="13"/>
      <c r="AJ743" s="13"/>
      <c r="AK743" s="13"/>
      <c r="AL743" s="13"/>
      <c r="AM743" s="13"/>
      <c r="AN743" s="13"/>
      <c r="AO743" s="13"/>
      <c r="AP743" s="13"/>
      <c r="AQ743" s="13"/>
      <c r="AR743" s="13"/>
      <c r="AS743" s="13"/>
      <c r="AT743" s="13"/>
      <c r="AU743" s="13"/>
      <c r="AV743" s="13"/>
      <c r="AW743" s="13"/>
      <c r="AX743" s="13"/>
      <c r="AY743" s="13"/>
      <c r="AZ743" s="13"/>
      <c r="BA743" s="13"/>
      <c r="BB743" s="13"/>
      <c r="BC743" s="13"/>
      <c r="BD743" s="13"/>
      <c r="BE743" s="13"/>
      <c r="BF743" s="13"/>
      <c r="BG743" s="13"/>
      <c r="BH743" s="13"/>
      <c r="BI743" s="13"/>
      <c r="BJ743" s="13"/>
      <c r="BK743" s="13"/>
      <c r="BL743" s="13"/>
      <c r="BM743" s="13"/>
      <c r="BN743" s="13"/>
      <c r="BO743" s="13"/>
    </row>
    <row r="744" spans="1:67" x14ac:dyDescent="0.35">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c r="AC744" s="13"/>
      <c r="AD744" s="13"/>
      <c r="AE744" s="13"/>
      <c r="AF744" s="13"/>
      <c r="AG744" s="13"/>
      <c r="AH744" s="13"/>
      <c r="AI744" s="13"/>
      <c r="AJ744" s="13"/>
      <c r="AK744" s="13"/>
      <c r="AL744" s="13"/>
      <c r="AM744" s="13"/>
      <c r="AN744" s="13"/>
      <c r="AO744" s="13"/>
      <c r="AP744" s="13"/>
      <c r="AQ744" s="13"/>
      <c r="AR744" s="13"/>
      <c r="AS744" s="13"/>
      <c r="AT744" s="13"/>
      <c r="AU744" s="13"/>
      <c r="AV744" s="13"/>
      <c r="AW744" s="13"/>
      <c r="AX744" s="13"/>
      <c r="AY744" s="13"/>
      <c r="AZ744" s="13"/>
      <c r="BA744" s="13"/>
      <c r="BB744" s="13"/>
      <c r="BC744" s="13"/>
      <c r="BD744" s="13"/>
      <c r="BE744" s="13"/>
      <c r="BF744" s="13"/>
      <c r="BG744" s="13"/>
      <c r="BH744" s="13"/>
      <c r="BI744" s="13"/>
      <c r="BJ744" s="13"/>
      <c r="BK744" s="13"/>
      <c r="BL744" s="13"/>
      <c r="BM744" s="13"/>
      <c r="BN744" s="13"/>
      <c r="BO744" s="13"/>
    </row>
    <row r="745" spans="1:67" x14ac:dyDescent="0.35">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c r="AC745" s="13"/>
      <c r="AD745" s="13"/>
      <c r="AE745" s="13"/>
      <c r="AF745" s="13"/>
      <c r="AG745" s="13"/>
      <c r="AH745" s="13"/>
      <c r="AI745" s="13"/>
      <c r="AJ745" s="13"/>
      <c r="AK745" s="13"/>
      <c r="AL745" s="13"/>
      <c r="AM745" s="13"/>
      <c r="AN745" s="13"/>
      <c r="AO745" s="13"/>
      <c r="AP745" s="13"/>
      <c r="AQ745" s="13"/>
      <c r="AR745" s="13"/>
      <c r="AS745" s="13"/>
      <c r="AT745" s="13"/>
      <c r="AU745" s="13"/>
      <c r="AV745" s="13"/>
      <c r="AW745" s="13"/>
      <c r="AX745" s="13"/>
      <c r="AY745" s="13"/>
      <c r="AZ745" s="13"/>
      <c r="BA745" s="13"/>
      <c r="BB745" s="13"/>
      <c r="BC745" s="13"/>
      <c r="BD745" s="13"/>
      <c r="BE745" s="13"/>
      <c r="BF745" s="13"/>
      <c r="BG745" s="13"/>
      <c r="BH745" s="13"/>
      <c r="BI745" s="13"/>
      <c r="BJ745" s="13"/>
      <c r="BK745" s="13"/>
      <c r="BL745" s="13"/>
      <c r="BM745" s="13"/>
      <c r="BN745" s="13"/>
      <c r="BO745" s="13"/>
    </row>
    <row r="746" spans="1:67" x14ac:dyDescent="0.35">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c r="AC746" s="13"/>
      <c r="AD746" s="13"/>
      <c r="AE746" s="13"/>
      <c r="AF746" s="13"/>
      <c r="AG746" s="13"/>
      <c r="AH746" s="13"/>
      <c r="AI746" s="13"/>
      <c r="AJ746" s="13"/>
      <c r="AK746" s="13"/>
      <c r="AL746" s="13"/>
      <c r="AM746" s="13"/>
      <c r="AN746" s="13"/>
      <c r="AO746" s="13"/>
      <c r="AP746" s="13"/>
      <c r="AQ746" s="13"/>
      <c r="AR746" s="13"/>
      <c r="AS746" s="13"/>
      <c r="AT746" s="13"/>
      <c r="AU746" s="13"/>
      <c r="AV746" s="13"/>
      <c r="AW746" s="13"/>
      <c r="AX746" s="13"/>
      <c r="AY746" s="13"/>
      <c r="AZ746" s="13"/>
      <c r="BA746" s="13"/>
      <c r="BB746" s="13"/>
      <c r="BC746" s="13"/>
      <c r="BD746" s="13"/>
      <c r="BE746" s="13"/>
      <c r="BF746" s="13"/>
      <c r="BG746" s="13"/>
      <c r="BH746" s="13"/>
      <c r="BI746" s="13"/>
      <c r="BJ746" s="13"/>
      <c r="BK746" s="13"/>
      <c r="BL746" s="13"/>
      <c r="BM746" s="13"/>
      <c r="BN746" s="13"/>
      <c r="BO746" s="13"/>
    </row>
    <row r="747" spans="1:67" x14ac:dyDescent="0.35">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c r="AC747" s="13"/>
      <c r="AD747" s="13"/>
      <c r="AE747" s="13"/>
      <c r="AF747" s="13"/>
      <c r="AG747" s="13"/>
      <c r="AH747" s="13"/>
      <c r="AI747" s="13"/>
      <c r="AJ747" s="13"/>
      <c r="AK747" s="13"/>
      <c r="AL747" s="13"/>
      <c r="AM747" s="13"/>
      <c r="AN747" s="13"/>
      <c r="AO747" s="13"/>
      <c r="AP747" s="13"/>
      <c r="AQ747" s="13"/>
      <c r="AR747" s="13"/>
      <c r="AS747" s="13"/>
      <c r="AT747" s="13"/>
      <c r="AU747" s="13"/>
      <c r="AV747" s="13"/>
      <c r="AW747" s="13"/>
      <c r="AX747" s="13"/>
      <c r="AY747" s="13"/>
      <c r="AZ747" s="13"/>
      <c r="BA747" s="13"/>
      <c r="BB747" s="13"/>
      <c r="BC747" s="13"/>
      <c r="BD747" s="13"/>
      <c r="BE747" s="13"/>
      <c r="BF747" s="13"/>
      <c r="BG747" s="13"/>
      <c r="BH747" s="13"/>
      <c r="BI747" s="13"/>
      <c r="BJ747" s="13"/>
      <c r="BK747" s="13"/>
      <c r="BL747" s="13"/>
      <c r="BM747" s="13"/>
      <c r="BN747" s="13"/>
      <c r="BO747" s="13"/>
    </row>
    <row r="748" spans="1:67" x14ac:dyDescent="0.35">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c r="AC748" s="13"/>
      <c r="AD748" s="13"/>
      <c r="AE748" s="13"/>
      <c r="AF748" s="13"/>
      <c r="AG748" s="13"/>
      <c r="AH748" s="13"/>
      <c r="AI748" s="13"/>
      <c r="AJ748" s="13"/>
      <c r="AK748" s="13"/>
      <c r="AL748" s="13"/>
      <c r="AM748" s="13"/>
      <c r="AN748" s="13"/>
      <c r="AO748" s="13"/>
      <c r="AP748" s="13"/>
      <c r="AQ748" s="13"/>
      <c r="AR748" s="13"/>
      <c r="AS748" s="13"/>
      <c r="AT748" s="13"/>
      <c r="AU748" s="13"/>
      <c r="AV748" s="13"/>
      <c r="AW748" s="13"/>
      <c r="AX748" s="13"/>
      <c r="AY748" s="13"/>
      <c r="AZ748" s="13"/>
      <c r="BA748" s="13"/>
      <c r="BB748" s="13"/>
      <c r="BC748" s="13"/>
      <c r="BD748" s="13"/>
      <c r="BE748" s="13"/>
      <c r="BF748" s="13"/>
      <c r="BG748" s="13"/>
      <c r="BH748" s="13"/>
      <c r="BI748" s="13"/>
      <c r="BJ748" s="13"/>
      <c r="BK748" s="13"/>
      <c r="BL748" s="13"/>
      <c r="BM748" s="13"/>
      <c r="BN748" s="13"/>
      <c r="BO748" s="13"/>
    </row>
    <row r="749" spans="1:67" x14ac:dyDescent="0.35">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c r="AC749" s="13"/>
      <c r="AD749" s="13"/>
      <c r="AE749" s="13"/>
      <c r="AF749" s="13"/>
      <c r="AG749" s="13"/>
      <c r="AH749" s="13"/>
      <c r="AI749" s="13"/>
      <c r="AJ749" s="13"/>
      <c r="AK749" s="13"/>
      <c r="AL749" s="13"/>
      <c r="AM749" s="13"/>
      <c r="AN749" s="13"/>
      <c r="AO749" s="13"/>
      <c r="AP749" s="13"/>
      <c r="AQ749" s="13"/>
      <c r="AR749" s="13"/>
      <c r="AS749" s="13"/>
      <c r="AT749" s="13"/>
      <c r="AU749" s="13"/>
      <c r="AV749" s="13"/>
      <c r="AW749" s="13"/>
      <c r="AX749" s="13"/>
      <c r="AY749" s="13"/>
      <c r="AZ749" s="13"/>
      <c r="BA749" s="13"/>
      <c r="BB749" s="13"/>
      <c r="BC749" s="13"/>
      <c r="BD749" s="13"/>
      <c r="BE749" s="13"/>
      <c r="BF749" s="13"/>
      <c r="BG749" s="13"/>
      <c r="BH749" s="13"/>
      <c r="BI749" s="13"/>
      <c r="BJ749" s="13"/>
      <c r="BK749" s="13"/>
      <c r="BL749" s="13"/>
      <c r="BM749" s="13"/>
      <c r="BN749" s="13"/>
      <c r="BO749" s="13"/>
    </row>
    <row r="750" spans="1:67" x14ac:dyDescent="0.35">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c r="AC750" s="13"/>
      <c r="AD750" s="13"/>
      <c r="AE750" s="13"/>
      <c r="AF750" s="13"/>
      <c r="AG750" s="13"/>
      <c r="AH750" s="13"/>
      <c r="AI750" s="13"/>
      <c r="AJ750" s="13"/>
      <c r="AK750" s="13"/>
      <c r="AL750" s="13"/>
      <c r="AM750" s="13"/>
      <c r="AN750" s="13"/>
      <c r="AO750" s="13"/>
      <c r="AP750" s="13"/>
      <c r="AQ750" s="13"/>
      <c r="AR750" s="13"/>
      <c r="AS750" s="13"/>
      <c r="AT750" s="13"/>
      <c r="AU750" s="13"/>
      <c r="AV750" s="13"/>
      <c r="AW750" s="13"/>
      <c r="AX750" s="13"/>
      <c r="AY750" s="13"/>
      <c r="AZ750" s="13"/>
      <c r="BA750" s="13"/>
      <c r="BB750" s="13"/>
      <c r="BC750" s="13"/>
      <c r="BD750" s="13"/>
      <c r="BE750" s="13"/>
      <c r="BF750" s="13"/>
      <c r="BG750" s="13"/>
      <c r="BH750" s="13"/>
      <c r="BI750" s="13"/>
      <c r="BJ750" s="13"/>
      <c r="BK750" s="13"/>
      <c r="BL750" s="13"/>
      <c r="BM750" s="13"/>
      <c r="BN750" s="13"/>
      <c r="BO750" s="13"/>
    </row>
    <row r="751" spans="1:67" x14ac:dyDescent="0.35">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c r="AC751" s="13"/>
      <c r="AD751" s="13"/>
      <c r="AE751" s="13"/>
      <c r="AF751" s="13"/>
      <c r="AG751" s="13"/>
      <c r="AH751" s="13"/>
      <c r="AI751" s="13"/>
      <c r="AJ751" s="13"/>
      <c r="AK751" s="13"/>
      <c r="AL751" s="13"/>
      <c r="AM751" s="13"/>
      <c r="AN751" s="13"/>
      <c r="AO751" s="13"/>
      <c r="AP751" s="13"/>
      <c r="AQ751" s="13"/>
      <c r="AR751" s="13"/>
      <c r="AS751" s="13"/>
      <c r="AT751" s="13"/>
      <c r="AU751" s="13"/>
      <c r="AV751" s="13"/>
      <c r="AW751" s="13"/>
      <c r="AX751" s="13"/>
      <c r="AY751" s="13"/>
      <c r="AZ751" s="13"/>
      <c r="BA751" s="13"/>
      <c r="BB751" s="13"/>
      <c r="BC751" s="13"/>
      <c r="BD751" s="13"/>
      <c r="BE751" s="13"/>
      <c r="BF751" s="13"/>
      <c r="BG751" s="13"/>
      <c r="BH751" s="13"/>
      <c r="BI751" s="13"/>
      <c r="BJ751" s="13"/>
      <c r="BK751" s="13"/>
      <c r="BL751" s="13"/>
      <c r="BM751" s="13"/>
      <c r="BN751" s="13"/>
      <c r="BO751" s="13"/>
    </row>
    <row r="752" spans="1:67" x14ac:dyDescent="0.35">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c r="AC752" s="13"/>
      <c r="AD752" s="13"/>
      <c r="AE752" s="13"/>
      <c r="AF752" s="13"/>
      <c r="AG752" s="13"/>
      <c r="AH752" s="13"/>
      <c r="AI752" s="13"/>
      <c r="AJ752" s="13"/>
      <c r="AK752" s="13"/>
      <c r="AL752" s="13"/>
      <c r="AM752" s="13"/>
      <c r="AN752" s="13"/>
      <c r="AO752" s="13"/>
      <c r="AP752" s="13"/>
      <c r="AQ752" s="13"/>
      <c r="AR752" s="13"/>
      <c r="AS752" s="13"/>
      <c r="AT752" s="13"/>
      <c r="AU752" s="13"/>
      <c r="AV752" s="13"/>
      <c r="AW752" s="13"/>
      <c r="AX752" s="13"/>
      <c r="AY752" s="13"/>
      <c r="AZ752" s="13"/>
      <c r="BA752" s="13"/>
      <c r="BB752" s="13"/>
      <c r="BC752" s="13"/>
      <c r="BD752" s="13"/>
      <c r="BE752" s="13"/>
      <c r="BF752" s="13"/>
      <c r="BG752" s="13"/>
      <c r="BH752" s="13"/>
      <c r="BI752" s="13"/>
      <c r="BJ752" s="13"/>
      <c r="BK752" s="13"/>
      <c r="BL752" s="13"/>
      <c r="BM752" s="13"/>
      <c r="BN752" s="13"/>
      <c r="BO752" s="13"/>
    </row>
    <row r="753" spans="1:67" x14ac:dyDescent="0.35">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c r="AC753" s="13"/>
      <c r="AD753" s="13"/>
      <c r="AE753" s="13"/>
      <c r="AF753" s="13"/>
      <c r="AG753" s="13"/>
      <c r="AH753" s="13"/>
      <c r="AI753" s="13"/>
      <c r="AJ753" s="13"/>
      <c r="AK753" s="13"/>
      <c r="AL753" s="13"/>
      <c r="AM753" s="13"/>
      <c r="AN753" s="13"/>
      <c r="AO753" s="13"/>
      <c r="AP753" s="13"/>
      <c r="AQ753" s="13"/>
      <c r="AR753" s="13"/>
      <c r="AS753" s="13"/>
      <c r="AT753" s="13"/>
      <c r="AU753" s="13"/>
      <c r="AV753" s="13"/>
      <c r="AW753" s="13"/>
      <c r="AX753" s="13"/>
      <c r="AY753" s="13"/>
      <c r="AZ753" s="13"/>
      <c r="BA753" s="13"/>
      <c r="BB753" s="13"/>
      <c r="BC753" s="13"/>
      <c r="BD753" s="13"/>
      <c r="BE753" s="13"/>
      <c r="BF753" s="13"/>
      <c r="BG753" s="13"/>
      <c r="BH753" s="13"/>
      <c r="BI753" s="13"/>
      <c r="BJ753" s="13"/>
      <c r="BK753" s="13"/>
      <c r="BL753" s="13"/>
      <c r="BM753" s="13"/>
      <c r="BN753" s="13"/>
      <c r="BO753" s="13"/>
    </row>
    <row r="754" spans="1:67" x14ac:dyDescent="0.35">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c r="AC754" s="13"/>
      <c r="AD754" s="13"/>
      <c r="AE754" s="13"/>
      <c r="AF754" s="13"/>
      <c r="AG754" s="13"/>
      <c r="AH754" s="13"/>
      <c r="AI754" s="13"/>
      <c r="AJ754" s="13"/>
      <c r="AK754" s="13"/>
      <c r="AL754" s="13"/>
      <c r="AM754" s="13"/>
      <c r="AN754" s="13"/>
      <c r="AO754" s="13"/>
      <c r="AP754" s="13"/>
      <c r="AQ754" s="13"/>
      <c r="AR754" s="13"/>
      <c r="AS754" s="13"/>
      <c r="AT754" s="13"/>
      <c r="AU754" s="13"/>
      <c r="AV754" s="13"/>
      <c r="AW754" s="13"/>
      <c r="AX754" s="13"/>
      <c r="AY754" s="13"/>
      <c r="AZ754" s="13"/>
      <c r="BA754" s="13"/>
      <c r="BB754" s="13"/>
      <c r="BC754" s="13"/>
      <c r="BD754" s="13"/>
      <c r="BE754" s="13"/>
      <c r="BF754" s="13"/>
      <c r="BG754" s="13"/>
      <c r="BH754" s="13"/>
      <c r="BI754" s="13"/>
      <c r="BJ754" s="13"/>
      <c r="BK754" s="13"/>
      <c r="BL754" s="13"/>
      <c r="BM754" s="13"/>
      <c r="BN754" s="13"/>
      <c r="BO754" s="13"/>
    </row>
    <row r="755" spans="1:67" x14ac:dyDescent="0.35">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c r="AC755" s="13"/>
      <c r="AD755" s="13"/>
      <c r="AE755" s="13"/>
      <c r="AF755" s="13"/>
      <c r="AG755" s="13"/>
      <c r="AH755" s="13"/>
      <c r="AI755" s="13"/>
      <c r="AJ755" s="13"/>
      <c r="AK755" s="13"/>
      <c r="AL755" s="13"/>
      <c r="AM755" s="13"/>
      <c r="AN755" s="13"/>
      <c r="AO755" s="13"/>
      <c r="AP755" s="13"/>
      <c r="AQ755" s="13"/>
      <c r="AR755" s="13"/>
      <c r="AS755" s="13"/>
      <c r="AT755" s="13"/>
      <c r="AU755" s="13"/>
      <c r="AV755" s="13"/>
      <c r="AW755" s="13"/>
      <c r="AX755" s="13"/>
      <c r="AY755" s="13"/>
      <c r="AZ755" s="13"/>
      <c r="BA755" s="13"/>
      <c r="BB755" s="13"/>
      <c r="BC755" s="13"/>
      <c r="BD755" s="13"/>
      <c r="BE755" s="13"/>
      <c r="BF755" s="13"/>
      <c r="BG755" s="13"/>
      <c r="BH755" s="13"/>
      <c r="BI755" s="13"/>
      <c r="BJ755" s="13"/>
      <c r="BK755" s="13"/>
      <c r="BL755" s="13"/>
      <c r="BM755" s="13"/>
      <c r="BN755" s="13"/>
      <c r="BO755" s="13"/>
    </row>
    <row r="756" spans="1:67" x14ac:dyDescent="0.35">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c r="AK756" s="13"/>
      <c r="AL756" s="13"/>
      <c r="AM756" s="13"/>
      <c r="AN756" s="13"/>
      <c r="AO756" s="13"/>
      <c r="AP756" s="13"/>
      <c r="AQ756" s="13"/>
      <c r="AR756" s="13"/>
      <c r="AS756" s="13"/>
      <c r="AT756" s="13"/>
      <c r="AU756" s="13"/>
      <c r="AV756" s="13"/>
      <c r="AW756" s="13"/>
      <c r="AX756" s="13"/>
      <c r="AY756" s="13"/>
      <c r="AZ756" s="13"/>
      <c r="BA756" s="13"/>
      <c r="BB756" s="13"/>
      <c r="BC756" s="13"/>
      <c r="BD756" s="13"/>
      <c r="BE756" s="13"/>
      <c r="BF756" s="13"/>
      <c r="BG756" s="13"/>
      <c r="BH756" s="13"/>
      <c r="BI756" s="13"/>
      <c r="BJ756" s="13"/>
      <c r="BK756" s="13"/>
      <c r="BL756" s="13"/>
      <c r="BM756" s="13"/>
      <c r="BN756" s="13"/>
      <c r="BO756" s="13"/>
    </row>
    <row r="757" spans="1:67" x14ac:dyDescent="0.35">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c r="AK757" s="13"/>
      <c r="AL757" s="13"/>
      <c r="AM757" s="13"/>
      <c r="AN757" s="13"/>
      <c r="AO757" s="13"/>
      <c r="AP757" s="13"/>
      <c r="AQ757" s="13"/>
      <c r="AR757" s="13"/>
      <c r="AS757" s="13"/>
      <c r="AT757" s="13"/>
      <c r="AU757" s="13"/>
      <c r="AV757" s="13"/>
      <c r="AW757" s="13"/>
      <c r="AX757" s="13"/>
      <c r="AY757" s="13"/>
      <c r="AZ757" s="13"/>
      <c r="BA757" s="13"/>
      <c r="BB757" s="13"/>
      <c r="BC757" s="13"/>
      <c r="BD757" s="13"/>
      <c r="BE757" s="13"/>
      <c r="BF757" s="13"/>
      <c r="BG757" s="13"/>
      <c r="BH757" s="13"/>
      <c r="BI757" s="13"/>
      <c r="BJ757" s="13"/>
      <c r="BK757" s="13"/>
      <c r="BL757" s="13"/>
      <c r="BM757" s="13"/>
      <c r="BN757" s="13"/>
      <c r="BO757" s="13"/>
    </row>
    <row r="758" spans="1:67" x14ac:dyDescent="0.35">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c r="AC758" s="13"/>
      <c r="AD758" s="13"/>
      <c r="AE758" s="13"/>
      <c r="AF758" s="13"/>
      <c r="AG758" s="13"/>
      <c r="AH758" s="13"/>
      <c r="AI758" s="13"/>
      <c r="AJ758" s="13"/>
      <c r="AK758" s="13"/>
      <c r="AL758" s="13"/>
      <c r="AM758" s="13"/>
      <c r="AN758" s="13"/>
      <c r="AO758" s="13"/>
      <c r="AP758" s="13"/>
      <c r="AQ758" s="13"/>
      <c r="AR758" s="13"/>
      <c r="AS758" s="13"/>
      <c r="AT758" s="13"/>
      <c r="AU758" s="13"/>
      <c r="AV758" s="13"/>
      <c r="AW758" s="13"/>
      <c r="AX758" s="13"/>
      <c r="AY758" s="13"/>
      <c r="AZ758" s="13"/>
      <c r="BA758" s="13"/>
      <c r="BB758" s="13"/>
      <c r="BC758" s="13"/>
      <c r="BD758" s="13"/>
      <c r="BE758" s="13"/>
      <c r="BF758" s="13"/>
      <c r="BG758" s="13"/>
      <c r="BH758" s="13"/>
      <c r="BI758" s="13"/>
      <c r="BJ758" s="13"/>
      <c r="BK758" s="13"/>
      <c r="BL758" s="13"/>
      <c r="BM758" s="13"/>
      <c r="BN758" s="13"/>
      <c r="BO758" s="13"/>
    </row>
    <row r="759" spans="1:67" x14ac:dyDescent="0.35">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c r="AC759" s="13"/>
      <c r="AD759" s="13"/>
      <c r="AE759" s="13"/>
      <c r="AF759" s="13"/>
      <c r="AG759" s="13"/>
      <c r="AH759" s="13"/>
      <c r="AI759" s="13"/>
      <c r="AJ759" s="13"/>
      <c r="AK759" s="13"/>
      <c r="AL759" s="13"/>
      <c r="AM759" s="13"/>
      <c r="AN759" s="13"/>
      <c r="AO759" s="13"/>
      <c r="AP759" s="13"/>
      <c r="AQ759" s="13"/>
      <c r="AR759" s="13"/>
      <c r="AS759" s="13"/>
      <c r="AT759" s="13"/>
      <c r="AU759" s="13"/>
      <c r="AV759" s="13"/>
      <c r="AW759" s="13"/>
      <c r="AX759" s="13"/>
      <c r="AY759" s="13"/>
      <c r="AZ759" s="13"/>
      <c r="BA759" s="13"/>
      <c r="BB759" s="13"/>
      <c r="BC759" s="13"/>
      <c r="BD759" s="13"/>
      <c r="BE759" s="13"/>
      <c r="BF759" s="13"/>
      <c r="BG759" s="13"/>
      <c r="BH759" s="13"/>
      <c r="BI759" s="13"/>
      <c r="BJ759" s="13"/>
      <c r="BK759" s="13"/>
      <c r="BL759" s="13"/>
      <c r="BM759" s="13"/>
      <c r="BN759" s="13"/>
      <c r="BO759" s="13"/>
    </row>
    <row r="760" spans="1:67" x14ac:dyDescent="0.35">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c r="AC760" s="13"/>
      <c r="AD760" s="13"/>
      <c r="AE760" s="13"/>
      <c r="AF760" s="13"/>
      <c r="AG760" s="13"/>
      <c r="AH760" s="13"/>
      <c r="AI760" s="13"/>
      <c r="AJ760" s="13"/>
      <c r="AK760" s="13"/>
      <c r="AL760" s="13"/>
      <c r="AM760" s="13"/>
      <c r="AN760" s="13"/>
      <c r="AO760" s="13"/>
      <c r="AP760" s="13"/>
      <c r="AQ760" s="13"/>
      <c r="AR760" s="13"/>
      <c r="AS760" s="13"/>
      <c r="AT760" s="13"/>
      <c r="AU760" s="13"/>
      <c r="AV760" s="13"/>
      <c r="AW760" s="13"/>
      <c r="AX760" s="13"/>
      <c r="AY760" s="13"/>
      <c r="AZ760" s="13"/>
      <c r="BA760" s="13"/>
      <c r="BB760" s="13"/>
      <c r="BC760" s="13"/>
      <c r="BD760" s="13"/>
      <c r="BE760" s="13"/>
      <c r="BF760" s="13"/>
      <c r="BG760" s="13"/>
      <c r="BH760" s="13"/>
      <c r="BI760" s="13"/>
      <c r="BJ760" s="13"/>
      <c r="BK760" s="13"/>
      <c r="BL760" s="13"/>
      <c r="BM760" s="13"/>
      <c r="BN760" s="13"/>
      <c r="BO760" s="13"/>
    </row>
    <row r="761" spans="1:67" x14ac:dyDescent="0.35">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c r="AC761" s="13"/>
      <c r="AD761" s="13"/>
      <c r="AE761" s="13"/>
      <c r="AF761" s="13"/>
      <c r="AG761" s="13"/>
      <c r="AH761" s="13"/>
      <c r="AI761" s="13"/>
      <c r="AJ761" s="13"/>
      <c r="AK761" s="13"/>
      <c r="AL761" s="13"/>
      <c r="AM761" s="13"/>
      <c r="AN761" s="13"/>
      <c r="AO761" s="13"/>
      <c r="AP761" s="13"/>
      <c r="AQ761" s="13"/>
      <c r="AR761" s="13"/>
      <c r="AS761" s="13"/>
      <c r="AT761" s="13"/>
      <c r="AU761" s="13"/>
      <c r="AV761" s="13"/>
      <c r="AW761" s="13"/>
      <c r="AX761" s="13"/>
      <c r="AY761" s="13"/>
      <c r="AZ761" s="13"/>
      <c r="BA761" s="13"/>
      <c r="BB761" s="13"/>
      <c r="BC761" s="13"/>
      <c r="BD761" s="13"/>
      <c r="BE761" s="13"/>
      <c r="BF761" s="13"/>
      <c r="BG761" s="13"/>
      <c r="BH761" s="13"/>
      <c r="BI761" s="13"/>
      <c r="BJ761" s="13"/>
      <c r="BK761" s="13"/>
      <c r="BL761" s="13"/>
      <c r="BM761" s="13"/>
      <c r="BN761" s="13"/>
      <c r="BO761" s="13"/>
    </row>
    <row r="762" spans="1:67" x14ac:dyDescent="0.35">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c r="AK762" s="13"/>
      <c r="AL762" s="13"/>
      <c r="AM762" s="13"/>
      <c r="AN762" s="13"/>
      <c r="AO762" s="13"/>
      <c r="AP762" s="13"/>
      <c r="AQ762" s="13"/>
      <c r="AR762" s="13"/>
      <c r="AS762" s="13"/>
      <c r="AT762" s="13"/>
      <c r="AU762" s="13"/>
      <c r="AV762" s="13"/>
      <c r="AW762" s="13"/>
      <c r="AX762" s="13"/>
      <c r="AY762" s="13"/>
      <c r="AZ762" s="13"/>
      <c r="BA762" s="13"/>
      <c r="BB762" s="13"/>
      <c r="BC762" s="13"/>
      <c r="BD762" s="13"/>
      <c r="BE762" s="13"/>
      <c r="BF762" s="13"/>
      <c r="BG762" s="13"/>
      <c r="BH762" s="13"/>
      <c r="BI762" s="13"/>
      <c r="BJ762" s="13"/>
      <c r="BK762" s="13"/>
      <c r="BL762" s="13"/>
      <c r="BM762" s="13"/>
      <c r="BN762" s="13"/>
      <c r="BO762" s="13"/>
    </row>
    <row r="763" spans="1:67" x14ac:dyDescent="0.35">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c r="AK763" s="13"/>
      <c r="AL763" s="13"/>
      <c r="AM763" s="13"/>
      <c r="AN763" s="13"/>
      <c r="AO763" s="13"/>
      <c r="AP763" s="13"/>
      <c r="AQ763" s="13"/>
      <c r="AR763" s="13"/>
      <c r="AS763" s="13"/>
      <c r="AT763" s="13"/>
      <c r="AU763" s="13"/>
      <c r="AV763" s="13"/>
      <c r="AW763" s="13"/>
      <c r="AX763" s="13"/>
      <c r="AY763" s="13"/>
      <c r="AZ763" s="13"/>
      <c r="BA763" s="13"/>
      <c r="BB763" s="13"/>
      <c r="BC763" s="13"/>
      <c r="BD763" s="13"/>
      <c r="BE763" s="13"/>
      <c r="BF763" s="13"/>
      <c r="BG763" s="13"/>
      <c r="BH763" s="13"/>
      <c r="BI763" s="13"/>
      <c r="BJ763" s="13"/>
      <c r="BK763" s="13"/>
      <c r="BL763" s="13"/>
      <c r="BM763" s="13"/>
      <c r="BN763" s="13"/>
      <c r="BO763" s="13"/>
    </row>
    <row r="764" spans="1:67" x14ac:dyDescent="0.35">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c r="AK764" s="13"/>
      <c r="AL764" s="13"/>
      <c r="AM764" s="13"/>
      <c r="AN764" s="13"/>
      <c r="AO764" s="13"/>
      <c r="AP764" s="13"/>
      <c r="AQ764" s="13"/>
      <c r="AR764" s="13"/>
      <c r="AS764" s="13"/>
      <c r="AT764" s="13"/>
      <c r="AU764" s="13"/>
      <c r="AV764" s="13"/>
      <c r="AW764" s="13"/>
      <c r="AX764" s="13"/>
      <c r="AY764" s="13"/>
      <c r="AZ764" s="13"/>
      <c r="BA764" s="13"/>
      <c r="BB764" s="13"/>
      <c r="BC764" s="13"/>
      <c r="BD764" s="13"/>
      <c r="BE764" s="13"/>
      <c r="BF764" s="13"/>
      <c r="BG764" s="13"/>
      <c r="BH764" s="13"/>
      <c r="BI764" s="13"/>
      <c r="BJ764" s="13"/>
      <c r="BK764" s="13"/>
      <c r="BL764" s="13"/>
      <c r="BM764" s="13"/>
      <c r="BN764" s="13"/>
      <c r="BO764" s="13"/>
    </row>
    <row r="765" spans="1:67" x14ac:dyDescent="0.35">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c r="AK765" s="13"/>
      <c r="AL765" s="13"/>
      <c r="AM765" s="13"/>
      <c r="AN765" s="13"/>
      <c r="AO765" s="13"/>
      <c r="AP765" s="13"/>
      <c r="AQ765" s="13"/>
      <c r="AR765" s="13"/>
      <c r="AS765" s="13"/>
      <c r="AT765" s="13"/>
      <c r="AU765" s="13"/>
      <c r="AV765" s="13"/>
      <c r="AW765" s="13"/>
      <c r="AX765" s="13"/>
      <c r="AY765" s="13"/>
      <c r="AZ765" s="13"/>
      <c r="BA765" s="13"/>
      <c r="BB765" s="13"/>
      <c r="BC765" s="13"/>
      <c r="BD765" s="13"/>
      <c r="BE765" s="13"/>
      <c r="BF765" s="13"/>
      <c r="BG765" s="13"/>
      <c r="BH765" s="13"/>
      <c r="BI765" s="13"/>
      <c r="BJ765" s="13"/>
      <c r="BK765" s="13"/>
      <c r="BL765" s="13"/>
      <c r="BM765" s="13"/>
      <c r="BN765" s="13"/>
      <c r="BO765" s="13"/>
    </row>
    <row r="766" spans="1:67" x14ac:dyDescent="0.35">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c r="AK766" s="13"/>
      <c r="AL766" s="13"/>
      <c r="AM766" s="13"/>
      <c r="AN766" s="13"/>
      <c r="AO766" s="13"/>
      <c r="AP766" s="13"/>
      <c r="AQ766" s="13"/>
      <c r="AR766" s="13"/>
      <c r="AS766" s="13"/>
      <c r="AT766" s="13"/>
      <c r="AU766" s="13"/>
      <c r="AV766" s="13"/>
      <c r="AW766" s="13"/>
      <c r="AX766" s="13"/>
      <c r="AY766" s="13"/>
      <c r="AZ766" s="13"/>
      <c r="BA766" s="13"/>
      <c r="BB766" s="13"/>
      <c r="BC766" s="13"/>
      <c r="BD766" s="13"/>
      <c r="BE766" s="13"/>
      <c r="BF766" s="13"/>
      <c r="BG766" s="13"/>
      <c r="BH766" s="13"/>
      <c r="BI766" s="13"/>
      <c r="BJ766" s="13"/>
      <c r="BK766" s="13"/>
      <c r="BL766" s="13"/>
      <c r="BM766" s="13"/>
      <c r="BN766" s="13"/>
      <c r="BO766" s="13"/>
    </row>
    <row r="767" spans="1:67" x14ac:dyDescent="0.35">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c r="AK767" s="13"/>
      <c r="AL767" s="13"/>
      <c r="AM767" s="13"/>
      <c r="AN767" s="13"/>
      <c r="AO767" s="13"/>
      <c r="AP767" s="13"/>
      <c r="AQ767" s="13"/>
      <c r="AR767" s="13"/>
      <c r="AS767" s="13"/>
      <c r="AT767" s="13"/>
      <c r="AU767" s="13"/>
      <c r="AV767" s="13"/>
      <c r="AW767" s="13"/>
      <c r="AX767" s="13"/>
      <c r="AY767" s="13"/>
      <c r="AZ767" s="13"/>
      <c r="BA767" s="13"/>
      <c r="BB767" s="13"/>
      <c r="BC767" s="13"/>
      <c r="BD767" s="13"/>
      <c r="BE767" s="13"/>
      <c r="BF767" s="13"/>
      <c r="BG767" s="13"/>
      <c r="BH767" s="13"/>
      <c r="BI767" s="13"/>
      <c r="BJ767" s="13"/>
      <c r="BK767" s="13"/>
      <c r="BL767" s="13"/>
      <c r="BM767" s="13"/>
      <c r="BN767" s="13"/>
      <c r="BO767" s="13"/>
    </row>
    <row r="768" spans="1:67" x14ac:dyDescent="0.35">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c r="AK768" s="13"/>
      <c r="AL768" s="13"/>
      <c r="AM768" s="13"/>
      <c r="AN768" s="13"/>
      <c r="AO768" s="13"/>
      <c r="AP768" s="13"/>
      <c r="AQ768" s="13"/>
      <c r="AR768" s="13"/>
      <c r="AS768" s="13"/>
      <c r="AT768" s="13"/>
      <c r="AU768" s="13"/>
      <c r="AV768" s="13"/>
      <c r="AW768" s="13"/>
      <c r="AX768" s="13"/>
      <c r="AY768" s="13"/>
      <c r="AZ768" s="13"/>
      <c r="BA768" s="13"/>
      <c r="BB768" s="13"/>
      <c r="BC768" s="13"/>
      <c r="BD768" s="13"/>
      <c r="BE768" s="13"/>
      <c r="BF768" s="13"/>
      <c r="BG768" s="13"/>
      <c r="BH768" s="13"/>
      <c r="BI768" s="13"/>
      <c r="BJ768" s="13"/>
      <c r="BK768" s="13"/>
      <c r="BL768" s="13"/>
      <c r="BM768" s="13"/>
      <c r="BN768" s="13"/>
      <c r="BO768" s="13"/>
    </row>
    <row r="769" spans="1:67" x14ac:dyDescent="0.35">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c r="AK769" s="13"/>
      <c r="AL769" s="13"/>
      <c r="AM769" s="13"/>
      <c r="AN769" s="13"/>
      <c r="AO769" s="13"/>
      <c r="AP769" s="13"/>
      <c r="AQ769" s="13"/>
      <c r="AR769" s="13"/>
      <c r="AS769" s="13"/>
      <c r="AT769" s="13"/>
      <c r="AU769" s="13"/>
      <c r="AV769" s="13"/>
      <c r="AW769" s="13"/>
      <c r="AX769" s="13"/>
      <c r="AY769" s="13"/>
      <c r="AZ769" s="13"/>
      <c r="BA769" s="13"/>
      <c r="BB769" s="13"/>
      <c r="BC769" s="13"/>
      <c r="BD769" s="13"/>
      <c r="BE769" s="13"/>
      <c r="BF769" s="13"/>
      <c r="BG769" s="13"/>
      <c r="BH769" s="13"/>
      <c r="BI769" s="13"/>
      <c r="BJ769" s="13"/>
      <c r="BK769" s="13"/>
      <c r="BL769" s="13"/>
      <c r="BM769" s="13"/>
      <c r="BN769" s="13"/>
      <c r="BO769" s="13"/>
    </row>
    <row r="770" spans="1:67" x14ac:dyDescent="0.35">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c r="AK770" s="13"/>
      <c r="AL770" s="13"/>
      <c r="AM770" s="13"/>
      <c r="AN770" s="13"/>
      <c r="AO770" s="13"/>
      <c r="AP770" s="13"/>
      <c r="AQ770" s="13"/>
      <c r="AR770" s="13"/>
      <c r="AS770" s="13"/>
      <c r="AT770" s="13"/>
      <c r="AU770" s="13"/>
      <c r="AV770" s="13"/>
      <c r="AW770" s="13"/>
      <c r="AX770" s="13"/>
      <c r="AY770" s="13"/>
      <c r="AZ770" s="13"/>
      <c r="BA770" s="13"/>
      <c r="BB770" s="13"/>
      <c r="BC770" s="13"/>
      <c r="BD770" s="13"/>
      <c r="BE770" s="13"/>
      <c r="BF770" s="13"/>
      <c r="BG770" s="13"/>
      <c r="BH770" s="13"/>
      <c r="BI770" s="13"/>
      <c r="BJ770" s="13"/>
      <c r="BK770" s="13"/>
      <c r="BL770" s="13"/>
      <c r="BM770" s="13"/>
      <c r="BN770" s="13"/>
      <c r="BO770" s="13"/>
    </row>
    <row r="771" spans="1:67" x14ac:dyDescent="0.35">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c r="AK771" s="13"/>
      <c r="AL771" s="13"/>
      <c r="AM771" s="13"/>
      <c r="AN771" s="13"/>
      <c r="AO771" s="13"/>
      <c r="AP771" s="13"/>
      <c r="AQ771" s="13"/>
      <c r="AR771" s="13"/>
      <c r="AS771" s="13"/>
      <c r="AT771" s="13"/>
      <c r="AU771" s="13"/>
      <c r="AV771" s="13"/>
      <c r="AW771" s="13"/>
      <c r="AX771" s="13"/>
      <c r="AY771" s="13"/>
      <c r="AZ771" s="13"/>
      <c r="BA771" s="13"/>
      <c r="BB771" s="13"/>
      <c r="BC771" s="13"/>
      <c r="BD771" s="13"/>
      <c r="BE771" s="13"/>
      <c r="BF771" s="13"/>
      <c r="BG771" s="13"/>
      <c r="BH771" s="13"/>
      <c r="BI771" s="13"/>
      <c r="BJ771" s="13"/>
      <c r="BK771" s="13"/>
      <c r="BL771" s="13"/>
      <c r="BM771" s="13"/>
      <c r="BN771" s="13"/>
      <c r="BO771" s="13"/>
    </row>
    <row r="772" spans="1:67" x14ac:dyDescent="0.35">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c r="AK772" s="13"/>
      <c r="AL772" s="13"/>
      <c r="AM772" s="13"/>
      <c r="AN772" s="13"/>
      <c r="AO772" s="13"/>
      <c r="AP772" s="13"/>
      <c r="AQ772" s="13"/>
      <c r="AR772" s="13"/>
      <c r="AS772" s="13"/>
      <c r="AT772" s="13"/>
      <c r="AU772" s="13"/>
      <c r="AV772" s="13"/>
      <c r="AW772" s="13"/>
      <c r="AX772" s="13"/>
      <c r="AY772" s="13"/>
      <c r="AZ772" s="13"/>
      <c r="BA772" s="13"/>
      <c r="BB772" s="13"/>
      <c r="BC772" s="13"/>
      <c r="BD772" s="13"/>
      <c r="BE772" s="13"/>
      <c r="BF772" s="13"/>
      <c r="BG772" s="13"/>
      <c r="BH772" s="13"/>
      <c r="BI772" s="13"/>
      <c r="BJ772" s="13"/>
      <c r="BK772" s="13"/>
      <c r="BL772" s="13"/>
      <c r="BM772" s="13"/>
      <c r="BN772" s="13"/>
      <c r="BO772" s="13"/>
    </row>
    <row r="773" spans="1:67" x14ac:dyDescent="0.35">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c r="AK773" s="13"/>
      <c r="AL773" s="13"/>
      <c r="AM773" s="13"/>
      <c r="AN773" s="13"/>
      <c r="AO773" s="13"/>
      <c r="AP773" s="13"/>
      <c r="AQ773" s="13"/>
      <c r="AR773" s="13"/>
      <c r="AS773" s="13"/>
      <c r="AT773" s="13"/>
      <c r="AU773" s="13"/>
      <c r="AV773" s="13"/>
      <c r="AW773" s="13"/>
      <c r="AX773" s="13"/>
      <c r="AY773" s="13"/>
      <c r="AZ773" s="13"/>
      <c r="BA773" s="13"/>
      <c r="BB773" s="13"/>
      <c r="BC773" s="13"/>
      <c r="BD773" s="13"/>
      <c r="BE773" s="13"/>
      <c r="BF773" s="13"/>
      <c r="BG773" s="13"/>
      <c r="BH773" s="13"/>
      <c r="BI773" s="13"/>
      <c r="BJ773" s="13"/>
      <c r="BK773" s="13"/>
      <c r="BL773" s="13"/>
      <c r="BM773" s="13"/>
      <c r="BN773" s="13"/>
      <c r="BO773" s="13"/>
    </row>
    <row r="774" spans="1:67" x14ac:dyDescent="0.35">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c r="AK774" s="13"/>
      <c r="AL774" s="13"/>
      <c r="AM774" s="13"/>
      <c r="AN774" s="13"/>
      <c r="AO774" s="13"/>
      <c r="AP774" s="13"/>
      <c r="AQ774" s="13"/>
      <c r="AR774" s="13"/>
      <c r="AS774" s="13"/>
      <c r="AT774" s="13"/>
      <c r="AU774" s="13"/>
      <c r="AV774" s="13"/>
      <c r="AW774" s="13"/>
      <c r="AX774" s="13"/>
      <c r="AY774" s="13"/>
      <c r="AZ774" s="13"/>
      <c r="BA774" s="13"/>
      <c r="BB774" s="13"/>
      <c r="BC774" s="13"/>
      <c r="BD774" s="13"/>
      <c r="BE774" s="13"/>
      <c r="BF774" s="13"/>
      <c r="BG774" s="13"/>
      <c r="BH774" s="13"/>
      <c r="BI774" s="13"/>
      <c r="BJ774" s="13"/>
      <c r="BK774" s="13"/>
      <c r="BL774" s="13"/>
      <c r="BM774" s="13"/>
      <c r="BN774" s="13"/>
      <c r="BO774" s="13"/>
    </row>
    <row r="775" spans="1:67" x14ac:dyDescent="0.35">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c r="AK775" s="13"/>
      <c r="AL775" s="13"/>
      <c r="AM775" s="13"/>
      <c r="AN775" s="13"/>
      <c r="AO775" s="13"/>
      <c r="AP775" s="13"/>
      <c r="AQ775" s="13"/>
      <c r="AR775" s="13"/>
      <c r="AS775" s="13"/>
      <c r="AT775" s="13"/>
      <c r="AU775" s="13"/>
      <c r="AV775" s="13"/>
      <c r="AW775" s="13"/>
      <c r="AX775" s="13"/>
      <c r="AY775" s="13"/>
      <c r="AZ775" s="13"/>
      <c r="BA775" s="13"/>
      <c r="BB775" s="13"/>
      <c r="BC775" s="13"/>
      <c r="BD775" s="13"/>
      <c r="BE775" s="13"/>
      <c r="BF775" s="13"/>
      <c r="BG775" s="13"/>
      <c r="BH775" s="13"/>
      <c r="BI775" s="13"/>
      <c r="BJ775" s="13"/>
      <c r="BK775" s="13"/>
      <c r="BL775" s="13"/>
      <c r="BM775" s="13"/>
      <c r="BN775" s="13"/>
      <c r="BO775" s="13"/>
    </row>
    <row r="776" spans="1:67" x14ac:dyDescent="0.35">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c r="AC776" s="13"/>
      <c r="AD776" s="13"/>
      <c r="AE776" s="13"/>
      <c r="AF776" s="13"/>
      <c r="AG776" s="13"/>
      <c r="AH776" s="13"/>
      <c r="AI776" s="13"/>
      <c r="AJ776" s="13"/>
      <c r="AK776" s="13"/>
      <c r="AL776" s="13"/>
      <c r="AM776" s="13"/>
      <c r="AN776" s="13"/>
      <c r="AO776" s="13"/>
      <c r="AP776" s="13"/>
      <c r="AQ776" s="13"/>
      <c r="AR776" s="13"/>
      <c r="AS776" s="13"/>
      <c r="AT776" s="13"/>
      <c r="AU776" s="13"/>
      <c r="AV776" s="13"/>
      <c r="AW776" s="13"/>
      <c r="AX776" s="13"/>
      <c r="AY776" s="13"/>
      <c r="AZ776" s="13"/>
      <c r="BA776" s="13"/>
      <c r="BB776" s="13"/>
      <c r="BC776" s="13"/>
      <c r="BD776" s="13"/>
      <c r="BE776" s="13"/>
      <c r="BF776" s="13"/>
      <c r="BG776" s="13"/>
      <c r="BH776" s="13"/>
      <c r="BI776" s="13"/>
      <c r="BJ776" s="13"/>
      <c r="BK776" s="13"/>
      <c r="BL776" s="13"/>
      <c r="BM776" s="13"/>
      <c r="BN776" s="13"/>
      <c r="BO776" s="13"/>
    </row>
    <row r="777" spans="1:67" x14ac:dyDescent="0.35">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c r="AC777" s="13"/>
      <c r="AD777" s="13"/>
      <c r="AE777" s="13"/>
      <c r="AF777" s="13"/>
      <c r="AG777" s="13"/>
      <c r="AH777" s="13"/>
      <c r="AI777" s="13"/>
      <c r="AJ777" s="13"/>
      <c r="AK777" s="13"/>
      <c r="AL777" s="13"/>
      <c r="AM777" s="13"/>
      <c r="AN777" s="13"/>
      <c r="AO777" s="13"/>
      <c r="AP777" s="13"/>
      <c r="AQ777" s="13"/>
      <c r="AR777" s="13"/>
      <c r="AS777" s="13"/>
      <c r="AT777" s="13"/>
      <c r="AU777" s="13"/>
      <c r="AV777" s="13"/>
      <c r="AW777" s="13"/>
      <c r="AX777" s="13"/>
      <c r="AY777" s="13"/>
      <c r="AZ777" s="13"/>
      <c r="BA777" s="13"/>
      <c r="BB777" s="13"/>
      <c r="BC777" s="13"/>
      <c r="BD777" s="13"/>
      <c r="BE777" s="13"/>
      <c r="BF777" s="13"/>
      <c r="BG777" s="13"/>
      <c r="BH777" s="13"/>
      <c r="BI777" s="13"/>
      <c r="BJ777" s="13"/>
      <c r="BK777" s="13"/>
      <c r="BL777" s="13"/>
      <c r="BM777" s="13"/>
      <c r="BN777" s="13"/>
      <c r="BO777" s="13"/>
    </row>
    <row r="778" spans="1:67" x14ac:dyDescent="0.35">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c r="AC778" s="13"/>
      <c r="AD778" s="13"/>
      <c r="AE778" s="13"/>
      <c r="AF778" s="13"/>
      <c r="AG778" s="13"/>
      <c r="AH778" s="13"/>
      <c r="AI778" s="13"/>
      <c r="AJ778" s="13"/>
      <c r="AK778" s="13"/>
      <c r="AL778" s="13"/>
      <c r="AM778" s="13"/>
      <c r="AN778" s="13"/>
      <c r="AO778" s="13"/>
      <c r="AP778" s="13"/>
      <c r="AQ778" s="13"/>
      <c r="AR778" s="13"/>
      <c r="AS778" s="13"/>
      <c r="AT778" s="13"/>
      <c r="AU778" s="13"/>
      <c r="AV778" s="13"/>
      <c r="AW778" s="13"/>
      <c r="AX778" s="13"/>
      <c r="AY778" s="13"/>
      <c r="AZ778" s="13"/>
      <c r="BA778" s="13"/>
      <c r="BB778" s="13"/>
      <c r="BC778" s="13"/>
      <c r="BD778" s="13"/>
      <c r="BE778" s="13"/>
      <c r="BF778" s="13"/>
      <c r="BG778" s="13"/>
      <c r="BH778" s="13"/>
      <c r="BI778" s="13"/>
      <c r="BJ778" s="13"/>
      <c r="BK778" s="13"/>
      <c r="BL778" s="13"/>
      <c r="BM778" s="13"/>
      <c r="BN778" s="13"/>
      <c r="BO778" s="13"/>
    </row>
    <row r="779" spans="1:67" x14ac:dyDescent="0.35">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c r="AC779" s="13"/>
      <c r="AD779" s="13"/>
      <c r="AE779" s="13"/>
      <c r="AF779" s="13"/>
      <c r="AG779" s="13"/>
      <c r="AH779" s="13"/>
      <c r="AI779" s="13"/>
      <c r="AJ779" s="13"/>
      <c r="AK779" s="13"/>
      <c r="AL779" s="13"/>
      <c r="AM779" s="13"/>
      <c r="AN779" s="13"/>
      <c r="AO779" s="13"/>
      <c r="AP779" s="13"/>
      <c r="AQ779" s="13"/>
      <c r="AR779" s="13"/>
      <c r="AS779" s="13"/>
      <c r="AT779" s="13"/>
      <c r="AU779" s="13"/>
      <c r="AV779" s="13"/>
      <c r="AW779" s="13"/>
      <c r="AX779" s="13"/>
      <c r="AY779" s="13"/>
      <c r="AZ779" s="13"/>
      <c r="BA779" s="13"/>
      <c r="BB779" s="13"/>
      <c r="BC779" s="13"/>
      <c r="BD779" s="13"/>
      <c r="BE779" s="13"/>
      <c r="BF779" s="13"/>
      <c r="BG779" s="13"/>
      <c r="BH779" s="13"/>
      <c r="BI779" s="13"/>
      <c r="BJ779" s="13"/>
      <c r="BK779" s="13"/>
      <c r="BL779" s="13"/>
      <c r="BM779" s="13"/>
      <c r="BN779" s="13"/>
      <c r="BO779" s="13"/>
    </row>
    <row r="780" spans="1:67" x14ac:dyDescent="0.35">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c r="AC780" s="13"/>
      <c r="AD780" s="13"/>
      <c r="AE780" s="13"/>
      <c r="AF780" s="13"/>
      <c r="AG780" s="13"/>
      <c r="AH780" s="13"/>
      <c r="AI780" s="13"/>
      <c r="AJ780" s="13"/>
      <c r="AK780" s="13"/>
      <c r="AL780" s="13"/>
      <c r="AM780" s="13"/>
      <c r="AN780" s="13"/>
      <c r="AO780" s="13"/>
      <c r="AP780" s="13"/>
      <c r="AQ780" s="13"/>
      <c r="AR780" s="13"/>
      <c r="AS780" s="13"/>
      <c r="AT780" s="13"/>
      <c r="AU780" s="13"/>
      <c r="AV780" s="13"/>
      <c r="AW780" s="13"/>
      <c r="AX780" s="13"/>
      <c r="AY780" s="13"/>
      <c r="AZ780" s="13"/>
      <c r="BA780" s="13"/>
      <c r="BB780" s="13"/>
      <c r="BC780" s="13"/>
      <c r="BD780" s="13"/>
      <c r="BE780" s="13"/>
      <c r="BF780" s="13"/>
      <c r="BG780" s="13"/>
      <c r="BH780" s="13"/>
      <c r="BI780" s="13"/>
      <c r="BJ780" s="13"/>
      <c r="BK780" s="13"/>
      <c r="BL780" s="13"/>
      <c r="BM780" s="13"/>
      <c r="BN780" s="13"/>
      <c r="BO780" s="13"/>
    </row>
    <row r="781" spans="1:67" x14ac:dyDescent="0.35">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c r="AD781" s="13"/>
      <c r="AE781" s="13"/>
      <c r="AF781" s="13"/>
      <c r="AG781" s="13"/>
      <c r="AH781" s="13"/>
      <c r="AI781" s="13"/>
      <c r="AJ781" s="13"/>
      <c r="AK781" s="13"/>
      <c r="AL781" s="13"/>
      <c r="AM781" s="13"/>
      <c r="AN781" s="13"/>
      <c r="AO781" s="13"/>
      <c r="AP781" s="13"/>
      <c r="AQ781" s="13"/>
      <c r="AR781" s="13"/>
      <c r="AS781" s="13"/>
      <c r="AT781" s="13"/>
      <c r="AU781" s="13"/>
      <c r="AV781" s="13"/>
      <c r="AW781" s="13"/>
      <c r="AX781" s="13"/>
      <c r="AY781" s="13"/>
      <c r="AZ781" s="13"/>
      <c r="BA781" s="13"/>
      <c r="BB781" s="13"/>
      <c r="BC781" s="13"/>
      <c r="BD781" s="13"/>
      <c r="BE781" s="13"/>
      <c r="BF781" s="13"/>
      <c r="BG781" s="13"/>
      <c r="BH781" s="13"/>
      <c r="BI781" s="13"/>
      <c r="BJ781" s="13"/>
      <c r="BK781" s="13"/>
      <c r="BL781" s="13"/>
      <c r="BM781" s="13"/>
      <c r="BN781" s="13"/>
      <c r="BO781" s="13"/>
    </row>
    <row r="782" spans="1:67" x14ac:dyDescent="0.35">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c r="AC782" s="13"/>
      <c r="AD782" s="13"/>
      <c r="AE782" s="13"/>
      <c r="AF782" s="13"/>
      <c r="AG782" s="13"/>
      <c r="AH782" s="13"/>
      <c r="AI782" s="13"/>
      <c r="AJ782" s="13"/>
      <c r="AK782" s="13"/>
      <c r="AL782" s="13"/>
      <c r="AM782" s="13"/>
      <c r="AN782" s="13"/>
      <c r="AO782" s="13"/>
      <c r="AP782" s="13"/>
      <c r="AQ782" s="13"/>
      <c r="AR782" s="13"/>
      <c r="AS782" s="13"/>
      <c r="AT782" s="13"/>
      <c r="AU782" s="13"/>
      <c r="AV782" s="13"/>
      <c r="AW782" s="13"/>
      <c r="AX782" s="13"/>
      <c r="AY782" s="13"/>
      <c r="AZ782" s="13"/>
      <c r="BA782" s="13"/>
      <c r="BB782" s="13"/>
      <c r="BC782" s="13"/>
      <c r="BD782" s="13"/>
      <c r="BE782" s="13"/>
      <c r="BF782" s="13"/>
      <c r="BG782" s="13"/>
      <c r="BH782" s="13"/>
      <c r="BI782" s="13"/>
      <c r="BJ782" s="13"/>
      <c r="BK782" s="13"/>
      <c r="BL782" s="13"/>
      <c r="BM782" s="13"/>
      <c r="BN782" s="13"/>
      <c r="BO782" s="13"/>
    </row>
    <row r="783" spans="1:67" x14ac:dyDescent="0.35">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c r="AC783" s="13"/>
      <c r="AD783" s="13"/>
      <c r="AE783" s="13"/>
      <c r="AF783" s="13"/>
      <c r="AG783" s="13"/>
      <c r="AH783" s="13"/>
      <c r="AI783" s="13"/>
      <c r="AJ783" s="13"/>
      <c r="AK783" s="13"/>
      <c r="AL783" s="13"/>
      <c r="AM783" s="13"/>
      <c r="AN783" s="13"/>
      <c r="AO783" s="13"/>
      <c r="AP783" s="13"/>
      <c r="AQ783" s="13"/>
      <c r="AR783" s="13"/>
      <c r="AS783" s="13"/>
      <c r="AT783" s="13"/>
      <c r="AU783" s="13"/>
      <c r="AV783" s="13"/>
      <c r="AW783" s="13"/>
      <c r="AX783" s="13"/>
      <c r="AY783" s="13"/>
      <c r="AZ783" s="13"/>
      <c r="BA783" s="13"/>
      <c r="BB783" s="13"/>
      <c r="BC783" s="13"/>
      <c r="BD783" s="13"/>
      <c r="BE783" s="13"/>
      <c r="BF783" s="13"/>
      <c r="BG783" s="13"/>
      <c r="BH783" s="13"/>
      <c r="BI783" s="13"/>
      <c r="BJ783" s="13"/>
      <c r="BK783" s="13"/>
      <c r="BL783" s="13"/>
      <c r="BM783" s="13"/>
      <c r="BN783" s="13"/>
      <c r="BO783" s="13"/>
    </row>
    <row r="784" spans="1:67" x14ac:dyDescent="0.35">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c r="AC784" s="13"/>
      <c r="AD784" s="13"/>
      <c r="AE784" s="13"/>
      <c r="AF784" s="13"/>
      <c r="AG784" s="13"/>
      <c r="AH784" s="13"/>
      <c r="AI784" s="13"/>
      <c r="AJ784" s="13"/>
      <c r="AK784" s="13"/>
      <c r="AL784" s="13"/>
      <c r="AM784" s="13"/>
      <c r="AN784" s="13"/>
      <c r="AO784" s="13"/>
      <c r="AP784" s="13"/>
      <c r="AQ784" s="13"/>
      <c r="AR784" s="13"/>
      <c r="AS784" s="13"/>
      <c r="AT784" s="13"/>
      <c r="AU784" s="13"/>
      <c r="AV784" s="13"/>
      <c r="AW784" s="13"/>
      <c r="AX784" s="13"/>
      <c r="AY784" s="13"/>
      <c r="AZ784" s="13"/>
      <c r="BA784" s="13"/>
      <c r="BB784" s="13"/>
      <c r="BC784" s="13"/>
      <c r="BD784" s="13"/>
      <c r="BE784" s="13"/>
      <c r="BF784" s="13"/>
      <c r="BG784" s="13"/>
      <c r="BH784" s="13"/>
      <c r="BI784" s="13"/>
      <c r="BJ784" s="13"/>
      <c r="BK784" s="13"/>
      <c r="BL784" s="13"/>
      <c r="BM784" s="13"/>
      <c r="BN784" s="13"/>
      <c r="BO784" s="13"/>
    </row>
    <row r="785" spans="1:67" x14ac:dyDescent="0.35">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c r="AC785" s="13"/>
      <c r="AD785" s="13"/>
      <c r="AE785" s="13"/>
      <c r="AF785" s="13"/>
      <c r="AG785" s="13"/>
      <c r="AH785" s="13"/>
      <c r="AI785" s="13"/>
      <c r="AJ785" s="13"/>
      <c r="AK785" s="13"/>
      <c r="AL785" s="13"/>
      <c r="AM785" s="13"/>
      <c r="AN785" s="13"/>
      <c r="AO785" s="13"/>
      <c r="AP785" s="13"/>
      <c r="AQ785" s="13"/>
      <c r="AR785" s="13"/>
      <c r="AS785" s="13"/>
      <c r="AT785" s="13"/>
      <c r="AU785" s="13"/>
      <c r="AV785" s="13"/>
      <c r="AW785" s="13"/>
      <c r="AX785" s="13"/>
      <c r="AY785" s="13"/>
      <c r="AZ785" s="13"/>
      <c r="BA785" s="13"/>
      <c r="BB785" s="13"/>
      <c r="BC785" s="13"/>
      <c r="BD785" s="13"/>
      <c r="BE785" s="13"/>
      <c r="BF785" s="13"/>
      <c r="BG785" s="13"/>
      <c r="BH785" s="13"/>
      <c r="BI785" s="13"/>
      <c r="BJ785" s="13"/>
      <c r="BK785" s="13"/>
      <c r="BL785" s="13"/>
      <c r="BM785" s="13"/>
      <c r="BN785" s="13"/>
      <c r="BO785" s="13"/>
    </row>
    <row r="786" spans="1:67" x14ac:dyDescent="0.35">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c r="AC786" s="13"/>
      <c r="AD786" s="13"/>
      <c r="AE786" s="13"/>
      <c r="AF786" s="13"/>
      <c r="AG786" s="13"/>
      <c r="AH786" s="13"/>
      <c r="AI786" s="13"/>
      <c r="AJ786" s="13"/>
      <c r="AK786" s="13"/>
      <c r="AL786" s="13"/>
      <c r="AM786" s="13"/>
      <c r="AN786" s="13"/>
      <c r="AO786" s="13"/>
      <c r="AP786" s="13"/>
      <c r="AQ786" s="13"/>
      <c r="AR786" s="13"/>
      <c r="AS786" s="13"/>
      <c r="AT786" s="13"/>
      <c r="AU786" s="13"/>
      <c r="AV786" s="13"/>
      <c r="AW786" s="13"/>
      <c r="AX786" s="13"/>
      <c r="AY786" s="13"/>
      <c r="AZ786" s="13"/>
      <c r="BA786" s="13"/>
      <c r="BB786" s="13"/>
      <c r="BC786" s="13"/>
      <c r="BD786" s="13"/>
      <c r="BE786" s="13"/>
      <c r="BF786" s="13"/>
      <c r="BG786" s="13"/>
      <c r="BH786" s="13"/>
      <c r="BI786" s="13"/>
      <c r="BJ786" s="13"/>
      <c r="BK786" s="13"/>
      <c r="BL786" s="13"/>
      <c r="BM786" s="13"/>
      <c r="BN786" s="13"/>
      <c r="BO786" s="13"/>
    </row>
    <row r="787" spans="1:67" x14ac:dyDescent="0.35">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c r="AC787" s="13"/>
      <c r="AD787" s="13"/>
      <c r="AE787" s="13"/>
      <c r="AF787" s="13"/>
      <c r="AG787" s="13"/>
      <c r="AH787" s="13"/>
      <c r="AI787" s="13"/>
      <c r="AJ787" s="13"/>
      <c r="AK787" s="13"/>
      <c r="AL787" s="13"/>
      <c r="AM787" s="13"/>
      <c r="AN787" s="13"/>
      <c r="AO787" s="13"/>
      <c r="AP787" s="13"/>
      <c r="AQ787" s="13"/>
      <c r="AR787" s="13"/>
      <c r="AS787" s="13"/>
      <c r="AT787" s="13"/>
      <c r="AU787" s="13"/>
      <c r="AV787" s="13"/>
      <c r="AW787" s="13"/>
      <c r="AX787" s="13"/>
      <c r="AY787" s="13"/>
      <c r="AZ787" s="13"/>
      <c r="BA787" s="13"/>
      <c r="BB787" s="13"/>
      <c r="BC787" s="13"/>
      <c r="BD787" s="13"/>
      <c r="BE787" s="13"/>
      <c r="BF787" s="13"/>
      <c r="BG787" s="13"/>
      <c r="BH787" s="13"/>
      <c r="BI787" s="13"/>
      <c r="BJ787" s="13"/>
      <c r="BK787" s="13"/>
      <c r="BL787" s="13"/>
      <c r="BM787" s="13"/>
      <c r="BN787" s="13"/>
      <c r="BO787" s="13"/>
    </row>
    <row r="788" spans="1:67" x14ac:dyDescent="0.35">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c r="AC788" s="13"/>
      <c r="AD788" s="13"/>
      <c r="AE788" s="13"/>
      <c r="AF788" s="13"/>
      <c r="AG788" s="13"/>
      <c r="AH788" s="13"/>
      <c r="AI788" s="13"/>
      <c r="AJ788" s="13"/>
      <c r="AK788" s="13"/>
      <c r="AL788" s="13"/>
      <c r="AM788" s="13"/>
      <c r="AN788" s="13"/>
      <c r="AO788" s="13"/>
      <c r="AP788" s="13"/>
      <c r="AQ788" s="13"/>
      <c r="AR788" s="13"/>
      <c r="AS788" s="13"/>
      <c r="AT788" s="13"/>
      <c r="AU788" s="13"/>
      <c r="AV788" s="13"/>
      <c r="AW788" s="13"/>
      <c r="AX788" s="13"/>
      <c r="AY788" s="13"/>
      <c r="AZ788" s="13"/>
      <c r="BA788" s="13"/>
      <c r="BB788" s="13"/>
      <c r="BC788" s="13"/>
      <c r="BD788" s="13"/>
      <c r="BE788" s="13"/>
      <c r="BF788" s="13"/>
      <c r="BG788" s="13"/>
      <c r="BH788" s="13"/>
      <c r="BI788" s="13"/>
      <c r="BJ788" s="13"/>
      <c r="BK788" s="13"/>
      <c r="BL788" s="13"/>
      <c r="BM788" s="13"/>
      <c r="BN788" s="13"/>
      <c r="BO788" s="13"/>
    </row>
    <row r="789" spans="1:67" x14ac:dyDescent="0.35">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c r="AC789" s="13"/>
      <c r="AD789" s="13"/>
      <c r="AE789" s="13"/>
      <c r="AF789" s="13"/>
      <c r="AG789" s="13"/>
      <c r="AH789" s="13"/>
      <c r="AI789" s="13"/>
      <c r="AJ789" s="13"/>
      <c r="AK789" s="13"/>
      <c r="AL789" s="13"/>
      <c r="AM789" s="13"/>
      <c r="AN789" s="13"/>
      <c r="AO789" s="13"/>
      <c r="AP789" s="13"/>
      <c r="AQ789" s="13"/>
      <c r="AR789" s="13"/>
      <c r="AS789" s="13"/>
      <c r="AT789" s="13"/>
      <c r="AU789" s="13"/>
      <c r="AV789" s="13"/>
      <c r="AW789" s="13"/>
      <c r="AX789" s="13"/>
      <c r="AY789" s="13"/>
      <c r="AZ789" s="13"/>
      <c r="BA789" s="13"/>
      <c r="BB789" s="13"/>
      <c r="BC789" s="13"/>
      <c r="BD789" s="13"/>
      <c r="BE789" s="13"/>
      <c r="BF789" s="13"/>
      <c r="BG789" s="13"/>
      <c r="BH789" s="13"/>
      <c r="BI789" s="13"/>
      <c r="BJ789" s="13"/>
      <c r="BK789" s="13"/>
      <c r="BL789" s="13"/>
      <c r="BM789" s="13"/>
      <c r="BN789" s="13"/>
      <c r="BO789" s="13"/>
    </row>
    <row r="790" spans="1:67" x14ac:dyDescent="0.35">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c r="AK790" s="13"/>
      <c r="AL790" s="13"/>
      <c r="AM790" s="13"/>
      <c r="AN790" s="13"/>
      <c r="AO790" s="13"/>
      <c r="AP790" s="13"/>
      <c r="AQ790" s="13"/>
      <c r="AR790" s="13"/>
      <c r="AS790" s="13"/>
      <c r="AT790" s="13"/>
      <c r="AU790" s="13"/>
      <c r="AV790" s="13"/>
      <c r="AW790" s="13"/>
      <c r="AX790" s="13"/>
      <c r="AY790" s="13"/>
      <c r="AZ790" s="13"/>
      <c r="BA790" s="13"/>
      <c r="BB790" s="13"/>
      <c r="BC790" s="13"/>
      <c r="BD790" s="13"/>
      <c r="BE790" s="13"/>
      <c r="BF790" s="13"/>
      <c r="BG790" s="13"/>
      <c r="BH790" s="13"/>
      <c r="BI790" s="13"/>
      <c r="BJ790" s="13"/>
      <c r="BK790" s="13"/>
      <c r="BL790" s="13"/>
      <c r="BM790" s="13"/>
      <c r="BN790" s="13"/>
      <c r="BO790" s="13"/>
    </row>
    <row r="791" spans="1:67" x14ac:dyDescent="0.35">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c r="AK791" s="13"/>
      <c r="AL791" s="13"/>
      <c r="AM791" s="13"/>
      <c r="AN791" s="13"/>
      <c r="AO791" s="13"/>
      <c r="AP791" s="13"/>
      <c r="AQ791" s="13"/>
      <c r="AR791" s="13"/>
      <c r="AS791" s="13"/>
      <c r="AT791" s="13"/>
      <c r="AU791" s="13"/>
      <c r="AV791" s="13"/>
      <c r="AW791" s="13"/>
      <c r="AX791" s="13"/>
      <c r="AY791" s="13"/>
      <c r="AZ791" s="13"/>
      <c r="BA791" s="13"/>
      <c r="BB791" s="13"/>
      <c r="BC791" s="13"/>
      <c r="BD791" s="13"/>
      <c r="BE791" s="13"/>
      <c r="BF791" s="13"/>
      <c r="BG791" s="13"/>
      <c r="BH791" s="13"/>
      <c r="BI791" s="13"/>
      <c r="BJ791" s="13"/>
      <c r="BK791" s="13"/>
      <c r="BL791" s="13"/>
      <c r="BM791" s="13"/>
      <c r="BN791" s="13"/>
      <c r="BO791" s="13"/>
    </row>
    <row r="792" spans="1:67" x14ac:dyDescent="0.35">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13"/>
      <c r="BB792" s="13"/>
      <c r="BC792" s="13"/>
      <c r="BD792" s="13"/>
      <c r="BE792" s="13"/>
      <c r="BF792" s="13"/>
      <c r="BG792" s="13"/>
      <c r="BH792" s="13"/>
      <c r="BI792" s="13"/>
      <c r="BJ792" s="13"/>
      <c r="BK792" s="13"/>
      <c r="BL792" s="13"/>
      <c r="BM792" s="13"/>
      <c r="BN792" s="13"/>
      <c r="BO792" s="13"/>
    </row>
    <row r="793" spans="1:67" x14ac:dyDescent="0.35">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c r="AK793" s="13"/>
      <c r="AL793" s="13"/>
      <c r="AM793" s="13"/>
      <c r="AN793" s="13"/>
      <c r="AO793" s="13"/>
      <c r="AP793" s="13"/>
      <c r="AQ793" s="13"/>
      <c r="AR793" s="13"/>
      <c r="AS793" s="13"/>
      <c r="AT793" s="13"/>
      <c r="AU793" s="13"/>
      <c r="AV793" s="13"/>
      <c r="AW793" s="13"/>
      <c r="AX793" s="13"/>
      <c r="AY793" s="13"/>
      <c r="AZ793" s="13"/>
      <c r="BA793" s="13"/>
      <c r="BB793" s="13"/>
      <c r="BC793" s="13"/>
      <c r="BD793" s="13"/>
      <c r="BE793" s="13"/>
      <c r="BF793" s="13"/>
      <c r="BG793" s="13"/>
      <c r="BH793" s="13"/>
      <c r="BI793" s="13"/>
      <c r="BJ793" s="13"/>
      <c r="BK793" s="13"/>
      <c r="BL793" s="13"/>
      <c r="BM793" s="13"/>
      <c r="BN793" s="13"/>
      <c r="BO793" s="13"/>
    </row>
    <row r="794" spans="1:67" x14ac:dyDescent="0.35">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c r="AK794" s="13"/>
      <c r="AL794" s="13"/>
      <c r="AM794" s="13"/>
      <c r="AN794" s="13"/>
      <c r="AO794" s="13"/>
      <c r="AP794" s="13"/>
      <c r="AQ794" s="13"/>
      <c r="AR794" s="13"/>
      <c r="AS794" s="13"/>
      <c r="AT794" s="13"/>
      <c r="AU794" s="13"/>
      <c r="AV794" s="13"/>
      <c r="AW794" s="13"/>
      <c r="AX794" s="13"/>
      <c r="AY794" s="13"/>
      <c r="AZ794" s="13"/>
      <c r="BA794" s="13"/>
      <c r="BB794" s="13"/>
      <c r="BC794" s="13"/>
      <c r="BD794" s="13"/>
      <c r="BE794" s="13"/>
      <c r="BF794" s="13"/>
      <c r="BG794" s="13"/>
      <c r="BH794" s="13"/>
      <c r="BI794" s="13"/>
      <c r="BJ794" s="13"/>
      <c r="BK794" s="13"/>
      <c r="BL794" s="13"/>
      <c r="BM794" s="13"/>
      <c r="BN794" s="13"/>
      <c r="BO794" s="13"/>
    </row>
    <row r="795" spans="1:67" x14ac:dyDescent="0.35">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c r="AK795" s="13"/>
      <c r="AL795" s="13"/>
      <c r="AM795" s="13"/>
      <c r="AN795" s="13"/>
      <c r="AO795" s="13"/>
      <c r="AP795" s="13"/>
      <c r="AQ795" s="13"/>
      <c r="AR795" s="13"/>
      <c r="AS795" s="13"/>
      <c r="AT795" s="13"/>
      <c r="AU795" s="13"/>
      <c r="AV795" s="13"/>
      <c r="AW795" s="13"/>
      <c r="AX795" s="13"/>
      <c r="AY795" s="13"/>
      <c r="AZ795" s="13"/>
      <c r="BA795" s="13"/>
      <c r="BB795" s="13"/>
      <c r="BC795" s="13"/>
      <c r="BD795" s="13"/>
      <c r="BE795" s="13"/>
      <c r="BF795" s="13"/>
      <c r="BG795" s="13"/>
      <c r="BH795" s="13"/>
      <c r="BI795" s="13"/>
      <c r="BJ795" s="13"/>
      <c r="BK795" s="13"/>
      <c r="BL795" s="13"/>
      <c r="BM795" s="13"/>
      <c r="BN795" s="13"/>
      <c r="BO795" s="13"/>
    </row>
    <row r="796" spans="1:67" x14ac:dyDescent="0.35">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c r="AC796" s="13"/>
      <c r="AD796" s="13"/>
      <c r="AE796" s="13"/>
      <c r="AF796" s="13"/>
      <c r="AG796" s="13"/>
      <c r="AH796" s="13"/>
      <c r="AI796" s="13"/>
      <c r="AJ796" s="13"/>
      <c r="AK796" s="13"/>
      <c r="AL796" s="13"/>
      <c r="AM796" s="13"/>
      <c r="AN796" s="13"/>
      <c r="AO796" s="13"/>
      <c r="AP796" s="13"/>
      <c r="AQ796" s="13"/>
      <c r="AR796" s="13"/>
      <c r="AS796" s="13"/>
      <c r="AT796" s="13"/>
      <c r="AU796" s="13"/>
      <c r="AV796" s="13"/>
      <c r="AW796" s="13"/>
      <c r="AX796" s="13"/>
      <c r="AY796" s="13"/>
      <c r="AZ796" s="13"/>
      <c r="BA796" s="13"/>
      <c r="BB796" s="13"/>
      <c r="BC796" s="13"/>
      <c r="BD796" s="13"/>
      <c r="BE796" s="13"/>
      <c r="BF796" s="13"/>
      <c r="BG796" s="13"/>
      <c r="BH796" s="13"/>
      <c r="BI796" s="13"/>
      <c r="BJ796" s="13"/>
      <c r="BK796" s="13"/>
      <c r="BL796" s="13"/>
      <c r="BM796" s="13"/>
      <c r="BN796" s="13"/>
      <c r="BO796" s="13"/>
    </row>
    <row r="797" spans="1:67" x14ac:dyDescent="0.35">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c r="AC797" s="13"/>
      <c r="AD797" s="13"/>
      <c r="AE797" s="13"/>
      <c r="AF797" s="13"/>
      <c r="AG797" s="13"/>
      <c r="AH797" s="13"/>
      <c r="AI797" s="13"/>
      <c r="AJ797" s="13"/>
      <c r="AK797" s="13"/>
      <c r="AL797" s="13"/>
      <c r="AM797" s="13"/>
      <c r="AN797" s="13"/>
      <c r="AO797" s="13"/>
      <c r="AP797" s="13"/>
      <c r="AQ797" s="13"/>
      <c r="AR797" s="13"/>
      <c r="AS797" s="13"/>
      <c r="AT797" s="13"/>
      <c r="AU797" s="13"/>
      <c r="AV797" s="13"/>
      <c r="AW797" s="13"/>
      <c r="AX797" s="13"/>
      <c r="AY797" s="13"/>
      <c r="AZ797" s="13"/>
      <c r="BA797" s="13"/>
      <c r="BB797" s="13"/>
      <c r="BC797" s="13"/>
      <c r="BD797" s="13"/>
      <c r="BE797" s="13"/>
      <c r="BF797" s="13"/>
      <c r="BG797" s="13"/>
      <c r="BH797" s="13"/>
      <c r="BI797" s="13"/>
      <c r="BJ797" s="13"/>
      <c r="BK797" s="13"/>
      <c r="BL797" s="13"/>
      <c r="BM797" s="13"/>
      <c r="BN797" s="13"/>
      <c r="BO797" s="13"/>
    </row>
    <row r="798" spans="1:67" x14ac:dyDescent="0.35">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c r="AK798" s="13"/>
      <c r="AL798" s="13"/>
      <c r="AM798" s="13"/>
      <c r="AN798" s="13"/>
      <c r="AO798" s="13"/>
      <c r="AP798" s="13"/>
      <c r="AQ798" s="13"/>
      <c r="AR798" s="13"/>
      <c r="AS798" s="13"/>
      <c r="AT798" s="13"/>
      <c r="AU798" s="13"/>
      <c r="AV798" s="13"/>
      <c r="AW798" s="13"/>
      <c r="AX798" s="13"/>
      <c r="AY798" s="13"/>
      <c r="AZ798" s="13"/>
      <c r="BA798" s="13"/>
      <c r="BB798" s="13"/>
      <c r="BC798" s="13"/>
      <c r="BD798" s="13"/>
      <c r="BE798" s="13"/>
      <c r="BF798" s="13"/>
      <c r="BG798" s="13"/>
      <c r="BH798" s="13"/>
      <c r="BI798" s="13"/>
      <c r="BJ798" s="13"/>
      <c r="BK798" s="13"/>
      <c r="BL798" s="13"/>
      <c r="BM798" s="13"/>
      <c r="BN798" s="13"/>
      <c r="BO798" s="13"/>
    </row>
    <row r="799" spans="1:67" x14ac:dyDescent="0.35">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c r="AK799" s="13"/>
      <c r="AL799" s="13"/>
      <c r="AM799" s="13"/>
      <c r="AN799" s="13"/>
      <c r="AO799" s="13"/>
      <c r="AP799" s="13"/>
      <c r="AQ799" s="13"/>
      <c r="AR799" s="13"/>
      <c r="AS799" s="13"/>
      <c r="AT799" s="13"/>
      <c r="AU799" s="13"/>
      <c r="AV799" s="13"/>
      <c r="AW799" s="13"/>
      <c r="AX799" s="13"/>
      <c r="AY799" s="13"/>
      <c r="AZ799" s="13"/>
      <c r="BA799" s="13"/>
      <c r="BB799" s="13"/>
      <c r="BC799" s="13"/>
      <c r="BD799" s="13"/>
      <c r="BE799" s="13"/>
      <c r="BF799" s="13"/>
      <c r="BG799" s="13"/>
      <c r="BH799" s="13"/>
      <c r="BI799" s="13"/>
      <c r="BJ799" s="13"/>
      <c r="BK799" s="13"/>
      <c r="BL799" s="13"/>
      <c r="BM799" s="13"/>
      <c r="BN799" s="13"/>
      <c r="BO799" s="13"/>
    </row>
    <row r="800" spans="1:67" x14ac:dyDescent="0.35">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c r="AK800" s="13"/>
      <c r="AL800" s="13"/>
      <c r="AM800" s="13"/>
      <c r="AN800" s="13"/>
      <c r="AO800" s="13"/>
      <c r="AP800" s="13"/>
      <c r="AQ800" s="13"/>
      <c r="AR800" s="13"/>
      <c r="AS800" s="13"/>
      <c r="AT800" s="13"/>
      <c r="AU800" s="13"/>
      <c r="AV800" s="13"/>
      <c r="AW800" s="13"/>
      <c r="AX800" s="13"/>
      <c r="AY800" s="13"/>
      <c r="AZ800" s="13"/>
      <c r="BA800" s="13"/>
      <c r="BB800" s="13"/>
      <c r="BC800" s="13"/>
      <c r="BD800" s="13"/>
      <c r="BE800" s="13"/>
      <c r="BF800" s="13"/>
      <c r="BG800" s="13"/>
      <c r="BH800" s="13"/>
      <c r="BI800" s="13"/>
      <c r="BJ800" s="13"/>
      <c r="BK800" s="13"/>
      <c r="BL800" s="13"/>
      <c r="BM800" s="13"/>
      <c r="BN800" s="13"/>
      <c r="BO800" s="13"/>
    </row>
    <row r="801" spans="1:67" x14ac:dyDescent="0.35">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c r="AK801" s="13"/>
      <c r="AL801" s="13"/>
      <c r="AM801" s="13"/>
      <c r="AN801" s="13"/>
      <c r="AO801" s="13"/>
      <c r="AP801" s="13"/>
      <c r="AQ801" s="13"/>
      <c r="AR801" s="13"/>
      <c r="AS801" s="13"/>
      <c r="AT801" s="13"/>
      <c r="AU801" s="13"/>
      <c r="AV801" s="13"/>
      <c r="AW801" s="13"/>
      <c r="AX801" s="13"/>
      <c r="AY801" s="13"/>
      <c r="AZ801" s="13"/>
      <c r="BA801" s="13"/>
      <c r="BB801" s="13"/>
      <c r="BC801" s="13"/>
      <c r="BD801" s="13"/>
      <c r="BE801" s="13"/>
      <c r="BF801" s="13"/>
      <c r="BG801" s="13"/>
      <c r="BH801" s="13"/>
      <c r="BI801" s="13"/>
      <c r="BJ801" s="13"/>
      <c r="BK801" s="13"/>
      <c r="BL801" s="13"/>
      <c r="BM801" s="13"/>
      <c r="BN801" s="13"/>
      <c r="BO801" s="13"/>
    </row>
    <row r="802" spans="1:67" x14ac:dyDescent="0.35">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13"/>
      <c r="AI802" s="13"/>
      <c r="AJ802" s="13"/>
      <c r="AK802" s="13"/>
      <c r="AL802" s="13"/>
      <c r="AM802" s="13"/>
      <c r="AN802" s="13"/>
      <c r="AO802" s="13"/>
      <c r="AP802" s="13"/>
      <c r="AQ802" s="13"/>
      <c r="AR802" s="13"/>
      <c r="AS802" s="13"/>
      <c r="AT802" s="13"/>
      <c r="AU802" s="13"/>
      <c r="AV802" s="13"/>
      <c r="AW802" s="13"/>
      <c r="AX802" s="13"/>
      <c r="AY802" s="13"/>
      <c r="AZ802" s="13"/>
      <c r="BA802" s="13"/>
      <c r="BB802" s="13"/>
      <c r="BC802" s="13"/>
      <c r="BD802" s="13"/>
      <c r="BE802" s="13"/>
      <c r="BF802" s="13"/>
      <c r="BG802" s="13"/>
      <c r="BH802" s="13"/>
      <c r="BI802" s="13"/>
      <c r="BJ802" s="13"/>
      <c r="BK802" s="13"/>
      <c r="BL802" s="13"/>
      <c r="BM802" s="13"/>
      <c r="BN802" s="13"/>
      <c r="BO802" s="13"/>
    </row>
    <row r="803" spans="1:67" x14ac:dyDescent="0.35">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c r="AC803" s="13"/>
      <c r="AD803" s="13"/>
      <c r="AE803" s="13"/>
      <c r="AF803" s="13"/>
      <c r="AG803" s="13"/>
      <c r="AH803" s="13"/>
      <c r="AI803" s="13"/>
      <c r="AJ803" s="13"/>
      <c r="AK803" s="13"/>
      <c r="AL803" s="13"/>
      <c r="AM803" s="13"/>
      <c r="AN803" s="13"/>
      <c r="AO803" s="13"/>
      <c r="AP803" s="13"/>
      <c r="AQ803" s="13"/>
      <c r="AR803" s="13"/>
      <c r="AS803" s="13"/>
      <c r="AT803" s="13"/>
      <c r="AU803" s="13"/>
      <c r="AV803" s="13"/>
      <c r="AW803" s="13"/>
      <c r="AX803" s="13"/>
      <c r="AY803" s="13"/>
      <c r="AZ803" s="13"/>
      <c r="BA803" s="13"/>
      <c r="BB803" s="13"/>
      <c r="BC803" s="13"/>
      <c r="BD803" s="13"/>
      <c r="BE803" s="13"/>
      <c r="BF803" s="13"/>
      <c r="BG803" s="13"/>
      <c r="BH803" s="13"/>
      <c r="BI803" s="13"/>
      <c r="BJ803" s="13"/>
      <c r="BK803" s="13"/>
      <c r="BL803" s="13"/>
      <c r="BM803" s="13"/>
      <c r="BN803" s="13"/>
      <c r="BO803" s="13"/>
    </row>
    <row r="804" spans="1:67" x14ac:dyDescent="0.35">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c r="AK804" s="13"/>
      <c r="AL804" s="13"/>
      <c r="AM804" s="13"/>
      <c r="AN804" s="13"/>
      <c r="AO804" s="13"/>
      <c r="AP804" s="13"/>
      <c r="AQ804" s="13"/>
      <c r="AR804" s="13"/>
      <c r="AS804" s="13"/>
      <c r="AT804" s="13"/>
      <c r="AU804" s="13"/>
      <c r="AV804" s="13"/>
      <c r="AW804" s="13"/>
      <c r="AX804" s="13"/>
      <c r="AY804" s="13"/>
      <c r="AZ804" s="13"/>
      <c r="BA804" s="13"/>
      <c r="BB804" s="13"/>
      <c r="BC804" s="13"/>
      <c r="BD804" s="13"/>
      <c r="BE804" s="13"/>
      <c r="BF804" s="13"/>
      <c r="BG804" s="13"/>
      <c r="BH804" s="13"/>
      <c r="BI804" s="13"/>
      <c r="BJ804" s="13"/>
      <c r="BK804" s="13"/>
      <c r="BL804" s="13"/>
      <c r="BM804" s="13"/>
      <c r="BN804" s="13"/>
      <c r="BO804" s="13"/>
    </row>
    <row r="805" spans="1:67" x14ac:dyDescent="0.35">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c r="AK805" s="13"/>
      <c r="AL805" s="13"/>
      <c r="AM805" s="13"/>
      <c r="AN805" s="13"/>
      <c r="AO805" s="13"/>
      <c r="AP805" s="13"/>
      <c r="AQ805" s="13"/>
      <c r="AR805" s="13"/>
      <c r="AS805" s="13"/>
      <c r="AT805" s="13"/>
      <c r="AU805" s="13"/>
      <c r="AV805" s="13"/>
      <c r="AW805" s="13"/>
      <c r="AX805" s="13"/>
      <c r="AY805" s="13"/>
      <c r="AZ805" s="13"/>
      <c r="BA805" s="13"/>
      <c r="BB805" s="13"/>
      <c r="BC805" s="13"/>
      <c r="BD805" s="13"/>
      <c r="BE805" s="13"/>
      <c r="BF805" s="13"/>
      <c r="BG805" s="13"/>
      <c r="BH805" s="13"/>
      <c r="BI805" s="13"/>
      <c r="BJ805" s="13"/>
      <c r="BK805" s="13"/>
      <c r="BL805" s="13"/>
      <c r="BM805" s="13"/>
      <c r="BN805" s="13"/>
      <c r="BO805" s="13"/>
    </row>
    <row r="806" spans="1:67" x14ac:dyDescent="0.35">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c r="AK806" s="13"/>
      <c r="AL806" s="13"/>
      <c r="AM806" s="13"/>
      <c r="AN806" s="13"/>
      <c r="AO806" s="13"/>
      <c r="AP806" s="13"/>
      <c r="AQ806" s="13"/>
      <c r="AR806" s="13"/>
      <c r="AS806" s="13"/>
      <c r="AT806" s="13"/>
      <c r="AU806" s="13"/>
      <c r="AV806" s="13"/>
      <c r="AW806" s="13"/>
      <c r="AX806" s="13"/>
      <c r="AY806" s="13"/>
      <c r="AZ806" s="13"/>
      <c r="BA806" s="13"/>
      <c r="BB806" s="13"/>
      <c r="BC806" s="13"/>
      <c r="BD806" s="13"/>
      <c r="BE806" s="13"/>
      <c r="BF806" s="13"/>
      <c r="BG806" s="13"/>
      <c r="BH806" s="13"/>
      <c r="BI806" s="13"/>
      <c r="BJ806" s="13"/>
      <c r="BK806" s="13"/>
      <c r="BL806" s="13"/>
      <c r="BM806" s="13"/>
      <c r="BN806" s="13"/>
      <c r="BO806" s="13"/>
    </row>
    <row r="807" spans="1:67" x14ac:dyDescent="0.35">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c r="AK807" s="13"/>
      <c r="AL807" s="13"/>
      <c r="AM807" s="13"/>
      <c r="AN807" s="13"/>
      <c r="AO807" s="13"/>
      <c r="AP807" s="13"/>
      <c r="AQ807" s="13"/>
      <c r="AR807" s="13"/>
      <c r="AS807" s="13"/>
      <c r="AT807" s="13"/>
      <c r="AU807" s="13"/>
      <c r="AV807" s="13"/>
      <c r="AW807" s="13"/>
      <c r="AX807" s="13"/>
      <c r="AY807" s="13"/>
      <c r="AZ807" s="13"/>
      <c r="BA807" s="13"/>
      <c r="BB807" s="13"/>
      <c r="BC807" s="13"/>
      <c r="BD807" s="13"/>
      <c r="BE807" s="13"/>
      <c r="BF807" s="13"/>
      <c r="BG807" s="13"/>
      <c r="BH807" s="13"/>
      <c r="BI807" s="13"/>
      <c r="BJ807" s="13"/>
      <c r="BK807" s="13"/>
      <c r="BL807" s="13"/>
      <c r="BM807" s="13"/>
      <c r="BN807" s="13"/>
      <c r="BO807" s="13"/>
    </row>
    <row r="808" spans="1:67" x14ac:dyDescent="0.35">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c r="AK808" s="13"/>
      <c r="AL808" s="13"/>
      <c r="AM808" s="13"/>
      <c r="AN808" s="13"/>
      <c r="AO808" s="13"/>
      <c r="AP808" s="13"/>
      <c r="AQ808" s="13"/>
      <c r="AR808" s="13"/>
      <c r="AS808" s="13"/>
      <c r="AT808" s="13"/>
      <c r="AU808" s="13"/>
      <c r="AV808" s="13"/>
      <c r="AW808" s="13"/>
      <c r="AX808" s="13"/>
      <c r="AY808" s="13"/>
      <c r="AZ808" s="13"/>
      <c r="BA808" s="13"/>
      <c r="BB808" s="13"/>
      <c r="BC808" s="13"/>
      <c r="BD808" s="13"/>
      <c r="BE808" s="13"/>
      <c r="BF808" s="13"/>
      <c r="BG808" s="13"/>
      <c r="BH808" s="13"/>
      <c r="BI808" s="13"/>
      <c r="BJ808" s="13"/>
      <c r="BK808" s="13"/>
      <c r="BL808" s="13"/>
      <c r="BM808" s="13"/>
      <c r="BN808" s="13"/>
      <c r="BO808" s="13"/>
    </row>
    <row r="809" spans="1:67" x14ac:dyDescent="0.35">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c r="AK809" s="13"/>
      <c r="AL809" s="13"/>
      <c r="AM809" s="13"/>
      <c r="AN809" s="13"/>
      <c r="AO809" s="13"/>
      <c r="AP809" s="13"/>
      <c r="AQ809" s="13"/>
      <c r="AR809" s="13"/>
      <c r="AS809" s="13"/>
      <c r="AT809" s="13"/>
      <c r="AU809" s="13"/>
      <c r="AV809" s="13"/>
      <c r="AW809" s="13"/>
      <c r="AX809" s="13"/>
      <c r="AY809" s="13"/>
      <c r="AZ809" s="13"/>
      <c r="BA809" s="13"/>
      <c r="BB809" s="13"/>
      <c r="BC809" s="13"/>
      <c r="BD809" s="13"/>
      <c r="BE809" s="13"/>
      <c r="BF809" s="13"/>
      <c r="BG809" s="13"/>
      <c r="BH809" s="13"/>
      <c r="BI809" s="13"/>
      <c r="BJ809" s="13"/>
      <c r="BK809" s="13"/>
      <c r="BL809" s="13"/>
      <c r="BM809" s="13"/>
      <c r="BN809" s="13"/>
      <c r="BO809" s="13"/>
    </row>
    <row r="810" spans="1:67" x14ac:dyDescent="0.35">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c r="AC810" s="13"/>
      <c r="AD810" s="13"/>
      <c r="AE810" s="13"/>
      <c r="AF810" s="13"/>
      <c r="AG810" s="13"/>
      <c r="AH810" s="13"/>
      <c r="AI810" s="13"/>
      <c r="AJ810" s="13"/>
      <c r="AK810" s="13"/>
      <c r="AL810" s="13"/>
      <c r="AM810" s="13"/>
      <c r="AN810" s="13"/>
      <c r="AO810" s="13"/>
      <c r="AP810" s="13"/>
      <c r="AQ810" s="13"/>
      <c r="AR810" s="13"/>
      <c r="AS810" s="13"/>
      <c r="AT810" s="13"/>
      <c r="AU810" s="13"/>
      <c r="AV810" s="13"/>
      <c r="AW810" s="13"/>
      <c r="AX810" s="13"/>
      <c r="AY810" s="13"/>
      <c r="AZ810" s="13"/>
      <c r="BA810" s="13"/>
      <c r="BB810" s="13"/>
      <c r="BC810" s="13"/>
      <c r="BD810" s="13"/>
      <c r="BE810" s="13"/>
      <c r="BF810" s="13"/>
      <c r="BG810" s="13"/>
      <c r="BH810" s="13"/>
      <c r="BI810" s="13"/>
      <c r="BJ810" s="13"/>
      <c r="BK810" s="13"/>
      <c r="BL810" s="13"/>
      <c r="BM810" s="13"/>
      <c r="BN810" s="13"/>
      <c r="BO810" s="13"/>
    </row>
    <row r="811" spans="1:67" x14ac:dyDescent="0.35">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c r="AK811" s="13"/>
      <c r="AL811" s="13"/>
      <c r="AM811" s="13"/>
      <c r="AN811" s="13"/>
      <c r="AO811" s="13"/>
      <c r="AP811" s="13"/>
      <c r="AQ811" s="13"/>
      <c r="AR811" s="13"/>
      <c r="AS811" s="13"/>
      <c r="AT811" s="13"/>
      <c r="AU811" s="13"/>
      <c r="AV811" s="13"/>
      <c r="AW811" s="13"/>
      <c r="AX811" s="13"/>
      <c r="AY811" s="13"/>
      <c r="AZ811" s="13"/>
      <c r="BA811" s="13"/>
      <c r="BB811" s="13"/>
      <c r="BC811" s="13"/>
      <c r="BD811" s="13"/>
      <c r="BE811" s="13"/>
      <c r="BF811" s="13"/>
      <c r="BG811" s="13"/>
      <c r="BH811" s="13"/>
      <c r="BI811" s="13"/>
      <c r="BJ811" s="13"/>
      <c r="BK811" s="13"/>
      <c r="BL811" s="13"/>
      <c r="BM811" s="13"/>
      <c r="BN811" s="13"/>
      <c r="BO811" s="13"/>
    </row>
    <row r="812" spans="1:67" x14ac:dyDescent="0.35">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c r="AK812" s="13"/>
      <c r="AL812" s="13"/>
      <c r="AM812" s="13"/>
      <c r="AN812" s="13"/>
      <c r="AO812" s="13"/>
      <c r="AP812" s="13"/>
      <c r="AQ812" s="13"/>
      <c r="AR812" s="13"/>
      <c r="AS812" s="13"/>
      <c r="AT812" s="13"/>
      <c r="AU812" s="13"/>
      <c r="AV812" s="13"/>
      <c r="AW812" s="13"/>
      <c r="AX812" s="13"/>
      <c r="AY812" s="13"/>
      <c r="AZ812" s="13"/>
      <c r="BA812" s="13"/>
      <c r="BB812" s="13"/>
      <c r="BC812" s="13"/>
      <c r="BD812" s="13"/>
      <c r="BE812" s="13"/>
      <c r="BF812" s="13"/>
      <c r="BG812" s="13"/>
      <c r="BH812" s="13"/>
      <c r="BI812" s="13"/>
      <c r="BJ812" s="13"/>
      <c r="BK812" s="13"/>
      <c r="BL812" s="13"/>
      <c r="BM812" s="13"/>
      <c r="BN812" s="13"/>
      <c r="BO812" s="13"/>
    </row>
    <row r="813" spans="1:67" x14ac:dyDescent="0.35">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c r="AK813" s="13"/>
      <c r="AL813" s="13"/>
      <c r="AM813" s="13"/>
      <c r="AN813" s="13"/>
      <c r="AO813" s="13"/>
      <c r="AP813" s="13"/>
      <c r="AQ813" s="13"/>
      <c r="AR813" s="13"/>
      <c r="AS813" s="13"/>
      <c r="AT813" s="13"/>
      <c r="AU813" s="13"/>
      <c r="AV813" s="13"/>
      <c r="AW813" s="13"/>
      <c r="AX813" s="13"/>
      <c r="AY813" s="13"/>
      <c r="AZ813" s="13"/>
      <c r="BA813" s="13"/>
      <c r="BB813" s="13"/>
      <c r="BC813" s="13"/>
      <c r="BD813" s="13"/>
      <c r="BE813" s="13"/>
      <c r="BF813" s="13"/>
      <c r="BG813" s="13"/>
      <c r="BH813" s="13"/>
      <c r="BI813" s="13"/>
      <c r="BJ813" s="13"/>
      <c r="BK813" s="13"/>
      <c r="BL813" s="13"/>
      <c r="BM813" s="13"/>
      <c r="BN813" s="13"/>
      <c r="BO813" s="13"/>
    </row>
    <row r="814" spans="1:67" x14ac:dyDescent="0.35">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c r="AC814" s="13"/>
      <c r="AD814" s="13"/>
      <c r="AE814" s="13"/>
      <c r="AF814" s="13"/>
      <c r="AG814" s="13"/>
      <c r="AH814" s="13"/>
      <c r="AI814" s="13"/>
      <c r="AJ814" s="13"/>
      <c r="AK814" s="13"/>
      <c r="AL814" s="13"/>
      <c r="AM814" s="13"/>
      <c r="AN814" s="13"/>
      <c r="AO814" s="13"/>
      <c r="AP814" s="13"/>
      <c r="AQ814" s="13"/>
      <c r="AR814" s="13"/>
      <c r="AS814" s="13"/>
      <c r="AT814" s="13"/>
      <c r="AU814" s="13"/>
      <c r="AV814" s="13"/>
      <c r="AW814" s="13"/>
      <c r="AX814" s="13"/>
      <c r="AY814" s="13"/>
      <c r="AZ814" s="13"/>
      <c r="BA814" s="13"/>
      <c r="BB814" s="13"/>
      <c r="BC814" s="13"/>
      <c r="BD814" s="13"/>
      <c r="BE814" s="13"/>
      <c r="BF814" s="13"/>
      <c r="BG814" s="13"/>
      <c r="BH814" s="13"/>
      <c r="BI814" s="13"/>
      <c r="BJ814" s="13"/>
      <c r="BK814" s="13"/>
      <c r="BL814" s="13"/>
      <c r="BM814" s="13"/>
      <c r="BN814" s="13"/>
      <c r="BO814" s="13"/>
    </row>
    <row r="815" spans="1:67" x14ac:dyDescent="0.35">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c r="AK815" s="13"/>
      <c r="AL815" s="13"/>
      <c r="AM815" s="13"/>
      <c r="AN815" s="13"/>
      <c r="AO815" s="13"/>
      <c r="AP815" s="13"/>
      <c r="AQ815" s="13"/>
      <c r="AR815" s="13"/>
      <c r="AS815" s="13"/>
      <c r="AT815" s="13"/>
      <c r="AU815" s="13"/>
      <c r="AV815" s="13"/>
      <c r="AW815" s="13"/>
      <c r="AX815" s="13"/>
      <c r="AY815" s="13"/>
      <c r="AZ815" s="13"/>
      <c r="BA815" s="13"/>
      <c r="BB815" s="13"/>
      <c r="BC815" s="13"/>
      <c r="BD815" s="13"/>
      <c r="BE815" s="13"/>
      <c r="BF815" s="13"/>
      <c r="BG815" s="13"/>
      <c r="BH815" s="13"/>
      <c r="BI815" s="13"/>
      <c r="BJ815" s="13"/>
      <c r="BK815" s="13"/>
      <c r="BL815" s="13"/>
      <c r="BM815" s="13"/>
      <c r="BN815" s="13"/>
      <c r="BO815" s="13"/>
    </row>
    <row r="816" spans="1:67" x14ac:dyDescent="0.35">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c r="AC816" s="13"/>
      <c r="AD816" s="13"/>
      <c r="AE816" s="13"/>
      <c r="AF816" s="13"/>
      <c r="AG816" s="13"/>
      <c r="AH816" s="13"/>
      <c r="AI816" s="13"/>
      <c r="AJ816" s="13"/>
      <c r="AK816" s="13"/>
      <c r="AL816" s="13"/>
      <c r="AM816" s="13"/>
      <c r="AN816" s="13"/>
      <c r="AO816" s="13"/>
      <c r="AP816" s="13"/>
      <c r="AQ816" s="13"/>
      <c r="AR816" s="13"/>
      <c r="AS816" s="13"/>
      <c r="AT816" s="13"/>
      <c r="AU816" s="13"/>
      <c r="AV816" s="13"/>
      <c r="AW816" s="13"/>
      <c r="AX816" s="13"/>
      <c r="AY816" s="13"/>
      <c r="AZ816" s="13"/>
      <c r="BA816" s="13"/>
      <c r="BB816" s="13"/>
      <c r="BC816" s="13"/>
      <c r="BD816" s="13"/>
      <c r="BE816" s="13"/>
      <c r="BF816" s="13"/>
      <c r="BG816" s="13"/>
      <c r="BH816" s="13"/>
      <c r="BI816" s="13"/>
      <c r="BJ816" s="13"/>
      <c r="BK816" s="13"/>
      <c r="BL816" s="13"/>
      <c r="BM816" s="13"/>
      <c r="BN816" s="13"/>
      <c r="BO816" s="13"/>
    </row>
    <row r="817" spans="1:67" x14ac:dyDescent="0.35">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c r="AK817" s="13"/>
      <c r="AL817" s="13"/>
      <c r="AM817" s="13"/>
      <c r="AN817" s="13"/>
      <c r="AO817" s="13"/>
      <c r="AP817" s="13"/>
      <c r="AQ817" s="13"/>
      <c r="AR817" s="13"/>
      <c r="AS817" s="13"/>
      <c r="AT817" s="13"/>
      <c r="AU817" s="13"/>
      <c r="AV817" s="13"/>
      <c r="AW817" s="13"/>
      <c r="AX817" s="13"/>
      <c r="AY817" s="13"/>
      <c r="AZ817" s="13"/>
      <c r="BA817" s="13"/>
      <c r="BB817" s="13"/>
      <c r="BC817" s="13"/>
      <c r="BD817" s="13"/>
      <c r="BE817" s="13"/>
      <c r="BF817" s="13"/>
      <c r="BG817" s="13"/>
      <c r="BH817" s="13"/>
      <c r="BI817" s="13"/>
      <c r="BJ817" s="13"/>
      <c r="BK817" s="13"/>
      <c r="BL817" s="13"/>
      <c r="BM817" s="13"/>
      <c r="BN817" s="13"/>
      <c r="BO817" s="13"/>
    </row>
    <row r="818" spans="1:67" x14ac:dyDescent="0.35">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c r="AC818" s="13"/>
      <c r="AD818" s="13"/>
      <c r="AE818" s="13"/>
      <c r="AF818" s="13"/>
      <c r="AG818" s="13"/>
      <c r="AH818" s="13"/>
      <c r="AI818" s="13"/>
      <c r="AJ818" s="13"/>
      <c r="AK818" s="13"/>
      <c r="AL818" s="13"/>
      <c r="AM818" s="13"/>
      <c r="AN818" s="13"/>
      <c r="AO818" s="13"/>
      <c r="AP818" s="13"/>
      <c r="AQ818" s="13"/>
      <c r="AR818" s="13"/>
      <c r="AS818" s="13"/>
      <c r="AT818" s="13"/>
      <c r="AU818" s="13"/>
      <c r="AV818" s="13"/>
      <c r="AW818" s="13"/>
      <c r="AX818" s="13"/>
      <c r="AY818" s="13"/>
      <c r="AZ818" s="13"/>
      <c r="BA818" s="13"/>
      <c r="BB818" s="13"/>
      <c r="BC818" s="13"/>
      <c r="BD818" s="13"/>
      <c r="BE818" s="13"/>
      <c r="BF818" s="13"/>
      <c r="BG818" s="13"/>
      <c r="BH818" s="13"/>
      <c r="BI818" s="13"/>
      <c r="BJ818" s="13"/>
      <c r="BK818" s="13"/>
      <c r="BL818" s="13"/>
      <c r="BM818" s="13"/>
      <c r="BN818" s="13"/>
      <c r="BO818" s="13"/>
    </row>
    <row r="819" spans="1:67" x14ac:dyDescent="0.35">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c r="AC819" s="13"/>
      <c r="AD819" s="13"/>
      <c r="AE819" s="13"/>
      <c r="AF819" s="13"/>
      <c r="AG819" s="13"/>
      <c r="AH819" s="13"/>
      <c r="AI819" s="13"/>
      <c r="AJ819" s="13"/>
      <c r="AK819" s="13"/>
      <c r="AL819" s="13"/>
      <c r="AM819" s="13"/>
      <c r="AN819" s="13"/>
      <c r="AO819" s="13"/>
      <c r="AP819" s="13"/>
      <c r="AQ819" s="13"/>
      <c r="AR819" s="13"/>
      <c r="AS819" s="13"/>
      <c r="AT819" s="13"/>
      <c r="AU819" s="13"/>
      <c r="AV819" s="13"/>
      <c r="AW819" s="13"/>
      <c r="AX819" s="13"/>
      <c r="AY819" s="13"/>
      <c r="AZ819" s="13"/>
      <c r="BA819" s="13"/>
      <c r="BB819" s="13"/>
      <c r="BC819" s="13"/>
      <c r="BD819" s="13"/>
      <c r="BE819" s="13"/>
      <c r="BF819" s="13"/>
      <c r="BG819" s="13"/>
      <c r="BH819" s="13"/>
      <c r="BI819" s="13"/>
      <c r="BJ819" s="13"/>
      <c r="BK819" s="13"/>
      <c r="BL819" s="13"/>
      <c r="BM819" s="13"/>
      <c r="BN819" s="13"/>
      <c r="BO819" s="13"/>
    </row>
    <row r="820" spans="1:67" x14ac:dyDescent="0.35">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c r="AC820" s="13"/>
      <c r="AD820" s="13"/>
      <c r="AE820" s="13"/>
      <c r="AF820" s="13"/>
      <c r="AG820" s="13"/>
      <c r="AH820" s="13"/>
      <c r="AI820" s="13"/>
      <c r="AJ820" s="13"/>
      <c r="AK820" s="13"/>
      <c r="AL820" s="13"/>
      <c r="AM820" s="13"/>
      <c r="AN820" s="13"/>
      <c r="AO820" s="13"/>
      <c r="AP820" s="13"/>
      <c r="AQ820" s="13"/>
      <c r="AR820" s="13"/>
      <c r="AS820" s="13"/>
      <c r="AT820" s="13"/>
      <c r="AU820" s="13"/>
      <c r="AV820" s="13"/>
      <c r="AW820" s="13"/>
      <c r="AX820" s="13"/>
      <c r="AY820" s="13"/>
      <c r="AZ820" s="13"/>
      <c r="BA820" s="13"/>
      <c r="BB820" s="13"/>
      <c r="BC820" s="13"/>
      <c r="BD820" s="13"/>
      <c r="BE820" s="13"/>
      <c r="BF820" s="13"/>
      <c r="BG820" s="13"/>
      <c r="BH820" s="13"/>
      <c r="BI820" s="13"/>
      <c r="BJ820" s="13"/>
      <c r="BK820" s="13"/>
      <c r="BL820" s="13"/>
      <c r="BM820" s="13"/>
      <c r="BN820" s="13"/>
      <c r="BO820" s="13"/>
    </row>
    <row r="821" spans="1:67" x14ac:dyDescent="0.35">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c r="AC821" s="13"/>
      <c r="AD821" s="13"/>
      <c r="AE821" s="13"/>
      <c r="AF821" s="13"/>
      <c r="AG821" s="13"/>
      <c r="AH821" s="13"/>
      <c r="AI821" s="13"/>
      <c r="AJ821" s="13"/>
      <c r="AK821" s="13"/>
      <c r="AL821" s="13"/>
      <c r="AM821" s="13"/>
      <c r="AN821" s="13"/>
      <c r="AO821" s="13"/>
      <c r="AP821" s="13"/>
      <c r="AQ821" s="13"/>
      <c r="AR821" s="13"/>
      <c r="AS821" s="13"/>
      <c r="AT821" s="13"/>
      <c r="AU821" s="13"/>
      <c r="AV821" s="13"/>
      <c r="AW821" s="13"/>
      <c r="AX821" s="13"/>
      <c r="AY821" s="13"/>
      <c r="AZ821" s="13"/>
      <c r="BA821" s="13"/>
      <c r="BB821" s="13"/>
      <c r="BC821" s="13"/>
      <c r="BD821" s="13"/>
      <c r="BE821" s="13"/>
      <c r="BF821" s="13"/>
      <c r="BG821" s="13"/>
      <c r="BH821" s="13"/>
      <c r="BI821" s="13"/>
      <c r="BJ821" s="13"/>
      <c r="BK821" s="13"/>
      <c r="BL821" s="13"/>
      <c r="BM821" s="13"/>
      <c r="BN821" s="13"/>
      <c r="BO821" s="13"/>
    </row>
    <row r="822" spans="1:67" x14ac:dyDescent="0.35">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c r="AC822" s="13"/>
      <c r="AD822" s="13"/>
      <c r="AE822" s="13"/>
      <c r="AF822" s="13"/>
      <c r="AG822" s="13"/>
      <c r="AH822" s="13"/>
      <c r="AI822" s="13"/>
      <c r="AJ822" s="13"/>
      <c r="AK822" s="13"/>
      <c r="AL822" s="13"/>
      <c r="AM822" s="13"/>
      <c r="AN822" s="13"/>
      <c r="AO822" s="13"/>
      <c r="AP822" s="13"/>
      <c r="AQ822" s="13"/>
      <c r="AR822" s="13"/>
      <c r="AS822" s="13"/>
      <c r="AT822" s="13"/>
      <c r="AU822" s="13"/>
      <c r="AV822" s="13"/>
      <c r="AW822" s="13"/>
      <c r="AX822" s="13"/>
      <c r="AY822" s="13"/>
      <c r="AZ822" s="13"/>
      <c r="BA822" s="13"/>
      <c r="BB822" s="13"/>
      <c r="BC822" s="13"/>
      <c r="BD822" s="13"/>
      <c r="BE822" s="13"/>
      <c r="BF822" s="13"/>
      <c r="BG822" s="13"/>
      <c r="BH822" s="13"/>
      <c r="BI822" s="13"/>
      <c r="BJ822" s="13"/>
      <c r="BK822" s="13"/>
      <c r="BL822" s="13"/>
      <c r="BM822" s="13"/>
      <c r="BN822" s="13"/>
      <c r="BO822" s="13"/>
    </row>
    <row r="823" spans="1:67" x14ac:dyDescent="0.35">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c r="AC823" s="13"/>
      <c r="AD823" s="13"/>
      <c r="AE823" s="13"/>
      <c r="AF823" s="13"/>
      <c r="AG823" s="13"/>
      <c r="AH823" s="13"/>
      <c r="AI823" s="13"/>
      <c r="AJ823" s="13"/>
      <c r="AK823" s="13"/>
      <c r="AL823" s="13"/>
      <c r="AM823" s="13"/>
      <c r="AN823" s="13"/>
      <c r="AO823" s="13"/>
      <c r="AP823" s="13"/>
      <c r="AQ823" s="13"/>
      <c r="AR823" s="13"/>
      <c r="AS823" s="13"/>
      <c r="AT823" s="13"/>
      <c r="AU823" s="13"/>
      <c r="AV823" s="13"/>
      <c r="AW823" s="13"/>
      <c r="AX823" s="13"/>
      <c r="AY823" s="13"/>
      <c r="AZ823" s="13"/>
      <c r="BA823" s="13"/>
      <c r="BB823" s="13"/>
      <c r="BC823" s="13"/>
      <c r="BD823" s="13"/>
      <c r="BE823" s="13"/>
      <c r="BF823" s="13"/>
      <c r="BG823" s="13"/>
      <c r="BH823" s="13"/>
      <c r="BI823" s="13"/>
      <c r="BJ823" s="13"/>
      <c r="BK823" s="13"/>
      <c r="BL823" s="13"/>
      <c r="BM823" s="13"/>
      <c r="BN823" s="13"/>
      <c r="BO823" s="13"/>
    </row>
    <row r="824" spans="1:67" x14ac:dyDescent="0.35">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c r="AK824" s="13"/>
      <c r="AL824" s="13"/>
      <c r="AM824" s="13"/>
      <c r="AN824" s="13"/>
      <c r="AO824" s="13"/>
      <c r="AP824" s="13"/>
      <c r="AQ824" s="13"/>
      <c r="AR824" s="13"/>
      <c r="AS824" s="13"/>
      <c r="AT824" s="13"/>
      <c r="AU824" s="13"/>
      <c r="AV824" s="13"/>
      <c r="AW824" s="13"/>
      <c r="AX824" s="13"/>
      <c r="AY824" s="13"/>
      <c r="AZ824" s="13"/>
      <c r="BA824" s="13"/>
      <c r="BB824" s="13"/>
      <c r="BC824" s="13"/>
      <c r="BD824" s="13"/>
      <c r="BE824" s="13"/>
      <c r="BF824" s="13"/>
      <c r="BG824" s="13"/>
      <c r="BH824" s="13"/>
      <c r="BI824" s="13"/>
      <c r="BJ824" s="13"/>
      <c r="BK824" s="13"/>
      <c r="BL824" s="13"/>
      <c r="BM824" s="13"/>
      <c r="BN824" s="13"/>
      <c r="BO824" s="13"/>
    </row>
    <row r="825" spans="1:67" x14ac:dyDescent="0.35">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c r="AK825" s="13"/>
      <c r="AL825" s="13"/>
      <c r="AM825" s="13"/>
      <c r="AN825" s="13"/>
      <c r="AO825" s="13"/>
      <c r="AP825" s="13"/>
      <c r="AQ825" s="13"/>
      <c r="AR825" s="13"/>
      <c r="AS825" s="13"/>
      <c r="AT825" s="13"/>
      <c r="AU825" s="13"/>
      <c r="AV825" s="13"/>
      <c r="AW825" s="13"/>
      <c r="AX825" s="13"/>
      <c r="AY825" s="13"/>
      <c r="AZ825" s="13"/>
      <c r="BA825" s="13"/>
      <c r="BB825" s="13"/>
      <c r="BC825" s="13"/>
      <c r="BD825" s="13"/>
      <c r="BE825" s="13"/>
      <c r="BF825" s="13"/>
      <c r="BG825" s="13"/>
      <c r="BH825" s="13"/>
      <c r="BI825" s="13"/>
      <c r="BJ825" s="13"/>
      <c r="BK825" s="13"/>
      <c r="BL825" s="13"/>
      <c r="BM825" s="13"/>
      <c r="BN825" s="13"/>
      <c r="BO825" s="13"/>
    </row>
    <row r="826" spans="1:67" x14ac:dyDescent="0.35">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c r="AC826" s="13"/>
      <c r="AD826" s="13"/>
      <c r="AE826" s="13"/>
      <c r="AF826" s="13"/>
      <c r="AG826" s="13"/>
      <c r="AH826" s="13"/>
      <c r="AI826" s="13"/>
      <c r="AJ826" s="13"/>
      <c r="AK826" s="13"/>
      <c r="AL826" s="13"/>
      <c r="AM826" s="13"/>
      <c r="AN826" s="13"/>
      <c r="AO826" s="13"/>
      <c r="AP826" s="13"/>
      <c r="AQ826" s="13"/>
      <c r="AR826" s="13"/>
      <c r="AS826" s="13"/>
      <c r="AT826" s="13"/>
      <c r="AU826" s="13"/>
      <c r="AV826" s="13"/>
      <c r="AW826" s="13"/>
      <c r="AX826" s="13"/>
      <c r="AY826" s="13"/>
      <c r="AZ826" s="13"/>
      <c r="BA826" s="13"/>
      <c r="BB826" s="13"/>
      <c r="BC826" s="13"/>
      <c r="BD826" s="13"/>
      <c r="BE826" s="13"/>
      <c r="BF826" s="13"/>
      <c r="BG826" s="13"/>
      <c r="BH826" s="13"/>
      <c r="BI826" s="13"/>
      <c r="BJ826" s="13"/>
      <c r="BK826" s="13"/>
      <c r="BL826" s="13"/>
      <c r="BM826" s="13"/>
      <c r="BN826" s="13"/>
      <c r="BO826" s="13"/>
    </row>
    <row r="827" spans="1:67" x14ac:dyDescent="0.35">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c r="AC827" s="13"/>
      <c r="AD827" s="13"/>
      <c r="AE827" s="13"/>
      <c r="AF827" s="13"/>
      <c r="AG827" s="13"/>
      <c r="AH827" s="13"/>
      <c r="AI827" s="13"/>
      <c r="AJ827" s="13"/>
      <c r="AK827" s="13"/>
      <c r="AL827" s="13"/>
      <c r="AM827" s="13"/>
      <c r="AN827" s="13"/>
      <c r="AO827" s="13"/>
      <c r="AP827" s="13"/>
      <c r="AQ827" s="13"/>
      <c r="AR827" s="13"/>
      <c r="AS827" s="13"/>
      <c r="AT827" s="13"/>
      <c r="AU827" s="13"/>
      <c r="AV827" s="13"/>
      <c r="AW827" s="13"/>
      <c r="AX827" s="13"/>
      <c r="AY827" s="13"/>
      <c r="AZ827" s="13"/>
      <c r="BA827" s="13"/>
      <c r="BB827" s="13"/>
      <c r="BC827" s="13"/>
      <c r="BD827" s="13"/>
      <c r="BE827" s="13"/>
      <c r="BF827" s="13"/>
      <c r="BG827" s="13"/>
      <c r="BH827" s="13"/>
      <c r="BI827" s="13"/>
      <c r="BJ827" s="13"/>
      <c r="BK827" s="13"/>
      <c r="BL827" s="13"/>
      <c r="BM827" s="13"/>
      <c r="BN827" s="13"/>
      <c r="BO827" s="13"/>
    </row>
    <row r="828" spans="1:67" x14ac:dyDescent="0.35">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c r="AC828" s="13"/>
      <c r="AD828" s="13"/>
      <c r="AE828" s="13"/>
      <c r="AF828" s="13"/>
      <c r="AG828" s="13"/>
      <c r="AH828" s="13"/>
      <c r="AI828" s="13"/>
      <c r="AJ828" s="13"/>
      <c r="AK828" s="13"/>
      <c r="AL828" s="13"/>
      <c r="AM828" s="13"/>
      <c r="AN828" s="13"/>
      <c r="AO828" s="13"/>
      <c r="AP828" s="13"/>
      <c r="AQ828" s="13"/>
      <c r="AR828" s="13"/>
      <c r="AS828" s="13"/>
      <c r="AT828" s="13"/>
      <c r="AU828" s="13"/>
      <c r="AV828" s="13"/>
      <c r="AW828" s="13"/>
      <c r="AX828" s="13"/>
      <c r="AY828" s="13"/>
      <c r="AZ828" s="13"/>
      <c r="BA828" s="13"/>
      <c r="BB828" s="13"/>
      <c r="BC828" s="13"/>
      <c r="BD828" s="13"/>
      <c r="BE828" s="13"/>
      <c r="BF828" s="13"/>
      <c r="BG828" s="13"/>
      <c r="BH828" s="13"/>
      <c r="BI828" s="13"/>
      <c r="BJ828" s="13"/>
      <c r="BK828" s="13"/>
      <c r="BL828" s="13"/>
      <c r="BM828" s="13"/>
      <c r="BN828" s="13"/>
      <c r="BO828" s="13"/>
    </row>
    <row r="829" spans="1:67" x14ac:dyDescent="0.35">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c r="AC829" s="13"/>
      <c r="AD829" s="13"/>
      <c r="AE829" s="13"/>
      <c r="AF829" s="13"/>
      <c r="AG829" s="13"/>
      <c r="AH829" s="13"/>
      <c r="AI829" s="13"/>
      <c r="AJ829" s="13"/>
      <c r="AK829" s="13"/>
      <c r="AL829" s="13"/>
      <c r="AM829" s="13"/>
      <c r="AN829" s="13"/>
      <c r="AO829" s="13"/>
      <c r="AP829" s="13"/>
      <c r="AQ829" s="13"/>
      <c r="AR829" s="13"/>
      <c r="AS829" s="13"/>
      <c r="AT829" s="13"/>
      <c r="AU829" s="13"/>
      <c r="AV829" s="13"/>
      <c r="AW829" s="13"/>
      <c r="AX829" s="13"/>
      <c r="AY829" s="13"/>
      <c r="AZ829" s="13"/>
      <c r="BA829" s="13"/>
      <c r="BB829" s="13"/>
      <c r="BC829" s="13"/>
      <c r="BD829" s="13"/>
      <c r="BE829" s="13"/>
      <c r="BF829" s="13"/>
      <c r="BG829" s="13"/>
      <c r="BH829" s="13"/>
      <c r="BI829" s="13"/>
      <c r="BJ829" s="13"/>
      <c r="BK829" s="13"/>
      <c r="BL829" s="13"/>
      <c r="BM829" s="13"/>
      <c r="BN829" s="13"/>
      <c r="BO829" s="13"/>
    </row>
    <row r="830" spans="1:67" x14ac:dyDescent="0.35">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c r="AC830" s="13"/>
      <c r="AD830" s="13"/>
      <c r="AE830" s="13"/>
      <c r="AF830" s="13"/>
      <c r="AG830" s="13"/>
      <c r="AH830" s="13"/>
      <c r="AI830" s="13"/>
      <c r="AJ830" s="13"/>
      <c r="AK830" s="13"/>
      <c r="AL830" s="13"/>
      <c r="AM830" s="13"/>
      <c r="AN830" s="13"/>
      <c r="AO830" s="13"/>
      <c r="AP830" s="13"/>
      <c r="AQ830" s="13"/>
      <c r="AR830" s="13"/>
      <c r="AS830" s="13"/>
      <c r="AT830" s="13"/>
      <c r="AU830" s="13"/>
      <c r="AV830" s="13"/>
      <c r="AW830" s="13"/>
      <c r="AX830" s="13"/>
      <c r="AY830" s="13"/>
      <c r="AZ830" s="13"/>
      <c r="BA830" s="13"/>
      <c r="BB830" s="13"/>
      <c r="BC830" s="13"/>
      <c r="BD830" s="13"/>
      <c r="BE830" s="13"/>
      <c r="BF830" s="13"/>
      <c r="BG830" s="13"/>
      <c r="BH830" s="13"/>
      <c r="BI830" s="13"/>
      <c r="BJ830" s="13"/>
      <c r="BK830" s="13"/>
      <c r="BL830" s="13"/>
      <c r="BM830" s="13"/>
      <c r="BN830" s="13"/>
      <c r="BO830" s="13"/>
    </row>
    <row r="831" spans="1:67" x14ac:dyDescent="0.35">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c r="AC831" s="13"/>
      <c r="AD831" s="13"/>
      <c r="AE831" s="13"/>
      <c r="AF831" s="13"/>
      <c r="AG831" s="13"/>
      <c r="AH831" s="13"/>
      <c r="AI831" s="13"/>
      <c r="AJ831" s="13"/>
      <c r="AK831" s="13"/>
      <c r="AL831" s="13"/>
      <c r="AM831" s="13"/>
      <c r="AN831" s="13"/>
      <c r="AO831" s="13"/>
      <c r="AP831" s="13"/>
      <c r="AQ831" s="13"/>
      <c r="AR831" s="13"/>
      <c r="AS831" s="13"/>
      <c r="AT831" s="13"/>
      <c r="AU831" s="13"/>
      <c r="AV831" s="13"/>
      <c r="AW831" s="13"/>
      <c r="AX831" s="13"/>
      <c r="AY831" s="13"/>
      <c r="AZ831" s="13"/>
      <c r="BA831" s="13"/>
      <c r="BB831" s="13"/>
      <c r="BC831" s="13"/>
      <c r="BD831" s="13"/>
      <c r="BE831" s="13"/>
      <c r="BF831" s="13"/>
      <c r="BG831" s="13"/>
      <c r="BH831" s="13"/>
      <c r="BI831" s="13"/>
      <c r="BJ831" s="13"/>
      <c r="BK831" s="13"/>
      <c r="BL831" s="13"/>
      <c r="BM831" s="13"/>
      <c r="BN831" s="13"/>
      <c r="BO831" s="13"/>
    </row>
    <row r="832" spans="1:67" x14ac:dyDescent="0.35">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c r="AK832" s="13"/>
      <c r="AL832" s="13"/>
      <c r="AM832" s="13"/>
      <c r="AN832" s="13"/>
      <c r="AO832" s="13"/>
      <c r="AP832" s="13"/>
      <c r="AQ832" s="13"/>
      <c r="AR832" s="13"/>
      <c r="AS832" s="13"/>
      <c r="AT832" s="13"/>
      <c r="AU832" s="13"/>
      <c r="AV832" s="13"/>
      <c r="AW832" s="13"/>
      <c r="AX832" s="13"/>
      <c r="AY832" s="13"/>
      <c r="AZ832" s="13"/>
      <c r="BA832" s="13"/>
      <c r="BB832" s="13"/>
      <c r="BC832" s="13"/>
      <c r="BD832" s="13"/>
      <c r="BE832" s="13"/>
      <c r="BF832" s="13"/>
      <c r="BG832" s="13"/>
      <c r="BH832" s="13"/>
      <c r="BI832" s="13"/>
      <c r="BJ832" s="13"/>
      <c r="BK832" s="13"/>
      <c r="BL832" s="13"/>
      <c r="BM832" s="13"/>
      <c r="BN832" s="13"/>
      <c r="BO832" s="13"/>
    </row>
    <row r="833" spans="1:67" x14ac:dyDescent="0.35">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c r="AK833" s="13"/>
      <c r="AL833" s="13"/>
      <c r="AM833" s="13"/>
      <c r="AN833" s="13"/>
      <c r="AO833" s="13"/>
      <c r="AP833" s="13"/>
      <c r="AQ833" s="13"/>
      <c r="AR833" s="13"/>
      <c r="AS833" s="13"/>
      <c r="AT833" s="13"/>
      <c r="AU833" s="13"/>
      <c r="AV833" s="13"/>
      <c r="AW833" s="13"/>
      <c r="AX833" s="13"/>
      <c r="AY833" s="13"/>
      <c r="AZ833" s="13"/>
      <c r="BA833" s="13"/>
      <c r="BB833" s="13"/>
      <c r="BC833" s="13"/>
      <c r="BD833" s="13"/>
      <c r="BE833" s="13"/>
      <c r="BF833" s="13"/>
      <c r="BG833" s="13"/>
      <c r="BH833" s="13"/>
      <c r="BI833" s="13"/>
      <c r="BJ833" s="13"/>
      <c r="BK833" s="13"/>
      <c r="BL833" s="13"/>
      <c r="BM833" s="13"/>
      <c r="BN833" s="13"/>
      <c r="BO833" s="13"/>
    </row>
    <row r="834" spans="1:67" x14ac:dyDescent="0.35">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c r="AK834" s="13"/>
      <c r="AL834" s="13"/>
      <c r="AM834" s="13"/>
      <c r="AN834" s="13"/>
      <c r="AO834" s="13"/>
      <c r="AP834" s="13"/>
      <c r="AQ834" s="13"/>
      <c r="AR834" s="13"/>
      <c r="AS834" s="13"/>
      <c r="AT834" s="13"/>
      <c r="AU834" s="13"/>
      <c r="AV834" s="13"/>
      <c r="AW834" s="13"/>
      <c r="AX834" s="13"/>
      <c r="AY834" s="13"/>
      <c r="AZ834" s="13"/>
      <c r="BA834" s="13"/>
      <c r="BB834" s="13"/>
      <c r="BC834" s="13"/>
      <c r="BD834" s="13"/>
      <c r="BE834" s="13"/>
      <c r="BF834" s="13"/>
      <c r="BG834" s="13"/>
      <c r="BH834" s="13"/>
      <c r="BI834" s="13"/>
      <c r="BJ834" s="13"/>
      <c r="BK834" s="13"/>
      <c r="BL834" s="13"/>
      <c r="BM834" s="13"/>
      <c r="BN834" s="13"/>
      <c r="BO834" s="13"/>
    </row>
    <row r="835" spans="1:67" x14ac:dyDescent="0.35">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c r="AK835" s="13"/>
      <c r="AL835" s="13"/>
      <c r="AM835" s="13"/>
      <c r="AN835" s="13"/>
      <c r="AO835" s="13"/>
      <c r="AP835" s="13"/>
      <c r="AQ835" s="13"/>
      <c r="AR835" s="13"/>
      <c r="AS835" s="13"/>
      <c r="AT835" s="13"/>
      <c r="AU835" s="13"/>
      <c r="AV835" s="13"/>
      <c r="AW835" s="13"/>
      <c r="AX835" s="13"/>
      <c r="AY835" s="13"/>
      <c r="AZ835" s="13"/>
      <c r="BA835" s="13"/>
      <c r="BB835" s="13"/>
      <c r="BC835" s="13"/>
      <c r="BD835" s="13"/>
      <c r="BE835" s="13"/>
      <c r="BF835" s="13"/>
      <c r="BG835" s="13"/>
      <c r="BH835" s="13"/>
      <c r="BI835" s="13"/>
      <c r="BJ835" s="13"/>
      <c r="BK835" s="13"/>
      <c r="BL835" s="13"/>
      <c r="BM835" s="13"/>
      <c r="BN835" s="13"/>
      <c r="BO835" s="13"/>
    </row>
    <row r="836" spans="1:67" x14ac:dyDescent="0.35">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c r="AK836" s="13"/>
      <c r="AL836" s="13"/>
      <c r="AM836" s="13"/>
      <c r="AN836" s="13"/>
      <c r="AO836" s="13"/>
      <c r="AP836" s="13"/>
      <c r="AQ836" s="13"/>
      <c r="AR836" s="13"/>
      <c r="AS836" s="13"/>
      <c r="AT836" s="13"/>
      <c r="AU836" s="13"/>
      <c r="AV836" s="13"/>
      <c r="AW836" s="13"/>
      <c r="AX836" s="13"/>
      <c r="AY836" s="13"/>
      <c r="AZ836" s="13"/>
      <c r="BA836" s="13"/>
      <c r="BB836" s="13"/>
      <c r="BC836" s="13"/>
      <c r="BD836" s="13"/>
      <c r="BE836" s="13"/>
      <c r="BF836" s="13"/>
      <c r="BG836" s="13"/>
      <c r="BH836" s="13"/>
      <c r="BI836" s="13"/>
      <c r="BJ836" s="13"/>
      <c r="BK836" s="13"/>
      <c r="BL836" s="13"/>
      <c r="BM836" s="13"/>
      <c r="BN836" s="13"/>
      <c r="BO836" s="13"/>
    </row>
    <row r="837" spans="1:67" x14ac:dyDescent="0.35">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c r="AK837" s="13"/>
      <c r="AL837" s="13"/>
      <c r="AM837" s="13"/>
      <c r="AN837" s="13"/>
      <c r="AO837" s="13"/>
      <c r="AP837" s="13"/>
      <c r="AQ837" s="13"/>
      <c r="AR837" s="13"/>
      <c r="AS837" s="13"/>
      <c r="AT837" s="13"/>
      <c r="AU837" s="13"/>
      <c r="AV837" s="13"/>
      <c r="AW837" s="13"/>
      <c r="AX837" s="13"/>
      <c r="AY837" s="13"/>
      <c r="AZ837" s="13"/>
      <c r="BA837" s="13"/>
      <c r="BB837" s="13"/>
      <c r="BC837" s="13"/>
      <c r="BD837" s="13"/>
      <c r="BE837" s="13"/>
      <c r="BF837" s="13"/>
      <c r="BG837" s="13"/>
      <c r="BH837" s="13"/>
      <c r="BI837" s="13"/>
      <c r="BJ837" s="13"/>
      <c r="BK837" s="13"/>
      <c r="BL837" s="13"/>
      <c r="BM837" s="13"/>
      <c r="BN837" s="13"/>
      <c r="BO837" s="13"/>
    </row>
    <row r="838" spans="1:67" x14ac:dyDescent="0.35">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c r="AC838" s="13"/>
      <c r="AD838" s="13"/>
      <c r="AE838" s="13"/>
      <c r="AF838" s="13"/>
      <c r="AG838" s="13"/>
      <c r="AH838" s="13"/>
      <c r="AI838" s="13"/>
      <c r="AJ838" s="13"/>
      <c r="AK838" s="13"/>
      <c r="AL838" s="13"/>
      <c r="AM838" s="13"/>
      <c r="AN838" s="13"/>
      <c r="AO838" s="13"/>
      <c r="AP838" s="13"/>
      <c r="AQ838" s="13"/>
      <c r="AR838" s="13"/>
      <c r="AS838" s="13"/>
      <c r="AT838" s="13"/>
      <c r="AU838" s="13"/>
      <c r="AV838" s="13"/>
      <c r="AW838" s="13"/>
      <c r="AX838" s="13"/>
      <c r="AY838" s="13"/>
      <c r="AZ838" s="13"/>
      <c r="BA838" s="13"/>
      <c r="BB838" s="13"/>
      <c r="BC838" s="13"/>
      <c r="BD838" s="13"/>
      <c r="BE838" s="13"/>
      <c r="BF838" s="13"/>
      <c r="BG838" s="13"/>
      <c r="BH838" s="13"/>
      <c r="BI838" s="13"/>
      <c r="BJ838" s="13"/>
      <c r="BK838" s="13"/>
      <c r="BL838" s="13"/>
      <c r="BM838" s="13"/>
      <c r="BN838" s="13"/>
      <c r="BO838" s="13"/>
    </row>
    <row r="839" spans="1:67" x14ac:dyDescent="0.35">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c r="AC839" s="13"/>
      <c r="AD839" s="13"/>
      <c r="AE839" s="13"/>
      <c r="AF839" s="13"/>
      <c r="AG839" s="13"/>
      <c r="AH839" s="13"/>
      <c r="AI839" s="13"/>
      <c r="AJ839" s="13"/>
      <c r="AK839" s="13"/>
      <c r="AL839" s="13"/>
      <c r="AM839" s="13"/>
      <c r="AN839" s="13"/>
      <c r="AO839" s="13"/>
      <c r="AP839" s="13"/>
      <c r="AQ839" s="13"/>
      <c r="AR839" s="13"/>
      <c r="AS839" s="13"/>
      <c r="AT839" s="13"/>
      <c r="AU839" s="13"/>
      <c r="AV839" s="13"/>
      <c r="AW839" s="13"/>
      <c r="AX839" s="13"/>
      <c r="AY839" s="13"/>
      <c r="AZ839" s="13"/>
      <c r="BA839" s="13"/>
      <c r="BB839" s="13"/>
      <c r="BC839" s="13"/>
      <c r="BD839" s="13"/>
      <c r="BE839" s="13"/>
      <c r="BF839" s="13"/>
      <c r="BG839" s="13"/>
      <c r="BH839" s="13"/>
      <c r="BI839" s="13"/>
      <c r="BJ839" s="13"/>
      <c r="BK839" s="13"/>
      <c r="BL839" s="13"/>
      <c r="BM839" s="13"/>
      <c r="BN839" s="13"/>
      <c r="BO839" s="13"/>
    </row>
    <row r="840" spans="1:67" x14ac:dyDescent="0.35">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c r="AC840" s="13"/>
      <c r="AD840" s="13"/>
      <c r="AE840" s="13"/>
      <c r="AF840" s="13"/>
      <c r="AG840" s="13"/>
      <c r="AH840" s="13"/>
      <c r="AI840" s="13"/>
      <c r="AJ840" s="13"/>
      <c r="AK840" s="13"/>
      <c r="AL840" s="13"/>
      <c r="AM840" s="13"/>
      <c r="AN840" s="13"/>
      <c r="AO840" s="13"/>
      <c r="AP840" s="13"/>
      <c r="AQ840" s="13"/>
      <c r="AR840" s="13"/>
      <c r="AS840" s="13"/>
      <c r="AT840" s="13"/>
      <c r="AU840" s="13"/>
      <c r="AV840" s="13"/>
      <c r="AW840" s="13"/>
      <c r="AX840" s="13"/>
      <c r="AY840" s="13"/>
      <c r="AZ840" s="13"/>
      <c r="BA840" s="13"/>
      <c r="BB840" s="13"/>
      <c r="BC840" s="13"/>
      <c r="BD840" s="13"/>
      <c r="BE840" s="13"/>
      <c r="BF840" s="13"/>
      <c r="BG840" s="13"/>
      <c r="BH840" s="13"/>
      <c r="BI840" s="13"/>
      <c r="BJ840" s="13"/>
      <c r="BK840" s="13"/>
      <c r="BL840" s="13"/>
      <c r="BM840" s="13"/>
      <c r="BN840" s="13"/>
      <c r="BO840" s="13"/>
    </row>
    <row r="841" spans="1:67" x14ac:dyDescent="0.35">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c r="AC841" s="13"/>
      <c r="AD841" s="13"/>
      <c r="AE841" s="13"/>
      <c r="AF841" s="13"/>
      <c r="AG841" s="13"/>
      <c r="AH841" s="13"/>
      <c r="AI841" s="13"/>
      <c r="AJ841" s="13"/>
      <c r="AK841" s="13"/>
      <c r="AL841" s="13"/>
      <c r="AM841" s="13"/>
      <c r="AN841" s="13"/>
      <c r="AO841" s="13"/>
      <c r="AP841" s="13"/>
      <c r="AQ841" s="13"/>
      <c r="AR841" s="13"/>
      <c r="AS841" s="13"/>
      <c r="AT841" s="13"/>
      <c r="AU841" s="13"/>
      <c r="AV841" s="13"/>
      <c r="AW841" s="13"/>
      <c r="AX841" s="13"/>
      <c r="AY841" s="13"/>
      <c r="AZ841" s="13"/>
      <c r="BA841" s="13"/>
      <c r="BB841" s="13"/>
      <c r="BC841" s="13"/>
      <c r="BD841" s="13"/>
      <c r="BE841" s="13"/>
      <c r="BF841" s="13"/>
      <c r="BG841" s="13"/>
      <c r="BH841" s="13"/>
      <c r="BI841" s="13"/>
      <c r="BJ841" s="13"/>
      <c r="BK841" s="13"/>
      <c r="BL841" s="13"/>
      <c r="BM841" s="13"/>
      <c r="BN841" s="13"/>
      <c r="BO841" s="13"/>
    </row>
    <row r="842" spans="1:67" x14ac:dyDescent="0.35">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c r="AC842" s="13"/>
      <c r="AD842" s="13"/>
      <c r="AE842" s="13"/>
      <c r="AF842" s="13"/>
      <c r="AG842" s="13"/>
      <c r="AH842" s="13"/>
      <c r="AI842" s="13"/>
      <c r="AJ842" s="13"/>
      <c r="AK842" s="13"/>
      <c r="AL842" s="13"/>
      <c r="AM842" s="13"/>
      <c r="AN842" s="13"/>
      <c r="AO842" s="13"/>
      <c r="AP842" s="13"/>
      <c r="AQ842" s="13"/>
      <c r="AR842" s="13"/>
      <c r="AS842" s="13"/>
      <c r="AT842" s="13"/>
      <c r="AU842" s="13"/>
      <c r="AV842" s="13"/>
      <c r="AW842" s="13"/>
      <c r="AX842" s="13"/>
      <c r="AY842" s="13"/>
      <c r="AZ842" s="13"/>
      <c r="BA842" s="13"/>
      <c r="BB842" s="13"/>
      <c r="BC842" s="13"/>
      <c r="BD842" s="13"/>
      <c r="BE842" s="13"/>
      <c r="BF842" s="13"/>
      <c r="BG842" s="13"/>
      <c r="BH842" s="13"/>
      <c r="BI842" s="13"/>
      <c r="BJ842" s="13"/>
      <c r="BK842" s="13"/>
      <c r="BL842" s="13"/>
      <c r="BM842" s="13"/>
      <c r="BN842" s="13"/>
      <c r="BO842" s="13"/>
    </row>
    <row r="843" spans="1:67" x14ac:dyDescent="0.35">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c r="AC843" s="13"/>
      <c r="AD843" s="13"/>
      <c r="AE843" s="13"/>
      <c r="AF843" s="13"/>
      <c r="AG843" s="13"/>
      <c r="AH843" s="13"/>
      <c r="AI843" s="13"/>
      <c r="AJ843" s="13"/>
      <c r="AK843" s="13"/>
      <c r="AL843" s="13"/>
      <c r="AM843" s="13"/>
      <c r="AN843" s="13"/>
      <c r="AO843" s="13"/>
      <c r="AP843" s="13"/>
      <c r="AQ843" s="13"/>
      <c r="AR843" s="13"/>
      <c r="AS843" s="13"/>
      <c r="AT843" s="13"/>
      <c r="AU843" s="13"/>
      <c r="AV843" s="13"/>
      <c r="AW843" s="13"/>
      <c r="AX843" s="13"/>
      <c r="AY843" s="13"/>
      <c r="AZ843" s="13"/>
      <c r="BA843" s="13"/>
      <c r="BB843" s="13"/>
      <c r="BC843" s="13"/>
      <c r="BD843" s="13"/>
      <c r="BE843" s="13"/>
      <c r="BF843" s="13"/>
      <c r="BG843" s="13"/>
      <c r="BH843" s="13"/>
      <c r="BI843" s="13"/>
      <c r="BJ843" s="13"/>
      <c r="BK843" s="13"/>
      <c r="BL843" s="13"/>
      <c r="BM843" s="13"/>
      <c r="BN843" s="13"/>
      <c r="BO843" s="13"/>
    </row>
    <row r="844" spans="1:67" x14ac:dyDescent="0.35">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c r="AC844" s="13"/>
      <c r="AD844" s="13"/>
      <c r="AE844" s="13"/>
      <c r="AF844" s="13"/>
      <c r="AG844" s="13"/>
      <c r="AH844" s="13"/>
      <c r="AI844" s="13"/>
      <c r="AJ844" s="13"/>
      <c r="AK844" s="13"/>
      <c r="AL844" s="13"/>
      <c r="AM844" s="13"/>
      <c r="AN844" s="13"/>
      <c r="AO844" s="13"/>
      <c r="AP844" s="13"/>
      <c r="AQ844" s="13"/>
      <c r="AR844" s="13"/>
      <c r="AS844" s="13"/>
      <c r="AT844" s="13"/>
      <c r="AU844" s="13"/>
      <c r="AV844" s="13"/>
      <c r="AW844" s="13"/>
      <c r="AX844" s="13"/>
      <c r="AY844" s="13"/>
      <c r="AZ844" s="13"/>
      <c r="BA844" s="13"/>
      <c r="BB844" s="13"/>
      <c r="BC844" s="13"/>
      <c r="BD844" s="13"/>
      <c r="BE844" s="13"/>
      <c r="BF844" s="13"/>
      <c r="BG844" s="13"/>
      <c r="BH844" s="13"/>
      <c r="BI844" s="13"/>
      <c r="BJ844" s="13"/>
      <c r="BK844" s="13"/>
      <c r="BL844" s="13"/>
      <c r="BM844" s="13"/>
      <c r="BN844" s="13"/>
      <c r="BO844" s="13"/>
    </row>
    <row r="845" spans="1:67" x14ac:dyDescent="0.35">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c r="AC845" s="13"/>
      <c r="AD845" s="13"/>
      <c r="AE845" s="13"/>
      <c r="AF845" s="13"/>
      <c r="AG845" s="13"/>
      <c r="AH845" s="13"/>
      <c r="AI845" s="13"/>
      <c r="AJ845" s="13"/>
      <c r="AK845" s="13"/>
      <c r="AL845" s="13"/>
      <c r="AM845" s="13"/>
      <c r="AN845" s="13"/>
      <c r="AO845" s="13"/>
      <c r="AP845" s="13"/>
      <c r="AQ845" s="13"/>
      <c r="AR845" s="13"/>
      <c r="AS845" s="13"/>
      <c r="AT845" s="13"/>
      <c r="AU845" s="13"/>
      <c r="AV845" s="13"/>
      <c r="AW845" s="13"/>
      <c r="AX845" s="13"/>
      <c r="AY845" s="13"/>
      <c r="AZ845" s="13"/>
      <c r="BA845" s="13"/>
      <c r="BB845" s="13"/>
      <c r="BC845" s="13"/>
      <c r="BD845" s="13"/>
      <c r="BE845" s="13"/>
      <c r="BF845" s="13"/>
      <c r="BG845" s="13"/>
      <c r="BH845" s="13"/>
      <c r="BI845" s="13"/>
      <c r="BJ845" s="13"/>
      <c r="BK845" s="13"/>
      <c r="BL845" s="13"/>
      <c r="BM845" s="13"/>
      <c r="BN845" s="13"/>
      <c r="BO845" s="13"/>
    </row>
    <row r="846" spans="1:67" x14ac:dyDescent="0.35">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c r="AC846" s="13"/>
      <c r="AD846" s="13"/>
      <c r="AE846" s="13"/>
      <c r="AF846" s="13"/>
      <c r="AG846" s="13"/>
      <c r="AH846" s="13"/>
      <c r="AI846" s="13"/>
      <c r="AJ846" s="13"/>
      <c r="AK846" s="13"/>
      <c r="AL846" s="13"/>
      <c r="AM846" s="13"/>
      <c r="AN846" s="13"/>
      <c r="AO846" s="13"/>
      <c r="AP846" s="13"/>
      <c r="AQ846" s="13"/>
      <c r="AR846" s="13"/>
      <c r="AS846" s="13"/>
      <c r="AT846" s="13"/>
      <c r="AU846" s="13"/>
      <c r="AV846" s="13"/>
      <c r="AW846" s="13"/>
      <c r="AX846" s="13"/>
      <c r="AY846" s="13"/>
      <c r="AZ846" s="13"/>
      <c r="BA846" s="13"/>
      <c r="BB846" s="13"/>
      <c r="BC846" s="13"/>
      <c r="BD846" s="13"/>
      <c r="BE846" s="13"/>
      <c r="BF846" s="13"/>
      <c r="BG846" s="13"/>
      <c r="BH846" s="13"/>
      <c r="BI846" s="13"/>
      <c r="BJ846" s="13"/>
      <c r="BK846" s="13"/>
      <c r="BL846" s="13"/>
      <c r="BM846" s="13"/>
      <c r="BN846" s="13"/>
      <c r="BO846" s="13"/>
    </row>
    <row r="847" spans="1:67" x14ac:dyDescent="0.35">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c r="AC847" s="13"/>
      <c r="AD847" s="13"/>
      <c r="AE847" s="13"/>
      <c r="AF847" s="13"/>
      <c r="AG847" s="13"/>
      <c r="AH847" s="13"/>
      <c r="AI847" s="13"/>
      <c r="AJ847" s="13"/>
      <c r="AK847" s="13"/>
      <c r="AL847" s="13"/>
      <c r="AM847" s="13"/>
      <c r="AN847" s="13"/>
      <c r="AO847" s="13"/>
      <c r="AP847" s="13"/>
      <c r="AQ847" s="13"/>
      <c r="AR847" s="13"/>
      <c r="AS847" s="13"/>
      <c r="AT847" s="13"/>
      <c r="AU847" s="13"/>
      <c r="AV847" s="13"/>
      <c r="AW847" s="13"/>
      <c r="AX847" s="13"/>
      <c r="AY847" s="13"/>
      <c r="AZ847" s="13"/>
      <c r="BA847" s="13"/>
      <c r="BB847" s="13"/>
      <c r="BC847" s="13"/>
      <c r="BD847" s="13"/>
      <c r="BE847" s="13"/>
      <c r="BF847" s="13"/>
      <c r="BG847" s="13"/>
      <c r="BH847" s="13"/>
      <c r="BI847" s="13"/>
      <c r="BJ847" s="13"/>
      <c r="BK847" s="13"/>
      <c r="BL847" s="13"/>
      <c r="BM847" s="13"/>
      <c r="BN847" s="13"/>
      <c r="BO847" s="13"/>
    </row>
    <row r="848" spans="1:67" x14ac:dyDescent="0.35">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c r="AC848" s="13"/>
      <c r="AD848" s="13"/>
      <c r="AE848" s="13"/>
      <c r="AF848" s="13"/>
      <c r="AG848" s="13"/>
      <c r="AH848" s="13"/>
      <c r="AI848" s="13"/>
      <c r="AJ848" s="13"/>
      <c r="AK848" s="13"/>
      <c r="AL848" s="13"/>
      <c r="AM848" s="13"/>
      <c r="AN848" s="13"/>
      <c r="AO848" s="13"/>
      <c r="AP848" s="13"/>
      <c r="AQ848" s="13"/>
      <c r="AR848" s="13"/>
      <c r="AS848" s="13"/>
      <c r="AT848" s="13"/>
      <c r="AU848" s="13"/>
      <c r="AV848" s="13"/>
      <c r="AW848" s="13"/>
      <c r="AX848" s="13"/>
      <c r="AY848" s="13"/>
      <c r="AZ848" s="13"/>
      <c r="BA848" s="13"/>
      <c r="BB848" s="13"/>
      <c r="BC848" s="13"/>
      <c r="BD848" s="13"/>
      <c r="BE848" s="13"/>
      <c r="BF848" s="13"/>
      <c r="BG848" s="13"/>
      <c r="BH848" s="13"/>
      <c r="BI848" s="13"/>
      <c r="BJ848" s="13"/>
      <c r="BK848" s="13"/>
      <c r="BL848" s="13"/>
      <c r="BM848" s="13"/>
      <c r="BN848" s="13"/>
      <c r="BO848" s="13"/>
    </row>
    <row r="849" spans="1:67" x14ac:dyDescent="0.35">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c r="AC849" s="13"/>
      <c r="AD849" s="13"/>
      <c r="AE849" s="13"/>
      <c r="AF849" s="13"/>
      <c r="AG849" s="13"/>
      <c r="AH849" s="13"/>
      <c r="AI849" s="13"/>
      <c r="AJ849" s="13"/>
      <c r="AK849" s="13"/>
      <c r="AL849" s="13"/>
      <c r="AM849" s="13"/>
      <c r="AN849" s="13"/>
      <c r="AO849" s="13"/>
      <c r="AP849" s="13"/>
      <c r="AQ849" s="13"/>
      <c r="AR849" s="13"/>
      <c r="AS849" s="13"/>
      <c r="AT849" s="13"/>
      <c r="AU849" s="13"/>
      <c r="AV849" s="13"/>
      <c r="AW849" s="13"/>
      <c r="AX849" s="13"/>
      <c r="AY849" s="13"/>
      <c r="AZ849" s="13"/>
      <c r="BA849" s="13"/>
      <c r="BB849" s="13"/>
      <c r="BC849" s="13"/>
      <c r="BD849" s="13"/>
      <c r="BE849" s="13"/>
      <c r="BF849" s="13"/>
      <c r="BG849" s="13"/>
      <c r="BH849" s="13"/>
      <c r="BI849" s="13"/>
      <c r="BJ849" s="13"/>
      <c r="BK849" s="13"/>
      <c r="BL849" s="13"/>
      <c r="BM849" s="13"/>
      <c r="BN849" s="13"/>
      <c r="BO849" s="13"/>
    </row>
    <row r="850" spans="1:67" x14ac:dyDescent="0.35">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c r="AC850" s="13"/>
      <c r="AD850" s="13"/>
      <c r="AE850" s="13"/>
      <c r="AF850" s="13"/>
      <c r="AG850" s="13"/>
      <c r="AH850" s="13"/>
      <c r="AI850" s="13"/>
      <c r="AJ850" s="13"/>
      <c r="AK850" s="13"/>
      <c r="AL850" s="13"/>
      <c r="AM850" s="13"/>
      <c r="AN850" s="13"/>
      <c r="AO850" s="13"/>
      <c r="AP850" s="13"/>
      <c r="AQ850" s="13"/>
      <c r="AR850" s="13"/>
      <c r="AS850" s="13"/>
      <c r="AT850" s="13"/>
      <c r="AU850" s="13"/>
      <c r="AV850" s="13"/>
      <c r="AW850" s="13"/>
      <c r="AX850" s="13"/>
      <c r="AY850" s="13"/>
      <c r="AZ850" s="13"/>
      <c r="BA850" s="13"/>
      <c r="BB850" s="13"/>
      <c r="BC850" s="13"/>
      <c r="BD850" s="13"/>
      <c r="BE850" s="13"/>
      <c r="BF850" s="13"/>
      <c r="BG850" s="13"/>
      <c r="BH850" s="13"/>
      <c r="BI850" s="13"/>
      <c r="BJ850" s="13"/>
      <c r="BK850" s="13"/>
      <c r="BL850" s="13"/>
      <c r="BM850" s="13"/>
      <c r="BN850" s="13"/>
      <c r="BO850" s="13"/>
    </row>
    <row r="851" spans="1:67" x14ac:dyDescent="0.35">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c r="AC851" s="13"/>
      <c r="AD851" s="13"/>
      <c r="AE851" s="13"/>
      <c r="AF851" s="13"/>
      <c r="AG851" s="13"/>
      <c r="AH851" s="13"/>
      <c r="AI851" s="13"/>
      <c r="AJ851" s="13"/>
      <c r="AK851" s="13"/>
      <c r="AL851" s="13"/>
      <c r="AM851" s="13"/>
      <c r="AN851" s="13"/>
      <c r="AO851" s="13"/>
      <c r="AP851" s="13"/>
      <c r="AQ851" s="13"/>
      <c r="AR851" s="13"/>
      <c r="AS851" s="13"/>
      <c r="AT851" s="13"/>
      <c r="AU851" s="13"/>
      <c r="AV851" s="13"/>
      <c r="AW851" s="13"/>
      <c r="AX851" s="13"/>
      <c r="AY851" s="13"/>
      <c r="AZ851" s="13"/>
      <c r="BA851" s="13"/>
      <c r="BB851" s="13"/>
      <c r="BC851" s="13"/>
      <c r="BD851" s="13"/>
      <c r="BE851" s="13"/>
      <c r="BF851" s="13"/>
      <c r="BG851" s="13"/>
      <c r="BH851" s="13"/>
      <c r="BI851" s="13"/>
      <c r="BJ851" s="13"/>
      <c r="BK851" s="13"/>
      <c r="BL851" s="13"/>
      <c r="BM851" s="13"/>
      <c r="BN851" s="13"/>
      <c r="BO851" s="13"/>
    </row>
    <row r="852" spans="1:67" x14ac:dyDescent="0.35">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c r="AC852" s="13"/>
      <c r="AD852" s="13"/>
      <c r="AE852" s="13"/>
      <c r="AF852" s="13"/>
      <c r="AG852" s="13"/>
      <c r="AH852" s="13"/>
      <c r="AI852" s="13"/>
      <c r="AJ852" s="13"/>
      <c r="AK852" s="13"/>
      <c r="AL852" s="13"/>
      <c r="AM852" s="13"/>
      <c r="AN852" s="13"/>
      <c r="AO852" s="13"/>
      <c r="AP852" s="13"/>
      <c r="AQ852" s="13"/>
      <c r="AR852" s="13"/>
      <c r="AS852" s="13"/>
      <c r="AT852" s="13"/>
      <c r="AU852" s="13"/>
      <c r="AV852" s="13"/>
      <c r="AW852" s="13"/>
      <c r="AX852" s="13"/>
      <c r="AY852" s="13"/>
      <c r="AZ852" s="13"/>
      <c r="BA852" s="13"/>
      <c r="BB852" s="13"/>
      <c r="BC852" s="13"/>
      <c r="BD852" s="13"/>
      <c r="BE852" s="13"/>
      <c r="BF852" s="13"/>
      <c r="BG852" s="13"/>
      <c r="BH852" s="13"/>
      <c r="BI852" s="13"/>
      <c r="BJ852" s="13"/>
      <c r="BK852" s="13"/>
      <c r="BL852" s="13"/>
      <c r="BM852" s="13"/>
      <c r="BN852" s="13"/>
      <c r="BO852" s="13"/>
    </row>
    <row r="853" spans="1:67" x14ac:dyDescent="0.35">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c r="AC853" s="13"/>
      <c r="AD853" s="13"/>
      <c r="AE853" s="13"/>
      <c r="AF853" s="13"/>
      <c r="AG853" s="13"/>
      <c r="AH853" s="13"/>
      <c r="AI853" s="13"/>
      <c r="AJ853" s="13"/>
      <c r="AK853" s="13"/>
      <c r="AL853" s="13"/>
      <c r="AM853" s="13"/>
      <c r="AN853" s="13"/>
      <c r="AO853" s="13"/>
      <c r="AP853" s="13"/>
      <c r="AQ853" s="13"/>
      <c r="AR853" s="13"/>
      <c r="AS853" s="13"/>
      <c r="AT853" s="13"/>
      <c r="AU853" s="13"/>
      <c r="AV853" s="13"/>
      <c r="AW853" s="13"/>
      <c r="AX853" s="13"/>
      <c r="AY853" s="13"/>
      <c r="AZ853" s="13"/>
      <c r="BA853" s="13"/>
      <c r="BB853" s="13"/>
      <c r="BC853" s="13"/>
      <c r="BD853" s="13"/>
      <c r="BE853" s="13"/>
      <c r="BF853" s="13"/>
      <c r="BG853" s="13"/>
      <c r="BH853" s="13"/>
      <c r="BI853" s="13"/>
      <c r="BJ853" s="13"/>
      <c r="BK853" s="13"/>
      <c r="BL853" s="13"/>
      <c r="BM853" s="13"/>
      <c r="BN853" s="13"/>
      <c r="BO853" s="13"/>
    </row>
    <row r="854" spans="1:67" x14ac:dyDescent="0.35">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c r="AC854" s="13"/>
      <c r="AD854" s="13"/>
      <c r="AE854" s="13"/>
      <c r="AF854" s="13"/>
      <c r="AG854" s="13"/>
      <c r="AH854" s="13"/>
      <c r="AI854" s="13"/>
      <c r="AJ854" s="13"/>
      <c r="AK854" s="13"/>
      <c r="AL854" s="13"/>
      <c r="AM854" s="13"/>
      <c r="AN854" s="13"/>
      <c r="AO854" s="13"/>
      <c r="AP854" s="13"/>
      <c r="AQ854" s="13"/>
      <c r="AR854" s="13"/>
      <c r="AS854" s="13"/>
      <c r="AT854" s="13"/>
      <c r="AU854" s="13"/>
      <c r="AV854" s="13"/>
      <c r="AW854" s="13"/>
      <c r="AX854" s="13"/>
      <c r="AY854" s="13"/>
      <c r="AZ854" s="13"/>
      <c r="BA854" s="13"/>
      <c r="BB854" s="13"/>
      <c r="BC854" s="13"/>
      <c r="BD854" s="13"/>
      <c r="BE854" s="13"/>
      <c r="BF854" s="13"/>
      <c r="BG854" s="13"/>
      <c r="BH854" s="13"/>
      <c r="BI854" s="13"/>
      <c r="BJ854" s="13"/>
      <c r="BK854" s="13"/>
      <c r="BL854" s="13"/>
      <c r="BM854" s="13"/>
      <c r="BN854" s="13"/>
      <c r="BO854" s="13"/>
    </row>
    <row r="855" spans="1:67" x14ac:dyDescent="0.35">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c r="AC855" s="13"/>
      <c r="AD855" s="13"/>
      <c r="AE855" s="13"/>
      <c r="AF855" s="13"/>
      <c r="AG855" s="13"/>
      <c r="AH855" s="13"/>
      <c r="AI855" s="13"/>
      <c r="AJ855" s="13"/>
      <c r="AK855" s="13"/>
      <c r="AL855" s="13"/>
      <c r="AM855" s="13"/>
      <c r="AN855" s="13"/>
      <c r="AO855" s="13"/>
      <c r="AP855" s="13"/>
      <c r="AQ855" s="13"/>
      <c r="AR855" s="13"/>
      <c r="AS855" s="13"/>
      <c r="AT855" s="13"/>
      <c r="AU855" s="13"/>
      <c r="AV855" s="13"/>
      <c r="AW855" s="13"/>
      <c r="AX855" s="13"/>
      <c r="AY855" s="13"/>
      <c r="AZ855" s="13"/>
      <c r="BA855" s="13"/>
      <c r="BB855" s="13"/>
      <c r="BC855" s="13"/>
      <c r="BD855" s="13"/>
      <c r="BE855" s="13"/>
      <c r="BF855" s="13"/>
      <c r="BG855" s="13"/>
      <c r="BH855" s="13"/>
      <c r="BI855" s="13"/>
      <c r="BJ855" s="13"/>
      <c r="BK855" s="13"/>
      <c r="BL855" s="13"/>
      <c r="BM855" s="13"/>
      <c r="BN855" s="13"/>
      <c r="BO855" s="13"/>
    </row>
    <row r="856" spans="1:67" x14ac:dyDescent="0.35">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c r="AC856" s="13"/>
      <c r="AD856" s="13"/>
      <c r="AE856" s="13"/>
      <c r="AF856" s="13"/>
      <c r="AG856" s="13"/>
      <c r="AH856" s="13"/>
      <c r="AI856" s="13"/>
      <c r="AJ856" s="13"/>
      <c r="AK856" s="13"/>
      <c r="AL856" s="13"/>
      <c r="AM856" s="13"/>
      <c r="AN856" s="13"/>
      <c r="AO856" s="13"/>
      <c r="AP856" s="13"/>
      <c r="AQ856" s="13"/>
      <c r="AR856" s="13"/>
      <c r="AS856" s="13"/>
      <c r="AT856" s="13"/>
      <c r="AU856" s="13"/>
      <c r="AV856" s="13"/>
      <c r="AW856" s="13"/>
      <c r="AX856" s="13"/>
      <c r="AY856" s="13"/>
      <c r="AZ856" s="13"/>
      <c r="BA856" s="13"/>
      <c r="BB856" s="13"/>
      <c r="BC856" s="13"/>
      <c r="BD856" s="13"/>
      <c r="BE856" s="13"/>
      <c r="BF856" s="13"/>
      <c r="BG856" s="13"/>
      <c r="BH856" s="13"/>
      <c r="BI856" s="13"/>
      <c r="BJ856" s="13"/>
      <c r="BK856" s="13"/>
      <c r="BL856" s="13"/>
      <c r="BM856" s="13"/>
      <c r="BN856" s="13"/>
      <c r="BO856" s="13"/>
    </row>
    <row r="857" spans="1:67" x14ac:dyDescent="0.35">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c r="AC857" s="13"/>
      <c r="AD857" s="13"/>
      <c r="AE857" s="13"/>
      <c r="AF857" s="13"/>
      <c r="AG857" s="13"/>
      <c r="AH857" s="13"/>
      <c r="AI857" s="13"/>
      <c r="AJ857" s="13"/>
      <c r="AK857" s="13"/>
      <c r="AL857" s="13"/>
      <c r="AM857" s="13"/>
      <c r="AN857" s="13"/>
      <c r="AO857" s="13"/>
      <c r="AP857" s="13"/>
      <c r="AQ857" s="13"/>
      <c r="AR857" s="13"/>
      <c r="AS857" s="13"/>
      <c r="AT857" s="13"/>
      <c r="AU857" s="13"/>
      <c r="AV857" s="13"/>
      <c r="AW857" s="13"/>
      <c r="AX857" s="13"/>
      <c r="AY857" s="13"/>
      <c r="AZ857" s="13"/>
      <c r="BA857" s="13"/>
      <c r="BB857" s="13"/>
      <c r="BC857" s="13"/>
      <c r="BD857" s="13"/>
      <c r="BE857" s="13"/>
      <c r="BF857" s="13"/>
      <c r="BG857" s="13"/>
      <c r="BH857" s="13"/>
      <c r="BI857" s="13"/>
      <c r="BJ857" s="13"/>
      <c r="BK857" s="13"/>
      <c r="BL857" s="13"/>
      <c r="BM857" s="13"/>
      <c r="BN857" s="13"/>
      <c r="BO857" s="13"/>
    </row>
    <row r="858" spans="1:67" x14ac:dyDescent="0.35">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c r="AC858" s="13"/>
      <c r="AD858" s="13"/>
      <c r="AE858" s="13"/>
      <c r="AF858" s="13"/>
      <c r="AG858" s="13"/>
      <c r="AH858" s="13"/>
      <c r="AI858" s="13"/>
      <c r="AJ858" s="13"/>
      <c r="AK858" s="13"/>
      <c r="AL858" s="13"/>
      <c r="AM858" s="13"/>
      <c r="AN858" s="13"/>
      <c r="AO858" s="13"/>
      <c r="AP858" s="13"/>
      <c r="AQ858" s="13"/>
      <c r="AR858" s="13"/>
      <c r="AS858" s="13"/>
      <c r="AT858" s="13"/>
      <c r="AU858" s="13"/>
      <c r="AV858" s="13"/>
      <c r="AW858" s="13"/>
      <c r="AX858" s="13"/>
      <c r="AY858" s="13"/>
      <c r="AZ858" s="13"/>
      <c r="BA858" s="13"/>
      <c r="BB858" s="13"/>
      <c r="BC858" s="13"/>
      <c r="BD858" s="13"/>
      <c r="BE858" s="13"/>
      <c r="BF858" s="13"/>
      <c r="BG858" s="13"/>
      <c r="BH858" s="13"/>
      <c r="BI858" s="13"/>
      <c r="BJ858" s="13"/>
      <c r="BK858" s="13"/>
      <c r="BL858" s="13"/>
      <c r="BM858" s="13"/>
      <c r="BN858" s="13"/>
      <c r="BO858" s="13"/>
    </row>
    <row r="859" spans="1:67" x14ac:dyDescent="0.35">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c r="AC859" s="13"/>
      <c r="AD859" s="13"/>
      <c r="AE859" s="13"/>
      <c r="AF859" s="13"/>
      <c r="AG859" s="13"/>
      <c r="AH859" s="13"/>
      <c r="AI859" s="13"/>
      <c r="AJ859" s="13"/>
      <c r="AK859" s="13"/>
      <c r="AL859" s="13"/>
      <c r="AM859" s="13"/>
      <c r="AN859" s="13"/>
      <c r="AO859" s="13"/>
      <c r="AP859" s="13"/>
      <c r="AQ859" s="13"/>
      <c r="AR859" s="13"/>
      <c r="AS859" s="13"/>
      <c r="AT859" s="13"/>
      <c r="AU859" s="13"/>
      <c r="AV859" s="13"/>
      <c r="AW859" s="13"/>
      <c r="AX859" s="13"/>
      <c r="AY859" s="13"/>
      <c r="AZ859" s="13"/>
      <c r="BA859" s="13"/>
      <c r="BB859" s="13"/>
      <c r="BC859" s="13"/>
      <c r="BD859" s="13"/>
      <c r="BE859" s="13"/>
      <c r="BF859" s="13"/>
      <c r="BG859" s="13"/>
      <c r="BH859" s="13"/>
      <c r="BI859" s="13"/>
      <c r="BJ859" s="13"/>
      <c r="BK859" s="13"/>
      <c r="BL859" s="13"/>
      <c r="BM859" s="13"/>
      <c r="BN859" s="13"/>
      <c r="BO859" s="13"/>
    </row>
    <row r="860" spans="1:67" x14ac:dyDescent="0.35">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c r="AC860" s="13"/>
      <c r="AD860" s="13"/>
      <c r="AE860" s="13"/>
      <c r="AF860" s="13"/>
      <c r="AG860" s="13"/>
      <c r="AH860" s="13"/>
      <c r="AI860" s="13"/>
      <c r="AJ860" s="13"/>
      <c r="AK860" s="13"/>
      <c r="AL860" s="13"/>
      <c r="AM860" s="13"/>
      <c r="AN860" s="13"/>
      <c r="AO860" s="13"/>
      <c r="AP860" s="13"/>
      <c r="AQ860" s="13"/>
      <c r="AR860" s="13"/>
      <c r="AS860" s="13"/>
      <c r="AT860" s="13"/>
      <c r="AU860" s="13"/>
      <c r="AV860" s="13"/>
      <c r="AW860" s="13"/>
      <c r="AX860" s="13"/>
      <c r="AY860" s="13"/>
      <c r="AZ860" s="13"/>
      <c r="BA860" s="13"/>
      <c r="BB860" s="13"/>
      <c r="BC860" s="13"/>
      <c r="BD860" s="13"/>
      <c r="BE860" s="13"/>
      <c r="BF860" s="13"/>
      <c r="BG860" s="13"/>
      <c r="BH860" s="13"/>
      <c r="BI860" s="13"/>
      <c r="BJ860" s="13"/>
      <c r="BK860" s="13"/>
      <c r="BL860" s="13"/>
      <c r="BM860" s="13"/>
      <c r="BN860" s="13"/>
      <c r="BO860" s="13"/>
    </row>
    <row r="861" spans="1:67" x14ac:dyDescent="0.35">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c r="AC861" s="13"/>
      <c r="AD861" s="13"/>
      <c r="AE861" s="13"/>
      <c r="AF861" s="13"/>
      <c r="AG861" s="13"/>
      <c r="AH861" s="13"/>
      <c r="AI861" s="13"/>
      <c r="AJ861" s="13"/>
      <c r="AK861" s="13"/>
      <c r="AL861" s="13"/>
      <c r="AM861" s="13"/>
      <c r="AN861" s="13"/>
      <c r="AO861" s="13"/>
      <c r="AP861" s="13"/>
      <c r="AQ861" s="13"/>
      <c r="AR861" s="13"/>
      <c r="AS861" s="13"/>
      <c r="AT861" s="13"/>
      <c r="AU861" s="13"/>
      <c r="AV861" s="13"/>
      <c r="AW861" s="13"/>
      <c r="AX861" s="13"/>
      <c r="AY861" s="13"/>
      <c r="AZ861" s="13"/>
      <c r="BA861" s="13"/>
      <c r="BB861" s="13"/>
      <c r="BC861" s="13"/>
      <c r="BD861" s="13"/>
      <c r="BE861" s="13"/>
      <c r="BF861" s="13"/>
      <c r="BG861" s="13"/>
      <c r="BH861" s="13"/>
      <c r="BI861" s="13"/>
      <c r="BJ861" s="13"/>
      <c r="BK861" s="13"/>
      <c r="BL861" s="13"/>
      <c r="BM861" s="13"/>
      <c r="BN861" s="13"/>
      <c r="BO861" s="13"/>
    </row>
    <row r="862" spans="1:67" x14ac:dyDescent="0.35">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c r="AC862" s="13"/>
      <c r="AD862" s="13"/>
      <c r="AE862" s="13"/>
      <c r="AF862" s="13"/>
      <c r="AG862" s="13"/>
      <c r="AH862" s="13"/>
      <c r="AI862" s="13"/>
      <c r="AJ862" s="13"/>
      <c r="AK862" s="13"/>
      <c r="AL862" s="13"/>
      <c r="AM862" s="13"/>
      <c r="AN862" s="13"/>
      <c r="AO862" s="13"/>
      <c r="AP862" s="13"/>
      <c r="AQ862" s="13"/>
      <c r="AR862" s="13"/>
      <c r="AS862" s="13"/>
      <c r="AT862" s="13"/>
      <c r="AU862" s="13"/>
      <c r="AV862" s="13"/>
      <c r="AW862" s="13"/>
      <c r="AX862" s="13"/>
      <c r="AY862" s="13"/>
      <c r="AZ862" s="13"/>
      <c r="BA862" s="13"/>
      <c r="BB862" s="13"/>
      <c r="BC862" s="13"/>
      <c r="BD862" s="13"/>
      <c r="BE862" s="13"/>
      <c r="BF862" s="13"/>
      <c r="BG862" s="13"/>
      <c r="BH862" s="13"/>
      <c r="BI862" s="13"/>
      <c r="BJ862" s="13"/>
      <c r="BK862" s="13"/>
      <c r="BL862" s="13"/>
      <c r="BM862" s="13"/>
      <c r="BN862" s="13"/>
      <c r="BO862" s="13"/>
    </row>
    <row r="863" spans="1:67" x14ac:dyDescent="0.35">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c r="AC863" s="13"/>
      <c r="AD863" s="13"/>
      <c r="AE863" s="13"/>
      <c r="AF863" s="13"/>
      <c r="AG863" s="13"/>
      <c r="AH863" s="13"/>
      <c r="AI863" s="13"/>
      <c r="AJ863" s="13"/>
      <c r="AK863" s="13"/>
      <c r="AL863" s="13"/>
      <c r="AM863" s="13"/>
      <c r="AN863" s="13"/>
      <c r="AO863" s="13"/>
      <c r="AP863" s="13"/>
      <c r="AQ863" s="13"/>
      <c r="AR863" s="13"/>
      <c r="AS863" s="13"/>
      <c r="AT863" s="13"/>
      <c r="AU863" s="13"/>
      <c r="AV863" s="13"/>
      <c r="AW863" s="13"/>
      <c r="AX863" s="13"/>
      <c r="AY863" s="13"/>
      <c r="AZ863" s="13"/>
      <c r="BA863" s="13"/>
      <c r="BB863" s="13"/>
      <c r="BC863" s="13"/>
      <c r="BD863" s="13"/>
      <c r="BE863" s="13"/>
      <c r="BF863" s="13"/>
      <c r="BG863" s="13"/>
      <c r="BH863" s="13"/>
      <c r="BI863" s="13"/>
      <c r="BJ863" s="13"/>
      <c r="BK863" s="13"/>
      <c r="BL863" s="13"/>
      <c r="BM863" s="13"/>
      <c r="BN863" s="13"/>
      <c r="BO863" s="13"/>
    </row>
    <row r="864" spans="1:67" x14ac:dyDescent="0.35">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c r="AC864" s="13"/>
      <c r="AD864" s="13"/>
      <c r="AE864" s="13"/>
      <c r="AF864" s="13"/>
      <c r="AG864" s="13"/>
      <c r="AH864" s="13"/>
      <c r="AI864" s="13"/>
      <c r="AJ864" s="13"/>
      <c r="AK864" s="13"/>
      <c r="AL864" s="13"/>
      <c r="AM864" s="13"/>
      <c r="AN864" s="13"/>
      <c r="AO864" s="13"/>
      <c r="AP864" s="13"/>
      <c r="AQ864" s="13"/>
      <c r="AR864" s="13"/>
      <c r="AS864" s="13"/>
      <c r="AT864" s="13"/>
      <c r="AU864" s="13"/>
      <c r="AV864" s="13"/>
      <c r="AW864" s="13"/>
      <c r="AX864" s="13"/>
      <c r="AY864" s="13"/>
      <c r="AZ864" s="13"/>
      <c r="BA864" s="13"/>
      <c r="BB864" s="13"/>
      <c r="BC864" s="13"/>
      <c r="BD864" s="13"/>
      <c r="BE864" s="13"/>
      <c r="BF864" s="13"/>
      <c r="BG864" s="13"/>
      <c r="BH864" s="13"/>
      <c r="BI864" s="13"/>
      <c r="BJ864" s="13"/>
      <c r="BK864" s="13"/>
      <c r="BL864" s="13"/>
      <c r="BM864" s="13"/>
      <c r="BN864" s="13"/>
      <c r="BO864" s="13"/>
    </row>
    <row r="865" spans="1:67" x14ac:dyDescent="0.35">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c r="AC865" s="13"/>
      <c r="AD865" s="13"/>
      <c r="AE865" s="13"/>
      <c r="AF865" s="13"/>
      <c r="AG865" s="13"/>
      <c r="AH865" s="13"/>
      <c r="AI865" s="13"/>
      <c r="AJ865" s="13"/>
      <c r="AK865" s="13"/>
      <c r="AL865" s="13"/>
      <c r="AM865" s="13"/>
      <c r="AN865" s="13"/>
      <c r="AO865" s="13"/>
      <c r="AP865" s="13"/>
      <c r="AQ865" s="13"/>
      <c r="AR865" s="13"/>
      <c r="AS865" s="13"/>
      <c r="AT865" s="13"/>
      <c r="AU865" s="13"/>
      <c r="AV865" s="13"/>
      <c r="AW865" s="13"/>
      <c r="AX865" s="13"/>
      <c r="AY865" s="13"/>
      <c r="AZ865" s="13"/>
      <c r="BA865" s="13"/>
      <c r="BB865" s="13"/>
      <c r="BC865" s="13"/>
      <c r="BD865" s="13"/>
      <c r="BE865" s="13"/>
      <c r="BF865" s="13"/>
      <c r="BG865" s="13"/>
      <c r="BH865" s="13"/>
      <c r="BI865" s="13"/>
      <c r="BJ865" s="13"/>
      <c r="BK865" s="13"/>
      <c r="BL865" s="13"/>
      <c r="BM865" s="13"/>
      <c r="BN865" s="13"/>
      <c r="BO865" s="13"/>
    </row>
    <row r="866" spans="1:67" x14ac:dyDescent="0.35">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c r="AC866" s="13"/>
      <c r="AD866" s="13"/>
      <c r="AE866" s="13"/>
      <c r="AF866" s="13"/>
      <c r="AG866" s="13"/>
      <c r="AH866" s="13"/>
      <c r="AI866" s="13"/>
      <c r="AJ866" s="13"/>
      <c r="AK866" s="13"/>
      <c r="AL866" s="13"/>
      <c r="AM866" s="13"/>
      <c r="AN866" s="13"/>
      <c r="AO866" s="13"/>
      <c r="AP866" s="13"/>
      <c r="AQ866" s="13"/>
      <c r="AR866" s="13"/>
      <c r="AS866" s="13"/>
      <c r="AT866" s="13"/>
      <c r="AU866" s="13"/>
      <c r="AV866" s="13"/>
      <c r="AW866" s="13"/>
      <c r="AX866" s="13"/>
      <c r="AY866" s="13"/>
      <c r="AZ866" s="13"/>
      <c r="BA866" s="13"/>
      <c r="BB866" s="13"/>
      <c r="BC866" s="13"/>
      <c r="BD866" s="13"/>
      <c r="BE866" s="13"/>
      <c r="BF866" s="13"/>
      <c r="BG866" s="13"/>
      <c r="BH866" s="13"/>
      <c r="BI866" s="13"/>
      <c r="BJ866" s="13"/>
      <c r="BK866" s="13"/>
      <c r="BL866" s="13"/>
      <c r="BM866" s="13"/>
      <c r="BN866" s="13"/>
      <c r="BO866" s="13"/>
    </row>
    <row r="867" spans="1:67" x14ac:dyDescent="0.35">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c r="AC867" s="13"/>
      <c r="AD867" s="13"/>
      <c r="AE867" s="13"/>
      <c r="AF867" s="13"/>
      <c r="AG867" s="13"/>
      <c r="AH867" s="13"/>
      <c r="AI867" s="13"/>
      <c r="AJ867" s="13"/>
      <c r="AK867" s="13"/>
      <c r="AL867" s="13"/>
      <c r="AM867" s="13"/>
      <c r="AN867" s="13"/>
      <c r="AO867" s="13"/>
      <c r="AP867" s="13"/>
      <c r="AQ867" s="13"/>
      <c r="AR867" s="13"/>
      <c r="AS867" s="13"/>
      <c r="AT867" s="13"/>
      <c r="AU867" s="13"/>
      <c r="AV867" s="13"/>
      <c r="AW867" s="13"/>
      <c r="AX867" s="13"/>
      <c r="AY867" s="13"/>
      <c r="AZ867" s="13"/>
      <c r="BA867" s="13"/>
      <c r="BB867" s="13"/>
      <c r="BC867" s="13"/>
      <c r="BD867" s="13"/>
      <c r="BE867" s="13"/>
      <c r="BF867" s="13"/>
      <c r="BG867" s="13"/>
      <c r="BH867" s="13"/>
      <c r="BI867" s="13"/>
      <c r="BJ867" s="13"/>
      <c r="BK867" s="13"/>
      <c r="BL867" s="13"/>
      <c r="BM867" s="13"/>
      <c r="BN867" s="13"/>
      <c r="BO867" s="13"/>
    </row>
    <row r="868" spans="1:67" x14ac:dyDescent="0.35">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c r="AC868" s="13"/>
      <c r="AD868" s="13"/>
      <c r="AE868" s="13"/>
      <c r="AF868" s="13"/>
      <c r="AG868" s="13"/>
      <c r="AH868" s="13"/>
      <c r="AI868" s="13"/>
      <c r="AJ868" s="13"/>
      <c r="AK868" s="13"/>
      <c r="AL868" s="13"/>
      <c r="AM868" s="13"/>
      <c r="AN868" s="13"/>
      <c r="AO868" s="13"/>
      <c r="AP868" s="13"/>
      <c r="AQ868" s="13"/>
      <c r="AR868" s="13"/>
      <c r="AS868" s="13"/>
      <c r="AT868" s="13"/>
      <c r="AU868" s="13"/>
      <c r="AV868" s="13"/>
      <c r="AW868" s="13"/>
      <c r="AX868" s="13"/>
      <c r="AY868" s="13"/>
      <c r="AZ868" s="13"/>
      <c r="BA868" s="13"/>
      <c r="BB868" s="13"/>
      <c r="BC868" s="13"/>
      <c r="BD868" s="13"/>
      <c r="BE868" s="13"/>
      <c r="BF868" s="13"/>
      <c r="BG868" s="13"/>
      <c r="BH868" s="13"/>
      <c r="BI868" s="13"/>
      <c r="BJ868" s="13"/>
      <c r="BK868" s="13"/>
      <c r="BL868" s="13"/>
      <c r="BM868" s="13"/>
      <c r="BN868" s="13"/>
      <c r="BO868" s="13"/>
    </row>
    <row r="869" spans="1:67" x14ac:dyDescent="0.35">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c r="AC869" s="13"/>
      <c r="AD869" s="13"/>
      <c r="AE869" s="13"/>
      <c r="AF869" s="13"/>
      <c r="AG869" s="13"/>
      <c r="AH869" s="13"/>
      <c r="AI869" s="13"/>
      <c r="AJ869" s="13"/>
      <c r="AK869" s="13"/>
      <c r="AL869" s="13"/>
      <c r="AM869" s="13"/>
      <c r="AN869" s="13"/>
      <c r="AO869" s="13"/>
      <c r="AP869" s="13"/>
      <c r="AQ869" s="13"/>
      <c r="AR869" s="13"/>
      <c r="AS869" s="13"/>
      <c r="AT869" s="13"/>
      <c r="AU869" s="13"/>
      <c r="AV869" s="13"/>
      <c r="AW869" s="13"/>
      <c r="AX869" s="13"/>
      <c r="AY869" s="13"/>
      <c r="AZ869" s="13"/>
      <c r="BA869" s="13"/>
      <c r="BB869" s="13"/>
      <c r="BC869" s="13"/>
      <c r="BD869" s="13"/>
      <c r="BE869" s="13"/>
      <c r="BF869" s="13"/>
      <c r="BG869" s="13"/>
      <c r="BH869" s="13"/>
      <c r="BI869" s="13"/>
      <c r="BJ869" s="13"/>
      <c r="BK869" s="13"/>
      <c r="BL869" s="13"/>
      <c r="BM869" s="13"/>
      <c r="BN869" s="13"/>
      <c r="BO869" s="13"/>
    </row>
    <row r="870" spans="1:67" x14ac:dyDescent="0.35">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c r="AC870" s="13"/>
      <c r="AD870" s="13"/>
      <c r="AE870" s="13"/>
      <c r="AF870" s="13"/>
      <c r="AG870" s="13"/>
      <c r="AH870" s="13"/>
      <c r="AI870" s="13"/>
      <c r="AJ870" s="13"/>
      <c r="AK870" s="13"/>
      <c r="AL870" s="13"/>
      <c r="AM870" s="13"/>
      <c r="AN870" s="13"/>
      <c r="AO870" s="13"/>
      <c r="AP870" s="13"/>
      <c r="AQ870" s="13"/>
      <c r="AR870" s="13"/>
      <c r="AS870" s="13"/>
      <c r="AT870" s="13"/>
      <c r="AU870" s="13"/>
      <c r="AV870" s="13"/>
      <c r="AW870" s="13"/>
      <c r="AX870" s="13"/>
      <c r="AY870" s="13"/>
      <c r="AZ870" s="13"/>
      <c r="BA870" s="13"/>
      <c r="BB870" s="13"/>
      <c r="BC870" s="13"/>
      <c r="BD870" s="13"/>
      <c r="BE870" s="13"/>
      <c r="BF870" s="13"/>
      <c r="BG870" s="13"/>
      <c r="BH870" s="13"/>
      <c r="BI870" s="13"/>
      <c r="BJ870" s="13"/>
      <c r="BK870" s="13"/>
      <c r="BL870" s="13"/>
      <c r="BM870" s="13"/>
      <c r="BN870" s="13"/>
      <c r="BO870" s="13"/>
    </row>
    <row r="871" spans="1:67" x14ac:dyDescent="0.35">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c r="AC871" s="13"/>
      <c r="AD871" s="13"/>
      <c r="AE871" s="13"/>
      <c r="AF871" s="13"/>
      <c r="AG871" s="13"/>
      <c r="AH871" s="13"/>
      <c r="AI871" s="13"/>
      <c r="AJ871" s="13"/>
      <c r="AK871" s="13"/>
      <c r="AL871" s="13"/>
      <c r="AM871" s="13"/>
      <c r="AN871" s="13"/>
      <c r="AO871" s="13"/>
      <c r="AP871" s="13"/>
      <c r="AQ871" s="13"/>
      <c r="AR871" s="13"/>
      <c r="AS871" s="13"/>
      <c r="AT871" s="13"/>
      <c r="AU871" s="13"/>
      <c r="AV871" s="13"/>
      <c r="AW871" s="13"/>
      <c r="AX871" s="13"/>
      <c r="AY871" s="13"/>
      <c r="AZ871" s="13"/>
      <c r="BA871" s="13"/>
      <c r="BB871" s="13"/>
      <c r="BC871" s="13"/>
      <c r="BD871" s="13"/>
      <c r="BE871" s="13"/>
      <c r="BF871" s="13"/>
      <c r="BG871" s="13"/>
      <c r="BH871" s="13"/>
      <c r="BI871" s="13"/>
      <c r="BJ871" s="13"/>
      <c r="BK871" s="13"/>
      <c r="BL871" s="13"/>
      <c r="BM871" s="13"/>
      <c r="BN871" s="13"/>
      <c r="BO871" s="13"/>
    </row>
    <row r="872" spans="1:67" x14ac:dyDescent="0.35">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c r="AC872" s="13"/>
      <c r="AD872" s="13"/>
      <c r="AE872" s="13"/>
      <c r="AF872" s="13"/>
      <c r="AG872" s="13"/>
      <c r="AH872" s="13"/>
      <c r="AI872" s="13"/>
      <c r="AJ872" s="13"/>
      <c r="AK872" s="13"/>
      <c r="AL872" s="13"/>
      <c r="AM872" s="13"/>
      <c r="AN872" s="13"/>
      <c r="AO872" s="13"/>
      <c r="AP872" s="13"/>
      <c r="AQ872" s="13"/>
      <c r="AR872" s="13"/>
      <c r="AS872" s="13"/>
      <c r="AT872" s="13"/>
      <c r="AU872" s="13"/>
      <c r="AV872" s="13"/>
      <c r="AW872" s="13"/>
      <c r="AX872" s="13"/>
      <c r="AY872" s="13"/>
      <c r="AZ872" s="13"/>
      <c r="BA872" s="13"/>
      <c r="BB872" s="13"/>
      <c r="BC872" s="13"/>
      <c r="BD872" s="13"/>
      <c r="BE872" s="13"/>
      <c r="BF872" s="13"/>
      <c r="BG872" s="13"/>
      <c r="BH872" s="13"/>
      <c r="BI872" s="13"/>
      <c r="BJ872" s="13"/>
      <c r="BK872" s="13"/>
      <c r="BL872" s="13"/>
      <c r="BM872" s="13"/>
      <c r="BN872" s="13"/>
      <c r="BO872" s="13"/>
    </row>
    <row r="873" spans="1:67" x14ac:dyDescent="0.35">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c r="AC873" s="13"/>
      <c r="AD873" s="13"/>
      <c r="AE873" s="13"/>
      <c r="AF873" s="13"/>
      <c r="AG873" s="13"/>
      <c r="AH873" s="13"/>
      <c r="AI873" s="13"/>
      <c r="AJ873" s="13"/>
      <c r="AK873" s="13"/>
      <c r="AL873" s="13"/>
      <c r="AM873" s="13"/>
      <c r="AN873" s="13"/>
      <c r="AO873" s="13"/>
      <c r="AP873" s="13"/>
      <c r="AQ873" s="13"/>
      <c r="AR873" s="13"/>
      <c r="AS873" s="13"/>
      <c r="AT873" s="13"/>
      <c r="AU873" s="13"/>
      <c r="AV873" s="13"/>
      <c r="AW873" s="13"/>
      <c r="AX873" s="13"/>
      <c r="AY873" s="13"/>
      <c r="AZ873" s="13"/>
      <c r="BA873" s="13"/>
      <c r="BB873" s="13"/>
      <c r="BC873" s="13"/>
      <c r="BD873" s="13"/>
      <c r="BE873" s="13"/>
      <c r="BF873" s="13"/>
      <c r="BG873" s="13"/>
      <c r="BH873" s="13"/>
      <c r="BI873" s="13"/>
      <c r="BJ873" s="13"/>
      <c r="BK873" s="13"/>
      <c r="BL873" s="13"/>
      <c r="BM873" s="13"/>
      <c r="BN873" s="13"/>
      <c r="BO873" s="13"/>
    </row>
    <row r="874" spans="1:67" x14ac:dyDescent="0.35">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c r="AC874" s="13"/>
      <c r="AD874" s="13"/>
      <c r="AE874" s="13"/>
      <c r="AF874" s="13"/>
      <c r="AG874" s="13"/>
      <c r="AH874" s="13"/>
      <c r="AI874" s="13"/>
      <c r="AJ874" s="13"/>
      <c r="AK874" s="13"/>
      <c r="AL874" s="13"/>
      <c r="AM874" s="13"/>
      <c r="AN874" s="13"/>
      <c r="AO874" s="13"/>
      <c r="AP874" s="13"/>
      <c r="AQ874" s="13"/>
      <c r="AR874" s="13"/>
      <c r="AS874" s="13"/>
      <c r="AT874" s="13"/>
      <c r="AU874" s="13"/>
      <c r="AV874" s="13"/>
      <c r="AW874" s="13"/>
      <c r="AX874" s="13"/>
      <c r="AY874" s="13"/>
      <c r="AZ874" s="13"/>
      <c r="BA874" s="13"/>
      <c r="BB874" s="13"/>
      <c r="BC874" s="13"/>
      <c r="BD874" s="13"/>
      <c r="BE874" s="13"/>
      <c r="BF874" s="13"/>
      <c r="BG874" s="13"/>
      <c r="BH874" s="13"/>
      <c r="BI874" s="13"/>
      <c r="BJ874" s="13"/>
      <c r="BK874" s="13"/>
      <c r="BL874" s="13"/>
      <c r="BM874" s="13"/>
      <c r="BN874" s="13"/>
      <c r="BO874" s="13"/>
    </row>
    <row r="875" spans="1:67" x14ac:dyDescent="0.35">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c r="AC875" s="13"/>
      <c r="AD875" s="13"/>
      <c r="AE875" s="13"/>
      <c r="AF875" s="13"/>
      <c r="AG875" s="13"/>
      <c r="AH875" s="13"/>
      <c r="AI875" s="13"/>
      <c r="AJ875" s="13"/>
      <c r="AK875" s="13"/>
      <c r="AL875" s="13"/>
      <c r="AM875" s="13"/>
      <c r="AN875" s="13"/>
      <c r="AO875" s="13"/>
      <c r="AP875" s="13"/>
      <c r="AQ875" s="13"/>
      <c r="AR875" s="13"/>
      <c r="AS875" s="13"/>
      <c r="AT875" s="13"/>
      <c r="AU875" s="13"/>
      <c r="AV875" s="13"/>
      <c r="AW875" s="13"/>
      <c r="AX875" s="13"/>
      <c r="AY875" s="13"/>
      <c r="AZ875" s="13"/>
      <c r="BA875" s="13"/>
      <c r="BB875" s="13"/>
      <c r="BC875" s="13"/>
      <c r="BD875" s="13"/>
      <c r="BE875" s="13"/>
      <c r="BF875" s="13"/>
      <c r="BG875" s="13"/>
      <c r="BH875" s="13"/>
      <c r="BI875" s="13"/>
      <c r="BJ875" s="13"/>
      <c r="BK875" s="13"/>
      <c r="BL875" s="13"/>
      <c r="BM875" s="13"/>
      <c r="BN875" s="13"/>
      <c r="BO875" s="13"/>
    </row>
    <row r="876" spans="1:67" x14ac:dyDescent="0.35">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c r="AC876" s="13"/>
      <c r="AD876" s="13"/>
      <c r="AE876" s="13"/>
      <c r="AF876" s="13"/>
      <c r="AG876" s="13"/>
      <c r="AH876" s="13"/>
      <c r="AI876" s="13"/>
      <c r="AJ876" s="13"/>
      <c r="AK876" s="13"/>
      <c r="AL876" s="13"/>
      <c r="AM876" s="13"/>
      <c r="AN876" s="13"/>
      <c r="AO876" s="13"/>
      <c r="AP876" s="13"/>
      <c r="AQ876" s="13"/>
      <c r="AR876" s="13"/>
      <c r="AS876" s="13"/>
      <c r="AT876" s="13"/>
      <c r="AU876" s="13"/>
      <c r="AV876" s="13"/>
      <c r="AW876" s="13"/>
      <c r="AX876" s="13"/>
      <c r="AY876" s="13"/>
      <c r="AZ876" s="13"/>
      <c r="BA876" s="13"/>
      <c r="BB876" s="13"/>
      <c r="BC876" s="13"/>
      <c r="BD876" s="13"/>
      <c r="BE876" s="13"/>
      <c r="BF876" s="13"/>
      <c r="BG876" s="13"/>
      <c r="BH876" s="13"/>
      <c r="BI876" s="13"/>
      <c r="BJ876" s="13"/>
      <c r="BK876" s="13"/>
      <c r="BL876" s="13"/>
      <c r="BM876" s="13"/>
      <c r="BN876" s="13"/>
      <c r="BO876" s="13"/>
    </row>
    <row r="877" spans="1:67" x14ac:dyDescent="0.35">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c r="AC877" s="13"/>
      <c r="AD877" s="13"/>
      <c r="AE877" s="13"/>
      <c r="AF877" s="13"/>
      <c r="AG877" s="13"/>
      <c r="AH877" s="13"/>
      <c r="AI877" s="13"/>
      <c r="AJ877" s="13"/>
      <c r="AK877" s="13"/>
      <c r="AL877" s="13"/>
      <c r="AM877" s="13"/>
      <c r="AN877" s="13"/>
      <c r="AO877" s="13"/>
      <c r="AP877" s="13"/>
      <c r="AQ877" s="13"/>
      <c r="AR877" s="13"/>
      <c r="AS877" s="13"/>
      <c r="AT877" s="13"/>
      <c r="AU877" s="13"/>
      <c r="AV877" s="13"/>
      <c r="AW877" s="13"/>
      <c r="AX877" s="13"/>
      <c r="AY877" s="13"/>
      <c r="AZ877" s="13"/>
      <c r="BA877" s="13"/>
      <c r="BB877" s="13"/>
      <c r="BC877" s="13"/>
      <c r="BD877" s="13"/>
      <c r="BE877" s="13"/>
      <c r="BF877" s="13"/>
      <c r="BG877" s="13"/>
      <c r="BH877" s="13"/>
      <c r="BI877" s="13"/>
      <c r="BJ877" s="13"/>
      <c r="BK877" s="13"/>
      <c r="BL877" s="13"/>
      <c r="BM877" s="13"/>
      <c r="BN877" s="13"/>
      <c r="BO877" s="13"/>
    </row>
    <row r="878" spans="1:67" x14ac:dyDescent="0.35">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c r="AC878" s="13"/>
      <c r="AD878" s="13"/>
      <c r="AE878" s="13"/>
      <c r="AF878" s="13"/>
      <c r="AG878" s="13"/>
      <c r="AH878" s="13"/>
      <c r="AI878" s="13"/>
      <c r="AJ878" s="13"/>
      <c r="AK878" s="13"/>
      <c r="AL878" s="13"/>
      <c r="AM878" s="13"/>
      <c r="AN878" s="13"/>
      <c r="AO878" s="13"/>
      <c r="AP878" s="13"/>
      <c r="AQ878" s="13"/>
      <c r="AR878" s="13"/>
      <c r="AS878" s="13"/>
      <c r="AT878" s="13"/>
      <c r="AU878" s="13"/>
      <c r="AV878" s="13"/>
      <c r="AW878" s="13"/>
      <c r="AX878" s="13"/>
      <c r="AY878" s="13"/>
      <c r="AZ878" s="13"/>
      <c r="BA878" s="13"/>
      <c r="BB878" s="13"/>
      <c r="BC878" s="13"/>
      <c r="BD878" s="13"/>
      <c r="BE878" s="13"/>
      <c r="BF878" s="13"/>
      <c r="BG878" s="13"/>
      <c r="BH878" s="13"/>
      <c r="BI878" s="13"/>
      <c r="BJ878" s="13"/>
      <c r="BK878" s="13"/>
      <c r="BL878" s="13"/>
      <c r="BM878" s="13"/>
      <c r="BN878" s="13"/>
      <c r="BO878" s="13"/>
    </row>
    <row r="879" spans="1:67" x14ac:dyDescent="0.35">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c r="AC879" s="13"/>
      <c r="AD879" s="13"/>
      <c r="AE879" s="13"/>
      <c r="AF879" s="13"/>
      <c r="AG879" s="13"/>
      <c r="AH879" s="13"/>
      <c r="AI879" s="13"/>
      <c r="AJ879" s="13"/>
      <c r="AK879" s="13"/>
      <c r="AL879" s="13"/>
      <c r="AM879" s="13"/>
      <c r="AN879" s="13"/>
      <c r="AO879" s="13"/>
      <c r="AP879" s="13"/>
      <c r="AQ879" s="13"/>
      <c r="AR879" s="13"/>
      <c r="AS879" s="13"/>
      <c r="AT879" s="13"/>
      <c r="AU879" s="13"/>
      <c r="AV879" s="13"/>
      <c r="AW879" s="13"/>
      <c r="AX879" s="13"/>
      <c r="AY879" s="13"/>
      <c r="AZ879" s="13"/>
      <c r="BA879" s="13"/>
      <c r="BB879" s="13"/>
      <c r="BC879" s="13"/>
      <c r="BD879" s="13"/>
      <c r="BE879" s="13"/>
      <c r="BF879" s="13"/>
      <c r="BG879" s="13"/>
      <c r="BH879" s="13"/>
      <c r="BI879" s="13"/>
      <c r="BJ879" s="13"/>
      <c r="BK879" s="13"/>
      <c r="BL879" s="13"/>
      <c r="BM879" s="13"/>
      <c r="BN879" s="13"/>
      <c r="BO879" s="13"/>
    </row>
    <row r="880" spans="1:67" x14ac:dyDescent="0.35">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c r="AC880" s="13"/>
      <c r="AD880" s="13"/>
      <c r="AE880" s="13"/>
      <c r="AF880" s="13"/>
      <c r="AG880" s="13"/>
      <c r="AH880" s="13"/>
      <c r="AI880" s="13"/>
      <c r="AJ880" s="13"/>
      <c r="AK880" s="13"/>
      <c r="AL880" s="13"/>
      <c r="AM880" s="13"/>
      <c r="AN880" s="13"/>
      <c r="AO880" s="13"/>
      <c r="AP880" s="13"/>
      <c r="AQ880" s="13"/>
      <c r="AR880" s="13"/>
      <c r="AS880" s="13"/>
      <c r="AT880" s="13"/>
      <c r="AU880" s="13"/>
      <c r="AV880" s="13"/>
      <c r="AW880" s="13"/>
      <c r="AX880" s="13"/>
      <c r="AY880" s="13"/>
      <c r="AZ880" s="13"/>
      <c r="BA880" s="13"/>
      <c r="BB880" s="13"/>
      <c r="BC880" s="13"/>
      <c r="BD880" s="13"/>
      <c r="BE880" s="13"/>
      <c r="BF880" s="13"/>
      <c r="BG880" s="13"/>
      <c r="BH880" s="13"/>
      <c r="BI880" s="13"/>
      <c r="BJ880" s="13"/>
      <c r="BK880" s="13"/>
      <c r="BL880" s="13"/>
      <c r="BM880" s="13"/>
      <c r="BN880" s="13"/>
      <c r="BO880" s="13"/>
    </row>
    <row r="881" spans="1:67" x14ac:dyDescent="0.35">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c r="AC881" s="13"/>
      <c r="AD881" s="13"/>
      <c r="AE881" s="13"/>
      <c r="AF881" s="13"/>
      <c r="AG881" s="13"/>
      <c r="AH881" s="13"/>
      <c r="AI881" s="13"/>
      <c r="AJ881" s="13"/>
      <c r="AK881" s="13"/>
      <c r="AL881" s="13"/>
      <c r="AM881" s="13"/>
      <c r="AN881" s="13"/>
      <c r="AO881" s="13"/>
      <c r="AP881" s="13"/>
      <c r="AQ881" s="13"/>
      <c r="AR881" s="13"/>
      <c r="AS881" s="13"/>
      <c r="AT881" s="13"/>
      <c r="AU881" s="13"/>
      <c r="AV881" s="13"/>
      <c r="AW881" s="13"/>
      <c r="AX881" s="13"/>
      <c r="AY881" s="13"/>
      <c r="AZ881" s="13"/>
      <c r="BA881" s="13"/>
      <c r="BB881" s="13"/>
      <c r="BC881" s="13"/>
      <c r="BD881" s="13"/>
      <c r="BE881" s="13"/>
      <c r="BF881" s="13"/>
      <c r="BG881" s="13"/>
      <c r="BH881" s="13"/>
      <c r="BI881" s="13"/>
      <c r="BJ881" s="13"/>
      <c r="BK881" s="13"/>
      <c r="BL881" s="13"/>
      <c r="BM881" s="13"/>
      <c r="BN881" s="13"/>
      <c r="BO881" s="13"/>
    </row>
    <row r="882" spans="1:67" x14ac:dyDescent="0.35">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c r="AC882" s="13"/>
      <c r="AD882" s="13"/>
      <c r="AE882" s="13"/>
      <c r="AF882" s="13"/>
      <c r="AG882" s="13"/>
      <c r="AH882" s="13"/>
      <c r="AI882" s="13"/>
      <c r="AJ882" s="13"/>
      <c r="AK882" s="13"/>
      <c r="AL882" s="13"/>
      <c r="AM882" s="13"/>
      <c r="AN882" s="13"/>
      <c r="AO882" s="13"/>
      <c r="AP882" s="13"/>
      <c r="AQ882" s="13"/>
      <c r="AR882" s="13"/>
      <c r="AS882" s="13"/>
      <c r="AT882" s="13"/>
      <c r="AU882" s="13"/>
      <c r="AV882" s="13"/>
      <c r="AW882" s="13"/>
      <c r="AX882" s="13"/>
      <c r="AY882" s="13"/>
      <c r="AZ882" s="13"/>
      <c r="BA882" s="13"/>
      <c r="BB882" s="13"/>
      <c r="BC882" s="13"/>
      <c r="BD882" s="13"/>
      <c r="BE882" s="13"/>
      <c r="BF882" s="13"/>
      <c r="BG882" s="13"/>
      <c r="BH882" s="13"/>
      <c r="BI882" s="13"/>
      <c r="BJ882" s="13"/>
      <c r="BK882" s="13"/>
      <c r="BL882" s="13"/>
      <c r="BM882" s="13"/>
      <c r="BN882" s="13"/>
      <c r="BO882" s="13"/>
    </row>
    <row r="883" spans="1:67" x14ac:dyDescent="0.35">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c r="AC883" s="13"/>
      <c r="AD883" s="13"/>
      <c r="AE883" s="13"/>
      <c r="AF883" s="13"/>
      <c r="AG883" s="13"/>
      <c r="AH883" s="13"/>
      <c r="AI883" s="13"/>
      <c r="AJ883" s="13"/>
      <c r="AK883" s="13"/>
      <c r="AL883" s="13"/>
      <c r="AM883" s="13"/>
      <c r="AN883" s="13"/>
      <c r="AO883" s="13"/>
      <c r="AP883" s="13"/>
      <c r="AQ883" s="13"/>
      <c r="AR883" s="13"/>
      <c r="AS883" s="13"/>
      <c r="AT883" s="13"/>
      <c r="AU883" s="13"/>
      <c r="AV883" s="13"/>
      <c r="AW883" s="13"/>
      <c r="AX883" s="13"/>
      <c r="AY883" s="13"/>
      <c r="AZ883" s="13"/>
      <c r="BA883" s="13"/>
      <c r="BB883" s="13"/>
      <c r="BC883" s="13"/>
      <c r="BD883" s="13"/>
      <c r="BE883" s="13"/>
      <c r="BF883" s="13"/>
      <c r="BG883" s="13"/>
      <c r="BH883" s="13"/>
      <c r="BI883" s="13"/>
      <c r="BJ883" s="13"/>
      <c r="BK883" s="13"/>
      <c r="BL883" s="13"/>
      <c r="BM883" s="13"/>
      <c r="BN883" s="13"/>
      <c r="BO883" s="13"/>
    </row>
    <row r="884" spans="1:67" x14ac:dyDescent="0.35">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c r="AC884" s="13"/>
      <c r="AD884" s="13"/>
      <c r="AE884" s="13"/>
      <c r="AF884" s="13"/>
      <c r="AG884" s="13"/>
      <c r="AH884" s="13"/>
      <c r="AI884" s="13"/>
      <c r="AJ884" s="13"/>
      <c r="AK884" s="13"/>
      <c r="AL884" s="13"/>
      <c r="AM884" s="13"/>
      <c r="AN884" s="13"/>
      <c r="AO884" s="13"/>
      <c r="AP884" s="13"/>
      <c r="AQ884" s="13"/>
      <c r="AR884" s="13"/>
      <c r="AS884" s="13"/>
      <c r="AT884" s="13"/>
      <c r="AU884" s="13"/>
      <c r="AV884" s="13"/>
      <c r="AW884" s="13"/>
      <c r="AX884" s="13"/>
      <c r="AY884" s="13"/>
      <c r="AZ884" s="13"/>
      <c r="BA884" s="13"/>
      <c r="BB884" s="13"/>
      <c r="BC884" s="13"/>
      <c r="BD884" s="13"/>
      <c r="BE884" s="13"/>
      <c r="BF884" s="13"/>
      <c r="BG884" s="13"/>
      <c r="BH884" s="13"/>
      <c r="BI884" s="13"/>
      <c r="BJ884" s="13"/>
      <c r="BK884" s="13"/>
      <c r="BL884" s="13"/>
      <c r="BM884" s="13"/>
      <c r="BN884" s="13"/>
      <c r="BO884" s="13"/>
    </row>
    <row r="885" spans="1:67" x14ac:dyDescent="0.35">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c r="AC885" s="13"/>
      <c r="AD885" s="13"/>
      <c r="AE885" s="13"/>
      <c r="AF885" s="13"/>
      <c r="AG885" s="13"/>
      <c r="AH885" s="13"/>
      <c r="AI885" s="13"/>
      <c r="AJ885" s="13"/>
      <c r="AK885" s="13"/>
      <c r="AL885" s="13"/>
      <c r="AM885" s="13"/>
      <c r="AN885" s="13"/>
      <c r="AO885" s="13"/>
      <c r="AP885" s="13"/>
      <c r="AQ885" s="13"/>
      <c r="AR885" s="13"/>
      <c r="AS885" s="13"/>
      <c r="AT885" s="13"/>
      <c r="AU885" s="13"/>
      <c r="AV885" s="13"/>
      <c r="AW885" s="13"/>
      <c r="AX885" s="13"/>
      <c r="AY885" s="13"/>
      <c r="AZ885" s="13"/>
      <c r="BA885" s="13"/>
      <c r="BB885" s="13"/>
      <c r="BC885" s="13"/>
      <c r="BD885" s="13"/>
      <c r="BE885" s="13"/>
      <c r="BF885" s="13"/>
      <c r="BG885" s="13"/>
      <c r="BH885" s="13"/>
      <c r="BI885" s="13"/>
      <c r="BJ885" s="13"/>
      <c r="BK885" s="13"/>
      <c r="BL885" s="13"/>
      <c r="BM885" s="13"/>
      <c r="BN885" s="13"/>
      <c r="BO885" s="13"/>
    </row>
    <row r="886" spans="1:67" x14ac:dyDescent="0.35">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c r="AC886" s="13"/>
      <c r="AD886" s="13"/>
      <c r="AE886" s="13"/>
      <c r="AF886" s="13"/>
      <c r="AG886" s="13"/>
      <c r="AH886" s="13"/>
      <c r="AI886" s="13"/>
      <c r="AJ886" s="13"/>
      <c r="AK886" s="13"/>
      <c r="AL886" s="13"/>
      <c r="AM886" s="13"/>
      <c r="AN886" s="13"/>
      <c r="AO886" s="13"/>
      <c r="AP886" s="13"/>
      <c r="AQ886" s="13"/>
      <c r="AR886" s="13"/>
      <c r="AS886" s="13"/>
      <c r="AT886" s="13"/>
      <c r="AU886" s="13"/>
      <c r="AV886" s="13"/>
      <c r="AW886" s="13"/>
      <c r="AX886" s="13"/>
      <c r="AY886" s="13"/>
      <c r="AZ886" s="13"/>
      <c r="BA886" s="13"/>
      <c r="BB886" s="13"/>
      <c r="BC886" s="13"/>
      <c r="BD886" s="13"/>
      <c r="BE886" s="13"/>
      <c r="BF886" s="13"/>
      <c r="BG886" s="13"/>
      <c r="BH886" s="13"/>
      <c r="BI886" s="13"/>
      <c r="BJ886" s="13"/>
      <c r="BK886" s="13"/>
      <c r="BL886" s="13"/>
      <c r="BM886" s="13"/>
      <c r="BN886" s="13"/>
      <c r="BO886" s="13"/>
    </row>
    <row r="887" spans="1:67" x14ac:dyDescent="0.35">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c r="AK887" s="13"/>
      <c r="AL887" s="13"/>
      <c r="AM887" s="13"/>
      <c r="AN887" s="13"/>
      <c r="AO887" s="13"/>
      <c r="AP887" s="13"/>
      <c r="AQ887" s="13"/>
      <c r="AR887" s="13"/>
      <c r="AS887" s="13"/>
      <c r="AT887" s="13"/>
      <c r="AU887" s="13"/>
      <c r="AV887" s="13"/>
      <c r="AW887" s="13"/>
      <c r="AX887" s="13"/>
      <c r="AY887" s="13"/>
      <c r="AZ887" s="13"/>
      <c r="BA887" s="13"/>
      <c r="BB887" s="13"/>
      <c r="BC887" s="13"/>
      <c r="BD887" s="13"/>
      <c r="BE887" s="13"/>
      <c r="BF887" s="13"/>
      <c r="BG887" s="13"/>
      <c r="BH887" s="13"/>
      <c r="BI887" s="13"/>
      <c r="BJ887" s="13"/>
      <c r="BK887" s="13"/>
      <c r="BL887" s="13"/>
      <c r="BM887" s="13"/>
      <c r="BN887" s="13"/>
      <c r="BO887" s="13"/>
    </row>
    <row r="888" spans="1:67" x14ac:dyDescent="0.35">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c r="AQ888" s="13"/>
      <c r="AR888" s="13"/>
      <c r="AS888" s="13"/>
      <c r="AT888" s="13"/>
      <c r="AU888" s="13"/>
      <c r="AV888" s="13"/>
      <c r="AW888" s="13"/>
      <c r="AX888" s="13"/>
      <c r="AY888" s="13"/>
      <c r="AZ888" s="13"/>
      <c r="BA888" s="13"/>
      <c r="BB888" s="13"/>
      <c r="BC888" s="13"/>
      <c r="BD888" s="13"/>
      <c r="BE888" s="13"/>
      <c r="BF888" s="13"/>
      <c r="BG888" s="13"/>
      <c r="BH888" s="13"/>
      <c r="BI888" s="13"/>
      <c r="BJ888" s="13"/>
      <c r="BK888" s="13"/>
      <c r="BL888" s="13"/>
      <c r="BM888" s="13"/>
      <c r="BN888" s="13"/>
      <c r="BO888" s="13"/>
    </row>
    <row r="889" spans="1:67" x14ac:dyDescent="0.35">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c r="AK889" s="13"/>
      <c r="AL889" s="13"/>
      <c r="AM889" s="13"/>
      <c r="AN889" s="13"/>
      <c r="AO889" s="13"/>
      <c r="AP889" s="13"/>
      <c r="AQ889" s="13"/>
      <c r="AR889" s="13"/>
      <c r="AS889" s="13"/>
      <c r="AT889" s="13"/>
      <c r="AU889" s="13"/>
      <c r="AV889" s="13"/>
      <c r="AW889" s="13"/>
      <c r="AX889" s="13"/>
      <c r="AY889" s="13"/>
      <c r="AZ889" s="13"/>
      <c r="BA889" s="13"/>
      <c r="BB889" s="13"/>
      <c r="BC889" s="13"/>
      <c r="BD889" s="13"/>
      <c r="BE889" s="13"/>
      <c r="BF889" s="13"/>
      <c r="BG889" s="13"/>
      <c r="BH889" s="13"/>
      <c r="BI889" s="13"/>
      <c r="BJ889" s="13"/>
      <c r="BK889" s="13"/>
      <c r="BL889" s="13"/>
      <c r="BM889" s="13"/>
      <c r="BN889" s="13"/>
      <c r="BO889" s="13"/>
    </row>
    <row r="890" spans="1:67" x14ac:dyDescent="0.35">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c r="AK890" s="13"/>
      <c r="AL890" s="13"/>
      <c r="AM890" s="13"/>
      <c r="AN890" s="13"/>
      <c r="AO890" s="13"/>
      <c r="AP890" s="13"/>
      <c r="AQ890" s="13"/>
      <c r="AR890" s="13"/>
      <c r="AS890" s="13"/>
      <c r="AT890" s="13"/>
      <c r="AU890" s="13"/>
      <c r="AV890" s="13"/>
      <c r="AW890" s="13"/>
      <c r="AX890" s="13"/>
      <c r="AY890" s="13"/>
      <c r="AZ890" s="13"/>
      <c r="BA890" s="13"/>
      <c r="BB890" s="13"/>
      <c r="BC890" s="13"/>
      <c r="BD890" s="13"/>
      <c r="BE890" s="13"/>
      <c r="BF890" s="13"/>
      <c r="BG890" s="13"/>
      <c r="BH890" s="13"/>
      <c r="BI890" s="13"/>
      <c r="BJ890" s="13"/>
      <c r="BK890" s="13"/>
      <c r="BL890" s="13"/>
      <c r="BM890" s="13"/>
      <c r="BN890" s="13"/>
      <c r="BO890" s="13"/>
    </row>
    <row r="891" spans="1:67" x14ac:dyDescent="0.35">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c r="AK891" s="13"/>
      <c r="AL891" s="13"/>
      <c r="AM891" s="13"/>
      <c r="AN891" s="13"/>
      <c r="AO891" s="13"/>
      <c r="AP891" s="13"/>
      <c r="AQ891" s="13"/>
      <c r="AR891" s="13"/>
      <c r="AS891" s="13"/>
      <c r="AT891" s="13"/>
      <c r="AU891" s="13"/>
      <c r="AV891" s="13"/>
      <c r="AW891" s="13"/>
      <c r="AX891" s="13"/>
      <c r="AY891" s="13"/>
      <c r="AZ891" s="13"/>
      <c r="BA891" s="13"/>
      <c r="BB891" s="13"/>
      <c r="BC891" s="13"/>
      <c r="BD891" s="13"/>
      <c r="BE891" s="13"/>
      <c r="BF891" s="13"/>
      <c r="BG891" s="13"/>
      <c r="BH891" s="13"/>
      <c r="BI891" s="13"/>
      <c r="BJ891" s="13"/>
      <c r="BK891" s="13"/>
      <c r="BL891" s="13"/>
      <c r="BM891" s="13"/>
      <c r="BN891" s="13"/>
      <c r="BO891" s="13"/>
    </row>
    <row r="892" spans="1:67" x14ac:dyDescent="0.35">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c r="AK892" s="13"/>
      <c r="AL892" s="13"/>
      <c r="AM892" s="13"/>
      <c r="AN892" s="13"/>
      <c r="AO892" s="13"/>
      <c r="AP892" s="13"/>
      <c r="AQ892" s="13"/>
      <c r="AR892" s="13"/>
      <c r="AS892" s="13"/>
      <c r="AT892" s="13"/>
      <c r="AU892" s="13"/>
      <c r="AV892" s="13"/>
      <c r="AW892" s="13"/>
      <c r="AX892" s="13"/>
      <c r="AY892" s="13"/>
      <c r="AZ892" s="13"/>
      <c r="BA892" s="13"/>
      <c r="BB892" s="13"/>
      <c r="BC892" s="13"/>
      <c r="BD892" s="13"/>
      <c r="BE892" s="13"/>
      <c r="BF892" s="13"/>
      <c r="BG892" s="13"/>
      <c r="BH892" s="13"/>
      <c r="BI892" s="13"/>
      <c r="BJ892" s="13"/>
      <c r="BK892" s="13"/>
      <c r="BL892" s="13"/>
      <c r="BM892" s="13"/>
      <c r="BN892" s="13"/>
      <c r="BO892" s="13"/>
    </row>
    <row r="893" spans="1:67" x14ac:dyDescent="0.35">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c r="AK893" s="13"/>
      <c r="AL893" s="13"/>
      <c r="AM893" s="13"/>
      <c r="AN893" s="13"/>
      <c r="AO893" s="13"/>
      <c r="AP893" s="13"/>
      <c r="AQ893" s="13"/>
      <c r="AR893" s="13"/>
      <c r="AS893" s="13"/>
      <c r="AT893" s="13"/>
      <c r="AU893" s="13"/>
      <c r="AV893" s="13"/>
      <c r="AW893" s="13"/>
      <c r="AX893" s="13"/>
      <c r="AY893" s="13"/>
      <c r="AZ893" s="13"/>
      <c r="BA893" s="13"/>
      <c r="BB893" s="13"/>
      <c r="BC893" s="13"/>
      <c r="BD893" s="13"/>
      <c r="BE893" s="13"/>
      <c r="BF893" s="13"/>
      <c r="BG893" s="13"/>
      <c r="BH893" s="13"/>
      <c r="BI893" s="13"/>
      <c r="BJ893" s="13"/>
      <c r="BK893" s="13"/>
      <c r="BL893" s="13"/>
      <c r="BM893" s="13"/>
      <c r="BN893" s="13"/>
      <c r="BO893" s="13"/>
    </row>
    <row r="894" spans="1:67" x14ac:dyDescent="0.35">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c r="AK894" s="13"/>
      <c r="AL894" s="13"/>
      <c r="AM894" s="13"/>
      <c r="AN894" s="13"/>
      <c r="AO894" s="13"/>
      <c r="AP894" s="13"/>
      <c r="AQ894" s="13"/>
      <c r="AR894" s="13"/>
      <c r="AS894" s="13"/>
      <c r="AT894" s="13"/>
      <c r="AU894" s="13"/>
      <c r="AV894" s="13"/>
      <c r="AW894" s="13"/>
      <c r="AX894" s="13"/>
      <c r="AY894" s="13"/>
      <c r="AZ894" s="13"/>
      <c r="BA894" s="13"/>
      <c r="BB894" s="13"/>
      <c r="BC894" s="13"/>
      <c r="BD894" s="13"/>
      <c r="BE894" s="13"/>
      <c r="BF894" s="13"/>
      <c r="BG894" s="13"/>
      <c r="BH894" s="13"/>
      <c r="BI894" s="13"/>
      <c r="BJ894" s="13"/>
      <c r="BK894" s="13"/>
      <c r="BL894" s="13"/>
      <c r="BM894" s="13"/>
      <c r="BN894" s="13"/>
      <c r="BO894" s="13"/>
    </row>
    <row r="895" spans="1:67" x14ac:dyDescent="0.35">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c r="AK895" s="13"/>
      <c r="AL895" s="13"/>
      <c r="AM895" s="13"/>
      <c r="AN895" s="13"/>
      <c r="AO895" s="13"/>
      <c r="AP895" s="13"/>
      <c r="AQ895" s="13"/>
      <c r="AR895" s="13"/>
      <c r="AS895" s="13"/>
      <c r="AT895" s="13"/>
      <c r="AU895" s="13"/>
      <c r="AV895" s="13"/>
      <c r="AW895" s="13"/>
      <c r="AX895" s="13"/>
      <c r="AY895" s="13"/>
      <c r="AZ895" s="13"/>
      <c r="BA895" s="13"/>
      <c r="BB895" s="13"/>
      <c r="BC895" s="13"/>
      <c r="BD895" s="13"/>
      <c r="BE895" s="13"/>
      <c r="BF895" s="13"/>
      <c r="BG895" s="13"/>
      <c r="BH895" s="13"/>
      <c r="BI895" s="13"/>
      <c r="BJ895" s="13"/>
      <c r="BK895" s="13"/>
      <c r="BL895" s="13"/>
      <c r="BM895" s="13"/>
      <c r="BN895" s="13"/>
      <c r="BO895" s="13"/>
    </row>
    <row r="896" spans="1:67" x14ac:dyDescent="0.35">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c r="AK896" s="13"/>
      <c r="AL896" s="13"/>
      <c r="AM896" s="13"/>
      <c r="AN896" s="13"/>
      <c r="AO896" s="13"/>
      <c r="AP896" s="13"/>
      <c r="AQ896" s="13"/>
      <c r="AR896" s="13"/>
      <c r="AS896" s="13"/>
      <c r="AT896" s="13"/>
      <c r="AU896" s="13"/>
      <c r="AV896" s="13"/>
      <c r="AW896" s="13"/>
      <c r="AX896" s="13"/>
      <c r="AY896" s="13"/>
      <c r="AZ896" s="13"/>
      <c r="BA896" s="13"/>
      <c r="BB896" s="13"/>
      <c r="BC896" s="13"/>
      <c r="BD896" s="13"/>
      <c r="BE896" s="13"/>
      <c r="BF896" s="13"/>
      <c r="BG896" s="13"/>
      <c r="BH896" s="13"/>
      <c r="BI896" s="13"/>
      <c r="BJ896" s="13"/>
      <c r="BK896" s="13"/>
      <c r="BL896" s="13"/>
      <c r="BM896" s="13"/>
      <c r="BN896" s="13"/>
      <c r="BO896" s="13"/>
    </row>
    <row r="897" spans="1:67" x14ac:dyDescent="0.35">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c r="AK897" s="13"/>
      <c r="AL897" s="13"/>
      <c r="AM897" s="13"/>
      <c r="AN897" s="13"/>
      <c r="AO897" s="13"/>
      <c r="AP897" s="13"/>
      <c r="AQ897" s="13"/>
      <c r="AR897" s="13"/>
      <c r="AS897" s="13"/>
      <c r="AT897" s="13"/>
      <c r="AU897" s="13"/>
      <c r="AV897" s="13"/>
      <c r="AW897" s="13"/>
      <c r="AX897" s="13"/>
      <c r="AY897" s="13"/>
      <c r="AZ897" s="13"/>
      <c r="BA897" s="13"/>
      <c r="BB897" s="13"/>
      <c r="BC897" s="13"/>
      <c r="BD897" s="13"/>
      <c r="BE897" s="13"/>
      <c r="BF897" s="13"/>
      <c r="BG897" s="13"/>
      <c r="BH897" s="13"/>
      <c r="BI897" s="13"/>
      <c r="BJ897" s="13"/>
      <c r="BK897" s="13"/>
      <c r="BL897" s="13"/>
      <c r="BM897" s="13"/>
      <c r="BN897" s="13"/>
      <c r="BO897" s="13"/>
    </row>
    <row r="898" spans="1:67" x14ac:dyDescent="0.35">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c r="AC898" s="13"/>
      <c r="AD898" s="13"/>
      <c r="AE898" s="13"/>
      <c r="AF898" s="13"/>
      <c r="AG898" s="13"/>
      <c r="AH898" s="13"/>
      <c r="AI898" s="13"/>
      <c r="AJ898" s="13"/>
      <c r="AK898" s="13"/>
      <c r="AL898" s="13"/>
      <c r="AM898" s="13"/>
      <c r="AN898" s="13"/>
      <c r="AO898" s="13"/>
      <c r="AP898" s="13"/>
      <c r="AQ898" s="13"/>
      <c r="AR898" s="13"/>
      <c r="AS898" s="13"/>
      <c r="AT898" s="13"/>
      <c r="AU898" s="13"/>
      <c r="AV898" s="13"/>
      <c r="AW898" s="13"/>
      <c r="AX898" s="13"/>
      <c r="AY898" s="13"/>
      <c r="AZ898" s="13"/>
      <c r="BA898" s="13"/>
      <c r="BB898" s="13"/>
      <c r="BC898" s="13"/>
      <c r="BD898" s="13"/>
      <c r="BE898" s="13"/>
      <c r="BF898" s="13"/>
      <c r="BG898" s="13"/>
      <c r="BH898" s="13"/>
      <c r="BI898" s="13"/>
      <c r="BJ898" s="13"/>
      <c r="BK898" s="13"/>
      <c r="BL898" s="13"/>
      <c r="BM898" s="13"/>
      <c r="BN898" s="13"/>
      <c r="BO898" s="13"/>
    </row>
    <row r="899" spans="1:67" x14ac:dyDescent="0.35">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c r="AC899" s="13"/>
      <c r="AD899" s="13"/>
      <c r="AE899" s="13"/>
      <c r="AF899" s="13"/>
      <c r="AG899" s="13"/>
      <c r="AH899" s="13"/>
      <c r="AI899" s="13"/>
      <c r="AJ899" s="13"/>
      <c r="AK899" s="13"/>
      <c r="AL899" s="13"/>
      <c r="AM899" s="13"/>
      <c r="AN899" s="13"/>
      <c r="AO899" s="13"/>
      <c r="AP899" s="13"/>
      <c r="AQ899" s="13"/>
      <c r="AR899" s="13"/>
      <c r="AS899" s="13"/>
      <c r="AT899" s="13"/>
      <c r="AU899" s="13"/>
      <c r="AV899" s="13"/>
      <c r="AW899" s="13"/>
      <c r="AX899" s="13"/>
      <c r="AY899" s="13"/>
      <c r="AZ899" s="13"/>
      <c r="BA899" s="13"/>
      <c r="BB899" s="13"/>
      <c r="BC899" s="13"/>
      <c r="BD899" s="13"/>
      <c r="BE899" s="13"/>
      <c r="BF899" s="13"/>
      <c r="BG899" s="13"/>
      <c r="BH899" s="13"/>
      <c r="BI899" s="13"/>
      <c r="BJ899" s="13"/>
      <c r="BK899" s="13"/>
      <c r="BL899" s="13"/>
      <c r="BM899" s="13"/>
      <c r="BN899" s="13"/>
      <c r="BO899" s="13"/>
    </row>
    <row r="900" spans="1:67" x14ac:dyDescent="0.35">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c r="AC900" s="13"/>
      <c r="AD900" s="13"/>
      <c r="AE900" s="13"/>
      <c r="AF900" s="13"/>
      <c r="AG900" s="13"/>
      <c r="AH900" s="13"/>
      <c r="AI900" s="13"/>
      <c r="AJ900" s="13"/>
      <c r="AK900" s="13"/>
      <c r="AL900" s="13"/>
      <c r="AM900" s="13"/>
      <c r="AN900" s="13"/>
      <c r="AO900" s="13"/>
      <c r="AP900" s="13"/>
      <c r="AQ900" s="13"/>
      <c r="AR900" s="13"/>
      <c r="AS900" s="13"/>
      <c r="AT900" s="13"/>
      <c r="AU900" s="13"/>
      <c r="AV900" s="13"/>
      <c r="AW900" s="13"/>
      <c r="AX900" s="13"/>
      <c r="AY900" s="13"/>
      <c r="AZ900" s="13"/>
      <c r="BA900" s="13"/>
      <c r="BB900" s="13"/>
      <c r="BC900" s="13"/>
      <c r="BD900" s="13"/>
      <c r="BE900" s="13"/>
      <c r="BF900" s="13"/>
      <c r="BG900" s="13"/>
      <c r="BH900" s="13"/>
      <c r="BI900" s="13"/>
      <c r="BJ900" s="13"/>
      <c r="BK900" s="13"/>
      <c r="BL900" s="13"/>
      <c r="BM900" s="13"/>
      <c r="BN900" s="13"/>
      <c r="BO900" s="13"/>
    </row>
    <row r="901" spans="1:67" x14ac:dyDescent="0.35">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c r="AC901" s="13"/>
      <c r="AD901" s="13"/>
      <c r="AE901" s="13"/>
      <c r="AF901" s="13"/>
      <c r="AG901" s="13"/>
      <c r="AH901" s="13"/>
      <c r="AI901" s="13"/>
      <c r="AJ901" s="13"/>
      <c r="AK901" s="13"/>
      <c r="AL901" s="13"/>
      <c r="AM901" s="13"/>
      <c r="AN901" s="13"/>
      <c r="AO901" s="13"/>
      <c r="AP901" s="13"/>
      <c r="AQ901" s="13"/>
      <c r="AR901" s="13"/>
      <c r="AS901" s="13"/>
      <c r="AT901" s="13"/>
      <c r="AU901" s="13"/>
      <c r="AV901" s="13"/>
      <c r="AW901" s="13"/>
      <c r="AX901" s="13"/>
      <c r="AY901" s="13"/>
      <c r="AZ901" s="13"/>
      <c r="BA901" s="13"/>
      <c r="BB901" s="13"/>
      <c r="BC901" s="13"/>
      <c r="BD901" s="13"/>
      <c r="BE901" s="13"/>
      <c r="BF901" s="13"/>
      <c r="BG901" s="13"/>
      <c r="BH901" s="13"/>
      <c r="BI901" s="13"/>
      <c r="BJ901" s="13"/>
      <c r="BK901" s="13"/>
      <c r="BL901" s="13"/>
      <c r="BM901" s="13"/>
      <c r="BN901" s="13"/>
      <c r="BO901" s="13"/>
    </row>
    <row r="902" spans="1:67" x14ac:dyDescent="0.35">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c r="AC902" s="13"/>
      <c r="AD902" s="13"/>
      <c r="AE902" s="13"/>
      <c r="AF902" s="13"/>
      <c r="AG902" s="13"/>
      <c r="AH902" s="13"/>
      <c r="AI902" s="13"/>
      <c r="AJ902" s="13"/>
      <c r="AK902" s="13"/>
      <c r="AL902" s="13"/>
      <c r="AM902" s="13"/>
      <c r="AN902" s="13"/>
      <c r="AO902" s="13"/>
      <c r="AP902" s="13"/>
      <c r="AQ902" s="13"/>
      <c r="AR902" s="13"/>
      <c r="AS902" s="13"/>
      <c r="AT902" s="13"/>
      <c r="AU902" s="13"/>
      <c r="AV902" s="13"/>
      <c r="AW902" s="13"/>
      <c r="AX902" s="13"/>
      <c r="AY902" s="13"/>
      <c r="AZ902" s="13"/>
      <c r="BA902" s="13"/>
      <c r="BB902" s="13"/>
      <c r="BC902" s="13"/>
      <c r="BD902" s="13"/>
      <c r="BE902" s="13"/>
      <c r="BF902" s="13"/>
      <c r="BG902" s="13"/>
      <c r="BH902" s="13"/>
      <c r="BI902" s="13"/>
      <c r="BJ902" s="13"/>
      <c r="BK902" s="13"/>
      <c r="BL902" s="13"/>
      <c r="BM902" s="13"/>
      <c r="BN902" s="13"/>
      <c r="BO902" s="13"/>
    </row>
    <row r="903" spans="1:67" x14ac:dyDescent="0.35">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c r="AC903" s="13"/>
      <c r="AD903" s="13"/>
      <c r="AE903" s="13"/>
      <c r="AF903" s="13"/>
      <c r="AG903" s="13"/>
      <c r="AH903" s="13"/>
      <c r="AI903" s="13"/>
      <c r="AJ903" s="13"/>
      <c r="AK903" s="13"/>
      <c r="AL903" s="13"/>
      <c r="AM903" s="13"/>
      <c r="AN903" s="13"/>
      <c r="AO903" s="13"/>
      <c r="AP903" s="13"/>
      <c r="AQ903" s="13"/>
      <c r="AR903" s="13"/>
      <c r="AS903" s="13"/>
      <c r="AT903" s="13"/>
      <c r="AU903" s="13"/>
      <c r="AV903" s="13"/>
      <c r="AW903" s="13"/>
      <c r="AX903" s="13"/>
      <c r="AY903" s="13"/>
      <c r="AZ903" s="13"/>
      <c r="BA903" s="13"/>
      <c r="BB903" s="13"/>
      <c r="BC903" s="13"/>
      <c r="BD903" s="13"/>
      <c r="BE903" s="13"/>
      <c r="BF903" s="13"/>
      <c r="BG903" s="13"/>
      <c r="BH903" s="13"/>
      <c r="BI903" s="13"/>
      <c r="BJ903" s="13"/>
      <c r="BK903" s="13"/>
      <c r="BL903" s="13"/>
      <c r="BM903" s="13"/>
      <c r="BN903" s="13"/>
      <c r="BO903" s="13"/>
    </row>
    <row r="904" spans="1:67" x14ac:dyDescent="0.35">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c r="AC904" s="13"/>
      <c r="AD904" s="13"/>
      <c r="AE904" s="13"/>
      <c r="AF904" s="13"/>
      <c r="AG904" s="13"/>
      <c r="AH904" s="13"/>
      <c r="AI904" s="13"/>
      <c r="AJ904" s="13"/>
      <c r="AK904" s="13"/>
      <c r="AL904" s="13"/>
      <c r="AM904" s="13"/>
      <c r="AN904" s="13"/>
      <c r="AO904" s="13"/>
      <c r="AP904" s="13"/>
      <c r="AQ904" s="13"/>
      <c r="AR904" s="13"/>
      <c r="AS904" s="13"/>
      <c r="AT904" s="13"/>
      <c r="AU904" s="13"/>
      <c r="AV904" s="13"/>
      <c r="AW904" s="13"/>
      <c r="AX904" s="13"/>
      <c r="AY904" s="13"/>
      <c r="AZ904" s="13"/>
      <c r="BA904" s="13"/>
      <c r="BB904" s="13"/>
      <c r="BC904" s="13"/>
      <c r="BD904" s="13"/>
      <c r="BE904" s="13"/>
      <c r="BF904" s="13"/>
      <c r="BG904" s="13"/>
      <c r="BH904" s="13"/>
      <c r="BI904" s="13"/>
      <c r="BJ904" s="13"/>
      <c r="BK904" s="13"/>
      <c r="BL904" s="13"/>
      <c r="BM904" s="13"/>
      <c r="BN904" s="13"/>
      <c r="BO904" s="13"/>
    </row>
    <row r="905" spans="1:67" x14ac:dyDescent="0.35">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c r="AC905" s="13"/>
      <c r="AD905" s="13"/>
      <c r="AE905" s="13"/>
      <c r="AF905" s="13"/>
      <c r="AG905" s="13"/>
      <c r="AH905" s="13"/>
      <c r="AI905" s="13"/>
      <c r="AJ905" s="13"/>
      <c r="AK905" s="13"/>
      <c r="AL905" s="13"/>
      <c r="AM905" s="13"/>
      <c r="AN905" s="13"/>
      <c r="AO905" s="13"/>
      <c r="AP905" s="13"/>
      <c r="AQ905" s="13"/>
      <c r="AR905" s="13"/>
      <c r="AS905" s="13"/>
      <c r="AT905" s="13"/>
      <c r="AU905" s="13"/>
      <c r="AV905" s="13"/>
      <c r="AW905" s="13"/>
      <c r="AX905" s="13"/>
      <c r="AY905" s="13"/>
      <c r="AZ905" s="13"/>
      <c r="BA905" s="13"/>
      <c r="BB905" s="13"/>
      <c r="BC905" s="13"/>
      <c r="BD905" s="13"/>
      <c r="BE905" s="13"/>
      <c r="BF905" s="13"/>
      <c r="BG905" s="13"/>
      <c r="BH905" s="13"/>
      <c r="BI905" s="13"/>
      <c r="BJ905" s="13"/>
      <c r="BK905" s="13"/>
      <c r="BL905" s="13"/>
      <c r="BM905" s="13"/>
      <c r="BN905" s="13"/>
      <c r="BO905" s="13"/>
    </row>
    <row r="906" spans="1:67" x14ac:dyDescent="0.35">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c r="AC906" s="13"/>
      <c r="AD906" s="13"/>
      <c r="AE906" s="13"/>
      <c r="AF906" s="13"/>
      <c r="AG906" s="13"/>
      <c r="AH906" s="13"/>
      <c r="AI906" s="13"/>
      <c r="AJ906" s="13"/>
      <c r="AK906" s="13"/>
      <c r="AL906" s="13"/>
      <c r="AM906" s="13"/>
      <c r="AN906" s="13"/>
      <c r="AO906" s="13"/>
      <c r="AP906" s="13"/>
      <c r="AQ906" s="13"/>
      <c r="AR906" s="13"/>
      <c r="AS906" s="13"/>
      <c r="AT906" s="13"/>
      <c r="AU906" s="13"/>
      <c r="AV906" s="13"/>
      <c r="AW906" s="13"/>
      <c r="AX906" s="13"/>
      <c r="AY906" s="13"/>
      <c r="AZ906" s="13"/>
      <c r="BA906" s="13"/>
      <c r="BB906" s="13"/>
      <c r="BC906" s="13"/>
      <c r="BD906" s="13"/>
      <c r="BE906" s="13"/>
      <c r="BF906" s="13"/>
      <c r="BG906" s="13"/>
      <c r="BH906" s="13"/>
      <c r="BI906" s="13"/>
      <c r="BJ906" s="13"/>
      <c r="BK906" s="13"/>
      <c r="BL906" s="13"/>
      <c r="BM906" s="13"/>
      <c r="BN906" s="13"/>
      <c r="BO906" s="13"/>
    </row>
    <row r="907" spans="1:67" x14ac:dyDescent="0.35">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c r="AC907" s="13"/>
      <c r="AD907" s="13"/>
      <c r="AE907" s="13"/>
      <c r="AF907" s="13"/>
      <c r="AG907" s="13"/>
      <c r="AH907" s="13"/>
      <c r="AI907" s="13"/>
      <c r="AJ907" s="13"/>
      <c r="AK907" s="13"/>
      <c r="AL907" s="13"/>
      <c r="AM907" s="13"/>
      <c r="AN907" s="13"/>
      <c r="AO907" s="13"/>
      <c r="AP907" s="13"/>
      <c r="AQ907" s="13"/>
      <c r="AR907" s="13"/>
      <c r="AS907" s="13"/>
      <c r="AT907" s="13"/>
      <c r="AU907" s="13"/>
      <c r="AV907" s="13"/>
      <c r="AW907" s="13"/>
      <c r="AX907" s="13"/>
      <c r="AY907" s="13"/>
      <c r="AZ907" s="13"/>
      <c r="BA907" s="13"/>
      <c r="BB907" s="13"/>
      <c r="BC907" s="13"/>
      <c r="BD907" s="13"/>
      <c r="BE907" s="13"/>
      <c r="BF907" s="13"/>
      <c r="BG907" s="13"/>
      <c r="BH907" s="13"/>
      <c r="BI907" s="13"/>
      <c r="BJ907" s="13"/>
      <c r="BK907" s="13"/>
      <c r="BL907" s="13"/>
      <c r="BM907" s="13"/>
      <c r="BN907" s="13"/>
      <c r="BO907" s="13"/>
    </row>
    <row r="908" spans="1:67" x14ac:dyDescent="0.35">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c r="AC908" s="13"/>
      <c r="AD908" s="13"/>
      <c r="AE908" s="13"/>
      <c r="AF908" s="13"/>
      <c r="AG908" s="13"/>
      <c r="AH908" s="13"/>
      <c r="AI908" s="13"/>
      <c r="AJ908" s="13"/>
      <c r="AK908" s="13"/>
      <c r="AL908" s="13"/>
      <c r="AM908" s="13"/>
      <c r="AN908" s="13"/>
      <c r="AO908" s="13"/>
      <c r="AP908" s="13"/>
      <c r="AQ908" s="13"/>
      <c r="AR908" s="13"/>
      <c r="AS908" s="13"/>
      <c r="AT908" s="13"/>
      <c r="AU908" s="13"/>
      <c r="AV908" s="13"/>
      <c r="AW908" s="13"/>
      <c r="AX908" s="13"/>
      <c r="AY908" s="13"/>
      <c r="AZ908" s="13"/>
      <c r="BA908" s="13"/>
      <c r="BB908" s="13"/>
      <c r="BC908" s="13"/>
      <c r="BD908" s="13"/>
      <c r="BE908" s="13"/>
      <c r="BF908" s="13"/>
      <c r="BG908" s="13"/>
      <c r="BH908" s="13"/>
      <c r="BI908" s="13"/>
      <c r="BJ908" s="13"/>
      <c r="BK908" s="13"/>
      <c r="BL908" s="13"/>
      <c r="BM908" s="13"/>
      <c r="BN908" s="13"/>
      <c r="BO908" s="13"/>
    </row>
    <row r="909" spans="1:67" x14ac:dyDescent="0.35">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c r="AC909" s="13"/>
      <c r="AD909" s="13"/>
      <c r="AE909" s="13"/>
      <c r="AF909" s="13"/>
      <c r="AG909" s="13"/>
      <c r="AH909" s="13"/>
      <c r="AI909" s="13"/>
      <c r="AJ909" s="13"/>
      <c r="AK909" s="13"/>
      <c r="AL909" s="13"/>
      <c r="AM909" s="13"/>
      <c r="AN909" s="13"/>
      <c r="AO909" s="13"/>
      <c r="AP909" s="13"/>
      <c r="AQ909" s="13"/>
      <c r="AR909" s="13"/>
      <c r="AS909" s="13"/>
      <c r="AT909" s="13"/>
      <c r="AU909" s="13"/>
      <c r="AV909" s="13"/>
      <c r="AW909" s="13"/>
      <c r="AX909" s="13"/>
      <c r="AY909" s="13"/>
      <c r="AZ909" s="13"/>
      <c r="BA909" s="13"/>
      <c r="BB909" s="13"/>
      <c r="BC909" s="13"/>
      <c r="BD909" s="13"/>
      <c r="BE909" s="13"/>
      <c r="BF909" s="13"/>
      <c r="BG909" s="13"/>
      <c r="BH909" s="13"/>
      <c r="BI909" s="13"/>
      <c r="BJ909" s="13"/>
      <c r="BK909" s="13"/>
      <c r="BL909" s="13"/>
      <c r="BM909" s="13"/>
      <c r="BN909" s="13"/>
      <c r="BO909" s="13"/>
    </row>
    <row r="910" spans="1:67" x14ac:dyDescent="0.35">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c r="AC910" s="13"/>
      <c r="AD910" s="13"/>
      <c r="AE910" s="13"/>
      <c r="AF910" s="13"/>
      <c r="AG910" s="13"/>
      <c r="AH910" s="13"/>
      <c r="AI910" s="13"/>
      <c r="AJ910" s="13"/>
      <c r="AK910" s="13"/>
      <c r="AL910" s="13"/>
      <c r="AM910" s="13"/>
      <c r="AN910" s="13"/>
      <c r="AO910" s="13"/>
      <c r="AP910" s="13"/>
      <c r="AQ910" s="13"/>
      <c r="AR910" s="13"/>
      <c r="AS910" s="13"/>
      <c r="AT910" s="13"/>
      <c r="AU910" s="13"/>
      <c r="AV910" s="13"/>
      <c r="AW910" s="13"/>
      <c r="AX910" s="13"/>
      <c r="AY910" s="13"/>
      <c r="AZ910" s="13"/>
      <c r="BA910" s="13"/>
      <c r="BB910" s="13"/>
      <c r="BC910" s="13"/>
      <c r="BD910" s="13"/>
      <c r="BE910" s="13"/>
      <c r="BF910" s="13"/>
      <c r="BG910" s="13"/>
      <c r="BH910" s="13"/>
      <c r="BI910" s="13"/>
      <c r="BJ910" s="13"/>
      <c r="BK910" s="13"/>
      <c r="BL910" s="13"/>
      <c r="BM910" s="13"/>
      <c r="BN910" s="13"/>
      <c r="BO910" s="13"/>
    </row>
    <row r="911" spans="1:67" x14ac:dyDescent="0.35">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c r="AC911" s="13"/>
      <c r="AD911" s="13"/>
      <c r="AE911" s="13"/>
      <c r="AF911" s="13"/>
      <c r="AG911" s="13"/>
      <c r="AH911" s="13"/>
      <c r="AI911" s="13"/>
      <c r="AJ911" s="13"/>
      <c r="AK911" s="13"/>
      <c r="AL911" s="13"/>
      <c r="AM911" s="13"/>
      <c r="AN911" s="13"/>
      <c r="AO911" s="13"/>
      <c r="AP911" s="13"/>
      <c r="AQ911" s="13"/>
      <c r="AR911" s="13"/>
      <c r="AS911" s="13"/>
      <c r="AT911" s="13"/>
      <c r="AU911" s="13"/>
      <c r="AV911" s="13"/>
      <c r="AW911" s="13"/>
      <c r="AX911" s="13"/>
      <c r="AY911" s="13"/>
      <c r="AZ911" s="13"/>
      <c r="BA911" s="13"/>
      <c r="BB911" s="13"/>
      <c r="BC911" s="13"/>
      <c r="BD911" s="13"/>
      <c r="BE911" s="13"/>
      <c r="BF911" s="13"/>
      <c r="BG911" s="13"/>
      <c r="BH911" s="13"/>
      <c r="BI911" s="13"/>
      <c r="BJ911" s="13"/>
      <c r="BK911" s="13"/>
      <c r="BL911" s="13"/>
      <c r="BM911" s="13"/>
      <c r="BN911" s="13"/>
      <c r="BO911" s="13"/>
    </row>
    <row r="912" spans="1:67" x14ac:dyDescent="0.35">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c r="AC912" s="13"/>
      <c r="AD912" s="13"/>
      <c r="AE912" s="13"/>
      <c r="AF912" s="13"/>
      <c r="AG912" s="13"/>
      <c r="AH912" s="13"/>
      <c r="AI912" s="13"/>
      <c r="AJ912" s="13"/>
      <c r="AK912" s="13"/>
      <c r="AL912" s="13"/>
      <c r="AM912" s="13"/>
      <c r="AN912" s="13"/>
      <c r="AO912" s="13"/>
      <c r="AP912" s="13"/>
      <c r="AQ912" s="13"/>
      <c r="AR912" s="13"/>
      <c r="AS912" s="13"/>
      <c r="AT912" s="13"/>
      <c r="AU912" s="13"/>
      <c r="AV912" s="13"/>
      <c r="AW912" s="13"/>
      <c r="AX912" s="13"/>
      <c r="AY912" s="13"/>
      <c r="AZ912" s="13"/>
      <c r="BA912" s="13"/>
      <c r="BB912" s="13"/>
      <c r="BC912" s="13"/>
      <c r="BD912" s="13"/>
      <c r="BE912" s="13"/>
      <c r="BF912" s="13"/>
      <c r="BG912" s="13"/>
      <c r="BH912" s="13"/>
      <c r="BI912" s="13"/>
      <c r="BJ912" s="13"/>
      <c r="BK912" s="13"/>
      <c r="BL912" s="13"/>
      <c r="BM912" s="13"/>
      <c r="BN912" s="13"/>
      <c r="BO912" s="13"/>
    </row>
    <row r="913" spans="1:67" x14ac:dyDescent="0.35">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c r="AC913" s="13"/>
      <c r="AD913" s="13"/>
      <c r="AE913" s="13"/>
      <c r="AF913" s="13"/>
      <c r="AG913" s="13"/>
      <c r="AH913" s="13"/>
      <c r="AI913" s="13"/>
      <c r="AJ913" s="13"/>
      <c r="AK913" s="13"/>
      <c r="AL913" s="13"/>
      <c r="AM913" s="13"/>
      <c r="AN913" s="13"/>
      <c r="AO913" s="13"/>
      <c r="AP913" s="13"/>
      <c r="AQ913" s="13"/>
      <c r="AR913" s="13"/>
      <c r="AS913" s="13"/>
      <c r="AT913" s="13"/>
      <c r="AU913" s="13"/>
      <c r="AV913" s="13"/>
      <c r="AW913" s="13"/>
      <c r="AX913" s="13"/>
      <c r="AY913" s="13"/>
      <c r="AZ913" s="13"/>
      <c r="BA913" s="13"/>
      <c r="BB913" s="13"/>
      <c r="BC913" s="13"/>
      <c r="BD913" s="13"/>
      <c r="BE913" s="13"/>
      <c r="BF913" s="13"/>
      <c r="BG913" s="13"/>
      <c r="BH913" s="13"/>
      <c r="BI913" s="13"/>
      <c r="BJ913" s="13"/>
      <c r="BK913" s="13"/>
      <c r="BL913" s="13"/>
      <c r="BM913" s="13"/>
      <c r="BN913" s="13"/>
      <c r="BO913" s="13"/>
    </row>
    <row r="914" spans="1:67" x14ac:dyDescent="0.35">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c r="AC914" s="13"/>
      <c r="AD914" s="13"/>
      <c r="AE914" s="13"/>
      <c r="AF914" s="13"/>
      <c r="AG914" s="13"/>
      <c r="AH914" s="13"/>
      <c r="AI914" s="13"/>
      <c r="AJ914" s="13"/>
      <c r="AK914" s="13"/>
      <c r="AL914" s="13"/>
      <c r="AM914" s="13"/>
      <c r="AN914" s="13"/>
      <c r="AO914" s="13"/>
      <c r="AP914" s="13"/>
      <c r="AQ914" s="13"/>
      <c r="AR914" s="13"/>
      <c r="AS914" s="13"/>
      <c r="AT914" s="13"/>
      <c r="AU914" s="13"/>
      <c r="AV914" s="13"/>
      <c r="AW914" s="13"/>
      <c r="AX914" s="13"/>
      <c r="AY914" s="13"/>
      <c r="AZ914" s="13"/>
      <c r="BA914" s="13"/>
      <c r="BB914" s="13"/>
      <c r="BC914" s="13"/>
      <c r="BD914" s="13"/>
      <c r="BE914" s="13"/>
      <c r="BF914" s="13"/>
      <c r="BG914" s="13"/>
      <c r="BH914" s="13"/>
      <c r="BI914" s="13"/>
      <c r="BJ914" s="13"/>
      <c r="BK914" s="13"/>
      <c r="BL914" s="13"/>
      <c r="BM914" s="13"/>
      <c r="BN914" s="13"/>
      <c r="BO914" s="13"/>
    </row>
    <row r="915" spans="1:67" x14ac:dyDescent="0.35">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c r="AC915" s="13"/>
      <c r="AD915" s="13"/>
      <c r="AE915" s="13"/>
      <c r="AF915" s="13"/>
      <c r="AG915" s="13"/>
      <c r="AH915" s="13"/>
      <c r="AI915" s="13"/>
      <c r="AJ915" s="13"/>
      <c r="AK915" s="13"/>
      <c r="AL915" s="13"/>
      <c r="AM915" s="13"/>
      <c r="AN915" s="13"/>
      <c r="AO915" s="13"/>
      <c r="AP915" s="13"/>
      <c r="AQ915" s="13"/>
      <c r="AR915" s="13"/>
      <c r="AS915" s="13"/>
      <c r="AT915" s="13"/>
      <c r="AU915" s="13"/>
      <c r="AV915" s="13"/>
      <c r="AW915" s="13"/>
      <c r="AX915" s="13"/>
      <c r="AY915" s="13"/>
      <c r="AZ915" s="13"/>
      <c r="BA915" s="13"/>
      <c r="BB915" s="13"/>
      <c r="BC915" s="13"/>
      <c r="BD915" s="13"/>
      <c r="BE915" s="13"/>
      <c r="BF915" s="13"/>
      <c r="BG915" s="13"/>
      <c r="BH915" s="13"/>
      <c r="BI915" s="13"/>
      <c r="BJ915" s="13"/>
      <c r="BK915" s="13"/>
      <c r="BL915" s="13"/>
      <c r="BM915" s="13"/>
      <c r="BN915" s="13"/>
      <c r="BO915" s="13"/>
    </row>
    <row r="916" spans="1:67" x14ac:dyDescent="0.35">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c r="AC916" s="13"/>
      <c r="AD916" s="13"/>
      <c r="AE916" s="13"/>
      <c r="AF916" s="13"/>
      <c r="AG916" s="13"/>
      <c r="AH916" s="13"/>
      <c r="AI916" s="13"/>
      <c r="AJ916" s="13"/>
      <c r="AK916" s="13"/>
      <c r="AL916" s="13"/>
      <c r="AM916" s="13"/>
      <c r="AN916" s="13"/>
      <c r="AO916" s="13"/>
      <c r="AP916" s="13"/>
      <c r="AQ916" s="13"/>
      <c r="AR916" s="13"/>
      <c r="AS916" s="13"/>
      <c r="AT916" s="13"/>
      <c r="AU916" s="13"/>
      <c r="AV916" s="13"/>
      <c r="AW916" s="13"/>
      <c r="AX916" s="13"/>
      <c r="AY916" s="13"/>
      <c r="AZ916" s="13"/>
      <c r="BA916" s="13"/>
      <c r="BB916" s="13"/>
      <c r="BC916" s="13"/>
      <c r="BD916" s="13"/>
      <c r="BE916" s="13"/>
      <c r="BF916" s="13"/>
      <c r="BG916" s="13"/>
      <c r="BH916" s="13"/>
      <c r="BI916" s="13"/>
      <c r="BJ916" s="13"/>
      <c r="BK916" s="13"/>
      <c r="BL916" s="13"/>
      <c r="BM916" s="13"/>
      <c r="BN916" s="13"/>
      <c r="BO916" s="13"/>
    </row>
    <row r="917" spans="1:67" x14ac:dyDescent="0.35">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c r="AC917" s="13"/>
      <c r="AD917" s="13"/>
      <c r="AE917" s="13"/>
      <c r="AF917" s="13"/>
      <c r="AG917" s="13"/>
      <c r="AH917" s="13"/>
      <c r="AI917" s="13"/>
      <c r="AJ917" s="13"/>
      <c r="AK917" s="13"/>
      <c r="AL917" s="13"/>
      <c r="AM917" s="13"/>
      <c r="AN917" s="13"/>
      <c r="AO917" s="13"/>
      <c r="AP917" s="13"/>
      <c r="AQ917" s="13"/>
      <c r="AR917" s="13"/>
      <c r="AS917" s="13"/>
      <c r="AT917" s="13"/>
      <c r="AU917" s="13"/>
      <c r="AV917" s="13"/>
      <c r="AW917" s="13"/>
      <c r="AX917" s="13"/>
      <c r="AY917" s="13"/>
      <c r="AZ917" s="13"/>
      <c r="BA917" s="13"/>
      <c r="BB917" s="13"/>
      <c r="BC917" s="13"/>
      <c r="BD917" s="13"/>
      <c r="BE917" s="13"/>
      <c r="BF917" s="13"/>
      <c r="BG917" s="13"/>
      <c r="BH917" s="13"/>
      <c r="BI917" s="13"/>
      <c r="BJ917" s="13"/>
      <c r="BK917" s="13"/>
      <c r="BL917" s="13"/>
      <c r="BM917" s="13"/>
      <c r="BN917" s="13"/>
      <c r="BO917" s="13"/>
    </row>
    <row r="918" spans="1:67" x14ac:dyDescent="0.35">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c r="AC918" s="13"/>
      <c r="AD918" s="13"/>
      <c r="AE918" s="13"/>
      <c r="AF918" s="13"/>
      <c r="AG918" s="13"/>
      <c r="AH918" s="13"/>
      <c r="AI918" s="13"/>
      <c r="AJ918" s="13"/>
      <c r="AK918" s="13"/>
      <c r="AL918" s="13"/>
      <c r="AM918" s="13"/>
      <c r="AN918" s="13"/>
      <c r="AO918" s="13"/>
      <c r="AP918" s="13"/>
      <c r="AQ918" s="13"/>
      <c r="AR918" s="13"/>
      <c r="AS918" s="13"/>
      <c r="AT918" s="13"/>
      <c r="AU918" s="13"/>
      <c r="AV918" s="13"/>
      <c r="AW918" s="13"/>
      <c r="AX918" s="13"/>
      <c r="AY918" s="13"/>
      <c r="AZ918" s="13"/>
      <c r="BA918" s="13"/>
      <c r="BB918" s="13"/>
      <c r="BC918" s="13"/>
      <c r="BD918" s="13"/>
      <c r="BE918" s="13"/>
      <c r="BF918" s="13"/>
      <c r="BG918" s="13"/>
      <c r="BH918" s="13"/>
      <c r="BI918" s="13"/>
      <c r="BJ918" s="13"/>
      <c r="BK918" s="13"/>
      <c r="BL918" s="13"/>
      <c r="BM918" s="13"/>
      <c r="BN918" s="13"/>
      <c r="BO918" s="13"/>
    </row>
    <row r="919" spans="1:67" x14ac:dyDescent="0.35">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c r="AC919" s="13"/>
      <c r="AD919" s="13"/>
      <c r="AE919" s="13"/>
      <c r="AF919" s="13"/>
      <c r="AG919" s="13"/>
      <c r="AH919" s="13"/>
      <c r="AI919" s="13"/>
      <c r="AJ919" s="13"/>
      <c r="AK919" s="13"/>
      <c r="AL919" s="13"/>
      <c r="AM919" s="13"/>
      <c r="AN919" s="13"/>
      <c r="AO919" s="13"/>
      <c r="AP919" s="13"/>
      <c r="AQ919" s="13"/>
      <c r="AR919" s="13"/>
      <c r="AS919" s="13"/>
      <c r="AT919" s="13"/>
      <c r="AU919" s="13"/>
      <c r="AV919" s="13"/>
      <c r="AW919" s="13"/>
      <c r="AX919" s="13"/>
      <c r="AY919" s="13"/>
      <c r="AZ919" s="13"/>
      <c r="BA919" s="13"/>
      <c r="BB919" s="13"/>
      <c r="BC919" s="13"/>
      <c r="BD919" s="13"/>
      <c r="BE919" s="13"/>
      <c r="BF919" s="13"/>
      <c r="BG919" s="13"/>
      <c r="BH919" s="13"/>
      <c r="BI919" s="13"/>
      <c r="BJ919" s="13"/>
      <c r="BK919" s="13"/>
      <c r="BL919" s="13"/>
      <c r="BM919" s="13"/>
      <c r="BN919" s="13"/>
      <c r="BO919" s="13"/>
    </row>
    <row r="920" spans="1:67" x14ac:dyDescent="0.35">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c r="AC920" s="13"/>
      <c r="AD920" s="13"/>
      <c r="AE920" s="13"/>
      <c r="AF920" s="13"/>
      <c r="AG920" s="13"/>
      <c r="AH920" s="13"/>
      <c r="AI920" s="13"/>
      <c r="AJ920" s="13"/>
      <c r="AK920" s="13"/>
      <c r="AL920" s="13"/>
      <c r="AM920" s="13"/>
      <c r="AN920" s="13"/>
      <c r="AO920" s="13"/>
      <c r="AP920" s="13"/>
      <c r="AQ920" s="13"/>
      <c r="AR920" s="13"/>
      <c r="AS920" s="13"/>
      <c r="AT920" s="13"/>
      <c r="AU920" s="13"/>
      <c r="AV920" s="13"/>
      <c r="AW920" s="13"/>
      <c r="AX920" s="13"/>
      <c r="AY920" s="13"/>
      <c r="AZ920" s="13"/>
      <c r="BA920" s="13"/>
      <c r="BB920" s="13"/>
      <c r="BC920" s="13"/>
      <c r="BD920" s="13"/>
      <c r="BE920" s="13"/>
      <c r="BF920" s="13"/>
      <c r="BG920" s="13"/>
      <c r="BH920" s="13"/>
      <c r="BI920" s="13"/>
      <c r="BJ920" s="13"/>
      <c r="BK920" s="13"/>
      <c r="BL920" s="13"/>
      <c r="BM920" s="13"/>
      <c r="BN920" s="13"/>
      <c r="BO920" s="13"/>
    </row>
    <row r="921" spans="1:67" x14ac:dyDescent="0.35">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c r="AC921" s="13"/>
      <c r="AD921" s="13"/>
      <c r="AE921" s="13"/>
      <c r="AF921" s="13"/>
      <c r="AG921" s="13"/>
      <c r="AH921" s="13"/>
      <c r="AI921" s="13"/>
      <c r="AJ921" s="13"/>
      <c r="AK921" s="13"/>
      <c r="AL921" s="13"/>
      <c r="AM921" s="13"/>
      <c r="AN921" s="13"/>
      <c r="AO921" s="13"/>
      <c r="AP921" s="13"/>
      <c r="AQ921" s="13"/>
      <c r="AR921" s="13"/>
      <c r="AS921" s="13"/>
      <c r="AT921" s="13"/>
      <c r="AU921" s="13"/>
      <c r="AV921" s="13"/>
      <c r="AW921" s="13"/>
      <c r="AX921" s="13"/>
      <c r="AY921" s="13"/>
      <c r="AZ921" s="13"/>
      <c r="BA921" s="13"/>
      <c r="BB921" s="13"/>
      <c r="BC921" s="13"/>
      <c r="BD921" s="13"/>
      <c r="BE921" s="13"/>
      <c r="BF921" s="13"/>
      <c r="BG921" s="13"/>
      <c r="BH921" s="13"/>
      <c r="BI921" s="13"/>
      <c r="BJ921" s="13"/>
      <c r="BK921" s="13"/>
      <c r="BL921" s="13"/>
      <c r="BM921" s="13"/>
      <c r="BN921" s="13"/>
      <c r="BO921" s="13"/>
    </row>
    <row r="922" spans="1:67" x14ac:dyDescent="0.35">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c r="AC922" s="13"/>
      <c r="AD922" s="13"/>
      <c r="AE922" s="13"/>
      <c r="AF922" s="13"/>
      <c r="AG922" s="13"/>
      <c r="AH922" s="13"/>
      <c r="AI922" s="13"/>
      <c r="AJ922" s="13"/>
      <c r="AK922" s="13"/>
      <c r="AL922" s="13"/>
      <c r="AM922" s="13"/>
      <c r="AN922" s="13"/>
      <c r="AO922" s="13"/>
      <c r="AP922" s="13"/>
      <c r="AQ922" s="13"/>
      <c r="AR922" s="13"/>
      <c r="AS922" s="13"/>
      <c r="AT922" s="13"/>
      <c r="AU922" s="13"/>
      <c r="AV922" s="13"/>
      <c r="AW922" s="13"/>
      <c r="AX922" s="13"/>
      <c r="AY922" s="13"/>
      <c r="AZ922" s="13"/>
      <c r="BA922" s="13"/>
      <c r="BB922" s="13"/>
      <c r="BC922" s="13"/>
      <c r="BD922" s="13"/>
      <c r="BE922" s="13"/>
      <c r="BF922" s="13"/>
      <c r="BG922" s="13"/>
      <c r="BH922" s="13"/>
      <c r="BI922" s="13"/>
      <c r="BJ922" s="13"/>
      <c r="BK922" s="13"/>
      <c r="BL922" s="13"/>
      <c r="BM922" s="13"/>
      <c r="BN922" s="13"/>
      <c r="BO922" s="13"/>
    </row>
    <row r="923" spans="1:67" x14ac:dyDescent="0.35">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c r="AC923" s="13"/>
      <c r="AD923" s="13"/>
      <c r="AE923" s="13"/>
      <c r="AF923" s="13"/>
      <c r="AG923" s="13"/>
      <c r="AH923" s="13"/>
      <c r="AI923" s="13"/>
      <c r="AJ923" s="13"/>
      <c r="AK923" s="13"/>
      <c r="AL923" s="13"/>
      <c r="AM923" s="13"/>
      <c r="AN923" s="13"/>
      <c r="AO923" s="13"/>
      <c r="AP923" s="13"/>
      <c r="AQ923" s="13"/>
      <c r="AR923" s="13"/>
      <c r="AS923" s="13"/>
      <c r="AT923" s="13"/>
      <c r="AU923" s="13"/>
      <c r="AV923" s="13"/>
      <c r="AW923" s="13"/>
      <c r="AX923" s="13"/>
      <c r="AY923" s="13"/>
      <c r="AZ923" s="13"/>
      <c r="BA923" s="13"/>
      <c r="BB923" s="13"/>
      <c r="BC923" s="13"/>
      <c r="BD923" s="13"/>
      <c r="BE923" s="13"/>
      <c r="BF923" s="13"/>
      <c r="BG923" s="13"/>
      <c r="BH923" s="13"/>
      <c r="BI923" s="13"/>
      <c r="BJ923" s="13"/>
      <c r="BK923" s="13"/>
      <c r="BL923" s="13"/>
      <c r="BM923" s="13"/>
      <c r="BN923" s="13"/>
      <c r="BO923" s="13"/>
    </row>
    <row r="924" spans="1:67" x14ac:dyDescent="0.35">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c r="AC924" s="13"/>
      <c r="AD924" s="13"/>
      <c r="AE924" s="13"/>
      <c r="AF924" s="13"/>
      <c r="AG924" s="13"/>
      <c r="AH924" s="13"/>
      <c r="AI924" s="13"/>
      <c r="AJ924" s="13"/>
      <c r="AK924" s="13"/>
      <c r="AL924" s="13"/>
      <c r="AM924" s="13"/>
      <c r="AN924" s="13"/>
      <c r="AO924" s="13"/>
      <c r="AP924" s="13"/>
      <c r="AQ924" s="13"/>
      <c r="AR924" s="13"/>
      <c r="AS924" s="13"/>
      <c r="AT924" s="13"/>
      <c r="AU924" s="13"/>
      <c r="AV924" s="13"/>
      <c r="AW924" s="13"/>
      <c r="AX924" s="13"/>
      <c r="AY924" s="13"/>
      <c r="AZ924" s="13"/>
      <c r="BA924" s="13"/>
      <c r="BB924" s="13"/>
      <c r="BC924" s="13"/>
      <c r="BD924" s="13"/>
      <c r="BE924" s="13"/>
      <c r="BF924" s="13"/>
      <c r="BG924" s="13"/>
      <c r="BH924" s="13"/>
      <c r="BI924" s="13"/>
      <c r="BJ924" s="13"/>
      <c r="BK924" s="13"/>
      <c r="BL924" s="13"/>
      <c r="BM924" s="13"/>
      <c r="BN924" s="13"/>
      <c r="BO924" s="13"/>
    </row>
    <row r="925" spans="1:67" x14ac:dyDescent="0.35">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c r="AC925" s="13"/>
      <c r="AD925" s="13"/>
      <c r="AE925" s="13"/>
      <c r="AF925" s="13"/>
      <c r="AG925" s="13"/>
      <c r="AH925" s="13"/>
      <c r="AI925" s="13"/>
      <c r="AJ925" s="13"/>
      <c r="AK925" s="13"/>
      <c r="AL925" s="13"/>
      <c r="AM925" s="13"/>
      <c r="AN925" s="13"/>
      <c r="AO925" s="13"/>
      <c r="AP925" s="13"/>
      <c r="AQ925" s="13"/>
      <c r="AR925" s="13"/>
      <c r="AS925" s="13"/>
      <c r="AT925" s="13"/>
      <c r="AU925" s="13"/>
      <c r="AV925" s="13"/>
      <c r="AW925" s="13"/>
      <c r="AX925" s="13"/>
      <c r="AY925" s="13"/>
      <c r="AZ925" s="13"/>
      <c r="BA925" s="13"/>
      <c r="BB925" s="13"/>
      <c r="BC925" s="13"/>
      <c r="BD925" s="13"/>
      <c r="BE925" s="13"/>
      <c r="BF925" s="13"/>
      <c r="BG925" s="13"/>
      <c r="BH925" s="13"/>
      <c r="BI925" s="13"/>
      <c r="BJ925" s="13"/>
      <c r="BK925" s="13"/>
      <c r="BL925" s="13"/>
      <c r="BM925" s="13"/>
      <c r="BN925" s="13"/>
      <c r="BO925" s="13"/>
    </row>
    <row r="926" spans="1:67" x14ac:dyDescent="0.35">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c r="AC926" s="13"/>
      <c r="AD926" s="13"/>
      <c r="AE926" s="13"/>
      <c r="AF926" s="13"/>
      <c r="AG926" s="13"/>
      <c r="AH926" s="13"/>
      <c r="AI926" s="13"/>
      <c r="AJ926" s="13"/>
      <c r="AK926" s="13"/>
      <c r="AL926" s="13"/>
      <c r="AM926" s="13"/>
      <c r="AN926" s="13"/>
      <c r="AO926" s="13"/>
      <c r="AP926" s="13"/>
      <c r="AQ926" s="13"/>
      <c r="AR926" s="13"/>
      <c r="AS926" s="13"/>
      <c r="AT926" s="13"/>
      <c r="AU926" s="13"/>
      <c r="AV926" s="13"/>
      <c r="AW926" s="13"/>
      <c r="AX926" s="13"/>
      <c r="AY926" s="13"/>
      <c r="AZ926" s="13"/>
      <c r="BA926" s="13"/>
      <c r="BB926" s="13"/>
      <c r="BC926" s="13"/>
      <c r="BD926" s="13"/>
      <c r="BE926" s="13"/>
      <c r="BF926" s="13"/>
      <c r="BG926" s="13"/>
      <c r="BH926" s="13"/>
      <c r="BI926" s="13"/>
      <c r="BJ926" s="13"/>
      <c r="BK926" s="13"/>
      <c r="BL926" s="13"/>
      <c r="BM926" s="13"/>
      <c r="BN926" s="13"/>
      <c r="BO926" s="13"/>
    </row>
    <row r="927" spans="1:67" x14ac:dyDescent="0.35">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c r="AC927" s="13"/>
      <c r="AD927" s="13"/>
      <c r="AE927" s="13"/>
      <c r="AF927" s="13"/>
      <c r="AG927" s="13"/>
      <c r="AH927" s="13"/>
      <c r="AI927" s="13"/>
      <c r="AJ927" s="13"/>
      <c r="AK927" s="13"/>
      <c r="AL927" s="13"/>
      <c r="AM927" s="13"/>
      <c r="AN927" s="13"/>
      <c r="AO927" s="13"/>
      <c r="AP927" s="13"/>
      <c r="AQ927" s="13"/>
      <c r="AR927" s="13"/>
      <c r="AS927" s="13"/>
      <c r="AT927" s="13"/>
      <c r="AU927" s="13"/>
      <c r="AV927" s="13"/>
      <c r="AW927" s="13"/>
      <c r="AX927" s="13"/>
      <c r="AY927" s="13"/>
      <c r="AZ927" s="13"/>
      <c r="BA927" s="13"/>
      <c r="BB927" s="13"/>
      <c r="BC927" s="13"/>
      <c r="BD927" s="13"/>
      <c r="BE927" s="13"/>
      <c r="BF927" s="13"/>
      <c r="BG927" s="13"/>
      <c r="BH927" s="13"/>
      <c r="BI927" s="13"/>
      <c r="BJ927" s="13"/>
      <c r="BK927" s="13"/>
      <c r="BL927" s="13"/>
      <c r="BM927" s="13"/>
      <c r="BN927" s="13"/>
      <c r="BO927" s="13"/>
    </row>
    <row r="928" spans="1:67" x14ac:dyDescent="0.35">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c r="AC928" s="13"/>
      <c r="AD928" s="13"/>
      <c r="AE928" s="13"/>
      <c r="AF928" s="13"/>
      <c r="AG928" s="13"/>
      <c r="AH928" s="13"/>
      <c r="AI928" s="13"/>
      <c r="AJ928" s="13"/>
      <c r="AK928" s="13"/>
      <c r="AL928" s="13"/>
      <c r="AM928" s="13"/>
      <c r="AN928" s="13"/>
      <c r="AO928" s="13"/>
      <c r="AP928" s="13"/>
      <c r="AQ928" s="13"/>
      <c r="AR928" s="13"/>
      <c r="AS928" s="13"/>
      <c r="AT928" s="13"/>
      <c r="AU928" s="13"/>
      <c r="AV928" s="13"/>
      <c r="AW928" s="13"/>
      <c r="AX928" s="13"/>
      <c r="AY928" s="13"/>
      <c r="AZ928" s="13"/>
      <c r="BA928" s="13"/>
      <c r="BB928" s="13"/>
      <c r="BC928" s="13"/>
      <c r="BD928" s="13"/>
      <c r="BE928" s="13"/>
      <c r="BF928" s="13"/>
      <c r="BG928" s="13"/>
      <c r="BH928" s="13"/>
      <c r="BI928" s="13"/>
      <c r="BJ928" s="13"/>
      <c r="BK928" s="13"/>
      <c r="BL928" s="13"/>
      <c r="BM928" s="13"/>
      <c r="BN928" s="13"/>
      <c r="BO928" s="13"/>
    </row>
    <row r="929" spans="1:67" x14ac:dyDescent="0.35">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c r="AC929" s="13"/>
      <c r="AD929" s="13"/>
      <c r="AE929" s="13"/>
      <c r="AF929" s="13"/>
      <c r="AG929" s="13"/>
      <c r="AH929" s="13"/>
      <c r="AI929" s="13"/>
      <c r="AJ929" s="13"/>
      <c r="AK929" s="13"/>
      <c r="AL929" s="13"/>
      <c r="AM929" s="13"/>
      <c r="AN929" s="13"/>
      <c r="AO929" s="13"/>
      <c r="AP929" s="13"/>
      <c r="AQ929" s="13"/>
      <c r="AR929" s="13"/>
      <c r="AS929" s="13"/>
      <c r="AT929" s="13"/>
      <c r="AU929" s="13"/>
      <c r="AV929" s="13"/>
      <c r="AW929" s="13"/>
      <c r="AX929" s="13"/>
      <c r="AY929" s="13"/>
      <c r="AZ929" s="13"/>
      <c r="BA929" s="13"/>
      <c r="BB929" s="13"/>
      <c r="BC929" s="13"/>
      <c r="BD929" s="13"/>
      <c r="BE929" s="13"/>
      <c r="BF929" s="13"/>
      <c r="BG929" s="13"/>
      <c r="BH929" s="13"/>
      <c r="BI929" s="13"/>
      <c r="BJ929" s="13"/>
      <c r="BK929" s="13"/>
      <c r="BL929" s="13"/>
      <c r="BM929" s="13"/>
      <c r="BN929" s="13"/>
      <c r="BO929" s="13"/>
    </row>
    <row r="930" spans="1:67" x14ac:dyDescent="0.35">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c r="AC930" s="13"/>
      <c r="AD930" s="13"/>
      <c r="AE930" s="13"/>
      <c r="AF930" s="13"/>
      <c r="AG930" s="13"/>
      <c r="AH930" s="13"/>
      <c r="AI930" s="13"/>
      <c r="AJ930" s="13"/>
      <c r="AK930" s="13"/>
      <c r="AL930" s="13"/>
      <c r="AM930" s="13"/>
      <c r="AN930" s="13"/>
      <c r="AO930" s="13"/>
      <c r="AP930" s="13"/>
      <c r="AQ930" s="13"/>
      <c r="AR930" s="13"/>
      <c r="AS930" s="13"/>
      <c r="AT930" s="13"/>
      <c r="AU930" s="13"/>
      <c r="AV930" s="13"/>
      <c r="AW930" s="13"/>
      <c r="AX930" s="13"/>
      <c r="AY930" s="13"/>
      <c r="AZ930" s="13"/>
      <c r="BA930" s="13"/>
      <c r="BB930" s="13"/>
      <c r="BC930" s="13"/>
      <c r="BD930" s="13"/>
      <c r="BE930" s="13"/>
      <c r="BF930" s="13"/>
      <c r="BG930" s="13"/>
      <c r="BH930" s="13"/>
      <c r="BI930" s="13"/>
      <c r="BJ930" s="13"/>
      <c r="BK930" s="13"/>
      <c r="BL930" s="13"/>
      <c r="BM930" s="13"/>
      <c r="BN930" s="13"/>
      <c r="BO930" s="13"/>
    </row>
    <row r="931" spans="1:67" x14ac:dyDescent="0.35">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c r="AC931" s="13"/>
      <c r="AD931" s="13"/>
      <c r="AE931" s="13"/>
      <c r="AF931" s="13"/>
      <c r="AG931" s="13"/>
      <c r="AH931" s="13"/>
      <c r="AI931" s="13"/>
      <c r="AJ931" s="13"/>
      <c r="AK931" s="13"/>
      <c r="AL931" s="13"/>
      <c r="AM931" s="13"/>
      <c r="AN931" s="13"/>
      <c r="AO931" s="13"/>
      <c r="AP931" s="13"/>
      <c r="AQ931" s="13"/>
      <c r="AR931" s="13"/>
      <c r="AS931" s="13"/>
      <c r="AT931" s="13"/>
      <c r="AU931" s="13"/>
      <c r="AV931" s="13"/>
      <c r="AW931" s="13"/>
      <c r="AX931" s="13"/>
      <c r="AY931" s="13"/>
      <c r="AZ931" s="13"/>
      <c r="BA931" s="13"/>
      <c r="BB931" s="13"/>
      <c r="BC931" s="13"/>
      <c r="BD931" s="13"/>
      <c r="BE931" s="13"/>
      <c r="BF931" s="13"/>
      <c r="BG931" s="13"/>
      <c r="BH931" s="13"/>
      <c r="BI931" s="13"/>
      <c r="BJ931" s="13"/>
      <c r="BK931" s="13"/>
      <c r="BL931" s="13"/>
      <c r="BM931" s="13"/>
      <c r="BN931" s="13"/>
      <c r="BO931" s="13"/>
    </row>
    <row r="932" spans="1:67" x14ac:dyDescent="0.35">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c r="AC932" s="13"/>
      <c r="AD932" s="13"/>
      <c r="AE932" s="13"/>
      <c r="AF932" s="13"/>
      <c r="AG932" s="13"/>
      <c r="AH932" s="13"/>
      <c r="AI932" s="13"/>
      <c r="AJ932" s="13"/>
      <c r="AK932" s="13"/>
      <c r="AL932" s="13"/>
      <c r="AM932" s="13"/>
      <c r="AN932" s="13"/>
      <c r="AO932" s="13"/>
      <c r="AP932" s="13"/>
      <c r="AQ932" s="13"/>
      <c r="AR932" s="13"/>
      <c r="AS932" s="13"/>
      <c r="AT932" s="13"/>
      <c r="AU932" s="13"/>
      <c r="AV932" s="13"/>
      <c r="AW932" s="13"/>
      <c r="AX932" s="13"/>
      <c r="AY932" s="13"/>
      <c r="AZ932" s="13"/>
      <c r="BA932" s="13"/>
      <c r="BB932" s="13"/>
      <c r="BC932" s="13"/>
      <c r="BD932" s="13"/>
      <c r="BE932" s="13"/>
      <c r="BF932" s="13"/>
      <c r="BG932" s="13"/>
      <c r="BH932" s="13"/>
      <c r="BI932" s="13"/>
      <c r="BJ932" s="13"/>
      <c r="BK932" s="13"/>
      <c r="BL932" s="13"/>
      <c r="BM932" s="13"/>
      <c r="BN932" s="13"/>
      <c r="BO932" s="13"/>
    </row>
  </sheetData>
  <mergeCells count="6">
    <mergeCell ref="A151:F151"/>
    <mergeCell ref="A133:F133"/>
    <mergeCell ref="A134:F134"/>
    <mergeCell ref="A135:F135"/>
    <mergeCell ref="A136:F136"/>
    <mergeCell ref="A150:F150"/>
  </mergeCells>
  <phoneticPr fontId="2" type="noConversion"/>
  <conditionalFormatting sqref="B98">
    <cfRule type="expression" dxfId="499" priority="25">
      <formula>ROW()=CELL("row")</formula>
    </cfRule>
  </conditionalFormatting>
  <conditionalFormatting sqref="V30:V131">
    <cfRule type="dataBar" priority="23">
      <dataBar>
        <cfvo type="min"/>
        <cfvo type="max"/>
        <color rgb="FF638EC6"/>
      </dataBar>
      <extLst>
        <ext xmlns:x14="http://schemas.microsoft.com/office/spreadsheetml/2009/9/main" uri="{B025F937-C7B1-47D3-B67F-A62EFF666E3E}">
          <x14:id>{AFDF5976-D3DF-40FA-9D10-B8AF4097AAFA}</x14:id>
        </ext>
      </extLst>
    </cfRule>
    <cfRule type="iconSet" priority="24">
      <iconSet iconSet="3Arrows">
        <cfvo type="percent" val="0"/>
        <cfvo type="percent" val="33"/>
        <cfvo type="percent" val="67"/>
      </iconSet>
    </cfRule>
  </conditionalFormatting>
  <conditionalFormatting sqref="W30:W131">
    <cfRule type="dataBar" priority="21">
      <dataBar>
        <cfvo type="min"/>
        <cfvo type="max"/>
        <color rgb="FF638EC6"/>
      </dataBar>
      <extLst>
        <ext xmlns:x14="http://schemas.microsoft.com/office/spreadsheetml/2009/9/main" uri="{B025F937-C7B1-47D3-B67F-A62EFF666E3E}">
          <x14:id>{EB2C95AF-6C64-4B8F-8AA1-11EE902F9450}</x14:id>
        </ext>
      </extLst>
    </cfRule>
    <cfRule type="iconSet" priority="22">
      <iconSet iconSet="3Arrows">
        <cfvo type="percent" val="0"/>
        <cfvo type="percent" val="33"/>
        <cfvo type="percent" val="67"/>
      </iconSet>
    </cfRule>
  </conditionalFormatting>
  <conditionalFormatting sqref="X30:X131">
    <cfRule type="dataBar" priority="19">
      <dataBar>
        <cfvo type="min"/>
        <cfvo type="max"/>
        <color rgb="FF638EC6"/>
      </dataBar>
      <extLst>
        <ext xmlns:x14="http://schemas.microsoft.com/office/spreadsheetml/2009/9/main" uri="{B025F937-C7B1-47D3-B67F-A62EFF666E3E}">
          <x14:id>{372D478F-CD9F-4A2D-9DF6-A3B40C393CA4}</x14:id>
        </ext>
      </extLst>
    </cfRule>
    <cfRule type="iconSet" priority="20">
      <iconSet iconSet="3Arrows">
        <cfvo type="percent" val="0"/>
        <cfvo type="percent" val="33"/>
        <cfvo type="percent" val="67"/>
      </iconSet>
    </cfRule>
  </conditionalFormatting>
  <conditionalFormatting sqref="Y61:Y131">
    <cfRule type="iconSet" priority="18">
      <iconSet iconSet="3Arrows">
        <cfvo type="percent" val="0"/>
        <cfvo type="percent" val="33"/>
        <cfvo type="percent" val="67"/>
      </iconSet>
    </cfRule>
  </conditionalFormatting>
  <conditionalFormatting sqref="Y31:Z131">
    <cfRule type="iconSet" priority="17">
      <iconSet iconSet="3Arrows">
        <cfvo type="percent" val="0"/>
        <cfvo type="percent" val="33"/>
        <cfvo type="percent" val="67"/>
      </iconSet>
    </cfRule>
  </conditionalFormatting>
  <conditionalFormatting sqref="AA30:AA131">
    <cfRule type="dataBar" priority="15">
      <dataBar>
        <cfvo type="min"/>
        <cfvo type="max"/>
        <color rgb="FF638EC6"/>
      </dataBar>
      <extLst>
        <ext xmlns:x14="http://schemas.microsoft.com/office/spreadsheetml/2009/9/main" uri="{B025F937-C7B1-47D3-B67F-A62EFF666E3E}">
          <x14:id>{26A95389-4C98-45EF-A365-94337AA9D0CD}</x14:id>
        </ext>
      </extLst>
    </cfRule>
    <cfRule type="iconSet" priority="16">
      <iconSet iconSet="3Arrows">
        <cfvo type="percent" val="0"/>
        <cfvo type="percent" val="33"/>
        <cfvo type="percent" val="67"/>
      </iconSet>
    </cfRule>
  </conditionalFormatting>
  <conditionalFormatting sqref="AB29 G103:AA111 A112:AA119 A28:AA102 A132:AA132 G120:AA131">
    <cfRule type="expression" dxfId="498" priority="14">
      <formula>CELL("row")=ROW()</formula>
    </cfRule>
  </conditionalFormatting>
  <conditionalFormatting sqref="AB30:AB131">
    <cfRule type="dataBar" priority="12">
      <dataBar>
        <cfvo type="min"/>
        <cfvo type="max"/>
        <color rgb="FF638EC6"/>
      </dataBar>
      <extLst>
        <ext xmlns:x14="http://schemas.microsoft.com/office/spreadsheetml/2009/9/main" uri="{B025F937-C7B1-47D3-B67F-A62EFF666E3E}">
          <x14:id>{7D91521C-F2C0-4922-B495-54D2FD09A2CB}</x14:id>
        </ext>
      </extLst>
    </cfRule>
    <cfRule type="iconSet" priority="13">
      <iconSet iconSet="3Arrows">
        <cfvo type="percent" val="0"/>
        <cfvo type="percent" val="33"/>
        <cfvo type="percent" val="67"/>
      </iconSet>
    </cfRule>
  </conditionalFormatting>
  <conditionalFormatting sqref="A103:F111">
    <cfRule type="expression" dxfId="497" priority="11">
      <formula>CELL("row")=ROW()</formula>
    </cfRule>
  </conditionalFormatting>
  <conditionalFormatting sqref="A103:F111">
    <cfRule type="expression" dxfId="496" priority="10">
      <formula>CELL("row")=ROW()</formula>
    </cfRule>
  </conditionalFormatting>
  <conditionalFormatting sqref="A103:F111">
    <cfRule type="expression" dxfId="495" priority="9">
      <formula>CELL("row")=ROW()</formula>
    </cfRule>
  </conditionalFormatting>
  <conditionalFormatting sqref="A120:F131">
    <cfRule type="expression" dxfId="494" priority="8">
      <formula>CELL("row")=ROW()</formula>
    </cfRule>
  </conditionalFormatting>
  <conditionalFormatting sqref="A120:F131">
    <cfRule type="expression" dxfId="493" priority="7">
      <formula>CELL("row")=ROW()</formula>
    </cfRule>
  </conditionalFormatting>
  <conditionalFormatting sqref="A120:F131">
    <cfRule type="expression" dxfId="492" priority="6">
      <formula>CELL("row")=ROW()</formula>
    </cfRule>
  </conditionalFormatting>
  <conditionalFormatting sqref="A139:AC139">
    <cfRule type="expression" dxfId="491" priority="5">
      <formula>CELL("row")=ROW()</formula>
    </cfRule>
  </conditionalFormatting>
  <conditionalFormatting sqref="G30:AH127">
    <cfRule type="dataBar" priority="3">
      <dataBar>
        <cfvo type="min"/>
        <cfvo type="max"/>
        <color rgb="FF638EC6"/>
      </dataBar>
      <extLst>
        <ext xmlns:x14="http://schemas.microsoft.com/office/spreadsheetml/2009/9/main" uri="{B025F937-C7B1-47D3-B67F-A62EFF666E3E}">
          <x14:id>{8ED64276-57C6-4FD5-A8F3-D61B67050C34}</x14:id>
        </ext>
      </extLst>
    </cfRule>
    <cfRule type="iconSet" priority="4">
      <iconSet iconSet="3Arrows">
        <cfvo type="percent" val="0"/>
        <cfvo type="percent" val="33"/>
        <cfvo type="percent" val="67"/>
      </iconSet>
    </cfRule>
  </conditionalFormatting>
  <conditionalFormatting sqref="AI30:AI127">
    <cfRule type="dataBar" priority="1">
      <dataBar>
        <cfvo type="min"/>
        <cfvo type="max"/>
        <color rgb="FF638EC6"/>
      </dataBar>
      <extLst>
        <ext xmlns:x14="http://schemas.microsoft.com/office/spreadsheetml/2009/9/main" uri="{B025F937-C7B1-47D3-B67F-A62EFF666E3E}">
          <x14:id>{FDF25679-E5A6-42D9-98AA-7C5E368B3669}</x14:id>
        </ext>
      </extLst>
    </cfRule>
    <cfRule type="iconSet" priority="2">
      <iconSet iconSet="3Arrows">
        <cfvo type="percent" val="0"/>
        <cfvo type="percent" val="33"/>
        <cfvo type="percent" val="67"/>
      </iconSet>
    </cfRule>
  </conditionalFormatting>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AFDF5976-D3DF-40FA-9D10-B8AF4097AAFA}">
            <x14:dataBar minLength="0" maxLength="100" gradient="0">
              <x14:cfvo type="autoMin"/>
              <x14:cfvo type="autoMax"/>
              <x14:negativeFillColor rgb="FFFF0000"/>
              <x14:axisColor rgb="FF000000"/>
            </x14:dataBar>
          </x14:cfRule>
          <xm:sqref>V30:V131</xm:sqref>
        </x14:conditionalFormatting>
        <x14:conditionalFormatting xmlns:xm="http://schemas.microsoft.com/office/excel/2006/main">
          <x14:cfRule type="dataBar" id="{EB2C95AF-6C64-4B8F-8AA1-11EE902F9450}">
            <x14:dataBar minLength="0" maxLength="100" gradient="0">
              <x14:cfvo type="autoMin"/>
              <x14:cfvo type="autoMax"/>
              <x14:negativeFillColor rgb="FFFF0000"/>
              <x14:axisColor rgb="FF000000"/>
            </x14:dataBar>
          </x14:cfRule>
          <xm:sqref>W30:W131</xm:sqref>
        </x14:conditionalFormatting>
        <x14:conditionalFormatting xmlns:xm="http://schemas.microsoft.com/office/excel/2006/main">
          <x14:cfRule type="dataBar" id="{372D478F-CD9F-4A2D-9DF6-A3B40C393CA4}">
            <x14:dataBar minLength="0" maxLength="100" gradient="0">
              <x14:cfvo type="autoMin"/>
              <x14:cfvo type="autoMax"/>
              <x14:negativeFillColor rgb="FFFF0000"/>
              <x14:axisColor rgb="FF000000"/>
            </x14:dataBar>
          </x14:cfRule>
          <xm:sqref>X30:X131</xm:sqref>
        </x14:conditionalFormatting>
        <x14:conditionalFormatting xmlns:xm="http://schemas.microsoft.com/office/excel/2006/main">
          <x14:cfRule type="dataBar" id="{26A95389-4C98-45EF-A365-94337AA9D0CD}">
            <x14:dataBar minLength="0" maxLength="100" gradient="0">
              <x14:cfvo type="autoMin"/>
              <x14:cfvo type="autoMax"/>
              <x14:negativeFillColor rgb="FFFF0000"/>
              <x14:axisColor rgb="FF000000"/>
            </x14:dataBar>
          </x14:cfRule>
          <xm:sqref>AA30:AA131</xm:sqref>
        </x14:conditionalFormatting>
        <x14:conditionalFormatting xmlns:xm="http://schemas.microsoft.com/office/excel/2006/main">
          <x14:cfRule type="dataBar" id="{7D91521C-F2C0-4922-B495-54D2FD09A2CB}">
            <x14:dataBar minLength="0" maxLength="100" gradient="0">
              <x14:cfvo type="autoMin"/>
              <x14:cfvo type="autoMax"/>
              <x14:negativeFillColor rgb="FFFF0000"/>
              <x14:axisColor rgb="FF000000"/>
            </x14:dataBar>
          </x14:cfRule>
          <xm:sqref>AB30:AB131</xm:sqref>
        </x14:conditionalFormatting>
        <x14:conditionalFormatting xmlns:xm="http://schemas.microsoft.com/office/excel/2006/main">
          <x14:cfRule type="dataBar" id="{8ED64276-57C6-4FD5-A8F3-D61B67050C34}">
            <x14:dataBar minLength="0" maxLength="100" gradient="0">
              <x14:cfvo type="autoMin"/>
              <x14:cfvo type="autoMax"/>
              <x14:negativeFillColor rgb="FFFF0000"/>
              <x14:axisColor rgb="FF000000"/>
            </x14:dataBar>
          </x14:cfRule>
          <xm:sqref>G30:AH127</xm:sqref>
        </x14:conditionalFormatting>
        <x14:conditionalFormatting xmlns:xm="http://schemas.microsoft.com/office/excel/2006/main">
          <x14:cfRule type="dataBar" id="{FDF25679-E5A6-42D9-98AA-7C5E368B3669}">
            <x14:dataBar minLength="0" maxLength="100" gradient="0">
              <x14:cfvo type="autoMin"/>
              <x14:cfvo type="autoMax"/>
              <x14:negativeFillColor rgb="FFFF0000"/>
              <x14:axisColor rgb="FF000000"/>
            </x14:dataBar>
          </x14:cfRule>
          <xm:sqref>AI30:AI127</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0EC6F-9AE0-446E-BE9F-AEF39739E70A}">
  <sheetPr codeName="Sheet7">
    <tabColor rgb="FF00CCFF"/>
  </sheetPr>
  <dimension ref="A16:BG2205"/>
  <sheetViews>
    <sheetView zoomScale="60" zoomScaleNormal="60" workbookViewId="0">
      <pane xSplit="6" ySplit="17" topLeftCell="S18" activePane="bottomRight" state="frozen"/>
      <selection pane="topRight" activeCell="G1" sqref="G1"/>
      <selection pane="bottomLeft" activeCell="A18" sqref="A18"/>
      <selection pane="bottomRight" activeCell="G18" sqref="G18"/>
    </sheetView>
  </sheetViews>
  <sheetFormatPr defaultRowHeight="14.5" x14ac:dyDescent="0.35"/>
  <cols>
    <col min="1" max="1" width="11.08984375" bestFit="1" customWidth="1"/>
    <col min="2" max="2" width="50.54296875" bestFit="1" customWidth="1"/>
    <col min="3" max="3" width="11.54296875" bestFit="1" customWidth="1"/>
    <col min="4" max="4" width="15.54296875" bestFit="1" customWidth="1"/>
    <col min="5" max="5" width="10.81640625" bestFit="1" customWidth="1"/>
    <col min="7" max="7" width="9.90625" bestFit="1" customWidth="1"/>
  </cols>
  <sheetData>
    <row r="16" spans="7:19" x14ac:dyDescent="0.35">
      <c r="G16" s="32">
        <v>45373</v>
      </c>
      <c r="H16" s="26">
        <v>45383</v>
      </c>
      <c r="I16" s="26">
        <v>45413</v>
      </c>
      <c r="N16" s="26">
        <v>45444</v>
      </c>
      <c r="S16" s="26">
        <v>45474</v>
      </c>
    </row>
    <row r="17" spans="1:59" s="16" customFormat="1" x14ac:dyDescent="0.35">
      <c r="A17" s="1" t="s">
        <v>0</v>
      </c>
      <c r="B17" s="1" t="s">
        <v>1</v>
      </c>
      <c r="C17" s="1" t="s">
        <v>2</v>
      </c>
      <c r="D17" s="1" t="s">
        <v>3</v>
      </c>
      <c r="E17" s="1" t="s">
        <v>4</v>
      </c>
      <c r="F17" s="31" t="s">
        <v>115</v>
      </c>
      <c r="G17" s="35" t="s">
        <v>147</v>
      </c>
      <c r="H17" s="43" t="s">
        <v>106</v>
      </c>
      <c r="I17" s="35" t="s">
        <v>114</v>
      </c>
      <c r="J17" s="35" t="s">
        <v>7</v>
      </c>
      <c r="K17" s="35" t="s">
        <v>6</v>
      </c>
      <c r="L17" s="35" t="s">
        <v>135</v>
      </c>
      <c r="M17" s="35" t="s">
        <v>5</v>
      </c>
      <c r="N17" s="35" t="s">
        <v>8</v>
      </c>
      <c r="O17" s="35" t="s">
        <v>9</v>
      </c>
      <c r="P17" s="35" t="s">
        <v>10</v>
      </c>
      <c r="Q17" s="35" t="s">
        <v>11</v>
      </c>
      <c r="R17" s="35" t="s">
        <v>12</v>
      </c>
      <c r="S17" s="44" t="s">
        <v>149</v>
      </c>
    </row>
    <row r="18" spans="1:59" s="16" customFormat="1" x14ac:dyDescent="0.35">
      <c r="A18" s="16" t="s">
        <v>15</v>
      </c>
      <c r="B18" s="16" t="s">
        <v>16</v>
      </c>
      <c r="C18" s="16" t="s">
        <v>99</v>
      </c>
      <c r="D18" s="16" t="s">
        <v>100</v>
      </c>
      <c r="E18" s="17" t="s">
        <v>109</v>
      </c>
      <c r="F18" s="18">
        <v>169000</v>
      </c>
      <c r="G18" s="39"/>
      <c r="H18" s="39"/>
      <c r="I18" s="39"/>
      <c r="J18" s="39"/>
      <c r="K18" s="39"/>
      <c r="L18" s="39"/>
      <c r="M18" s="39"/>
      <c r="N18" s="39"/>
      <c r="O18" s="39"/>
      <c r="P18" s="39"/>
      <c r="Q18" s="39"/>
      <c r="R18" s="39"/>
      <c r="S18" s="39"/>
    </row>
    <row r="19" spans="1:59" x14ac:dyDescent="0.35">
      <c r="A19" t="s">
        <v>17</v>
      </c>
      <c r="B19" t="s">
        <v>18</v>
      </c>
      <c r="C19" t="s">
        <v>99</v>
      </c>
      <c r="D19" t="s">
        <v>100</v>
      </c>
      <c r="E19" s="4" t="s">
        <v>109</v>
      </c>
      <c r="F19" s="2">
        <v>99000</v>
      </c>
      <c r="G19" s="23"/>
      <c r="H19" s="23"/>
      <c r="I19" s="23"/>
      <c r="J19" s="23"/>
      <c r="K19" s="23"/>
      <c r="L19" s="23"/>
      <c r="M19" s="23"/>
      <c r="N19" s="23"/>
      <c r="O19" s="23"/>
      <c r="P19" s="23"/>
      <c r="Q19" s="23"/>
      <c r="R19" s="23"/>
      <c r="S19" s="23"/>
    </row>
    <row r="20" spans="1:59" x14ac:dyDescent="0.35">
      <c r="A20" t="s">
        <v>19</v>
      </c>
      <c r="B20" t="s">
        <v>20</v>
      </c>
      <c r="C20" t="s">
        <v>99</v>
      </c>
      <c r="D20" t="s">
        <v>100</v>
      </c>
      <c r="E20" s="4" t="s">
        <v>109</v>
      </c>
      <c r="F20" s="2">
        <v>119000</v>
      </c>
      <c r="G20" s="23"/>
      <c r="H20" s="23"/>
      <c r="I20" s="23"/>
      <c r="J20" s="23"/>
      <c r="K20" s="23"/>
      <c r="L20" s="23"/>
      <c r="M20" s="23"/>
      <c r="N20" s="23"/>
      <c r="O20" s="23"/>
      <c r="P20" s="23"/>
      <c r="Q20" s="23"/>
      <c r="R20" s="23"/>
      <c r="S20" s="23"/>
    </row>
    <row r="21" spans="1:59" s="16" customFormat="1" x14ac:dyDescent="0.35">
      <c r="A21" s="13" t="s">
        <v>19</v>
      </c>
      <c r="B21" s="13" t="s">
        <v>20</v>
      </c>
      <c r="C21" s="13" t="s">
        <v>100</v>
      </c>
      <c r="D21" s="13" t="s">
        <v>100</v>
      </c>
      <c r="E21" s="14" t="s">
        <v>109</v>
      </c>
      <c r="F21" s="15">
        <v>119000</v>
      </c>
      <c r="G21" s="22"/>
      <c r="H21" s="22"/>
      <c r="I21" s="22"/>
      <c r="J21" s="22"/>
      <c r="K21" s="22"/>
      <c r="L21" s="22"/>
      <c r="M21" s="22"/>
      <c r="N21" s="22"/>
      <c r="O21" s="22"/>
      <c r="P21" s="22"/>
      <c r="Q21" s="22"/>
      <c r="R21" s="22"/>
      <c r="S21" s="22"/>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row>
    <row r="22" spans="1:59" x14ac:dyDescent="0.35">
      <c r="A22" s="13" t="s">
        <v>19</v>
      </c>
      <c r="B22" s="13" t="s">
        <v>20</v>
      </c>
      <c r="C22" s="13" t="s">
        <v>99</v>
      </c>
      <c r="D22" s="13" t="s">
        <v>100</v>
      </c>
      <c r="E22" s="14" t="s">
        <v>110</v>
      </c>
      <c r="F22" s="15">
        <v>119000</v>
      </c>
      <c r="G22" s="22"/>
      <c r="H22" s="22"/>
      <c r="I22" s="22"/>
      <c r="J22" s="22"/>
      <c r="K22" s="22"/>
      <c r="L22" s="22"/>
      <c r="M22" s="22"/>
      <c r="N22" s="22"/>
      <c r="O22" s="22"/>
      <c r="P22" s="22"/>
      <c r="Q22" s="22"/>
      <c r="R22" s="22"/>
      <c r="S22" s="22"/>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row>
    <row r="23" spans="1:59" s="16" customFormat="1" x14ac:dyDescent="0.35">
      <c r="A23" s="13" t="s">
        <v>21</v>
      </c>
      <c r="B23" s="13" t="s">
        <v>22</v>
      </c>
      <c r="C23" s="13" t="s">
        <v>99</v>
      </c>
      <c r="D23" s="13" t="s">
        <v>100</v>
      </c>
      <c r="E23" s="14" t="s">
        <v>110</v>
      </c>
      <c r="F23" s="15">
        <v>169000</v>
      </c>
      <c r="G23" s="22"/>
      <c r="H23" s="22"/>
      <c r="I23" s="22"/>
      <c r="J23" s="22"/>
      <c r="K23" s="22"/>
      <c r="L23" s="22"/>
      <c r="M23" s="22"/>
      <c r="N23" s="22"/>
      <c r="O23" s="22"/>
      <c r="P23" s="22"/>
      <c r="Q23" s="22"/>
      <c r="R23" s="22"/>
      <c r="S23" s="22"/>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row>
    <row r="24" spans="1:59" s="16" customFormat="1" x14ac:dyDescent="0.35">
      <c r="A24" s="13" t="s">
        <v>21</v>
      </c>
      <c r="B24" s="13" t="s">
        <v>22</v>
      </c>
      <c r="C24" s="13" t="s">
        <v>99</v>
      </c>
      <c r="D24" s="13" t="s">
        <v>100</v>
      </c>
      <c r="E24" s="14" t="s">
        <v>109</v>
      </c>
      <c r="F24" s="15">
        <v>169000</v>
      </c>
      <c r="G24" s="22"/>
      <c r="H24" s="22"/>
      <c r="I24" s="22"/>
      <c r="J24" s="22"/>
      <c r="K24" s="22"/>
      <c r="L24" s="22"/>
      <c r="M24" s="22"/>
      <c r="N24" s="22"/>
      <c r="O24" s="22"/>
      <c r="P24" s="22"/>
      <c r="Q24" s="22"/>
      <c r="R24" s="22"/>
      <c r="S24" s="22"/>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row>
    <row r="25" spans="1:59" x14ac:dyDescent="0.35">
      <c r="A25" s="13" t="s">
        <v>21</v>
      </c>
      <c r="B25" s="13" t="s">
        <v>22</v>
      </c>
      <c r="C25" s="13" t="s">
        <v>100</v>
      </c>
      <c r="D25" s="13" t="s">
        <v>100</v>
      </c>
      <c r="E25" s="14" t="s">
        <v>109</v>
      </c>
      <c r="F25" s="15">
        <v>169000</v>
      </c>
      <c r="G25" s="22"/>
      <c r="H25" s="22"/>
      <c r="I25" s="22"/>
      <c r="J25" s="22"/>
      <c r="K25" s="22"/>
      <c r="L25" s="22"/>
      <c r="M25" s="22"/>
      <c r="N25" s="22"/>
      <c r="O25" s="22"/>
      <c r="P25" s="22"/>
      <c r="Q25" s="22"/>
      <c r="R25" s="22"/>
      <c r="S25" s="22"/>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row>
    <row r="26" spans="1:59" x14ac:dyDescent="0.35">
      <c r="A26" s="13" t="s">
        <v>23</v>
      </c>
      <c r="B26" s="13" t="s">
        <v>24</v>
      </c>
      <c r="C26" s="13" t="s">
        <v>99</v>
      </c>
      <c r="D26" s="13" t="s">
        <v>100</v>
      </c>
      <c r="E26" s="14" t="s">
        <v>109</v>
      </c>
      <c r="F26" s="15">
        <v>178000</v>
      </c>
      <c r="G26" s="22"/>
      <c r="H26" s="22"/>
      <c r="I26" s="22"/>
      <c r="J26" s="22"/>
      <c r="K26" s="22"/>
      <c r="L26" s="22"/>
      <c r="M26" s="22"/>
      <c r="N26" s="22"/>
      <c r="O26" s="22"/>
      <c r="P26" s="22"/>
      <c r="Q26" s="22"/>
      <c r="R26" s="22"/>
      <c r="S26" s="22"/>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row>
    <row r="27" spans="1:59" s="16" customFormat="1" x14ac:dyDescent="0.35">
      <c r="A27" s="13" t="s">
        <v>23</v>
      </c>
      <c r="B27" s="13" t="s">
        <v>24</v>
      </c>
      <c r="C27" s="13" t="s">
        <v>100</v>
      </c>
      <c r="D27" s="13" t="s">
        <v>100</v>
      </c>
      <c r="E27" s="14" t="s">
        <v>109</v>
      </c>
      <c r="F27" s="15">
        <v>178000</v>
      </c>
      <c r="G27" s="22"/>
      <c r="H27" s="22"/>
      <c r="I27" s="22"/>
      <c r="J27" s="22"/>
      <c r="K27" s="22"/>
      <c r="L27" s="22"/>
      <c r="M27" s="22"/>
      <c r="N27" s="22"/>
      <c r="O27" s="22"/>
      <c r="P27" s="22"/>
      <c r="Q27" s="22"/>
      <c r="R27" s="22"/>
      <c r="S27" s="22"/>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row>
    <row r="28" spans="1:59" s="9" customFormat="1" x14ac:dyDescent="0.35">
      <c r="A28" s="13" t="s">
        <v>25</v>
      </c>
      <c r="B28" s="13" t="s">
        <v>26</v>
      </c>
      <c r="C28" s="13" t="s">
        <v>99</v>
      </c>
      <c r="D28" s="13" t="s">
        <v>100</v>
      </c>
      <c r="E28" s="14" t="s">
        <v>109</v>
      </c>
      <c r="F28" s="15">
        <v>248000</v>
      </c>
      <c r="G28" s="22"/>
      <c r="H28" s="22"/>
      <c r="I28" s="22"/>
      <c r="J28" s="22"/>
      <c r="K28" s="22"/>
      <c r="L28" s="22"/>
      <c r="M28" s="22"/>
      <c r="N28" s="22"/>
      <c r="O28" s="22"/>
      <c r="P28" s="22"/>
      <c r="Q28" s="22"/>
      <c r="R28" s="22"/>
      <c r="S28" s="22"/>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row>
    <row r="29" spans="1:59" s="16" customFormat="1" x14ac:dyDescent="0.35">
      <c r="A29" s="13" t="s">
        <v>25</v>
      </c>
      <c r="B29" s="13" t="s">
        <v>26</v>
      </c>
      <c r="C29" s="13" t="s">
        <v>100</v>
      </c>
      <c r="D29" s="13" t="s">
        <v>100</v>
      </c>
      <c r="E29" s="14" t="s">
        <v>109</v>
      </c>
      <c r="F29" s="15">
        <v>248000</v>
      </c>
      <c r="G29" s="22"/>
      <c r="H29" s="22"/>
      <c r="I29" s="22"/>
      <c r="J29" s="22"/>
      <c r="K29" s="22"/>
      <c r="L29" s="22"/>
      <c r="M29" s="22"/>
      <c r="N29" s="22"/>
      <c r="O29" s="22"/>
      <c r="P29" s="22"/>
      <c r="Q29" s="22"/>
      <c r="R29" s="22"/>
      <c r="S29" s="22"/>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row>
    <row r="30" spans="1:59" x14ac:dyDescent="0.35">
      <c r="A30" s="13" t="s">
        <v>25</v>
      </c>
      <c r="B30" s="13" t="s">
        <v>26</v>
      </c>
      <c r="C30" s="13" t="s">
        <v>100</v>
      </c>
      <c r="D30" s="13" t="s">
        <v>100</v>
      </c>
      <c r="E30" s="14" t="s">
        <v>110</v>
      </c>
      <c r="F30" s="15">
        <v>248000</v>
      </c>
      <c r="G30" s="22"/>
      <c r="H30" s="22"/>
      <c r="I30" s="22"/>
      <c r="J30" s="22"/>
      <c r="K30" s="22"/>
      <c r="L30" s="22"/>
      <c r="M30" s="22"/>
      <c r="N30" s="22"/>
      <c r="O30" s="22"/>
      <c r="P30" s="22"/>
      <c r="Q30" s="22"/>
      <c r="R30" s="22"/>
      <c r="S30" s="22"/>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row>
    <row r="31" spans="1:59" x14ac:dyDescent="0.35">
      <c r="A31" s="13" t="s">
        <v>27</v>
      </c>
      <c r="B31" s="13" t="s">
        <v>28</v>
      </c>
      <c r="C31" s="13" t="s">
        <v>100</v>
      </c>
      <c r="D31" s="13" t="s">
        <v>100</v>
      </c>
      <c r="E31" s="14" t="s">
        <v>110</v>
      </c>
      <c r="F31" s="15">
        <v>11000</v>
      </c>
      <c r="G31" s="22"/>
      <c r="H31" s="22"/>
      <c r="I31" s="22"/>
      <c r="J31" s="22"/>
      <c r="K31" s="22"/>
      <c r="L31" s="22"/>
      <c r="M31" s="22"/>
      <c r="N31" s="22"/>
      <c r="O31" s="22"/>
      <c r="P31" s="22"/>
      <c r="Q31" s="22"/>
      <c r="R31" s="22"/>
      <c r="S31" s="22"/>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row>
    <row r="32" spans="1:59" s="16" customFormat="1" x14ac:dyDescent="0.35">
      <c r="A32" s="13" t="s">
        <v>27</v>
      </c>
      <c r="B32" s="13" t="s">
        <v>28</v>
      </c>
      <c r="C32" s="13" t="s">
        <v>100</v>
      </c>
      <c r="D32" s="13" t="s">
        <v>100</v>
      </c>
      <c r="E32" s="14" t="s">
        <v>109</v>
      </c>
      <c r="F32" s="15">
        <v>11000</v>
      </c>
      <c r="G32" s="22"/>
      <c r="H32" s="22"/>
      <c r="I32" s="22"/>
      <c r="J32" s="22"/>
      <c r="K32" s="22"/>
      <c r="L32" s="22"/>
      <c r="M32" s="22"/>
      <c r="N32" s="22"/>
      <c r="O32" s="22"/>
      <c r="P32" s="22"/>
      <c r="Q32" s="22"/>
      <c r="R32" s="22"/>
      <c r="S32" s="22"/>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row>
    <row r="33" spans="1:59" s="9" customFormat="1" x14ac:dyDescent="0.35">
      <c r="A33" s="13" t="s">
        <v>29</v>
      </c>
      <c r="B33" s="13" t="s">
        <v>30</v>
      </c>
      <c r="C33" s="13" t="s">
        <v>100</v>
      </c>
      <c r="D33" s="13" t="s">
        <v>100</v>
      </c>
      <c r="E33" s="14" t="s">
        <v>109</v>
      </c>
      <c r="F33" s="15">
        <v>59000</v>
      </c>
      <c r="G33" s="22"/>
      <c r="H33" s="22"/>
      <c r="I33" s="22"/>
      <c r="J33" s="22"/>
      <c r="K33" s="22"/>
      <c r="L33" s="22"/>
      <c r="M33" s="22"/>
      <c r="N33" s="22"/>
      <c r="O33" s="22"/>
      <c r="P33" s="22"/>
      <c r="Q33" s="22"/>
      <c r="R33" s="22"/>
      <c r="S33" s="22"/>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row>
    <row r="34" spans="1:59" x14ac:dyDescent="0.35">
      <c r="A34" s="13" t="s">
        <v>31</v>
      </c>
      <c r="B34" s="13" t="s">
        <v>32</v>
      </c>
      <c r="C34" s="13" t="s">
        <v>100</v>
      </c>
      <c r="D34" s="13" t="s">
        <v>100</v>
      </c>
      <c r="E34" s="14" t="s">
        <v>109</v>
      </c>
      <c r="F34" s="15">
        <v>56000</v>
      </c>
      <c r="G34" s="22"/>
      <c r="H34" s="22"/>
      <c r="I34" s="22"/>
      <c r="J34" s="22"/>
      <c r="K34" s="22"/>
      <c r="L34" s="22"/>
      <c r="M34" s="22"/>
      <c r="N34" s="22"/>
      <c r="O34" s="22"/>
      <c r="P34" s="22"/>
      <c r="Q34" s="22"/>
      <c r="R34" s="22"/>
      <c r="S34" s="22"/>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row>
    <row r="35" spans="1:59" x14ac:dyDescent="0.35">
      <c r="A35" s="13" t="s">
        <v>33</v>
      </c>
      <c r="B35" s="13" t="s">
        <v>34</v>
      </c>
      <c r="C35" s="13" t="s">
        <v>100</v>
      </c>
      <c r="D35" s="13" t="s">
        <v>100</v>
      </c>
      <c r="E35" s="14" t="s">
        <v>109</v>
      </c>
      <c r="F35" s="15">
        <v>56000</v>
      </c>
      <c r="G35" s="22"/>
      <c r="H35" s="22"/>
      <c r="I35" s="22"/>
      <c r="J35" s="22"/>
      <c r="K35" s="22"/>
      <c r="L35" s="22"/>
      <c r="M35" s="22"/>
      <c r="N35" s="22"/>
      <c r="O35" s="22"/>
      <c r="P35" s="22"/>
      <c r="Q35" s="22"/>
      <c r="R35" s="22"/>
      <c r="S35" s="22"/>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row>
    <row r="36" spans="1:59" x14ac:dyDescent="0.35">
      <c r="A36" s="13" t="s">
        <v>116</v>
      </c>
      <c r="B36" s="13" t="s">
        <v>117</v>
      </c>
      <c r="C36" s="13" t="s">
        <v>100</v>
      </c>
      <c r="D36" s="13" t="s">
        <v>100</v>
      </c>
      <c r="E36" s="19" t="s">
        <v>109</v>
      </c>
      <c r="F36" s="20">
        <v>119000</v>
      </c>
      <c r="G36" s="22"/>
      <c r="H36" s="22"/>
      <c r="I36" s="22"/>
      <c r="J36" s="22"/>
      <c r="K36" s="22"/>
      <c r="L36" s="22"/>
      <c r="M36" s="22"/>
      <c r="N36" s="22"/>
      <c r="O36" s="22"/>
      <c r="P36" s="22"/>
      <c r="Q36" s="22"/>
      <c r="R36" s="22"/>
      <c r="S36" s="22"/>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row>
    <row r="37" spans="1:59" x14ac:dyDescent="0.35">
      <c r="A37" s="13" t="s">
        <v>118</v>
      </c>
      <c r="B37" s="13" t="s">
        <v>119</v>
      </c>
      <c r="C37" s="13" t="s">
        <v>100</v>
      </c>
      <c r="D37" s="13" t="s">
        <v>100</v>
      </c>
      <c r="E37" s="19" t="s">
        <v>109</v>
      </c>
      <c r="F37" s="20">
        <v>169000</v>
      </c>
      <c r="G37" s="22"/>
      <c r="H37" s="22"/>
      <c r="I37" s="22"/>
      <c r="J37" s="22"/>
      <c r="K37" s="22"/>
      <c r="L37" s="22"/>
      <c r="M37" s="22"/>
      <c r="N37" s="22"/>
      <c r="O37" s="22"/>
      <c r="P37" s="22"/>
      <c r="Q37" s="22"/>
      <c r="R37" s="22"/>
      <c r="S37" s="22"/>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row>
    <row r="38" spans="1:59" x14ac:dyDescent="0.35">
      <c r="A38" s="13" t="s">
        <v>120</v>
      </c>
      <c r="B38" s="13" t="s">
        <v>121</v>
      </c>
      <c r="C38" s="13" t="s">
        <v>100</v>
      </c>
      <c r="D38" s="13" t="s">
        <v>100</v>
      </c>
      <c r="E38" s="19" t="s">
        <v>109</v>
      </c>
      <c r="F38" s="20">
        <v>178000</v>
      </c>
      <c r="G38" s="22"/>
      <c r="H38" s="22"/>
      <c r="I38" s="22"/>
      <c r="J38" s="22"/>
      <c r="K38" s="22"/>
      <c r="L38" s="22"/>
      <c r="M38" s="22"/>
      <c r="N38" s="22"/>
      <c r="O38" s="22"/>
      <c r="P38" s="22"/>
      <c r="Q38" s="22"/>
      <c r="R38" s="22"/>
      <c r="S38" s="22"/>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row>
    <row r="39" spans="1:59" x14ac:dyDescent="0.35">
      <c r="A39" s="13" t="s">
        <v>122</v>
      </c>
      <c r="B39" s="13" t="s">
        <v>123</v>
      </c>
      <c r="C39" s="13" t="s">
        <v>100</v>
      </c>
      <c r="D39" s="13" t="s">
        <v>100</v>
      </c>
      <c r="E39" s="19" t="s">
        <v>109</v>
      </c>
      <c r="F39" s="20">
        <v>248000</v>
      </c>
      <c r="G39" s="22"/>
      <c r="H39" s="22"/>
      <c r="I39" s="22"/>
      <c r="J39" s="22"/>
      <c r="K39" s="22"/>
      <c r="L39" s="22"/>
      <c r="M39" s="22"/>
      <c r="N39" s="22"/>
      <c r="O39" s="22"/>
      <c r="P39" s="22"/>
      <c r="Q39" s="22"/>
      <c r="R39" s="22"/>
      <c r="S39" s="22"/>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row>
    <row r="40" spans="1:59" x14ac:dyDescent="0.35">
      <c r="A40" s="13" t="s">
        <v>124</v>
      </c>
      <c r="B40" s="13" t="s">
        <v>125</v>
      </c>
      <c r="C40" s="13" t="s">
        <v>100</v>
      </c>
      <c r="D40" s="13" t="s">
        <v>100</v>
      </c>
      <c r="E40" s="19" t="s">
        <v>109</v>
      </c>
      <c r="F40" s="20">
        <v>119000</v>
      </c>
      <c r="G40" s="22"/>
      <c r="H40" s="22"/>
      <c r="I40" s="22"/>
      <c r="J40" s="22"/>
      <c r="K40" s="22"/>
      <c r="L40" s="22"/>
      <c r="M40" s="22"/>
      <c r="N40" s="22"/>
      <c r="O40" s="22"/>
      <c r="P40" s="22"/>
      <c r="Q40" s="22"/>
      <c r="R40" s="22"/>
      <c r="S40" s="22"/>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row>
    <row r="41" spans="1:59" x14ac:dyDescent="0.35">
      <c r="A41" s="13" t="s">
        <v>124</v>
      </c>
      <c r="B41" s="13" t="s">
        <v>125</v>
      </c>
      <c r="C41" s="13" t="s">
        <v>100</v>
      </c>
      <c r="D41" s="13" t="s">
        <v>100</v>
      </c>
      <c r="E41" s="19" t="s">
        <v>109</v>
      </c>
      <c r="F41" s="20">
        <v>128000</v>
      </c>
      <c r="G41" s="22"/>
      <c r="H41" s="22"/>
      <c r="I41" s="22"/>
      <c r="J41" s="22"/>
      <c r="K41" s="22"/>
      <c r="L41" s="22"/>
      <c r="M41" s="22"/>
      <c r="N41" s="22"/>
      <c r="O41" s="22"/>
      <c r="P41" s="22"/>
      <c r="Q41" s="22"/>
      <c r="R41" s="22"/>
      <c r="S41" s="22"/>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row>
    <row r="42" spans="1:59" x14ac:dyDescent="0.35">
      <c r="A42" s="13" t="s">
        <v>124</v>
      </c>
      <c r="B42" s="13" t="s">
        <v>125</v>
      </c>
      <c r="C42" s="13" t="s">
        <v>100</v>
      </c>
      <c r="D42" s="13" t="s">
        <v>100</v>
      </c>
      <c r="E42" s="19" t="s">
        <v>110</v>
      </c>
      <c r="F42" s="20">
        <v>119000</v>
      </c>
      <c r="G42" s="22"/>
      <c r="H42" s="22"/>
      <c r="I42" s="22"/>
      <c r="J42" s="22"/>
      <c r="K42" s="22"/>
      <c r="L42" s="22"/>
      <c r="M42" s="22"/>
      <c r="N42" s="22"/>
      <c r="O42" s="22"/>
      <c r="P42" s="22"/>
      <c r="Q42" s="22"/>
      <c r="R42" s="22"/>
      <c r="S42" s="22"/>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row>
    <row r="43" spans="1:59" x14ac:dyDescent="0.35">
      <c r="A43" s="13" t="s">
        <v>126</v>
      </c>
      <c r="B43" s="13" t="s">
        <v>127</v>
      </c>
      <c r="C43" s="13" t="s">
        <v>100</v>
      </c>
      <c r="D43" s="13" t="s">
        <v>100</v>
      </c>
      <c r="E43" s="19" t="s">
        <v>109</v>
      </c>
      <c r="F43" s="20">
        <v>169000</v>
      </c>
      <c r="G43" s="22"/>
      <c r="H43" s="22"/>
      <c r="I43" s="22"/>
      <c r="J43" s="22"/>
      <c r="K43" s="22"/>
      <c r="L43" s="22"/>
      <c r="M43" s="22"/>
      <c r="N43" s="22"/>
      <c r="O43" s="22"/>
      <c r="P43" s="22"/>
      <c r="Q43" s="22"/>
      <c r="R43" s="22"/>
      <c r="S43" s="22"/>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row>
    <row r="44" spans="1:59" x14ac:dyDescent="0.35">
      <c r="A44" s="13" t="s">
        <v>126</v>
      </c>
      <c r="B44" s="13" t="s">
        <v>127</v>
      </c>
      <c r="C44" s="13" t="s">
        <v>100</v>
      </c>
      <c r="D44" s="13" t="s">
        <v>100</v>
      </c>
      <c r="E44" s="19" t="s">
        <v>109</v>
      </c>
      <c r="F44" s="20">
        <v>179000</v>
      </c>
      <c r="G44" s="22"/>
      <c r="H44" s="22"/>
      <c r="I44" s="22"/>
      <c r="J44" s="22"/>
      <c r="K44" s="22"/>
      <c r="L44" s="22"/>
      <c r="M44" s="22"/>
      <c r="N44" s="22"/>
      <c r="O44" s="22"/>
      <c r="P44" s="22"/>
      <c r="Q44" s="22"/>
      <c r="R44" s="22"/>
      <c r="S44" s="22"/>
      <c r="T44" s="13"/>
      <c r="U44" s="13"/>
      <c r="V44" s="13"/>
      <c r="W44" s="13"/>
      <c r="X44" s="13"/>
      <c r="Y44" s="13"/>
      <c r="Z44" s="13"/>
      <c r="AA44" s="13"/>
      <c r="AB44" s="13"/>
      <c r="AC44" s="13"/>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row>
    <row r="45" spans="1:59" x14ac:dyDescent="0.35">
      <c r="A45" s="13" t="s">
        <v>128</v>
      </c>
      <c r="B45" s="13" t="s">
        <v>129</v>
      </c>
      <c r="C45" s="13" t="s">
        <v>100</v>
      </c>
      <c r="D45" s="13" t="s">
        <v>100</v>
      </c>
      <c r="E45" s="19" t="s">
        <v>109</v>
      </c>
      <c r="F45" s="20">
        <v>178000</v>
      </c>
      <c r="G45" s="22"/>
      <c r="H45" s="22"/>
      <c r="I45" s="22"/>
      <c r="J45" s="22"/>
      <c r="K45" s="22"/>
      <c r="L45" s="22"/>
      <c r="M45" s="22"/>
      <c r="N45" s="22"/>
      <c r="O45" s="22"/>
      <c r="P45" s="22"/>
      <c r="Q45" s="22"/>
      <c r="R45" s="22"/>
      <c r="S45" s="22"/>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row>
    <row r="46" spans="1:59" x14ac:dyDescent="0.35">
      <c r="A46" s="13" t="s">
        <v>128</v>
      </c>
      <c r="B46" s="13" t="s">
        <v>129</v>
      </c>
      <c r="C46" s="13" t="s">
        <v>100</v>
      </c>
      <c r="D46" s="13" t="s">
        <v>100</v>
      </c>
      <c r="E46" s="19" t="s">
        <v>109</v>
      </c>
      <c r="F46" s="20">
        <v>183000</v>
      </c>
      <c r="G46" s="22"/>
      <c r="H46" s="22"/>
      <c r="I46" s="22"/>
      <c r="J46" s="22"/>
      <c r="K46" s="22"/>
      <c r="L46" s="22"/>
      <c r="M46" s="22"/>
      <c r="N46" s="22"/>
      <c r="O46" s="22"/>
      <c r="P46" s="22"/>
      <c r="Q46" s="22"/>
      <c r="R46" s="22"/>
      <c r="S46" s="22"/>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row>
    <row r="47" spans="1:59" x14ac:dyDescent="0.35">
      <c r="A47" s="13" t="s">
        <v>130</v>
      </c>
      <c r="B47" s="13" t="s">
        <v>131</v>
      </c>
      <c r="C47" s="13" t="s">
        <v>100</v>
      </c>
      <c r="D47" s="13" t="s">
        <v>100</v>
      </c>
      <c r="E47" s="19" t="s">
        <v>109</v>
      </c>
      <c r="F47" s="20">
        <v>248000</v>
      </c>
      <c r="G47" s="22"/>
      <c r="H47" s="22"/>
      <c r="I47" s="22"/>
      <c r="J47" s="22"/>
      <c r="K47" s="22"/>
      <c r="L47" s="22"/>
      <c r="M47" s="22"/>
      <c r="N47" s="22"/>
      <c r="O47" s="22"/>
      <c r="P47" s="22"/>
      <c r="Q47" s="22"/>
      <c r="R47" s="22"/>
      <c r="S47" s="22"/>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row>
    <row r="48" spans="1:59" x14ac:dyDescent="0.35">
      <c r="A48" s="13" t="s">
        <v>130</v>
      </c>
      <c r="B48" s="13" t="s">
        <v>131</v>
      </c>
      <c r="C48" s="13" t="s">
        <v>100</v>
      </c>
      <c r="D48" s="13" t="s">
        <v>100</v>
      </c>
      <c r="E48" s="19" t="s">
        <v>109</v>
      </c>
      <c r="F48" s="20">
        <v>259000</v>
      </c>
      <c r="G48" s="22"/>
      <c r="H48" s="22"/>
      <c r="I48" s="22"/>
      <c r="J48" s="22"/>
      <c r="K48" s="22"/>
      <c r="L48" s="22"/>
      <c r="M48" s="22"/>
      <c r="N48" s="22"/>
      <c r="O48" s="22"/>
      <c r="P48" s="22"/>
      <c r="Q48" s="22"/>
      <c r="R48" s="22"/>
      <c r="S48" s="22"/>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row>
    <row r="49" spans="1:59" x14ac:dyDescent="0.35">
      <c r="A49" s="13" t="s">
        <v>35</v>
      </c>
      <c r="B49" s="13" t="s">
        <v>36</v>
      </c>
      <c r="C49" s="13" t="s">
        <v>100</v>
      </c>
      <c r="D49" s="13" t="s">
        <v>100</v>
      </c>
      <c r="E49" s="14" t="s">
        <v>109</v>
      </c>
      <c r="F49" s="15">
        <v>12000</v>
      </c>
      <c r="G49" s="22"/>
      <c r="H49" s="22"/>
      <c r="I49" s="22"/>
      <c r="J49" s="22"/>
      <c r="K49" s="22"/>
      <c r="L49" s="22"/>
      <c r="M49" s="22"/>
      <c r="N49" s="22"/>
      <c r="O49" s="22"/>
      <c r="P49" s="22"/>
      <c r="Q49" s="22"/>
      <c r="R49" s="22"/>
      <c r="S49" s="22"/>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13"/>
      <c r="BB49" s="13"/>
      <c r="BC49" s="13"/>
      <c r="BD49" s="13"/>
      <c r="BE49" s="13"/>
      <c r="BF49" s="13"/>
      <c r="BG49" s="13"/>
    </row>
    <row r="50" spans="1:59" x14ac:dyDescent="0.35">
      <c r="A50" s="13" t="s">
        <v>37</v>
      </c>
      <c r="B50" s="13" t="s">
        <v>38</v>
      </c>
      <c r="C50" s="13" t="s">
        <v>100</v>
      </c>
      <c r="D50" s="13" t="s">
        <v>100</v>
      </c>
      <c r="E50" s="14" t="s">
        <v>110</v>
      </c>
      <c r="F50" s="15">
        <v>50000</v>
      </c>
      <c r="G50" s="22"/>
      <c r="H50" s="22"/>
      <c r="I50" s="22"/>
      <c r="J50" s="22"/>
      <c r="K50" s="22"/>
      <c r="L50" s="22"/>
      <c r="M50" s="22"/>
      <c r="N50" s="22"/>
      <c r="O50" s="22"/>
      <c r="P50" s="22"/>
      <c r="Q50" s="22"/>
      <c r="R50" s="22"/>
      <c r="S50" s="22"/>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3"/>
      <c r="BC50" s="13"/>
      <c r="BD50" s="13"/>
      <c r="BE50" s="13"/>
      <c r="BF50" s="13"/>
      <c r="BG50" s="13"/>
    </row>
    <row r="51" spans="1:59" x14ac:dyDescent="0.35">
      <c r="A51" s="13" t="s">
        <v>37</v>
      </c>
      <c r="B51" s="13" t="s">
        <v>38</v>
      </c>
      <c r="C51" s="13" t="s">
        <v>100</v>
      </c>
      <c r="D51" s="13" t="s">
        <v>100</v>
      </c>
      <c r="E51" s="14" t="s">
        <v>109</v>
      </c>
      <c r="F51" s="15">
        <v>50000</v>
      </c>
      <c r="G51" s="22"/>
      <c r="H51" s="22"/>
      <c r="I51" s="22"/>
      <c r="J51" s="22"/>
      <c r="K51" s="22"/>
      <c r="L51" s="22"/>
      <c r="M51" s="22"/>
      <c r="N51" s="22"/>
      <c r="O51" s="22"/>
      <c r="P51" s="22"/>
      <c r="Q51" s="22"/>
      <c r="R51" s="22"/>
      <c r="S51" s="22"/>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13"/>
      <c r="AS51" s="13"/>
      <c r="AT51" s="13"/>
      <c r="AU51" s="13"/>
      <c r="AV51" s="13"/>
      <c r="AW51" s="13"/>
      <c r="AX51" s="13"/>
      <c r="AY51" s="13"/>
      <c r="AZ51" s="13"/>
      <c r="BA51" s="13"/>
      <c r="BB51" s="13"/>
      <c r="BC51" s="13"/>
      <c r="BD51" s="13"/>
      <c r="BE51" s="13"/>
      <c r="BF51" s="13"/>
      <c r="BG51" s="13"/>
    </row>
    <row r="52" spans="1:59" x14ac:dyDescent="0.35">
      <c r="A52" s="13" t="s">
        <v>39</v>
      </c>
      <c r="B52" s="13" t="s">
        <v>40</v>
      </c>
      <c r="C52" s="13" t="s">
        <v>100</v>
      </c>
      <c r="D52" s="13" t="s">
        <v>100</v>
      </c>
      <c r="E52" s="14" t="s">
        <v>109</v>
      </c>
      <c r="F52" s="15">
        <v>0</v>
      </c>
      <c r="G52" s="22"/>
      <c r="H52" s="22"/>
      <c r="I52" s="22"/>
      <c r="J52" s="22"/>
      <c r="K52" s="22"/>
      <c r="L52" s="22"/>
      <c r="M52" s="22"/>
      <c r="N52" s="22"/>
      <c r="O52" s="22"/>
      <c r="P52" s="22"/>
      <c r="Q52" s="22"/>
      <c r="R52" s="22"/>
      <c r="S52" s="22"/>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c r="BC52" s="13"/>
      <c r="BD52" s="13"/>
      <c r="BE52" s="13"/>
      <c r="BF52" s="13"/>
      <c r="BG52" s="13"/>
    </row>
    <row r="53" spans="1:59" x14ac:dyDescent="0.35">
      <c r="A53" s="13" t="s">
        <v>41</v>
      </c>
      <c r="B53" s="13" t="s">
        <v>42</v>
      </c>
      <c r="C53" s="13" t="s">
        <v>100</v>
      </c>
      <c r="D53" s="13" t="s">
        <v>100</v>
      </c>
      <c r="E53" s="14" t="s">
        <v>109</v>
      </c>
      <c r="F53" s="15">
        <v>0</v>
      </c>
      <c r="G53" s="22"/>
      <c r="H53" s="22"/>
      <c r="I53" s="22"/>
      <c r="J53" s="22"/>
      <c r="K53" s="22"/>
      <c r="L53" s="22"/>
      <c r="M53" s="22"/>
      <c r="N53" s="22"/>
      <c r="O53" s="22"/>
      <c r="P53" s="22"/>
      <c r="Q53" s="22"/>
      <c r="R53" s="22"/>
      <c r="S53" s="22"/>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row>
    <row r="54" spans="1:59" x14ac:dyDescent="0.35">
      <c r="A54" s="13" t="s">
        <v>43</v>
      </c>
      <c r="B54" s="13" t="s">
        <v>44</v>
      </c>
      <c r="C54" s="13" t="s">
        <v>100</v>
      </c>
      <c r="D54" s="13" t="s">
        <v>100</v>
      </c>
      <c r="E54" s="14" t="s">
        <v>109</v>
      </c>
      <c r="F54" s="15">
        <v>14000</v>
      </c>
      <c r="G54" s="22"/>
      <c r="H54" s="22"/>
      <c r="I54" s="22"/>
      <c r="J54" s="22"/>
      <c r="K54" s="22"/>
      <c r="L54" s="22"/>
      <c r="M54" s="22"/>
      <c r="N54" s="22"/>
      <c r="O54" s="22"/>
      <c r="P54" s="22"/>
      <c r="Q54" s="22"/>
      <c r="R54" s="22"/>
      <c r="S54" s="22"/>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row>
    <row r="55" spans="1:59" x14ac:dyDescent="0.35">
      <c r="A55" s="13" t="s">
        <v>43</v>
      </c>
      <c r="B55" s="13" t="s">
        <v>44</v>
      </c>
      <c r="C55" s="13" t="s">
        <v>100</v>
      </c>
      <c r="D55" s="13" t="s">
        <v>100</v>
      </c>
      <c r="E55" s="14" t="s">
        <v>110</v>
      </c>
      <c r="F55" s="15">
        <v>14000</v>
      </c>
      <c r="G55" s="22"/>
      <c r="H55" s="22"/>
      <c r="I55" s="22"/>
      <c r="J55" s="22"/>
      <c r="K55" s="22"/>
      <c r="L55" s="22"/>
      <c r="M55" s="22"/>
      <c r="N55" s="22"/>
      <c r="O55" s="22"/>
      <c r="P55" s="22"/>
      <c r="Q55" s="22"/>
      <c r="R55" s="22"/>
      <c r="S55" s="22"/>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c r="BC55" s="13"/>
      <c r="BD55" s="13"/>
      <c r="BE55" s="13"/>
      <c r="BF55" s="13"/>
      <c r="BG55" s="13"/>
    </row>
    <row r="56" spans="1:59" x14ac:dyDescent="0.35">
      <c r="A56" s="13" t="s">
        <v>45</v>
      </c>
      <c r="B56" s="13" t="s">
        <v>46</v>
      </c>
      <c r="C56" s="13" t="s">
        <v>100</v>
      </c>
      <c r="D56" s="13" t="s">
        <v>100</v>
      </c>
      <c r="E56" s="14" t="s">
        <v>109</v>
      </c>
      <c r="F56" s="15">
        <v>0</v>
      </c>
      <c r="G56" s="22"/>
      <c r="H56" s="22"/>
      <c r="I56" s="22"/>
      <c r="J56" s="22"/>
      <c r="K56" s="22"/>
      <c r="L56" s="22"/>
      <c r="M56" s="22"/>
      <c r="N56" s="22"/>
      <c r="O56" s="22"/>
      <c r="P56" s="22"/>
      <c r="Q56" s="22"/>
      <c r="R56" s="22"/>
      <c r="S56" s="22"/>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13"/>
      <c r="BA56" s="13"/>
      <c r="BB56" s="13"/>
      <c r="BC56" s="13"/>
      <c r="BD56" s="13"/>
      <c r="BE56" s="13"/>
      <c r="BF56" s="13"/>
      <c r="BG56" s="13"/>
    </row>
    <row r="57" spans="1:59" x14ac:dyDescent="0.35">
      <c r="A57" s="13" t="s">
        <v>47</v>
      </c>
      <c r="B57" s="13" t="s">
        <v>48</v>
      </c>
      <c r="C57" s="13" t="s">
        <v>100</v>
      </c>
      <c r="D57" s="13" t="s">
        <v>100</v>
      </c>
      <c r="E57" s="14" t="s">
        <v>109</v>
      </c>
      <c r="F57" s="15">
        <v>90000</v>
      </c>
      <c r="G57" s="22"/>
      <c r="H57" s="22"/>
      <c r="I57" s="22"/>
      <c r="J57" s="22"/>
      <c r="K57" s="22"/>
      <c r="L57" s="22"/>
      <c r="M57" s="22"/>
      <c r="N57" s="22"/>
      <c r="O57" s="22"/>
      <c r="P57" s="22"/>
      <c r="Q57" s="22"/>
      <c r="R57" s="22"/>
      <c r="S57" s="22"/>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row>
    <row r="58" spans="1:59" x14ac:dyDescent="0.35">
      <c r="A58" s="13" t="s">
        <v>47</v>
      </c>
      <c r="B58" s="13" t="s">
        <v>132</v>
      </c>
      <c r="C58" s="13" t="s">
        <v>100</v>
      </c>
      <c r="D58" s="13" t="s">
        <v>100</v>
      </c>
      <c r="E58" s="14" t="s">
        <v>109</v>
      </c>
      <c r="F58" s="15">
        <v>90000</v>
      </c>
      <c r="G58" s="22"/>
      <c r="H58" s="22"/>
      <c r="I58" s="22"/>
      <c r="J58" s="22"/>
      <c r="K58" s="22"/>
      <c r="L58" s="22"/>
      <c r="M58" s="22"/>
      <c r="N58" s="22"/>
      <c r="O58" s="22"/>
      <c r="P58" s="22"/>
      <c r="Q58" s="22"/>
      <c r="R58" s="22"/>
      <c r="S58" s="22"/>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row>
    <row r="59" spans="1:59" x14ac:dyDescent="0.35">
      <c r="A59" s="13" t="s">
        <v>49</v>
      </c>
      <c r="B59" s="13" t="s">
        <v>50</v>
      </c>
      <c r="C59" s="13" t="s">
        <v>100</v>
      </c>
      <c r="D59" s="13" t="s">
        <v>102</v>
      </c>
      <c r="E59" s="14" t="s">
        <v>109</v>
      </c>
      <c r="F59" s="15">
        <v>129000</v>
      </c>
      <c r="G59" s="22"/>
      <c r="H59" s="22"/>
      <c r="I59" s="22"/>
      <c r="J59" s="22"/>
      <c r="K59" s="22"/>
      <c r="L59" s="22"/>
      <c r="M59" s="22"/>
      <c r="N59" s="22"/>
      <c r="O59" s="22"/>
      <c r="P59" s="22"/>
      <c r="Q59" s="22"/>
      <c r="R59" s="22"/>
      <c r="S59" s="22"/>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row>
    <row r="60" spans="1:59" x14ac:dyDescent="0.35">
      <c r="A60" s="13" t="s">
        <v>51</v>
      </c>
      <c r="B60" s="13" t="s">
        <v>52</v>
      </c>
      <c r="C60" s="13" t="s">
        <v>100</v>
      </c>
      <c r="D60" s="13" t="s">
        <v>102</v>
      </c>
      <c r="E60" s="14" t="s">
        <v>109</v>
      </c>
      <c r="F60" s="15">
        <v>169000</v>
      </c>
      <c r="G60" s="22"/>
      <c r="H60" s="22"/>
      <c r="I60" s="22"/>
      <c r="J60" s="22"/>
      <c r="K60" s="22"/>
      <c r="L60" s="22"/>
      <c r="M60" s="22"/>
      <c r="N60" s="22"/>
      <c r="O60" s="22"/>
      <c r="P60" s="22"/>
      <c r="Q60" s="22"/>
      <c r="R60" s="22"/>
      <c r="S60" s="22"/>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row>
    <row r="61" spans="1:59" x14ac:dyDescent="0.35">
      <c r="A61" s="13" t="s">
        <v>53</v>
      </c>
      <c r="B61" s="13" t="s">
        <v>54</v>
      </c>
      <c r="C61" s="13" t="s">
        <v>100</v>
      </c>
      <c r="D61" s="13" t="s">
        <v>102</v>
      </c>
      <c r="E61" s="14" t="s">
        <v>109</v>
      </c>
      <c r="F61" s="15">
        <v>216000</v>
      </c>
      <c r="G61" s="22"/>
      <c r="H61" s="22"/>
      <c r="I61" s="22"/>
      <c r="J61" s="22"/>
      <c r="K61" s="22"/>
      <c r="L61" s="22"/>
      <c r="M61" s="22"/>
      <c r="N61" s="22"/>
      <c r="O61" s="22"/>
      <c r="P61" s="22"/>
      <c r="Q61" s="22"/>
      <c r="R61" s="22"/>
      <c r="S61" s="22"/>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row>
    <row r="62" spans="1:59" x14ac:dyDescent="0.35">
      <c r="A62" s="13" t="s">
        <v>55</v>
      </c>
      <c r="B62" s="13" t="s">
        <v>56</v>
      </c>
      <c r="C62" s="13" t="s">
        <v>100</v>
      </c>
      <c r="D62" s="13" t="s">
        <v>102</v>
      </c>
      <c r="E62" s="14" t="s">
        <v>109</v>
      </c>
      <c r="F62" s="15">
        <v>328000</v>
      </c>
      <c r="G62" s="22"/>
      <c r="H62" s="22"/>
      <c r="I62" s="22"/>
      <c r="J62" s="22"/>
      <c r="K62" s="22"/>
      <c r="L62" s="22"/>
      <c r="M62" s="22"/>
      <c r="N62" s="22"/>
      <c r="O62" s="22"/>
      <c r="P62" s="22"/>
      <c r="Q62" s="22"/>
      <c r="R62" s="22"/>
      <c r="S62" s="22"/>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row>
    <row r="63" spans="1:59" x14ac:dyDescent="0.35">
      <c r="A63" s="13" t="s">
        <v>97</v>
      </c>
      <c r="B63" s="13" t="s">
        <v>98</v>
      </c>
      <c r="C63" s="13" t="s">
        <v>101</v>
      </c>
      <c r="D63" s="13" t="s">
        <v>100</v>
      </c>
      <c r="E63" s="14" t="s">
        <v>109</v>
      </c>
      <c r="F63" s="15">
        <v>0</v>
      </c>
      <c r="G63" s="22"/>
      <c r="H63" s="22"/>
      <c r="I63" s="22"/>
      <c r="J63" s="22"/>
      <c r="K63" s="22"/>
      <c r="L63" s="22"/>
      <c r="M63" s="22"/>
      <c r="N63" s="22"/>
      <c r="O63" s="22"/>
      <c r="P63" s="22"/>
      <c r="Q63" s="22"/>
      <c r="R63" s="22"/>
      <c r="S63" s="22"/>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row>
    <row r="64" spans="1:59" x14ac:dyDescent="0.35">
      <c r="A64" s="13" t="s">
        <v>57</v>
      </c>
      <c r="B64" s="13" t="s">
        <v>58</v>
      </c>
      <c r="C64" s="13" t="s">
        <v>100</v>
      </c>
      <c r="D64" s="13" t="s">
        <v>100</v>
      </c>
      <c r="E64" s="14" t="s">
        <v>109</v>
      </c>
      <c r="F64" s="15">
        <v>0</v>
      </c>
      <c r="G64" s="22"/>
      <c r="H64" s="22"/>
      <c r="I64" s="22"/>
      <c r="J64" s="22"/>
      <c r="K64" s="22"/>
      <c r="L64" s="22"/>
      <c r="M64" s="22"/>
      <c r="N64" s="22"/>
      <c r="O64" s="22"/>
      <c r="P64" s="22"/>
      <c r="Q64" s="22"/>
      <c r="R64" s="22"/>
      <c r="S64" s="22"/>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row>
    <row r="65" spans="1:59" x14ac:dyDescent="0.35">
      <c r="A65" s="13" t="s">
        <v>59</v>
      </c>
      <c r="B65" s="13" t="s">
        <v>60</v>
      </c>
      <c r="C65" s="13" t="s">
        <v>100</v>
      </c>
      <c r="D65" s="13" t="s">
        <v>103</v>
      </c>
      <c r="E65" s="14" t="s">
        <v>109</v>
      </c>
      <c r="F65" s="15">
        <v>167000</v>
      </c>
      <c r="G65" s="22"/>
      <c r="H65" s="22"/>
      <c r="I65" s="22"/>
      <c r="J65" s="22"/>
      <c r="K65" s="22"/>
      <c r="L65" s="22"/>
      <c r="M65" s="22"/>
      <c r="N65" s="22"/>
      <c r="O65" s="22"/>
      <c r="P65" s="22"/>
      <c r="Q65" s="22"/>
      <c r="R65" s="22"/>
      <c r="S65" s="22"/>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row>
    <row r="66" spans="1:59" x14ac:dyDescent="0.35">
      <c r="A66" s="13" t="s">
        <v>61</v>
      </c>
      <c r="B66" s="13" t="s">
        <v>62</v>
      </c>
      <c r="C66" s="13" t="s">
        <v>100</v>
      </c>
      <c r="D66" s="13" t="s">
        <v>103</v>
      </c>
      <c r="E66" s="14" t="s">
        <v>109</v>
      </c>
      <c r="F66" s="15">
        <v>329000</v>
      </c>
      <c r="G66" s="22"/>
      <c r="H66" s="22"/>
      <c r="I66" s="22"/>
      <c r="J66" s="22"/>
      <c r="K66" s="22"/>
      <c r="L66" s="22"/>
      <c r="M66" s="22"/>
      <c r="N66" s="22"/>
      <c r="O66" s="22"/>
      <c r="P66" s="22"/>
      <c r="Q66" s="22"/>
      <c r="R66" s="22"/>
      <c r="S66" s="22"/>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row>
    <row r="67" spans="1:59" x14ac:dyDescent="0.35">
      <c r="A67" s="13" t="s">
        <v>63</v>
      </c>
      <c r="B67" s="13" t="s">
        <v>64</v>
      </c>
      <c r="C67" s="13" t="s">
        <v>100</v>
      </c>
      <c r="D67" s="13" t="s">
        <v>103</v>
      </c>
      <c r="E67" s="14" t="s">
        <v>109</v>
      </c>
      <c r="F67" s="15">
        <v>39000</v>
      </c>
      <c r="G67" s="22"/>
      <c r="H67" s="22"/>
      <c r="I67" s="22"/>
      <c r="J67" s="22"/>
      <c r="K67" s="22"/>
      <c r="L67" s="22"/>
      <c r="M67" s="22"/>
      <c r="N67" s="22"/>
      <c r="O67" s="22"/>
      <c r="P67" s="22"/>
      <c r="Q67" s="22"/>
      <c r="R67" s="22"/>
      <c r="S67" s="22"/>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row>
    <row r="68" spans="1:59" x14ac:dyDescent="0.35">
      <c r="A68" s="13" t="s">
        <v>65</v>
      </c>
      <c r="B68" s="13" t="s">
        <v>66</v>
      </c>
      <c r="C68" s="13" t="s">
        <v>100</v>
      </c>
      <c r="D68" s="13" t="s">
        <v>103</v>
      </c>
      <c r="E68" s="14" t="s">
        <v>109</v>
      </c>
      <c r="F68" s="15">
        <v>99000</v>
      </c>
      <c r="G68" s="22"/>
      <c r="H68" s="22"/>
      <c r="I68" s="22"/>
      <c r="J68" s="22"/>
      <c r="K68" s="22"/>
      <c r="L68" s="22"/>
      <c r="M68" s="22"/>
      <c r="N68" s="22"/>
      <c r="O68" s="22"/>
      <c r="P68" s="22"/>
      <c r="Q68" s="22"/>
      <c r="R68" s="22"/>
      <c r="S68" s="22"/>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row>
    <row r="69" spans="1:59" x14ac:dyDescent="0.35">
      <c r="A69" s="13" t="s">
        <v>67</v>
      </c>
      <c r="B69" s="13" t="s">
        <v>68</v>
      </c>
      <c r="C69" s="13" t="s">
        <v>100</v>
      </c>
      <c r="D69" s="13" t="s">
        <v>100</v>
      </c>
      <c r="E69" s="14" t="s">
        <v>109</v>
      </c>
      <c r="F69" s="15">
        <v>0</v>
      </c>
      <c r="G69" s="22"/>
      <c r="H69" s="22"/>
      <c r="I69" s="22"/>
      <c r="J69" s="22"/>
      <c r="K69" s="22"/>
      <c r="L69" s="22"/>
      <c r="M69" s="22"/>
      <c r="N69" s="22"/>
      <c r="O69" s="22"/>
      <c r="P69" s="22"/>
      <c r="Q69" s="22"/>
      <c r="R69" s="22"/>
      <c r="S69" s="22"/>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row>
    <row r="70" spans="1:59" x14ac:dyDescent="0.35">
      <c r="A70" s="13" t="s">
        <v>69</v>
      </c>
      <c r="B70" s="13" t="s">
        <v>70</v>
      </c>
      <c r="C70" s="13" t="s">
        <v>100</v>
      </c>
      <c r="D70" s="13" t="s">
        <v>104</v>
      </c>
      <c r="E70" s="14" t="s">
        <v>109</v>
      </c>
      <c r="F70" s="15">
        <v>155000</v>
      </c>
      <c r="G70" s="22"/>
      <c r="H70" s="22"/>
      <c r="I70" s="22"/>
      <c r="J70" s="22"/>
      <c r="K70" s="22"/>
      <c r="L70" s="22"/>
      <c r="M70" s="22"/>
      <c r="N70" s="22"/>
      <c r="O70" s="22"/>
      <c r="P70" s="22"/>
      <c r="Q70" s="22"/>
      <c r="R70" s="22"/>
      <c r="S70" s="22"/>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row>
    <row r="71" spans="1:59" x14ac:dyDescent="0.35">
      <c r="A71" s="13" t="s">
        <v>71</v>
      </c>
      <c r="B71" s="13" t="s">
        <v>72</v>
      </c>
      <c r="C71" s="13" t="s">
        <v>100</v>
      </c>
      <c r="D71" s="13" t="s">
        <v>104</v>
      </c>
      <c r="E71" s="14" t="s">
        <v>109</v>
      </c>
      <c r="F71" s="15">
        <v>196000</v>
      </c>
      <c r="G71" s="22"/>
      <c r="H71" s="22"/>
      <c r="I71" s="22"/>
      <c r="J71" s="22"/>
      <c r="K71" s="22"/>
      <c r="L71" s="22"/>
      <c r="M71" s="22"/>
      <c r="N71" s="22"/>
      <c r="O71" s="22"/>
      <c r="P71" s="22"/>
      <c r="Q71" s="22"/>
      <c r="R71" s="22"/>
      <c r="S71" s="22"/>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row>
    <row r="72" spans="1:59" x14ac:dyDescent="0.35">
      <c r="A72" s="13" t="s">
        <v>73</v>
      </c>
      <c r="B72" s="13" t="s">
        <v>74</v>
      </c>
      <c r="C72" s="13" t="s">
        <v>100</v>
      </c>
      <c r="D72" s="13" t="s">
        <v>104</v>
      </c>
      <c r="E72" s="14" t="s">
        <v>109</v>
      </c>
      <c r="F72" s="15">
        <v>168000</v>
      </c>
      <c r="G72" s="22"/>
      <c r="H72" s="22"/>
      <c r="I72" s="22"/>
      <c r="J72" s="22"/>
      <c r="K72" s="22"/>
      <c r="L72" s="22"/>
      <c r="M72" s="22"/>
      <c r="N72" s="22"/>
      <c r="O72" s="22"/>
      <c r="P72" s="22"/>
      <c r="Q72" s="22"/>
      <c r="R72" s="22"/>
      <c r="S72" s="22"/>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row>
    <row r="73" spans="1:59" x14ac:dyDescent="0.35">
      <c r="A73" s="13" t="s">
        <v>75</v>
      </c>
      <c r="B73" s="13" t="s">
        <v>76</v>
      </c>
      <c r="C73" s="13" t="s">
        <v>100</v>
      </c>
      <c r="D73" s="13" t="s">
        <v>104</v>
      </c>
      <c r="E73" s="14" t="s">
        <v>109</v>
      </c>
      <c r="F73" s="15">
        <v>209000</v>
      </c>
      <c r="G73" s="22"/>
      <c r="H73" s="22"/>
      <c r="I73" s="22"/>
      <c r="J73" s="22"/>
      <c r="K73" s="22"/>
      <c r="L73" s="22"/>
      <c r="M73" s="22"/>
      <c r="N73" s="22"/>
      <c r="O73" s="22"/>
      <c r="P73" s="22"/>
      <c r="Q73" s="22"/>
      <c r="R73" s="22"/>
      <c r="S73" s="22"/>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row>
    <row r="74" spans="1:59" x14ac:dyDescent="0.35">
      <c r="A74" s="13" t="s">
        <v>77</v>
      </c>
      <c r="B74" s="13" t="s">
        <v>78</v>
      </c>
      <c r="C74" s="13" t="s">
        <v>100</v>
      </c>
      <c r="D74" s="13" t="s">
        <v>104</v>
      </c>
      <c r="E74" s="14" t="s">
        <v>109</v>
      </c>
      <c r="F74" s="15">
        <v>128000</v>
      </c>
      <c r="G74" s="22"/>
      <c r="H74" s="22"/>
      <c r="I74" s="22"/>
      <c r="J74" s="22"/>
      <c r="K74" s="22"/>
      <c r="L74" s="22"/>
      <c r="M74" s="22"/>
      <c r="N74" s="22"/>
      <c r="O74" s="22"/>
      <c r="P74" s="22"/>
      <c r="Q74" s="22"/>
      <c r="R74" s="22"/>
      <c r="S74" s="22"/>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row>
    <row r="75" spans="1:59" x14ac:dyDescent="0.35">
      <c r="A75" s="13" t="s">
        <v>79</v>
      </c>
      <c r="B75" s="13" t="s">
        <v>80</v>
      </c>
      <c r="C75" s="13" t="s">
        <v>100</v>
      </c>
      <c r="D75" s="13" t="s">
        <v>104</v>
      </c>
      <c r="E75" s="14" t="s">
        <v>109</v>
      </c>
      <c r="F75" s="15">
        <v>179000</v>
      </c>
      <c r="G75" s="22"/>
      <c r="H75" s="22"/>
      <c r="I75" s="22"/>
      <c r="J75" s="22"/>
      <c r="K75" s="22"/>
      <c r="L75" s="22"/>
      <c r="M75" s="22"/>
      <c r="N75" s="22"/>
      <c r="O75" s="22"/>
      <c r="P75" s="22"/>
      <c r="Q75" s="22"/>
      <c r="R75" s="22"/>
      <c r="S75" s="22"/>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row>
    <row r="76" spans="1:59" x14ac:dyDescent="0.35">
      <c r="A76" s="13" t="s">
        <v>81</v>
      </c>
      <c r="B76" s="13" t="s">
        <v>82</v>
      </c>
      <c r="C76" s="13" t="s">
        <v>100</v>
      </c>
      <c r="D76" s="13" t="s">
        <v>104</v>
      </c>
      <c r="E76" s="14" t="s">
        <v>109</v>
      </c>
      <c r="F76" s="15">
        <v>183000</v>
      </c>
      <c r="G76" s="22"/>
      <c r="H76" s="22"/>
      <c r="I76" s="22"/>
      <c r="J76" s="22"/>
      <c r="K76" s="22"/>
      <c r="L76" s="22"/>
      <c r="M76" s="22"/>
      <c r="N76" s="22"/>
      <c r="O76" s="22"/>
      <c r="P76" s="22"/>
      <c r="Q76" s="22"/>
      <c r="R76" s="22"/>
      <c r="S76" s="22"/>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row>
    <row r="77" spans="1:59" x14ac:dyDescent="0.35">
      <c r="A77" s="13" t="s">
        <v>83</v>
      </c>
      <c r="B77" s="13" t="s">
        <v>84</v>
      </c>
      <c r="C77" s="13" t="s">
        <v>100</v>
      </c>
      <c r="D77" s="13" t="s">
        <v>104</v>
      </c>
      <c r="E77" s="14" t="s">
        <v>109</v>
      </c>
      <c r="F77" s="15">
        <v>259000</v>
      </c>
      <c r="G77" s="22"/>
      <c r="H77" s="22"/>
      <c r="I77" s="22"/>
      <c r="J77" s="22"/>
      <c r="K77" s="22"/>
      <c r="L77" s="22"/>
      <c r="M77" s="22"/>
      <c r="N77" s="22"/>
      <c r="O77" s="22"/>
      <c r="P77" s="22"/>
      <c r="Q77" s="22"/>
      <c r="R77" s="22"/>
      <c r="S77" s="22"/>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row>
    <row r="78" spans="1:59" x14ac:dyDescent="0.35">
      <c r="A78" s="13" t="s">
        <v>85</v>
      </c>
      <c r="B78" s="13" t="s">
        <v>86</v>
      </c>
      <c r="C78" s="13" t="s">
        <v>100</v>
      </c>
      <c r="D78" s="13" t="s">
        <v>104</v>
      </c>
      <c r="E78" s="14" t="s">
        <v>109</v>
      </c>
      <c r="F78" s="15">
        <v>155000</v>
      </c>
      <c r="G78" s="22"/>
      <c r="H78" s="22"/>
      <c r="I78" s="22"/>
      <c r="J78" s="22"/>
      <c r="K78" s="22"/>
      <c r="L78" s="22"/>
      <c r="M78" s="22"/>
      <c r="N78" s="22"/>
      <c r="O78" s="22"/>
      <c r="P78" s="22"/>
      <c r="Q78" s="22"/>
      <c r="R78" s="22"/>
      <c r="S78" s="22"/>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row>
    <row r="79" spans="1:59" x14ac:dyDescent="0.35">
      <c r="A79" s="13" t="s">
        <v>87</v>
      </c>
      <c r="B79" s="13" t="s">
        <v>88</v>
      </c>
      <c r="C79" s="13" t="s">
        <v>100</v>
      </c>
      <c r="D79" s="13" t="s">
        <v>104</v>
      </c>
      <c r="E79" s="14" t="s">
        <v>109</v>
      </c>
      <c r="F79" s="15">
        <v>196000</v>
      </c>
      <c r="G79" s="22"/>
      <c r="H79" s="22"/>
      <c r="I79" s="22"/>
      <c r="J79" s="22"/>
      <c r="K79" s="22"/>
      <c r="L79" s="22"/>
      <c r="M79" s="22"/>
      <c r="N79" s="22"/>
      <c r="O79" s="22"/>
      <c r="P79" s="22"/>
      <c r="Q79" s="22"/>
      <c r="R79" s="22"/>
      <c r="S79" s="22"/>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row>
    <row r="80" spans="1:59" x14ac:dyDescent="0.35">
      <c r="A80" s="13" t="s">
        <v>89</v>
      </c>
      <c r="B80" s="13" t="s">
        <v>90</v>
      </c>
      <c r="C80" s="13" t="s">
        <v>100</v>
      </c>
      <c r="D80" s="13" t="s">
        <v>104</v>
      </c>
      <c r="E80" s="14" t="s">
        <v>109</v>
      </c>
      <c r="F80" s="15">
        <v>168000</v>
      </c>
      <c r="G80" s="22"/>
      <c r="H80" s="22"/>
      <c r="I80" s="22"/>
      <c r="J80" s="22"/>
      <c r="K80" s="22"/>
      <c r="L80" s="22"/>
      <c r="M80" s="22"/>
      <c r="N80" s="22"/>
      <c r="O80" s="22"/>
      <c r="P80" s="22"/>
      <c r="Q80" s="22"/>
      <c r="R80" s="22"/>
      <c r="S80" s="22"/>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row>
    <row r="81" spans="1:59" x14ac:dyDescent="0.35">
      <c r="A81" s="13" t="s">
        <v>91</v>
      </c>
      <c r="B81" s="13" t="s">
        <v>92</v>
      </c>
      <c r="C81" s="13" t="s">
        <v>100</v>
      </c>
      <c r="D81" s="13" t="s">
        <v>104</v>
      </c>
      <c r="E81" s="14" t="s">
        <v>109</v>
      </c>
      <c r="F81" s="15">
        <v>209000</v>
      </c>
      <c r="G81" s="22"/>
      <c r="H81" s="22"/>
      <c r="I81" s="22"/>
      <c r="J81" s="22"/>
      <c r="K81" s="22"/>
      <c r="L81" s="22"/>
      <c r="M81" s="22"/>
      <c r="N81" s="22"/>
      <c r="O81" s="22"/>
      <c r="P81" s="22"/>
      <c r="Q81" s="22"/>
      <c r="R81" s="22"/>
      <c r="S81" s="22"/>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row>
    <row r="82" spans="1:59" x14ac:dyDescent="0.35">
      <c r="A82" s="13" t="s">
        <v>93</v>
      </c>
      <c r="B82" s="13" t="s">
        <v>94</v>
      </c>
      <c r="C82" s="13" t="s">
        <v>100</v>
      </c>
      <c r="D82" s="13" t="s">
        <v>103</v>
      </c>
      <c r="E82" s="14" t="s">
        <v>109</v>
      </c>
      <c r="F82" s="15">
        <v>128000</v>
      </c>
      <c r="G82" s="22"/>
      <c r="H82" s="22"/>
      <c r="I82" s="22"/>
      <c r="J82" s="22"/>
      <c r="K82" s="22"/>
      <c r="L82" s="22"/>
      <c r="M82" s="22"/>
      <c r="N82" s="22"/>
      <c r="O82" s="22"/>
      <c r="P82" s="22"/>
      <c r="Q82" s="22"/>
      <c r="R82" s="22"/>
      <c r="S82" s="22"/>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row>
    <row r="83" spans="1:59" x14ac:dyDescent="0.35">
      <c r="A83" s="13" t="s">
        <v>95</v>
      </c>
      <c r="B83" s="13" t="s">
        <v>96</v>
      </c>
      <c r="C83" s="13" t="s">
        <v>100</v>
      </c>
      <c r="D83" s="13" t="s">
        <v>103</v>
      </c>
      <c r="E83" s="14" t="s">
        <v>109</v>
      </c>
      <c r="F83" s="15">
        <v>128000</v>
      </c>
      <c r="G83" s="22"/>
      <c r="H83" s="22"/>
      <c r="I83" s="22"/>
      <c r="J83" s="22"/>
      <c r="K83" s="22"/>
      <c r="L83" s="22"/>
      <c r="M83" s="22"/>
      <c r="N83" s="22"/>
      <c r="O83" s="22"/>
      <c r="P83" s="22"/>
      <c r="Q83" s="22"/>
      <c r="R83" s="22"/>
      <c r="S83" s="22"/>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row>
    <row r="84" spans="1:59" x14ac:dyDescent="0.35">
      <c r="A84" s="13"/>
      <c r="B84" s="13"/>
      <c r="C84" s="13"/>
      <c r="D84" s="13"/>
      <c r="E84" s="13"/>
      <c r="F84" s="1" t="s">
        <v>112</v>
      </c>
      <c r="G84" s="38"/>
      <c r="H84" s="38"/>
      <c r="I84" s="38"/>
      <c r="J84" s="38"/>
      <c r="K84" s="38"/>
      <c r="L84" s="38"/>
      <c r="M84" s="38"/>
      <c r="N84" s="38"/>
      <c r="O84" s="38"/>
      <c r="P84" s="38"/>
      <c r="Q84" s="38"/>
      <c r="R84" s="38"/>
      <c r="S84" s="38"/>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row>
    <row r="85" spans="1:59" x14ac:dyDescent="0.35">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row>
    <row r="86" spans="1:59" x14ac:dyDescent="0.35">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row>
    <row r="87" spans="1:59" x14ac:dyDescent="0.35">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row>
    <row r="88" spans="1:59" x14ac:dyDescent="0.35">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row>
    <row r="89" spans="1:59" x14ac:dyDescent="0.35">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row>
    <row r="90" spans="1:59" x14ac:dyDescent="0.35">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row>
    <row r="91" spans="1:59" x14ac:dyDescent="0.35">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row>
    <row r="92" spans="1:59" x14ac:dyDescent="0.35">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row>
    <row r="93" spans="1:59" x14ac:dyDescent="0.35">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row>
    <row r="94" spans="1:59" x14ac:dyDescent="0.35">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row>
    <row r="95" spans="1:59" x14ac:dyDescent="0.35">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row>
    <row r="96" spans="1:59" x14ac:dyDescent="0.35">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row>
    <row r="97" spans="1:59" x14ac:dyDescent="0.35">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row>
    <row r="98" spans="1:59" x14ac:dyDescent="0.35">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row>
    <row r="99" spans="1:59" x14ac:dyDescent="0.35">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row>
    <row r="100" spans="1:59" x14ac:dyDescent="0.35">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row>
    <row r="101" spans="1:59" x14ac:dyDescent="0.35">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row>
    <row r="102" spans="1:59" x14ac:dyDescent="0.35">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row>
    <row r="103" spans="1:59" x14ac:dyDescent="0.35">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row>
    <row r="104" spans="1:59" x14ac:dyDescent="0.35">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row>
    <row r="105" spans="1:59" x14ac:dyDescent="0.35">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row>
    <row r="106" spans="1:59" x14ac:dyDescent="0.35">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row>
    <row r="107" spans="1:59" x14ac:dyDescent="0.35">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row>
    <row r="108" spans="1:59" x14ac:dyDescent="0.35">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row>
    <row r="109" spans="1:59" x14ac:dyDescent="0.35">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row>
    <row r="110" spans="1:59" x14ac:dyDescent="0.35">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row>
    <row r="111" spans="1:59" x14ac:dyDescent="0.35">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row>
    <row r="112" spans="1:59" x14ac:dyDescent="0.35">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row>
    <row r="113" spans="1:59" x14ac:dyDescent="0.35">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row>
    <row r="114" spans="1:59" x14ac:dyDescent="0.35">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row>
    <row r="115" spans="1:59" x14ac:dyDescent="0.35">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row>
    <row r="116" spans="1:59" x14ac:dyDescent="0.35">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row>
    <row r="117" spans="1:59" x14ac:dyDescent="0.35">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row>
    <row r="118" spans="1:59" x14ac:dyDescent="0.35">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row>
    <row r="119" spans="1:59" x14ac:dyDescent="0.35">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row>
    <row r="120" spans="1:59" x14ac:dyDescent="0.35">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row>
    <row r="121" spans="1:59" x14ac:dyDescent="0.35">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row>
    <row r="122" spans="1:59" x14ac:dyDescent="0.35">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c r="AG122" s="13"/>
      <c r="AH122" s="13"/>
      <c r="AI122" s="13"/>
      <c r="AJ122" s="13"/>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row>
    <row r="123" spans="1:59" x14ac:dyDescent="0.35">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row>
    <row r="124" spans="1:59" x14ac:dyDescent="0.35">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row>
    <row r="125" spans="1:59" x14ac:dyDescent="0.35">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row>
    <row r="126" spans="1:59" x14ac:dyDescent="0.35">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row>
    <row r="127" spans="1:59" x14ac:dyDescent="0.35">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row>
    <row r="128" spans="1:59" x14ac:dyDescent="0.35">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row>
    <row r="129" spans="1:59" x14ac:dyDescent="0.35">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row>
    <row r="130" spans="1:59" x14ac:dyDescent="0.35">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row>
    <row r="131" spans="1:59" x14ac:dyDescent="0.35">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row>
    <row r="132" spans="1:59" x14ac:dyDescent="0.35">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row>
    <row r="133" spans="1:59" x14ac:dyDescent="0.35">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row>
    <row r="134" spans="1:59" x14ac:dyDescent="0.35">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row>
    <row r="135" spans="1:59" x14ac:dyDescent="0.35">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row>
    <row r="136" spans="1:59" x14ac:dyDescent="0.35">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row>
    <row r="137" spans="1:59" x14ac:dyDescent="0.35">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row>
    <row r="138" spans="1:59" x14ac:dyDescent="0.35">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row>
    <row r="139" spans="1:59" x14ac:dyDescent="0.35">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row>
    <row r="140" spans="1:59" x14ac:dyDescent="0.35">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row>
    <row r="141" spans="1:59" x14ac:dyDescent="0.35">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row>
    <row r="142" spans="1:59" x14ac:dyDescent="0.35">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row>
    <row r="143" spans="1:59" x14ac:dyDescent="0.35">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c r="BB143" s="13"/>
      <c r="BC143" s="13"/>
      <c r="BD143" s="13"/>
      <c r="BE143" s="13"/>
      <c r="BF143" s="13"/>
      <c r="BG143" s="13"/>
    </row>
    <row r="144" spans="1:59" x14ac:dyDescent="0.35">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c r="BB144" s="13"/>
      <c r="BC144" s="13"/>
      <c r="BD144" s="13"/>
      <c r="BE144" s="13"/>
      <c r="BF144" s="13"/>
      <c r="BG144" s="13"/>
    </row>
    <row r="145" spans="1:59" x14ac:dyDescent="0.35">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c r="BB145" s="13"/>
      <c r="BC145" s="13"/>
      <c r="BD145" s="13"/>
      <c r="BE145" s="13"/>
      <c r="BF145" s="13"/>
      <c r="BG145" s="13"/>
    </row>
    <row r="146" spans="1:59" x14ac:dyDescent="0.35">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c r="BB146" s="13"/>
      <c r="BC146" s="13"/>
      <c r="BD146" s="13"/>
      <c r="BE146" s="13"/>
      <c r="BF146" s="13"/>
      <c r="BG146" s="13"/>
    </row>
    <row r="147" spans="1:59" x14ac:dyDescent="0.35">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c r="BB147" s="13"/>
      <c r="BC147" s="13"/>
      <c r="BD147" s="13"/>
      <c r="BE147" s="13"/>
      <c r="BF147" s="13"/>
      <c r="BG147" s="13"/>
    </row>
    <row r="148" spans="1:59" x14ac:dyDescent="0.35">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c r="BB148" s="13"/>
      <c r="BC148" s="13"/>
      <c r="BD148" s="13"/>
      <c r="BE148" s="13"/>
      <c r="BF148" s="13"/>
      <c r="BG148" s="13"/>
    </row>
    <row r="149" spans="1:59" x14ac:dyDescent="0.35">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row>
    <row r="150" spans="1:59" x14ac:dyDescent="0.35">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c r="BB150" s="13"/>
      <c r="BC150" s="13"/>
      <c r="BD150" s="13"/>
      <c r="BE150" s="13"/>
      <c r="BF150" s="13"/>
      <c r="BG150" s="13"/>
    </row>
    <row r="151" spans="1:59" x14ac:dyDescent="0.35">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c r="BB151" s="13"/>
      <c r="BC151" s="13"/>
      <c r="BD151" s="13"/>
      <c r="BE151" s="13"/>
      <c r="BF151" s="13"/>
      <c r="BG151" s="13"/>
    </row>
    <row r="152" spans="1:59" x14ac:dyDescent="0.35">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c r="BB152" s="13"/>
      <c r="BC152" s="13"/>
      <c r="BD152" s="13"/>
      <c r="BE152" s="13"/>
      <c r="BF152" s="13"/>
      <c r="BG152" s="13"/>
    </row>
    <row r="153" spans="1:59" x14ac:dyDescent="0.35">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c r="BB153" s="13"/>
      <c r="BC153" s="13"/>
      <c r="BD153" s="13"/>
      <c r="BE153" s="13"/>
      <c r="BF153" s="13"/>
      <c r="BG153" s="13"/>
    </row>
    <row r="154" spans="1:59" x14ac:dyDescent="0.35">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c r="AK154" s="13"/>
      <c r="AL154" s="13"/>
      <c r="AM154" s="13"/>
      <c r="AN154" s="13"/>
      <c r="AO154" s="13"/>
      <c r="AP154" s="13"/>
      <c r="AQ154" s="13"/>
      <c r="AR154" s="13"/>
      <c r="AS154" s="13"/>
      <c r="AT154" s="13"/>
      <c r="AU154" s="13"/>
      <c r="AV154" s="13"/>
      <c r="AW154" s="13"/>
      <c r="AX154" s="13"/>
      <c r="AY154" s="13"/>
      <c r="AZ154" s="13"/>
      <c r="BA154" s="13"/>
      <c r="BB154" s="13"/>
      <c r="BC154" s="13"/>
      <c r="BD154" s="13"/>
      <c r="BE154" s="13"/>
      <c r="BF154" s="13"/>
      <c r="BG154" s="13"/>
    </row>
    <row r="155" spans="1:59" x14ac:dyDescent="0.35">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c r="AT155" s="13"/>
      <c r="AU155" s="13"/>
      <c r="AV155" s="13"/>
      <c r="AW155" s="13"/>
      <c r="AX155" s="13"/>
      <c r="AY155" s="13"/>
      <c r="AZ155" s="13"/>
      <c r="BA155" s="13"/>
      <c r="BB155" s="13"/>
      <c r="BC155" s="13"/>
      <c r="BD155" s="13"/>
      <c r="BE155" s="13"/>
      <c r="BF155" s="13"/>
      <c r="BG155" s="13"/>
    </row>
    <row r="156" spans="1:59" x14ac:dyDescent="0.35">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c r="BB156" s="13"/>
      <c r="BC156" s="13"/>
      <c r="BD156" s="13"/>
      <c r="BE156" s="13"/>
      <c r="BF156" s="13"/>
      <c r="BG156" s="13"/>
    </row>
    <row r="157" spans="1:59" x14ac:dyDescent="0.35">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c r="AT157" s="13"/>
      <c r="AU157" s="13"/>
      <c r="AV157" s="13"/>
      <c r="AW157" s="13"/>
      <c r="AX157" s="13"/>
      <c r="AY157" s="13"/>
      <c r="AZ157" s="13"/>
      <c r="BA157" s="13"/>
      <c r="BB157" s="13"/>
      <c r="BC157" s="13"/>
      <c r="BD157" s="13"/>
      <c r="BE157" s="13"/>
      <c r="BF157" s="13"/>
      <c r="BG157" s="13"/>
    </row>
    <row r="158" spans="1:59" x14ac:dyDescent="0.35">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c r="AK158" s="13"/>
      <c r="AL158" s="13"/>
      <c r="AM158" s="13"/>
      <c r="AN158" s="13"/>
      <c r="AO158" s="13"/>
      <c r="AP158" s="13"/>
      <c r="AQ158" s="13"/>
      <c r="AR158" s="13"/>
      <c r="AS158" s="13"/>
      <c r="AT158" s="13"/>
      <c r="AU158" s="13"/>
      <c r="AV158" s="13"/>
      <c r="AW158" s="13"/>
      <c r="AX158" s="13"/>
      <c r="AY158" s="13"/>
      <c r="AZ158" s="13"/>
      <c r="BA158" s="13"/>
      <c r="BB158" s="13"/>
      <c r="BC158" s="13"/>
      <c r="BD158" s="13"/>
      <c r="BE158" s="13"/>
      <c r="BF158" s="13"/>
      <c r="BG158" s="13"/>
    </row>
    <row r="159" spans="1:59" x14ac:dyDescent="0.35">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c r="AT159" s="13"/>
      <c r="AU159" s="13"/>
      <c r="AV159" s="13"/>
      <c r="AW159" s="13"/>
      <c r="AX159" s="13"/>
      <c r="AY159" s="13"/>
      <c r="AZ159" s="13"/>
      <c r="BA159" s="13"/>
      <c r="BB159" s="13"/>
      <c r="BC159" s="13"/>
      <c r="BD159" s="13"/>
      <c r="BE159" s="13"/>
      <c r="BF159" s="13"/>
      <c r="BG159" s="13"/>
    </row>
    <row r="160" spans="1:59" x14ac:dyDescent="0.35">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c r="AK160" s="13"/>
      <c r="AL160" s="13"/>
      <c r="AM160" s="13"/>
      <c r="AN160" s="13"/>
      <c r="AO160" s="13"/>
      <c r="AP160" s="13"/>
      <c r="AQ160" s="13"/>
      <c r="AR160" s="13"/>
      <c r="AS160" s="13"/>
      <c r="AT160" s="13"/>
      <c r="AU160" s="13"/>
      <c r="AV160" s="13"/>
      <c r="AW160" s="13"/>
      <c r="AX160" s="13"/>
      <c r="AY160" s="13"/>
      <c r="AZ160" s="13"/>
      <c r="BA160" s="13"/>
      <c r="BB160" s="13"/>
      <c r="BC160" s="13"/>
      <c r="BD160" s="13"/>
      <c r="BE160" s="13"/>
      <c r="BF160" s="13"/>
      <c r="BG160" s="13"/>
    </row>
    <row r="161" spans="1:59" x14ac:dyDescent="0.35">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c r="BB161" s="13"/>
      <c r="BC161" s="13"/>
      <c r="BD161" s="13"/>
      <c r="BE161" s="13"/>
      <c r="BF161" s="13"/>
      <c r="BG161" s="13"/>
    </row>
    <row r="162" spans="1:59" x14ac:dyDescent="0.35">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c r="AK162" s="13"/>
      <c r="AL162" s="13"/>
      <c r="AM162" s="13"/>
      <c r="AN162" s="13"/>
      <c r="AO162" s="13"/>
      <c r="AP162" s="13"/>
      <c r="AQ162" s="13"/>
      <c r="AR162" s="13"/>
      <c r="AS162" s="13"/>
      <c r="AT162" s="13"/>
      <c r="AU162" s="13"/>
      <c r="AV162" s="13"/>
      <c r="AW162" s="13"/>
      <c r="AX162" s="13"/>
      <c r="AY162" s="13"/>
      <c r="AZ162" s="13"/>
      <c r="BA162" s="13"/>
      <c r="BB162" s="13"/>
      <c r="BC162" s="13"/>
      <c r="BD162" s="13"/>
      <c r="BE162" s="13"/>
      <c r="BF162" s="13"/>
      <c r="BG162" s="13"/>
    </row>
    <row r="163" spans="1:59" x14ac:dyDescent="0.35">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c r="BB163" s="13"/>
      <c r="BC163" s="13"/>
      <c r="BD163" s="13"/>
      <c r="BE163" s="13"/>
      <c r="BF163" s="13"/>
      <c r="BG163" s="13"/>
    </row>
    <row r="164" spans="1:59" x14ac:dyDescent="0.35">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c r="AK164" s="13"/>
      <c r="AL164" s="13"/>
      <c r="AM164" s="13"/>
      <c r="AN164" s="13"/>
      <c r="AO164" s="13"/>
      <c r="AP164" s="13"/>
      <c r="AQ164" s="13"/>
      <c r="AR164" s="13"/>
      <c r="AS164" s="13"/>
      <c r="AT164" s="13"/>
      <c r="AU164" s="13"/>
      <c r="AV164" s="13"/>
      <c r="AW164" s="13"/>
      <c r="AX164" s="13"/>
      <c r="AY164" s="13"/>
      <c r="AZ164" s="13"/>
      <c r="BA164" s="13"/>
      <c r="BB164" s="13"/>
      <c r="BC164" s="13"/>
      <c r="BD164" s="13"/>
      <c r="BE164" s="13"/>
      <c r="BF164" s="13"/>
      <c r="BG164" s="13"/>
    </row>
    <row r="165" spans="1:59" x14ac:dyDescent="0.35">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c r="BB165" s="13"/>
      <c r="BC165" s="13"/>
      <c r="BD165" s="13"/>
      <c r="BE165" s="13"/>
      <c r="BF165" s="13"/>
      <c r="BG165" s="13"/>
    </row>
    <row r="166" spans="1:59" x14ac:dyDescent="0.35">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c r="AK166" s="13"/>
      <c r="AL166" s="13"/>
      <c r="AM166" s="13"/>
      <c r="AN166" s="13"/>
      <c r="AO166" s="13"/>
      <c r="AP166" s="13"/>
      <c r="AQ166" s="13"/>
      <c r="AR166" s="13"/>
      <c r="AS166" s="13"/>
      <c r="AT166" s="13"/>
      <c r="AU166" s="13"/>
      <c r="AV166" s="13"/>
      <c r="AW166" s="13"/>
      <c r="AX166" s="13"/>
      <c r="AY166" s="13"/>
      <c r="AZ166" s="13"/>
      <c r="BA166" s="13"/>
      <c r="BB166" s="13"/>
      <c r="BC166" s="13"/>
      <c r="BD166" s="13"/>
      <c r="BE166" s="13"/>
      <c r="BF166" s="13"/>
      <c r="BG166" s="13"/>
    </row>
    <row r="167" spans="1:59" x14ac:dyDescent="0.35">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c r="BB167" s="13"/>
      <c r="BC167" s="13"/>
      <c r="BD167" s="13"/>
      <c r="BE167" s="13"/>
      <c r="BF167" s="13"/>
      <c r="BG167" s="13"/>
    </row>
    <row r="168" spans="1:59" x14ac:dyDescent="0.35">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3"/>
      <c r="AW168" s="13"/>
      <c r="AX168" s="13"/>
      <c r="AY168" s="13"/>
      <c r="AZ168" s="13"/>
      <c r="BA168" s="13"/>
      <c r="BB168" s="13"/>
      <c r="BC168" s="13"/>
      <c r="BD168" s="13"/>
      <c r="BE168" s="13"/>
      <c r="BF168" s="13"/>
      <c r="BG168" s="13"/>
    </row>
    <row r="169" spans="1:59" x14ac:dyDescent="0.35">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13"/>
      <c r="BB169" s="13"/>
      <c r="BC169" s="13"/>
      <c r="BD169" s="13"/>
      <c r="BE169" s="13"/>
      <c r="BF169" s="13"/>
      <c r="BG169" s="13"/>
    </row>
    <row r="170" spans="1:59" x14ac:dyDescent="0.35">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c r="BB170" s="13"/>
      <c r="BC170" s="13"/>
      <c r="BD170" s="13"/>
      <c r="BE170" s="13"/>
      <c r="BF170" s="13"/>
      <c r="BG170" s="13"/>
    </row>
    <row r="171" spans="1:59" x14ac:dyDescent="0.35">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13"/>
      <c r="BB171" s="13"/>
      <c r="BC171" s="13"/>
      <c r="BD171" s="13"/>
      <c r="BE171" s="13"/>
      <c r="BF171" s="13"/>
      <c r="BG171" s="13"/>
    </row>
    <row r="172" spans="1:59" x14ac:dyDescent="0.35">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13"/>
      <c r="AL172" s="13"/>
      <c r="AM172" s="13"/>
      <c r="AN172" s="13"/>
      <c r="AO172" s="13"/>
      <c r="AP172" s="13"/>
      <c r="AQ172" s="13"/>
      <c r="AR172" s="13"/>
      <c r="AS172" s="13"/>
      <c r="AT172" s="13"/>
      <c r="AU172" s="13"/>
      <c r="AV172" s="13"/>
      <c r="AW172" s="13"/>
      <c r="AX172" s="13"/>
      <c r="AY172" s="13"/>
      <c r="AZ172" s="13"/>
      <c r="BA172" s="13"/>
      <c r="BB172" s="13"/>
      <c r="BC172" s="13"/>
      <c r="BD172" s="13"/>
      <c r="BE172" s="13"/>
      <c r="BF172" s="13"/>
      <c r="BG172" s="13"/>
    </row>
    <row r="173" spans="1:59" x14ac:dyDescent="0.35">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13"/>
      <c r="BB173" s="13"/>
      <c r="BC173" s="13"/>
      <c r="BD173" s="13"/>
      <c r="BE173" s="13"/>
      <c r="BF173" s="13"/>
      <c r="BG173" s="13"/>
    </row>
    <row r="174" spans="1:59" x14ac:dyDescent="0.35">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13"/>
      <c r="BB174" s="13"/>
      <c r="BC174" s="13"/>
      <c r="BD174" s="13"/>
      <c r="BE174" s="13"/>
      <c r="BF174" s="13"/>
      <c r="BG174" s="13"/>
    </row>
    <row r="175" spans="1:59" x14ac:dyDescent="0.35">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13"/>
      <c r="BB175" s="13"/>
      <c r="BC175" s="13"/>
      <c r="BD175" s="13"/>
      <c r="BE175" s="13"/>
      <c r="BF175" s="13"/>
      <c r="BG175" s="13"/>
    </row>
    <row r="176" spans="1:59" x14ac:dyDescent="0.35">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13"/>
      <c r="BB176" s="13"/>
      <c r="BC176" s="13"/>
      <c r="BD176" s="13"/>
      <c r="BE176" s="13"/>
      <c r="BF176" s="13"/>
      <c r="BG176" s="13"/>
    </row>
    <row r="177" spans="1:59" x14ac:dyDescent="0.35">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row>
    <row r="178" spans="1:59" x14ac:dyDescent="0.35">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13"/>
      <c r="BB178" s="13"/>
      <c r="BC178" s="13"/>
      <c r="BD178" s="13"/>
      <c r="BE178" s="13"/>
      <c r="BF178" s="13"/>
      <c r="BG178" s="13"/>
    </row>
    <row r="179" spans="1:59" x14ac:dyDescent="0.35">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c r="AK179" s="13"/>
      <c r="AL179" s="13"/>
      <c r="AM179" s="13"/>
      <c r="AN179" s="13"/>
      <c r="AO179" s="13"/>
      <c r="AP179" s="13"/>
      <c r="AQ179" s="13"/>
      <c r="AR179" s="13"/>
      <c r="AS179" s="13"/>
      <c r="AT179" s="13"/>
      <c r="AU179" s="13"/>
      <c r="AV179" s="13"/>
      <c r="AW179" s="13"/>
      <c r="AX179" s="13"/>
      <c r="AY179" s="13"/>
      <c r="AZ179" s="13"/>
      <c r="BA179" s="13"/>
      <c r="BB179" s="13"/>
      <c r="BC179" s="13"/>
      <c r="BD179" s="13"/>
      <c r="BE179" s="13"/>
      <c r="BF179" s="13"/>
      <c r="BG179" s="13"/>
    </row>
    <row r="180" spans="1:59" x14ac:dyDescent="0.35">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13"/>
      <c r="BB180" s="13"/>
      <c r="BC180" s="13"/>
      <c r="BD180" s="13"/>
      <c r="BE180" s="13"/>
      <c r="BF180" s="13"/>
      <c r="BG180" s="13"/>
    </row>
    <row r="181" spans="1:59" x14ac:dyDescent="0.35">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13"/>
      <c r="BB181" s="13"/>
      <c r="BC181" s="13"/>
      <c r="BD181" s="13"/>
      <c r="BE181" s="13"/>
      <c r="BF181" s="13"/>
      <c r="BG181" s="13"/>
    </row>
    <row r="182" spans="1:59" x14ac:dyDescent="0.35">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c r="AK182" s="13"/>
      <c r="AL182" s="13"/>
      <c r="AM182" s="13"/>
      <c r="AN182" s="13"/>
      <c r="AO182" s="13"/>
      <c r="AP182" s="13"/>
      <c r="AQ182" s="13"/>
      <c r="AR182" s="13"/>
      <c r="AS182" s="13"/>
      <c r="AT182" s="13"/>
      <c r="AU182" s="13"/>
      <c r="AV182" s="13"/>
      <c r="AW182" s="13"/>
      <c r="AX182" s="13"/>
      <c r="AY182" s="13"/>
      <c r="AZ182" s="13"/>
      <c r="BA182" s="13"/>
      <c r="BB182" s="13"/>
      <c r="BC182" s="13"/>
      <c r="BD182" s="13"/>
      <c r="BE182" s="13"/>
      <c r="BF182" s="13"/>
      <c r="BG182" s="13"/>
    </row>
    <row r="183" spans="1:59" x14ac:dyDescent="0.35">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c r="AK183" s="13"/>
      <c r="AL183" s="13"/>
      <c r="AM183" s="13"/>
      <c r="AN183" s="13"/>
      <c r="AO183" s="13"/>
      <c r="AP183" s="13"/>
      <c r="AQ183" s="13"/>
      <c r="AR183" s="13"/>
      <c r="AS183" s="13"/>
      <c r="AT183" s="13"/>
      <c r="AU183" s="13"/>
      <c r="AV183" s="13"/>
      <c r="AW183" s="13"/>
      <c r="AX183" s="13"/>
      <c r="AY183" s="13"/>
      <c r="AZ183" s="13"/>
      <c r="BA183" s="13"/>
      <c r="BB183" s="13"/>
      <c r="BC183" s="13"/>
      <c r="BD183" s="13"/>
      <c r="BE183" s="13"/>
      <c r="BF183" s="13"/>
      <c r="BG183" s="13"/>
    </row>
    <row r="184" spans="1:59" x14ac:dyDescent="0.35">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13"/>
      <c r="BB184" s="13"/>
      <c r="BC184" s="13"/>
      <c r="BD184" s="13"/>
      <c r="BE184" s="13"/>
      <c r="BF184" s="13"/>
      <c r="BG184" s="13"/>
    </row>
    <row r="185" spans="1:59" x14ac:dyDescent="0.35">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13"/>
      <c r="BB185" s="13"/>
      <c r="BC185" s="13"/>
      <c r="BD185" s="13"/>
      <c r="BE185" s="13"/>
      <c r="BF185" s="13"/>
      <c r="BG185" s="13"/>
    </row>
    <row r="186" spans="1:59" x14ac:dyDescent="0.35">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13"/>
      <c r="BB186" s="13"/>
      <c r="BC186" s="13"/>
      <c r="BD186" s="13"/>
      <c r="BE186" s="13"/>
      <c r="BF186" s="13"/>
      <c r="BG186" s="13"/>
    </row>
    <row r="187" spans="1:59" x14ac:dyDescent="0.35">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13"/>
      <c r="BB187" s="13"/>
      <c r="BC187" s="13"/>
      <c r="BD187" s="13"/>
      <c r="BE187" s="13"/>
      <c r="BF187" s="13"/>
      <c r="BG187" s="13"/>
    </row>
    <row r="188" spans="1:59" x14ac:dyDescent="0.35">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13"/>
      <c r="BB188" s="13"/>
      <c r="BC188" s="13"/>
      <c r="BD188" s="13"/>
      <c r="BE188" s="13"/>
      <c r="BF188" s="13"/>
      <c r="BG188" s="13"/>
    </row>
    <row r="189" spans="1:59" x14ac:dyDescent="0.35">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13"/>
      <c r="BB189" s="13"/>
      <c r="BC189" s="13"/>
      <c r="BD189" s="13"/>
      <c r="BE189" s="13"/>
      <c r="BF189" s="13"/>
      <c r="BG189" s="13"/>
    </row>
    <row r="190" spans="1:59" x14ac:dyDescent="0.35">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13"/>
      <c r="BB190" s="13"/>
      <c r="BC190" s="13"/>
      <c r="BD190" s="13"/>
      <c r="BE190" s="13"/>
      <c r="BF190" s="13"/>
      <c r="BG190" s="13"/>
    </row>
    <row r="191" spans="1:59" x14ac:dyDescent="0.35">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13"/>
      <c r="BB191" s="13"/>
      <c r="BC191" s="13"/>
      <c r="BD191" s="13"/>
      <c r="BE191" s="13"/>
      <c r="BF191" s="13"/>
      <c r="BG191" s="13"/>
    </row>
    <row r="192" spans="1:59" x14ac:dyDescent="0.35">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13"/>
      <c r="BB192" s="13"/>
      <c r="BC192" s="13"/>
      <c r="BD192" s="13"/>
      <c r="BE192" s="13"/>
      <c r="BF192" s="13"/>
      <c r="BG192" s="13"/>
    </row>
    <row r="193" spans="1:59" x14ac:dyDescent="0.35">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13"/>
      <c r="BB193" s="13"/>
      <c r="BC193" s="13"/>
      <c r="BD193" s="13"/>
      <c r="BE193" s="13"/>
      <c r="BF193" s="13"/>
      <c r="BG193" s="13"/>
    </row>
    <row r="194" spans="1:59" x14ac:dyDescent="0.35">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13"/>
      <c r="BB194" s="13"/>
      <c r="BC194" s="13"/>
      <c r="BD194" s="13"/>
      <c r="BE194" s="13"/>
      <c r="BF194" s="13"/>
      <c r="BG194" s="13"/>
    </row>
    <row r="195" spans="1:59" x14ac:dyDescent="0.35">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13"/>
      <c r="BB195" s="13"/>
      <c r="BC195" s="13"/>
      <c r="BD195" s="13"/>
      <c r="BE195" s="13"/>
      <c r="BF195" s="13"/>
      <c r="BG195" s="13"/>
    </row>
    <row r="196" spans="1:59" x14ac:dyDescent="0.35">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13"/>
      <c r="BB196" s="13"/>
      <c r="BC196" s="13"/>
      <c r="BD196" s="13"/>
      <c r="BE196" s="13"/>
      <c r="BF196" s="13"/>
      <c r="BG196" s="13"/>
    </row>
    <row r="197" spans="1:59" x14ac:dyDescent="0.35">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13"/>
      <c r="BB197" s="13"/>
      <c r="BC197" s="13"/>
      <c r="BD197" s="13"/>
      <c r="BE197" s="13"/>
      <c r="BF197" s="13"/>
      <c r="BG197" s="13"/>
    </row>
    <row r="198" spans="1:59" x14ac:dyDescent="0.35">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c r="AK198" s="13"/>
      <c r="AL198" s="13"/>
      <c r="AM198" s="13"/>
      <c r="AN198" s="13"/>
      <c r="AO198" s="13"/>
      <c r="AP198" s="13"/>
      <c r="AQ198" s="13"/>
      <c r="AR198" s="13"/>
      <c r="AS198" s="13"/>
      <c r="AT198" s="13"/>
      <c r="AU198" s="13"/>
      <c r="AV198" s="13"/>
      <c r="AW198" s="13"/>
      <c r="AX198" s="13"/>
      <c r="AY198" s="13"/>
      <c r="AZ198" s="13"/>
      <c r="BA198" s="13"/>
      <c r="BB198" s="13"/>
      <c r="BC198" s="13"/>
      <c r="BD198" s="13"/>
      <c r="BE198" s="13"/>
      <c r="BF198" s="13"/>
      <c r="BG198" s="13"/>
    </row>
    <row r="199" spans="1:59" x14ac:dyDescent="0.35">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13"/>
      <c r="BB199" s="13"/>
      <c r="BC199" s="13"/>
      <c r="BD199" s="13"/>
      <c r="BE199" s="13"/>
      <c r="BF199" s="13"/>
      <c r="BG199" s="13"/>
    </row>
    <row r="200" spans="1:59" x14ac:dyDescent="0.35">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13"/>
      <c r="BB200" s="13"/>
      <c r="BC200" s="13"/>
      <c r="BD200" s="13"/>
      <c r="BE200" s="13"/>
      <c r="BF200" s="13"/>
      <c r="BG200" s="13"/>
    </row>
    <row r="201" spans="1:59" x14ac:dyDescent="0.35">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c r="BB201" s="13"/>
      <c r="BC201" s="13"/>
      <c r="BD201" s="13"/>
      <c r="BE201" s="13"/>
      <c r="BF201" s="13"/>
      <c r="BG201" s="13"/>
    </row>
    <row r="202" spans="1:59" x14ac:dyDescent="0.35">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c r="BB202" s="13"/>
      <c r="BC202" s="13"/>
      <c r="BD202" s="13"/>
      <c r="BE202" s="13"/>
      <c r="BF202" s="13"/>
      <c r="BG202" s="13"/>
    </row>
    <row r="203" spans="1:59" x14ac:dyDescent="0.35">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13"/>
      <c r="BB203" s="13"/>
      <c r="BC203" s="13"/>
      <c r="BD203" s="13"/>
      <c r="BE203" s="13"/>
      <c r="BF203" s="13"/>
      <c r="BG203" s="13"/>
    </row>
    <row r="204" spans="1:59" x14ac:dyDescent="0.35">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13"/>
      <c r="BB204" s="13"/>
      <c r="BC204" s="13"/>
      <c r="BD204" s="13"/>
      <c r="BE204" s="13"/>
      <c r="BF204" s="13"/>
      <c r="BG204" s="13"/>
    </row>
    <row r="205" spans="1:59" x14ac:dyDescent="0.35">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13"/>
      <c r="BB205" s="13"/>
      <c r="BC205" s="13"/>
      <c r="BD205" s="13"/>
      <c r="BE205" s="13"/>
      <c r="BF205" s="13"/>
      <c r="BG205" s="13"/>
    </row>
    <row r="206" spans="1:59" x14ac:dyDescent="0.35">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13"/>
      <c r="AI206" s="13"/>
      <c r="AJ206" s="13"/>
      <c r="AK206" s="13"/>
      <c r="AL206" s="13"/>
      <c r="AM206" s="13"/>
      <c r="AN206" s="13"/>
      <c r="AO206" s="13"/>
      <c r="AP206" s="13"/>
      <c r="AQ206" s="13"/>
      <c r="AR206" s="13"/>
      <c r="AS206" s="13"/>
      <c r="AT206" s="13"/>
      <c r="AU206" s="13"/>
      <c r="AV206" s="13"/>
      <c r="AW206" s="13"/>
      <c r="AX206" s="13"/>
      <c r="AY206" s="13"/>
      <c r="AZ206" s="13"/>
      <c r="BA206" s="13"/>
      <c r="BB206" s="13"/>
      <c r="BC206" s="13"/>
      <c r="BD206" s="13"/>
      <c r="BE206" s="13"/>
      <c r="BF206" s="13"/>
      <c r="BG206" s="13"/>
    </row>
    <row r="207" spans="1:59" x14ac:dyDescent="0.35">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13"/>
      <c r="BB207" s="13"/>
      <c r="BC207" s="13"/>
      <c r="BD207" s="13"/>
      <c r="BE207" s="13"/>
      <c r="BF207" s="13"/>
      <c r="BG207" s="13"/>
    </row>
    <row r="208" spans="1:59" x14ac:dyDescent="0.35">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13"/>
      <c r="AM208" s="13"/>
      <c r="AN208" s="13"/>
      <c r="AO208" s="13"/>
      <c r="AP208" s="13"/>
      <c r="AQ208" s="13"/>
      <c r="AR208" s="13"/>
      <c r="AS208" s="13"/>
      <c r="AT208" s="13"/>
      <c r="AU208" s="13"/>
      <c r="AV208" s="13"/>
      <c r="AW208" s="13"/>
      <c r="AX208" s="13"/>
      <c r="AY208" s="13"/>
      <c r="AZ208" s="13"/>
      <c r="BA208" s="13"/>
      <c r="BB208" s="13"/>
      <c r="BC208" s="13"/>
      <c r="BD208" s="13"/>
      <c r="BE208" s="13"/>
      <c r="BF208" s="13"/>
      <c r="BG208" s="13"/>
    </row>
    <row r="209" spans="1:59" x14ac:dyDescent="0.35">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13"/>
      <c r="BB209" s="13"/>
      <c r="BC209" s="13"/>
      <c r="BD209" s="13"/>
      <c r="BE209" s="13"/>
      <c r="BF209" s="13"/>
      <c r="BG209" s="13"/>
    </row>
    <row r="210" spans="1:59" x14ac:dyDescent="0.35">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13"/>
      <c r="BB210" s="13"/>
      <c r="BC210" s="13"/>
      <c r="BD210" s="13"/>
      <c r="BE210" s="13"/>
      <c r="BF210" s="13"/>
      <c r="BG210" s="13"/>
    </row>
    <row r="211" spans="1:59" x14ac:dyDescent="0.35">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13"/>
      <c r="BB211" s="13"/>
      <c r="BC211" s="13"/>
      <c r="BD211" s="13"/>
      <c r="BE211" s="13"/>
      <c r="BF211" s="13"/>
      <c r="BG211" s="13"/>
    </row>
    <row r="212" spans="1:59" x14ac:dyDescent="0.35">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13"/>
      <c r="BB212" s="13"/>
      <c r="BC212" s="13"/>
      <c r="BD212" s="13"/>
      <c r="BE212" s="13"/>
      <c r="BF212" s="13"/>
      <c r="BG212" s="13"/>
    </row>
    <row r="213" spans="1:59" x14ac:dyDescent="0.35">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13"/>
      <c r="BB213" s="13"/>
      <c r="BC213" s="13"/>
      <c r="BD213" s="13"/>
      <c r="BE213" s="13"/>
      <c r="BF213" s="13"/>
      <c r="BG213" s="13"/>
    </row>
    <row r="214" spans="1:59" x14ac:dyDescent="0.35">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13"/>
      <c r="BB214" s="13"/>
      <c r="BC214" s="13"/>
      <c r="BD214" s="13"/>
      <c r="BE214" s="13"/>
      <c r="BF214" s="13"/>
      <c r="BG214" s="13"/>
    </row>
    <row r="215" spans="1:59" x14ac:dyDescent="0.35">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c r="AD215" s="13"/>
      <c r="AE215" s="13"/>
      <c r="AF215" s="13"/>
      <c r="AG215" s="13"/>
      <c r="AH215" s="13"/>
      <c r="AI215" s="13"/>
      <c r="AJ215" s="13"/>
      <c r="AK215" s="13"/>
      <c r="AL215" s="13"/>
      <c r="AM215" s="13"/>
      <c r="AN215" s="13"/>
      <c r="AO215" s="13"/>
      <c r="AP215" s="13"/>
      <c r="AQ215" s="13"/>
      <c r="AR215" s="13"/>
      <c r="AS215" s="13"/>
      <c r="AT215" s="13"/>
      <c r="AU215" s="13"/>
      <c r="AV215" s="13"/>
      <c r="AW215" s="13"/>
      <c r="AX215" s="13"/>
      <c r="AY215" s="13"/>
      <c r="AZ215" s="13"/>
      <c r="BA215" s="13"/>
      <c r="BB215" s="13"/>
      <c r="BC215" s="13"/>
      <c r="BD215" s="13"/>
      <c r="BE215" s="13"/>
      <c r="BF215" s="13"/>
      <c r="BG215" s="13"/>
    </row>
    <row r="216" spans="1:59" x14ac:dyDescent="0.35">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13"/>
      <c r="BB216" s="13"/>
      <c r="BC216" s="13"/>
      <c r="BD216" s="13"/>
      <c r="BE216" s="13"/>
      <c r="BF216" s="13"/>
      <c r="BG216" s="13"/>
    </row>
    <row r="217" spans="1:59" x14ac:dyDescent="0.35">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13"/>
      <c r="AK217" s="13"/>
      <c r="AL217" s="13"/>
      <c r="AM217" s="13"/>
      <c r="AN217" s="13"/>
      <c r="AO217" s="13"/>
      <c r="AP217" s="13"/>
      <c r="AQ217" s="13"/>
      <c r="AR217" s="13"/>
      <c r="AS217" s="13"/>
      <c r="AT217" s="13"/>
      <c r="AU217" s="13"/>
      <c r="AV217" s="13"/>
      <c r="AW217" s="13"/>
      <c r="AX217" s="13"/>
      <c r="AY217" s="13"/>
      <c r="AZ217" s="13"/>
      <c r="BA217" s="13"/>
      <c r="BB217" s="13"/>
      <c r="BC217" s="13"/>
      <c r="BD217" s="13"/>
      <c r="BE217" s="13"/>
      <c r="BF217" s="13"/>
      <c r="BG217" s="13"/>
    </row>
    <row r="218" spans="1:59" x14ac:dyDescent="0.35">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13"/>
      <c r="BB218" s="13"/>
      <c r="BC218" s="13"/>
      <c r="BD218" s="13"/>
      <c r="BE218" s="13"/>
      <c r="BF218" s="13"/>
      <c r="BG218" s="13"/>
    </row>
    <row r="219" spans="1:59" x14ac:dyDescent="0.35">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13"/>
      <c r="BB219" s="13"/>
      <c r="BC219" s="13"/>
      <c r="BD219" s="13"/>
      <c r="BE219" s="13"/>
      <c r="BF219" s="13"/>
      <c r="BG219" s="13"/>
    </row>
    <row r="220" spans="1:59" x14ac:dyDescent="0.35">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13"/>
      <c r="BB220" s="13"/>
      <c r="BC220" s="13"/>
      <c r="BD220" s="13"/>
      <c r="BE220" s="13"/>
      <c r="BF220" s="13"/>
      <c r="BG220" s="13"/>
    </row>
    <row r="221" spans="1:59" x14ac:dyDescent="0.35">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c r="AD221" s="13"/>
      <c r="AE221" s="13"/>
      <c r="AF221" s="13"/>
      <c r="AG221" s="13"/>
      <c r="AH221" s="13"/>
      <c r="AI221" s="13"/>
      <c r="AJ221" s="13"/>
      <c r="AK221" s="13"/>
      <c r="AL221" s="13"/>
      <c r="AM221" s="13"/>
      <c r="AN221" s="13"/>
      <c r="AO221" s="13"/>
      <c r="AP221" s="13"/>
      <c r="AQ221" s="13"/>
      <c r="AR221" s="13"/>
      <c r="AS221" s="13"/>
      <c r="AT221" s="13"/>
      <c r="AU221" s="13"/>
      <c r="AV221" s="13"/>
      <c r="AW221" s="13"/>
      <c r="AX221" s="13"/>
      <c r="AY221" s="13"/>
      <c r="AZ221" s="13"/>
      <c r="BA221" s="13"/>
      <c r="BB221" s="13"/>
      <c r="BC221" s="13"/>
      <c r="BD221" s="13"/>
      <c r="BE221" s="13"/>
      <c r="BF221" s="13"/>
      <c r="BG221" s="13"/>
    </row>
    <row r="222" spans="1:59" x14ac:dyDescent="0.35">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c r="AD222" s="13"/>
      <c r="AE222" s="13"/>
      <c r="AF222" s="13"/>
      <c r="AG222" s="13"/>
      <c r="AH222" s="13"/>
      <c r="AI222" s="13"/>
      <c r="AJ222" s="13"/>
      <c r="AK222" s="13"/>
      <c r="AL222" s="13"/>
      <c r="AM222" s="13"/>
      <c r="AN222" s="13"/>
      <c r="AO222" s="13"/>
      <c r="AP222" s="13"/>
      <c r="AQ222" s="13"/>
      <c r="AR222" s="13"/>
      <c r="AS222" s="13"/>
      <c r="AT222" s="13"/>
      <c r="AU222" s="13"/>
      <c r="AV222" s="13"/>
      <c r="AW222" s="13"/>
      <c r="AX222" s="13"/>
      <c r="AY222" s="13"/>
      <c r="AZ222" s="13"/>
      <c r="BA222" s="13"/>
      <c r="BB222" s="13"/>
      <c r="BC222" s="13"/>
      <c r="BD222" s="13"/>
      <c r="BE222" s="13"/>
      <c r="BF222" s="13"/>
      <c r="BG222" s="13"/>
    </row>
    <row r="223" spans="1:59" x14ac:dyDescent="0.35">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c r="AD223" s="13"/>
      <c r="AE223" s="13"/>
      <c r="AF223" s="13"/>
      <c r="AG223" s="13"/>
      <c r="AH223" s="13"/>
      <c r="AI223" s="13"/>
      <c r="AJ223" s="13"/>
      <c r="AK223" s="13"/>
      <c r="AL223" s="13"/>
      <c r="AM223" s="13"/>
      <c r="AN223" s="13"/>
      <c r="AO223" s="13"/>
      <c r="AP223" s="13"/>
      <c r="AQ223" s="13"/>
      <c r="AR223" s="13"/>
      <c r="AS223" s="13"/>
      <c r="AT223" s="13"/>
      <c r="AU223" s="13"/>
      <c r="AV223" s="13"/>
      <c r="AW223" s="13"/>
      <c r="AX223" s="13"/>
      <c r="AY223" s="13"/>
      <c r="AZ223" s="13"/>
      <c r="BA223" s="13"/>
      <c r="BB223" s="13"/>
      <c r="BC223" s="13"/>
      <c r="BD223" s="13"/>
      <c r="BE223" s="13"/>
      <c r="BF223" s="13"/>
      <c r="BG223" s="13"/>
    </row>
    <row r="224" spans="1:59" x14ac:dyDescent="0.35">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c r="AD224" s="13"/>
      <c r="AE224" s="13"/>
      <c r="AF224" s="13"/>
      <c r="AG224" s="13"/>
      <c r="AH224" s="13"/>
      <c r="AI224" s="13"/>
      <c r="AJ224" s="13"/>
      <c r="AK224" s="13"/>
      <c r="AL224" s="13"/>
      <c r="AM224" s="13"/>
      <c r="AN224" s="13"/>
      <c r="AO224" s="13"/>
      <c r="AP224" s="13"/>
      <c r="AQ224" s="13"/>
      <c r="AR224" s="13"/>
      <c r="AS224" s="13"/>
      <c r="AT224" s="13"/>
      <c r="AU224" s="13"/>
      <c r="AV224" s="13"/>
      <c r="AW224" s="13"/>
      <c r="AX224" s="13"/>
      <c r="AY224" s="13"/>
      <c r="AZ224" s="13"/>
      <c r="BA224" s="13"/>
      <c r="BB224" s="13"/>
      <c r="BC224" s="13"/>
      <c r="BD224" s="13"/>
      <c r="BE224" s="13"/>
      <c r="BF224" s="13"/>
      <c r="BG224" s="13"/>
    </row>
    <row r="225" spans="1:59" x14ac:dyDescent="0.35">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c r="AD225" s="13"/>
      <c r="AE225" s="13"/>
      <c r="AF225" s="13"/>
      <c r="AG225" s="13"/>
      <c r="AH225" s="13"/>
      <c r="AI225" s="13"/>
      <c r="AJ225" s="13"/>
      <c r="AK225" s="13"/>
      <c r="AL225" s="13"/>
      <c r="AM225" s="13"/>
      <c r="AN225" s="13"/>
      <c r="AO225" s="13"/>
      <c r="AP225" s="13"/>
      <c r="AQ225" s="13"/>
      <c r="AR225" s="13"/>
      <c r="AS225" s="13"/>
      <c r="AT225" s="13"/>
      <c r="AU225" s="13"/>
      <c r="AV225" s="13"/>
      <c r="AW225" s="13"/>
      <c r="AX225" s="13"/>
      <c r="AY225" s="13"/>
      <c r="AZ225" s="13"/>
      <c r="BA225" s="13"/>
      <c r="BB225" s="13"/>
      <c r="BC225" s="13"/>
      <c r="BD225" s="13"/>
      <c r="BE225" s="13"/>
      <c r="BF225" s="13"/>
      <c r="BG225" s="13"/>
    </row>
    <row r="226" spans="1:59" x14ac:dyDescent="0.35">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c r="AD226" s="13"/>
      <c r="AE226" s="13"/>
      <c r="AF226" s="13"/>
      <c r="AG226" s="13"/>
      <c r="AH226" s="13"/>
      <c r="AI226" s="13"/>
      <c r="AJ226" s="13"/>
      <c r="AK226" s="13"/>
      <c r="AL226" s="13"/>
      <c r="AM226" s="13"/>
      <c r="AN226" s="13"/>
      <c r="AO226" s="13"/>
      <c r="AP226" s="13"/>
      <c r="AQ226" s="13"/>
      <c r="AR226" s="13"/>
      <c r="AS226" s="13"/>
      <c r="AT226" s="13"/>
      <c r="AU226" s="13"/>
      <c r="AV226" s="13"/>
      <c r="AW226" s="13"/>
      <c r="AX226" s="13"/>
      <c r="AY226" s="13"/>
      <c r="AZ226" s="13"/>
      <c r="BA226" s="13"/>
      <c r="BB226" s="13"/>
      <c r="BC226" s="13"/>
      <c r="BD226" s="13"/>
      <c r="BE226" s="13"/>
      <c r="BF226" s="13"/>
      <c r="BG226" s="13"/>
    </row>
    <row r="227" spans="1:59" x14ac:dyDescent="0.35">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c r="AD227" s="13"/>
      <c r="AE227" s="13"/>
      <c r="AF227" s="13"/>
      <c r="AG227" s="13"/>
      <c r="AH227" s="13"/>
      <c r="AI227" s="13"/>
      <c r="AJ227" s="13"/>
      <c r="AK227" s="13"/>
      <c r="AL227" s="13"/>
      <c r="AM227" s="13"/>
      <c r="AN227" s="13"/>
      <c r="AO227" s="13"/>
      <c r="AP227" s="13"/>
      <c r="AQ227" s="13"/>
      <c r="AR227" s="13"/>
      <c r="AS227" s="13"/>
      <c r="AT227" s="13"/>
      <c r="AU227" s="13"/>
      <c r="AV227" s="13"/>
      <c r="AW227" s="13"/>
      <c r="AX227" s="13"/>
      <c r="AY227" s="13"/>
      <c r="AZ227" s="13"/>
      <c r="BA227" s="13"/>
      <c r="BB227" s="13"/>
      <c r="BC227" s="13"/>
      <c r="BD227" s="13"/>
      <c r="BE227" s="13"/>
      <c r="BF227" s="13"/>
      <c r="BG227" s="13"/>
    </row>
    <row r="228" spans="1:59" x14ac:dyDescent="0.35">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c r="AD228" s="13"/>
      <c r="AE228" s="13"/>
      <c r="AF228" s="13"/>
      <c r="AG228" s="13"/>
      <c r="AH228" s="13"/>
      <c r="AI228" s="13"/>
      <c r="AJ228" s="13"/>
      <c r="AK228" s="13"/>
      <c r="AL228" s="13"/>
      <c r="AM228" s="13"/>
      <c r="AN228" s="13"/>
      <c r="AO228" s="13"/>
      <c r="AP228" s="13"/>
      <c r="AQ228" s="13"/>
      <c r="AR228" s="13"/>
      <c r="AS228" s="13"/>
      <c r="AT228" s="13"/>
      <c r="AU228" s="13"/>
      <c r="AV228" s="13"/>
      <c r="AW228" s="13"/>
      <c r="AX228" s="13"/>
      <c r="AY228" s="13"/>
      <c r="AZ228" s="13"/>
      <c r="BA228" s="13"/>
      <c r="BB228" s="13"/>
      <c r="BC228" s="13"/>
      <c r="BD228" s="13"/>
      <c r="BE228" s="13"/>
      <c r="BF228" s="13"/>
      <c r="BG228" s="13"/>
    </row>
    <row r="229" spans="1:59" x14ac:dyDescent="0.35">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c r="AD229" s="13"/>
      <c r="AE229" s="13"/>
      <c r="AF229" s="13"/>
      <c r="AG229" s="13"/>
      <c r="AH229" s="13"/>
      <c r="AI229" s="13"/>
      <c r="AJ229" s="13"/>
      <c r="AK229" s="13"/>
      <c r="AL229" s="13"/>
      <c r="AM229" s="13"/>
      <c r="AN229" s="13"/>
      <c r="AO229" s="13"/>
      <c r="AP229" s="13"/>
      <c r="AQ229" s="13"/>
      <c r="AR229" s="13"/>
      <c r="AS229" s="13"/>
      <c r="AT229" s="13"/>
      <c r="AU229" s="13"/>
      <c r="AV229" s="13"/>
      <c r="AW229" s="13"/>
      <c r="AX229" s="13"/>
      <c r="AY229" s="13"/>
      <c r="AZ229" s="13"/>
      <c r="BA229" s="13"/>
      <c r="BB229" s="13"/>
      <c r="BC229" s="13"/>
      <c r="BD229" s="13"/>
      <c r="BE229" s="13"/>
      <c r="BF229" s="13"/>
      <c r="BG229" s="13"/>
    </row>
    <row r="230" spans="1:59" x14ac:dyDescent="0.35">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c r="AD230" s="13"/>
      <c r="AE230" s="13"/>
      <c r="AF230" s="13"/>
      <c r="AG230" s="13"/>
      <c r="AH230" s="13"/>
      <c r="AI230" s="13"/>
      <c r="AJ230" s="13"/>
      <c r="AK230" s="13"/>
      <c r="AL230" s="13"/>
      <c r="AM230" s="13"/>
      <c r="AN230" s="13"/>
      <c r="AO230" s="13"/>
      <c r="AP230" s="13"/>
      <c r="AQ230" s="13"/>
      <c r="AR230" s="13"/>
      <c r="AS230" s="13"/>
      <c r="AT230" s="13"/>
      <c r="AU230" s="13"/>
      <c r="AV230" s="13"/>
      <c r="AW230" s="13"/>
      <c r="AX230" s="13"/>
      <c r="AY230" s="13"/>
      <c r="AZ230" s="13"/>
      <c r="BA230" s="13"/>
      <c r="BB230" s="13"/>
      <c r="BC230" s="13"/>
      <c r="BD230" s="13"/>
      <c r="BE230" s="13"/>
      <c r="BF230" s="13"/>
      <c r="BG230" s="13"/>
    </row>
    <row r="231" spans="1:59" x14ac:dyDescent="0.35">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c r="AD231" s="13"/>
      <c r="AE231" s="13"/>
      <c r="AF231" s="13"/>
      <c r="AG231" s="13"/>
      <c r="AH231" s="13"/>
      <c r="AI231" s="13"/>
      <c r="AJ231" s="13"/>
      <c r="AK231" s="13"/>
      <c r="AL231" s="13"/>
      <c r="AM231" s="13"/>
      <c r="AN231" s="13"/>
      <c r="AO231" s="13"/>
      <c r="AP231" s="13"/>
      <c r="AQ231" s="13"/>
      <c r="AR231" s="13"/>
      <c r="AS231" s="13"/>
      <c r="AT231" s="13"/>
      <c r="AU231" s="13"/>
      <c r="AV231" s="13"/>
      <c r="AW231" s="13"/>
      <c r="AX231" s="13"/>
      <c r="AY231" s="13"/>
      <c r="AZ231" s="13"/>
      <c r="BA231" s="13"/>
      <c r="BB231" s="13"/>
      <c r="BC231" s="13"/>
      <c r="BD231" s="13"/>
      <c r="BE231" s="13"/>
      <c r="BF231" s="13"/>
      <c r="BG231" s="13"/>
    </row>
    <row r="232" spans="1:59" x14ac:dyDescent="0.35">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c r="AD232" s="13"/>
      <c r="AE232" s="13"/>
      <c r="AF232" s="13"/>
      <c r="AG232" s="13"/>
      <c r="AH232" s="13"/>
      <c r="AI232" s="13"/>
      <c r="AJ232" s="13"/>
      <c r="AK232" s="13"/>
      <c r="AL232" s="13"/>
      <c r="AM232" s="13"/>
      <c r="AN232" s="13"/>
      <c r="AO232" s="13"/>
      <c r="AP232" s="13"/>
      <c r="AQ232" s="13"/>
      <c r="AR232" s="13"/>
      <c r="AS232" s="13"/>
      <c r="AT232" s="13"/>
      <c r="AU232" s="13"/>
      <c r="AV232" s="13"/>
      <c r="AW232" s="13"/>
      <c r="AX232" s="13"/>
      <c r="AY232" s="13"/>
      <c r="AZ232" s="13"/>
      <c r="BA232" s="13"/>
      <c r="BB232" s="13"/>
      <c r="BC232" s="13"/>
      <c r="BD232" s="13"/>
      <c r="BE232" s="13"/>
      <c r="BF232" s="13"/>
      <c r="BG232" s="13"/>
    </row>
    <row r="233" spans="1:59" x14ac:dyDescent="0.35">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c r="AD233" s="13"/>
      <c r="AE233" s="13"/>
      <c r="AF233" s="13"/>
      <c r="AG233" s="13"/>
      <c r="AH233" s="13"/>
      <c r="AI233" s="13"/>
      <c r="AJ233" s="13"/>
      <c r="AK233" s="13"/>
      <c r="AL233" s="13"/>
      <c r="AM233" s="13"/>
      <c r="AN233" s="13"/>
      <c r="AO233" s="13"/>
      <c r="AP233" s="13"/>
      <c r="AQ233" s="13"/>
      <c r="AR233" s="13"/>
      <c r="AS233" s="13"/>
      <c r="AT233" s="13"/>
      <c r="AU233" s="13"/>
      <c r="AV233" s="13"/>
      <c r="AW233" s="13"/>
      <c r="AX233" s="13"/>
      <c r="AY233" s="13"/>
      <c r="AZ233" s="13"/>
      <c r="BA233" s="13"/>
      <c r="BB233" s="13"/>
      <c r="BC233" s="13"/>
      <c r="BD233" s="13"/>
      <c r="BE233" s="13"/>
      <c r="BF233" s="13"/>
      <c r="BG233" s="13"/>
    </row>
    <row r="234" spans="1:59" x14ac:dyDescent="0.35">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c r="AD234" s="13"/>
      <c r="AE234" s="13"/>
      <c r="AF234" s="13"/>
      <c r="AG234" s="13"/>
      <c r="AH234" s="13"/>
      <c r="AI234" s="13"/>
      <c r="AJ234" s="13"/>
      <c r="AK234" s="13"/>
      <c r="AL234" s="13"/>
      <c r="AM234" s="13"/>
      <c r="AN234" s="13"/>
      <c r="AO234" s="13"/>
      <c r="AP234" s="13"/>
      <c r="AQ234" s="13"/>
      <c r="AR234" s="13"/>
      <c r="AS234" s="13"/>
      <c r="AT234" s="13"/>
      <c r="AU234" s="13"/>
      <c r="AV234" s="13"/>
      <c r="AW234" s="13"/>
      <c r="AX234" s="13"/>
      <c r="AY234" s="13"/>
      <c r="AZ234" s="13"/>
      <c r="BA234" s="13"/>
      <c r="BB234" s="13"/>
      <c r="BC234" s="13"/>
      <c r="BD234" s="13"/>
      <c r="BE234" s="13"/>
      <c r="BF234" s="13"/>
      <c r="BG234" s="13"/>
    </row>
    <row r="235" spans="1:59" x14ac:dyDescent="0.35">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c r="AD235" s="13"/>
      <c r="AE235" s="13"/>
      <c r="AF235" s="13"/>
      <c r="AG235" s="13"/>
      <c r="AH235" s="13"/>
      <c r="AI235" s="13"/>
      <c r="AJ235" s="13"/>
      <c r="AK235" s="13"/>
      <c r="AL235" s="13"/>
      <c r="AM235" s="13"/>
      <c r="AN235" s="13"/>
      <c r="AO235" s="13"/>
      <c r="AP235" s="13"/>
      <c r="AQ235" s="13"/>
      <c r="AR235" s="13"/>
      <c r="AS235" s="13"/>
      <c r="AT235" s="13"/>
      <c r="AU235" s="13"/>
      <c r="AV235" s="13"/>
      <c r="AW235" s="13"/>
      <c r="AX235" s="13"/>
      <c r="AY235" s="13"/>
      <c r="AZ235" s="13"/>
      <c r="BA235" s="13"/>
      <c r="BB235" s="13"/>
      <c r="BC235" s="13"/>
      <c r="BD235" s="13"/>
      <c r="BE235" s="13"/>
      <c r="BF235" s="13"/>
      <c r="BG235" s="13"/>
    </row>
    <row r="236" spans="1:59" x14ac:dyDescent="0.35">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c r="AD236" s="13"/>
      <c r="AE236" s="13"/>
      <c r="AF236" s="13"/>
      <c r="AG236" s="13"/>
      <c r="AH236" s="13"/>
      <c r="AI236" s="13"/>
      <c r="AJ236" s="13"/>
      <c r="AK236" s="13"/>
      <c r="AL236" s="13"/>
      <c r="AM236" s="13"/>
      <c r="AN236" s="13"/>
      <c r="AO236" s="13"/>
      <c r="AP236" s="13"/>
      <c r="AQ236" s="13"/>
      <c r="AR236" s="13"/>
      <c r="AS236" s="13"/>
      <c r="AT236" s="13"/>
      <c r="AU236" s="13"/>
      <c r="AV236" s="13"/>
      <c r="AW236" s="13"/>
      <c r="AX236" s="13"/>
      <c r="AY236" s="13"/>
      <c r="AZ236" s="13"/>
      <c r="BA236" s="13"/>
      <c r="BB236" s="13"/>
      <c r="BC236" s="13"/>
      <c r="BD236" s="13"/>
      <c r="BE236" s="13"/>
      <c r="BF236" s="13"/>
      <c r="BG236" s="13"/>
    </row>
    <row r="237" spans="1:59" x14ac:dyDescent="0.35">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c r="AD237" s="13"/>
      <c r="AE237" s="13"/>
      <c r="AF237" s="13"/>
      <c r="AG237" s="13"/>
      <c r="AH237" s="13"/>
      <c r="AI237" s="13"/>
      <c r="AJ237" s="13"/>
      <c r="AK237" s="13"/>
      <c r="AL237" s="13"/>
      <c r="AM237" s="13"/>
      <c r="AN237" s="13"/>
      <c r="AO237" s="13"/>
      <c r="AP237" s="13"/>
      <c r="AQ237" s="13"/>
      <c r="AR237" s="13"/>
      <c r="AS237" s="13"/>
      <c r="AT237" s="13"/>
      <c r="AU237" s="13"/>
      <c r="AV237" s="13"/>
      <c r="AW237" s="13"/>
      <c r="AX237" s="13"/>
      <c r="AY237" s="13"/>
      <c r="AZ237" s="13"/>
      <c r="BA237" s="13"/>
      <c r="BB237" s="13"/>
      <c r="BC237" s="13"/>
      <c r="BD237" s="13"/>
      <c r="BE237" s="13"/>
      <c r="BF237" s="13"/>
      <c r="BG237" s="13"/>
    </row>
    <row r="238" spans="1:59" x14ac:dyDescent="0.35">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c r="AD238" s="13"/>
      <c r="AE238" s="13"/>
      <c r="AF238" s="13"/>
      <c r="AG238" s="13"/>
      <c r="AH238" s="13"/>
      <c r="AI238" s="13"/>
      <c r="AJ238" s="13"/>
      <c r="AK238" s="13"/>
      <c r="AL238" s="13"/>
      <c r="AM238" s="13"/>
      <c r="AN238" s="13"/>
      <c r="AO238" s="13"/>
      <c r="AP238" s="13"/>
      <c r="AQ238" s="13"/>
      <c r="AR238" s="13"/>
      <c r="AS238" s="13"/>
      <c r="AT238" s="13"/>
      <c r="AU238" s="13"/>
      <c r="AV238" s="13"/>
      <c r="AW238" s="13"/>
      <c r="AX238" s="13"/>
      <c r="AY238" s="13"/>
      <c r="AZ238" s="13"/>
      <c r="BA238" s="13"/>
      <c r="BB238" s="13"/>
      <c r="BC238" s="13"/>
      <c r="BD238" s="13"/>
      <c r="BE238" s="13"/>
      <c r="BF238" s="13"/>
      <c r="BG238" s="13"/>
    </row>
    <row r="239" spans="1:59" x14ac:dyDescent="0.35">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c r="AD239" s="13"/>
      <c r="AE239" s="13"/>
      <c r="AF239" s="13"/>
      <c r="AG239" s="13"/>
      <c r="AH239" s="13"/>
      <c r="AI239" s="13"/>
      <c r="AJ239" s="13"/>
      <c r="AK239" s="13"/>
      <c r="AL239" s="13"/>
      <c r="AM239" s="13"/>
      <c r="AN239" s="13"/>
      <c r="AO239" s="13"/>
      <c r="AP239" s="13"/>
      <c r="AQ239" s="13"/>
      <c r="AR239" s="13"/>
      <c r="AS239" s="13"/>
      <c r="AT239" s="13"/>
      <c r="AU239" s="13"/>
      <c r="AV239" s="13"/>
      <c r="AW239" s="13"/>
      <c r="AX239" s="13"/>
      <c r="AY239" s="13"/>
      <c r="AZ239" s="13"/>
      <c r="BA239" s="13"/>
      <c r="BB239" s="13"/>
      <c r="BC239" s="13"/>
      <c r="BD239" s="13"/>
      <c r="BE239" s="13"/>
      <c r="BF239" s="13"/>
      <c r="BG239" s="13"/>
    </row>
    <row r="240" spans="1:59" x14ac:dyDescent="0.35">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c r="AD240" s="13"/>
      <c r="AE240" s="13"/>
      <c r="AF240" s="13"/>
      <c r="AG240" s="13"/>
      <c r="AH240" s="13"/>
      <c r="AI240" s="13"/>
      <c r="AJ240" s="13"/>
      <c r="AK240" s="13"/>
      <c r="AL240" s="13"/>
      <c r="AM240" s="13"/>
      <c r="AN240" s="13"/>
      <c r="AO240" s="13"/>
      <c r="AP240" s="13"/>
      <c r="AQ240" s="13"/>
      <c r="AR240" s="13"/>
      <c r="AS240" s="13"/>
      <c r="AT240" s="13"/>
      <c r="AU240" s="13"/>
      <c r="AV240" s="13"/>
      <c r="AW240" s="13"/>
      <c r="AX240" s="13"/>
      <c r="AY240" s="13"/>
      <c r="AZ240" s="13"/>
      <c r="BA240" s="13"/>
      <c r="BB240" s="13"/>
      <c r="BC240" s="13"/>
      <c r="BD240" s="13"/>
      <c r="BE240" s="13"/>
      <c r="BF240" s="13"/>
      <c r="BG240" s="13"/>
    </row>
    <row r="241" spans="1:59" x14ac:dyDescent="0.35">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c r="AD241" s="13"/>
      <c r="AE241" s="13"/>
      <c r="AF241" s="13"/>
      <c r="AG241" s="13"/>
      <c r="AH241" s="13"/>
      <c r="AI241" s="13"/>
      <c r="AJ241" s="13"/>
      <c r="AK241" s="13"/>
      <c r="AL241" s="13"/>
      <c r="AM241" s="13"/>
      <c r="AN241" s="13"/>
      <c r="AO241" s="13"/>
      <c r="AP241" s="13"/>
      <c r="AQ241" s="13"/>
      <c r="AR241" s="13"/>
      <c r="AS241" s="13"/>
      <c r="AT241" s="13"/>
      <c r="AU241" s="13"/>
      <c r="AV241" s="13"/>
      <c r="AW241" s="13"/>
      <c r="AX241" s="13"/>
      <c r="AY241" s="13"/>
      <c r="AZ241" s="13"/>
      <c r="BA241" s="13"/>
      <c r="BB241" s="13"/>
      <c r="BC241" s="13"/>
      <c r="BD241" s="13"/>
      <c r="BE241" s="13"/>
      <c r="BF241" s="13"/>
      <c r="BG241" s="13"/>
    </row>
    <row r="242" spans="1:59" x14ac:dyDescent="0.35">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c r="AD242" s="13"/>
      <c r="AE242" s="13"/>
      <c r="AF242" s="13"/>
      <c r="AG242" s="13"/>
      <c r="AH242" s="13"/>
      <c r="AI242" s="13"/>
      <c r="AJ242" s="13"/>
      <c r="AK242" s="13"/>
      <c r="AL242" s="13"/>
      <c r="AM242" s="13"/>
      <c r="AN242" s="13"/>
      <c r="AO242" s="13"/>
      <c r="AP242" s="13"/>
      <c r="AQ242" s="13"/>
      <c r="AR242" s="13"/>
      <c r="AS242" s="13"/>
      <c r="AT242" s="13"/>
      <c r="AU242" s="13"/>
      <c r="AV242" s="13"/>
      <c r="AW242" s="13"/>
      <c r="AX242" s="13"/>
      <c r="AY242" s="13"/>
      <c r="AZ242" s="13"/>
      <c r="BA242" s="13"/>
      <c r="BB242" s="13"/>
      <c r="BC242" s="13"/>
      <c r="BD242" s="13"/>
      <c r="BE242" s="13"/>
      <c r="BF242" s="13"/>
      <c r="BG242" s="13"/>
    </row>
    <row r="243" spans="1:59" x14ac:dyDescent="0.35">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c r="AD243" s="13"/>
      <c r="AE243" s="13"/>
      <c r="AF243" s="13"/>
      <c r="AG243" s="13"/>
      <c r="AH243" s="13"/>
      <c r="AI243" s="13"/>
      <c r="AJ243" s="13"/>
      <c r="AK243" s="13"/>
      <c r="AL243" s="13"/>
      <c r="AM243" s="13"/>
      <c r="AN243" s="13"/>
      <c r="AO243" s="13"/>
      <c r="AP243" s="13"/>
      <c r="AQ243" s="13"/>
      <c r="AR243" s="13"/>
      <c r="AS243" s="13"/>
      <c r="AT243" s="13"/>
      <c r="AU243" s="13"/>
      <c r="AV243" s="13"/>
      <c r="AW243" s="13"/>
      <c r="AX243" s="13"/>
      <c r="AY243" s="13"/>
      <c r="AZ243" s="13"/>
      <c r="BA243" s="13"/>
      <c r="BB243" s="13"/>
      <c r="BC243" s="13"/>
      <c r="BD243" s="13"/>
      <c r="BE243" s="13"/>
      <c r="BF243" s="13"/>
      <c r="BG243" s="13"/>
    </row>
    <row r="244" spans="1:59" x14ac:dyDescent="0.35">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c r="AD244" s="13"/>
      <c r="AE244" s="13"/>
      <c r="AF244" s="13"/>
      <c r="AG244" s="13"/>
      <c r="AH244" s="13"/>
      <c r="AI244" s="13"/>
      <c r="AJ244" s="13"/>
      <c r="AK244" s="13"/>
      <c r="AL244" s="13"/>
      <c r="AM244" s="13"/>
      <c r="AN244" s="13"/>
      <c r="AO244" s="13"/>
      <c r="AP244" s="13"/>
      <c r="AQ244" s="13"/>
      <c r="AR244" s="13"/>
      <c r="AS244" s="13"/>
      <c r="AT244" s="13"/>
      <c r="AU244" s="13"/>
      <c r="AV244" s="13"/>
      <c r="AW244" s="13"/>
      <c r="AX244" s="13"/>
      <c r="AY244" s="13"/>
      <c r="AZ244" s="13"/>
      <c r="BA244" s="13"/>
      <c r="BB244" s="13"/>
      <c r="BC244" s="13"/>
      <c r="BD244" s="13"/>
      <c r="BE244" s="13"/>
      <c r="BF244" s="13"/>
      <c r="BG244" s="13"/>
    </row>
    <row r="245" spans="1:59" x14ac:dyDescent="0.35">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c r="AD245" s="13"/>
      <c r="AE245" s="13"/>
      <c r="AF245" s="13"/>
      <c r="AG245" s="13"/>
      <c r="AH245" s="13"/>
      <c r="AI245" s="13"/>
      <c r="AJ245" s="13"/>
      <c r="AK245" s="13"/>
      <c r="AL245" s="13"/>
      <c r="AM245" s="13"/>
      <c r="AN245" s="13"/>
      <c r="AO245" s="13"/>
      <c r="AP245" s="13"/>
      <c r="AQ245" s="13"/>
      <c r="AR245" s="13"/>
      <c r="AS245" s="13"/>
      <c r="AT245" s="13"/>
      <c r="AU245" s="13"/>
      <c r="AV245" s="13"/>
      <c r="AW245" s="13"/>
      <c r="AX245" s="13"/>
      <c r="AY245" s="13"/>
      <c r="AZ245" s="13"/>
      <c r="BA245" s="13"/>
      <c r="BB245" s="13"/>
      <c r="BC245" s="13"/>
      <c r="BD245" s="13"/>
      <c r="BE245" s="13"/>
      <c r="BF245" s="13"/>
      <c r="BG245" s="13"/>
    </row>
    <row r="246" spans="1:59" x14ac:dyDescent="0.35">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c r="AD246" s="13"/>
      <c r="AE246" s="13"/>
      <c r="AF246" s="13"/>
      <c r="AG246" s="13"/>
      <c r="AH246" s="13"/>
      <c r="AI246" s="13"/>
      <c r="AJ246" s="13"/>
      <c r="AK246" s="13"/>
      <c r="AL246" s="13"/>
      <c r="AM246" s="13"/>
      <c r="AN246" s="13"/>
      <c r="AO246" s="13"/>
      <c r="AP246" s="13"/>
      <c r="AQ246" s="13"/>
      <c r="AR246" s="13"/>
      <c r="AS246" s="13"/>
      <c r="AT246" s="13"/>
      <c r="AU246" s="13"/>
      <c r="AV246" s="13"/>
      <c r="AW246" s="13"/>
      <c r="AX246" s="13"/>
      <c r="AY246" s="13"/>
      <c r="AZ246" s="13"/>
      <c r="BA246" s="13"/>
      <c r="BB246" s="13"/>
      <c r="BC246" s="13"/>
      <c r="BD246" s="13"/>
      <c r="BE246" s="13"/>
      <c r="BF246" s="13"/>
      <c r="BG246" s="13"/>
    </row>
    <row r="247" spans="1:59" x14ac:dyDescent="0.35">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c r="AD247" s="13"/>
      <c r="AE247" s="13"/>
      <c r="AF247" s="13"/>
      <c r="AG247" s="13"/>
      <c r="AH247" s="13"/>
      <c r="AI247" s="13"/>
      <c r="AJ247" s="13"/>
      <c r="AK247" s="13"/>
      <c r="AL247" s="13"/>
      <c r="AM247" s="13"/>
      <c r="AN247" s="13"/>
      <c r="AO247" s="13"/>
      <c r="AP247" s="13"/>
      <c r="AQ247" s="13"/>
      <c r="AR247" s="13"/>
      <c r="AS247" s="13"/>
      <c r="AT247" s="13"/>
      <c r="AU247" s="13"/>
      <c r="AV247" s="13"/>
      <c r="AW247" s="13"/>
      <c r="AX247" s="13"/>
      <c r="AY247" s="13"/>
      <c r="AZ247" s="13"/>
      <c r="BA247" s="13"/>
      <c r="BB247" s="13"/>
      <c r="BC247" s="13"/>
      <c r="BD247" s="13"/>
      <c r="BE247" s="13"/>
      <c r="BF247" s="13"/>
      <c r="BG247" s="13"/>
    </row>
    <row r="248" spans="1:59" x14ac:dyDescent="0.35">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c r="AD248" s="13"/>
      <c r="AE248" s="13"/>
      <c r="AF248" s="13"/>
      <c r="AG248" s="13"/>
      <c r="AH248" s="13"/>
      <c r="AI248" s="13"/>
      <c r="AJ248" s="13"/>
      <c r="AK248" s="13"/>
      <c r="AL248" s="13"/>
      <c r="AM248" s="13"/>
      <c r="AN248" s="13"/>
      <c r="AO248" s="13"/>
      <c r="AP248" s="13"/>
      <c r="AQ248" s="13"/>
      <c r="AR248" s="13"/>
      <c r="AS248" s="13"/>
      <c r="AT248" s="13"/>
      <c r="AU248" s="13"/>
      <c r="AV248" s="13"/>
      <c r="AW248" s="13"/>
      <c r="AX248" s="13"/>
      <c r="AY248" s="13"/>
      <c r="AZ248" s="13"/>
      <c r="BA248" s="13"/>
      <c r="BB248" s="13"/>
      <c r="BC248" s="13"/>
      <c r="BD248" s="13"/>
      <c r="BE248" s="13"/>
      <c r="BF248" s="13"/>
      <c r="BG248" s="13"/>
    </row>
    <row r="249" spans="1:59" x14ac:dyDescent="0.35">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c r="AD249" s="13"/>
      <c r="AE249" s="13"/>
      <c r="AF249" s="13"/>
      <c r="AG249" s="13"/>
      <c r="AH249" s="13"/>
      <c r="AI249" s="13"/>
      <c r="AJ249" s="13"/>
      <c r="AK249" s="13"/>
      <c r="AL249" s="13"/>
      <c r="AM249" s="13"/>
      <c r="AN249" s="13"/>
      <c r="AO249" s="13"/>
      <c r="AP249" s="13"/>
      <c r="AQ249" s="13"/>
      <c r="AR249" s="13"/>
      <c r="AS249" s="13"/>
      <c r="AT249" s="13"/>
      <c r="AU249" s="13"/>
      <c r="AV249" s="13"/>
      <c r="AW249" s="13"/>
      <c r="AX249" s="13"/>
      <c r="AY249" s="13"/>
      <c r="AZ249" s="13"/>
      <c r="BA249" s="13"/>
      <c r="BB249" s="13"/>
      <c r="BC249" s="13"/>
      <c r="BD249" s="13"/>
      <c r="BE249" s="13"/>
      <c r="BF249" s="13"/>
      <c r="BG249" s="13"/>
    </row>
    <row r="250" spans="1:59" x14ac:dyDescent="0.35">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c r="AD250" s="13"/>
      <c r="AE250" s="13"/>
      <c r="AF250" s="13"/>
      <c r="AG250" s="13"/>
      <c r="AH250" s="13"/>
      <c r="AI250" s="13"/>
      <c r="AJ250" s="13"/>
      <c r="AK250" s="13"/>
      <c r="AL250" s="13"/>
      <c r="AM250" s="13"/>
      <c r="AN250" s="13"/>
      <c r="AO250" s="13"/>
      <c r="AP250" s="13"/>
      <c r="AQ250" s="13"/>
      <c r="AR250" s="13"/>
      <c r="AS250" s="13"/>
      <c r="AT250" s="13"/>
      <c r="AU250" s="13"/>
      <c r="AV250" s="13"/>
      <c r="AW250" s="13"/>
      <c r="AX250" s="13"/>
      <c r="AY250" s="13"/>
      <c r="AZ250" s="13"/>
      <c r="BA250" s="13"/>
      <c r="BB250" s="13"/>
      <c r="BC250" s="13"/>
      <c r="BD250" s="13"/>
      <c r="BE250" s="13"/>
      <c r="BF250" s="13"/>
      <c r="BG250" s="13"/>
    </row>
    <row r="251" spans="1:59" x14ac:dyDescent="0.35">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c r="AD251" s="13"/>
      <c r="AE251" s="13"/>
      <c r="AF251" s="13"/>
      <c r="AG251" s="13"/>
      <c r="AH251" s="13"/>
      <c r="AI251" s="13"/>
      <c r="AJ251" s="13"/>
      <c r="AK251" s="13"/>
      <c r="AL251" s="13"/>
      <c r="AM251" s="13"/>
      <c r="AN251" s="13"/>
      <c r="AO251" s="13"/>
      <c r="AP251" s="13"/>
      <c r="AQ251" s="13"/>
      <c r="AR251" s="13"/>
      <c r="AS251" s="13"/>
      <c r="AT251" s="13"/>
      <c r="AU251" s="13"/>
      <c r="AV251" s="13"/>
      <c r="AW251" s="13"/>
      <c r="AX251" s="13"/>
      <c r="AY251" s="13"/>
      <c r="AZ251" s="13"/>
      <c r="BA251" s="13"/>
      <c r="BB251" s="13"/>
      <c r="BC251" s="13"/>
      <c r="BD251" s="13"/>
      <c r="BE251" s="13"/>
      <c r="BF251" s="13"/>
      <c r="BG251" s="13"/>
    </row>
    <row r="252" spans="1:59" x14ac:dyDescent="0.35">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c r="AD252" s="13"/>
      <c r="AE252" s="13"/>
      <c r="AF252" s="13"/>
      <c r="AG252" s="13"/>
      <c r="AH252" s="13"/>
      <c r="AI252" s="13"/>
      <c r="AJ252" s="13"/>
      <c r="AK252" s="13"/>
      <c r="AL252" s="13"/>
      <c r="AM252" s="13"/>
      <c r="AN252" s="13"/>
      <c r="AO252" s="13"/>
      <c r="AP252" s="13"/>
      <c r="AQ252" s="13"/>
      <c r="AR252" s="13"/>
      <c r="AS252" s="13"/>
      <c r="AT252" s="13"/>
      <c r="AU252" s="13"/>
      <c r="AV252" s="13"/>
      <c r="AW252" s="13"/>
      <c r="AX252" s="13"/>
      <c r="AY252" s="13"/>
      <c r="AZ252" s="13"/>
      <c r="BA252" s="13"/>
      <c r="BB252" s="13"/>
      <c r="BC252" s="13"/>
      <c r="BD252" s="13"/>
      <c r="BE252" s="13"/>
      <c r="BF252" s="13"/>
      <c r="BG252" s="13"/>
    </row>
    <row r="253" spans="1:59" x14ac:dyDescent="0.35">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c r="AD253" s="13"/>
      <c r="AE253" s="13"/>
      <c r="AF253" s="13"/>
      <c r="AG253" s="13"/>
      <c r="AH253" s="13"/>
      <c r="AI253" s="13"/>
      <c r="AJ253" s="13"/>
      <c r="AK253" s="13"/>
      <c r="AL253" s="13"/>
      <c r="AM253" s="13"/>
      <c r="AN253" s="13"/>
      <c r="AO253" s="13"/>
      <c r="AP253" s="13"/>
      <c r="AQ253" s="13"/>
      <c r="AR253" s="13"/>
      <c r="AS253" s="13"/>
      <c r="AT253" s="13"/>
      <c r="AU253" s="13"/>
      <c r="AV253" s="13"/>
      <c r="AW253" s="13"/>
      <c r="AX253" s="13"/>
      <c r="AY253" s="13"/>
      <c r="AZ253" s="13"/>
      <c r="BA253" s="13"/>
      <c r="BB253" s="13"/>
      <c r="BC253" s="13"/>
      <c r="BD253" s="13"/>
      <c r="BE253" s="13"/>
      <c r="BF253" s="13"/>
      <c r="BG253" s="13"/>
    </row>
    <row r="254" spans="1:59" x14ac:dyDescent="0.35">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c r="AD254" s="13"/>
      <c r="AE254" s="13"/>
      <c r="AF254" s="13"/>
      <c r="AG254" s="13"/>
      <c r="AH254" s="13"/>
      <c r="AI254" s="13"/>
      <c r="AJ254" s="13"/>
      <c r="AK254" s="13"/>
      <c r="AL254" s="13"/>
      <c r="AM254" s="13"/>
      <c r="AN254" s="13"/>
      <c r="AO254" s="13"/>
      <c r="AP254" s="13"/>
      <c r="AQ254" s="13"/>
      <c r="AR254" s="13"/>
      <c r="AS254" s="13"/>
      <c r="AT254" s="13"/>
      <c r="AU254" s="13"/>
      <c r="AV254" s="13"/>
      <c r="AW254" s="13"/>
      <c r="AX254" s="13"/>
      <c r="AY254" s="13"/>
      <c r="AZ254" s="13"/>
      <c r="BA254" s="13"/>
      <c r="BB254" s="13"/>
      <c r="BC254" s="13"/>
      <c r="BD254" s="13"/>
      <c r="BE254" s="13"/>
      <c r="BF254" s="13"/>
      <c r="BG254" s="13"/>
    </row>
    <row r="255" spans="1:59" x14ac:dyDescent="0.35">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c r="AD255" s="13"/>
      <c r="AE255" s="13"/>
      <c r="AF255" s="13"/>
      <c r="AG255" s="13"/>
      <c r="AH255" s="13"/>
      <c r="AI255" s="13"/>
      <c r="AJ255" s="13"/>
      <c r="AK255" s="13"/>
      <c r="AL255" s="13"/>
      <c r="AM255" s="13"/>
      <c r="AN255" s="13"/>
      <c r="AO255" s="13"/>
      <c r="AP255" s="13"/>
      <c r="AQ255" s="13"/>
      <c r="AR255" s="13"/>
      <c r="AS255" s="13"/>
      <c r="AT255" s="13"/>
      <c r="AU255" s="13"/>
      <c r="AV255" s="13"/>
      <c r="AW255" s="13"/>
      <c r="AX255" s="13"/>
      <c r="AY255" s="13"/>
      <c r="AZ255" s="13"/>
      <c r="BA255" s="13"/>
      <c r="BB255" s="13"/>
      <c r="BC255" s="13"/>
      <c r="BD255" s="13"/>
      <c r="BE255" s="13"/>
      <c r="BF255" s="13"/>
      <c r="BG255" s="13"/>
    </row>
    <row r="256" spans="1:59" x14ac:dyDescent="0.35">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c r="AD256" s="13"/>
      <c r="AE256" s="13"/>
      <c r="AF256" s="13"/>
      <c r="AG256" s="13"/>
      <c r="AH256" s="13"/>
      <c r="AI256" s="13"/>
      <c r="AJ256" s="13"/>
      <c r="AK256" s="13"/>
      <c r="AL256" s="13"/>
      <c r="AM256" s="13"/>
      <c r="AN256" s="13"/>
      <c r="AO256" s="13"/>
      <c r="AP256" s="13"/>
      <c r="AQ256" s="13"/>
      <c r="AR256" s="13"/>
      <c r="AS256" s="13"/>
      <c r="AT256" s="13"/>
      <c r="AU256" s="13"/>
      <c r="AV256" s="13"/>
      <c r="AW256" s="13"/>
      <c r="AX256" s="13"/>
      <c r="AY256" s="13"/>
      <c r="AZ256" s="13"/>
      <c r="BA256" s="13"/>
      <c r="BB256" s="13"/>
      <c r="BC256" s="13"/>
      <c r="BD256" s="13"/>
      <c r="BE256" s="13"/>
      <c r="BF256" s="13"/>
      <c r="BG256" s="13"/>
    </row>
    <row r="257" spans="1:59" x14ac:dyDescent="0.35">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c r="AD257" s="13"/>
      <c r="AE257" s="13"/>
      <c r="AF257" s="13"/>
      <c r="AG257" s="13"/>
      <c r="AH257" s="13"/>
      <c r="AI257" s="13"/>
      <c r="AJ257" s="13"/>
      <c r="AK257" s="13"/>
      <c r="AL257" s="13"/>
      <c r="AM257" s="13"/>
      <c r="AN257" s="13"/>
      <c r="AO257" s="13"/>
      <c r="AP257" s="13"/>
      <c r="AQ257" s="13"/>
      <c r="AR257" s="13"/>
      <c r="AS257" s="13"/>
      <c r="AT257" s="13"/>
      <c r="AU257" s="13"/>
      <c r="AV257" s="13"/>
      <c r="AW257" s="13"/>
      <c r="AX257" s="13"/>
      <c r="AY257" s="13"/>
      <c r="AZ257" s="13"/>
      <c r="BA257" s="13"/>
      <c r="BB257" s="13"/>
      <c r="BC257" s="13"/>
      <c r="BD257" s="13"/>
      <c r="BE257" s="13"/>
      <c r="BF257" s="13"/>
      <c r="BG257" s="13"/>
    </row>
    <row r="258" spans="1:59" x14ac:dyDescent="0.35">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c r="AD258" s="13"/>
      <c r="AE258" s="13"/>
      <c r="AF258" s="13"/>
      <c r="AG258" s="13"/>
      <c r="AH258" s="13"/>
      <c r="AI258" s="13"/>
      <c r="AJ258" s="13"/>
      <c r="AK258" s="13"/>
      <c r="AL258" s="13"/>
      <c r="AM258" s="13"/>
      <c r="AN258" s="13"/>
      <c r="AO258" s="13"/>
      <c r="AP258" s="13"/>
      <c r="AQ258" s="13"/>
      <c r="AR258" s="13"/>
      <c r="AS258" s="13"/>
      <c r="AT258" s="13"/>
      <c r="AU258" s="13"/>
      <c r="AV258" s="13"/>
      <c r="AW258" s="13"/>
      <c r="AX258" s="13"/>
      <c r="AY258" s="13"/>
      <c r="AZ258" s="13"/>
      <c r="BA258" s="13"/>
      <c r="BB258" s="13"/>
      <c r="BC258" s="13"/>
      <c r="BD258" s="13"/>
      <c r="BE258" s="13"/>
      <c r="BF258" s="13"/>
      <c r="BG258" s="13"/>
    </row>
    <row r="259" spans="1:59" x14ac:dyDescent="0.35">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c r="AD259" s="13"/>
      <c r="AE259" s="13"/>
      <c r="AF259" s="13"/>
      <c r="AG259" s="13"/>
      <c r="AH259" s="13"/>
      <c r="AI259" s="13"/>
      <c r="AJ259" s="13"/>
      <c r="AK259" s="13"/>
      <c r="AL259" s="13"/>
      <c r="AM259" s="13"/>
      <c r="AN259" s="13"/>
      <c r="AO259" s="13"/>
      <c r="AP259" s="13"/>
      <c r="AQ259" s="13"/>
      <c r="AR259" s="13"/>
      <c r="AS259" s="13"/>
      <c r="AT259" s="13"/>
      <c r="AU259" s="13"/>
      <c r="AV259" s="13"/>
      <c r="AW259" s="13"/>
      <c r="AX259" s="13"/>
      <c r="AY259" s="13"/>
      <c r="AZ259" s="13"/>
      <c r="BA259" s="13"/>
      <c r="BB259" s="13"/>
      <c r="BC259" s="13"/>
      <c r="BD259" s="13"/>
      <c r="BE259" s="13"/>
      <c r="BF259" s="13"/>
      <c r="BG259" s="13"/>
    </row>
    <row r="260" spans="1:59" x14ac:dyDescent="0.35">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c r="AD260" s="13"/>
      <c r="AE260" s="13"/>
      <c r="AF260" s="13"/>
      <c r="AG260" s="13"/>
      <c r="AH260" s="13"/>
      <c r="AI260" s="13"/>
      <c r="AJ260" s="13"/>
      <c r="AK260" s="13"/>
      <c r="AL260" s="13"/>
      <c r="AM260" s="13"/>
      <c r="AN260" s="13"/>
      <c r="AO260" s="13"/>
      <c r="AP260" s="13"/>
      <c r="AQ260" s="13"/>
      <c r="AR260" s="13"/>
      <c r="AS260" s="13"/>
      <c r="AT260" s="13"/>
      <c r="AU260" s="13"/>
      <c r="AV260" s="13"/>
      <c r="AW260" s="13"/>
      <c r="AX260" s="13"/>
      <c r="AY260" s="13"/>
      <c r="AZ260" s="13"/>
      <c r="BA260" s="13"/>
      <c r="BB260" s="13"/>
      <c r="BC260" s="13"/>
      <c r="BD260" s="13"/>
      <c r="BE260" s="13"/>
      <c r="BF260" s="13"/>
      <c r="BG260" s="13"/>
    </row>
    <row r="261" spans="1:59" x14ac:dyDescent="0.35">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c r="AD261" s="13"/>
      <c r="AE261" s="13"/>
      <c r="AF261" s="13"/>
      <c r="AG261" s="13"/>
      <c r="AH261" s="13"/>
      <c r="AI261" s="13"/>
      <c r="AJ261" s="13"/>
      <c r="AK261" s="13"/>
      <c r="AL261" s="13"/>
      <c r="AM261" s="13"/>
      <c r="AN261" s="13"/>
      <c r="AO261" s="13"/>
      <c r="AP261" s="13"/>
      <c r="AQ261" s="13"/>
      <c r="AR261" s="13"/>
      <c r="AS261" s="13"/>
      <c r="AT261" s="13"/>
      <c r="AU261" s="13"/>
      <c r="AV261" s="13"/>
      <c r="AW261" s="13"/>
      <c r="AX261" s="13"/>
      <c r="AY261" s="13"/>
      <c r="AZ261" s="13"/>
      <c r="BA261" s="13"/>
      <c r="BB261" s="13"/>
      <c r="BC261" s="13"/>
      <c r="BD261" s="13"/>
      <c r="BE261" s="13"/>
      <c r="BF261" s="13"/>
      <c r="BG261" s="13"/>
    </row>
    <row r="262" spans="1:59" x14ac:dyDescent="0.35">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c r="AD262" s="13"/>
      <c r="AE262" s="13"/>
      <c r="AF262" s="13"/>
      <c r="AG262" s="13"/>
      <c r="AH262" s="13"/>
      <c r="AI262" s="13"/>
      <c r="AJ262" s="13"/>
      <c r="AK262" s="13"/>
      <c r="AL262" s="13"/>
      <c r="AM262" s="13"/>
      <c r="AN262" s="13"/>
      <c r="AO262" s="13"/>
      <c r="AP262" s="13"/>
      <c r="AQ262" s="13"/>
      <c r="AR262" s="13"/>
      <c r="AS262" s="13"/>
      <c r="AT262" s="13"/>
      <c r="AU262" s="13"/>
      <c r="AV262" s="13"/>
      <c r="AW262" s="13"/>
      <c r="AX262" s="13"/>
      <c r="AY262" s="13"/>
      <c r="AZ262" s="13"/>
      <c r="BA262" s="13"/>
      <c r="BB262" s="13"/>
      <c r="BC262" s="13"/>
      <c r="BD262" s="13"/>
      <c r="BE262" s="13"/>
      <c r="BF262" s="13"/>
      <c r="BG262" s="13"/>
    </row>
    <row r="263" spans="1:59" x14ac:dyDescent="0.35">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c r="AD263" s="13"/>
      <c r="AE263" s="13"/>
      <c r="AF263" s="13"/>
      <c r="AG263" s="13"/>
      <c r="AH263" s="13"/>
      <c r="AI263" s="13"/>
      <c r="AJ263" s="13"/>
      <c r="AK263" s="13"/>
      <c r="AL263" s="13"/>
      <c r="AM263" s="13"/>
      <c r="AN263" s="13"/>
      <c r="AO263" s="13"/>
      <c r="AP263" s="13"/>
      <c r="AQ263" s="13"/>
      <c r="AR263" s="13"/>
      <c r="AS263" s="13"/>
      <c r="AT263" s="13"/>
      <c r="AU263" s="13"/>
      <c r="AV263" s="13"/>
      <c r="AW263" s="13"/>
      <c r="AX263" s="13"/>
      <c r="AY263" s="13"/>
      <c r="AZ263" s="13"/>
      <c r="BA263" s="13"/>
      <c r="BB263" s="13"/>
      <c r="BC263" s="13"/>
      <c r="BD263" s="13"/>
      <c r="BE263" s="13"/>
      <c r="BF263" s="13"/>
      <c r="BG263" s="13"/>
    </row>
    <row r="264" spans="1:59" x14ac:dyDescent="0.35">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c r="AD264" s="13"/>
      <c r="AE264" s="13"/>
      <c r="AF264" s="13"/>
      <c r="AG264" s="13"/>
      <c r="AH264" s="13"/>
      <c r="AI264" s="13"/>
      <c r="AJ264" s="13"/>
      <c r="AK264" s="13"/>
      <c r="AL264" s="13"/>
      <c r="AM264" s="13"/>
      <c r="AN264" s="13"/>
      <c r="AO264" s="13"/>
      <c r="AP264" s="13"/>
      <c r="AQ264" s="13"/>
      <c r="AR264" s="13"/>
      <c r="AS264" s="13"/>
      <c r="AT264" s="13"/>
      <c r="AU264" s="13"/>
      <c r="AV264" s="13"/>
      <c r="AW264" s="13"/>
      <c r="AX264" s="13"/>
      <c r="AY264" s="13"/>
      <c r="AZ264" s="13"/>
      <c r="BA264" s="13"/>
      <c r="BB264" s="13"/>
      <c r="BC264" s="13"/>
      <c r="BD264" s="13"/>
      <c r="BE264" s="13"/>
      <c r="BF264" s="13"/>
      <c r="BG264" s="13"/>
    </row>
    <row r="265" spans="1:59" x14ac:dyDescent="0.35">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c r="AD265" s="13"/>
      <c r="AE265" s="13"/>
      <c r="AF265" s="13"/>
      <c r="AG265" s="13"/>
      <c r="AH265" s="13"/>
      <c r="AI265" s="13"/>
      <c r="AJ265" s="13"/>
      <c r="AK265" s="13"/>
      <c r="AL265" s="13"/>
      <c r="AM265" s="13"/>
      <c r="AN265" s="13"/>
      <c r="AO265" s="13"/>
      <c r="AP265" s="13"/>
      <c r="AQ265" s="13"/>
      <c r="AR265" s="13"/>
      <c r="AS265" s="13"/>
      <c r="AT265" s="13"/>
      <c r="AU265" s="13"/>
      <c r="AV265" s="13"/>
      <c r="AW265" s="13"/>
      <c r="AX265" s="13"/>
      <c r="AY265" s="13"/>
      <c r="AZ265" s="13"/>
      <c r="BA265" s="13"/>
      <c r="BB265" s="13"/>
      <c r="BC265" s="13"/>
      <c r="BD265" s="13"/>
      <c r="BE265" s="13"/>
      <c r="BF265" s="13"/>
      <c r="BG265" s="13"/>
    </row>
    <row r="266" spans="1:59" x14ac:dyDescent="0.35">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c r="AD266" s="13"/>
      <c r="AE266" s="13"/>
      <c r="AF266" s="13"/>
      <c r="AG266" s="13"/>
      <c r="AH266" s="13"/>
      <c r="AI266" s="13"/>
      <c r="AJ266" s="13"/>
      <c r="AK266" s="13"/>
      <c r="AL266" s="13"/>
      <c r="AM266" s="13"/>
      <c r="AN266" s="13"/>
      <c r="AO266" s="13"/>
      <c r="AP266" s="13"/>
      <c r="AQ266" s="13"/>
      <c r="AR266" s="13"/>
      <c r="AS266" s="13"/>
      <c r="AT266" s="13"/>
      <c r="AU266" s="13"/>
      <c r="AV266" s="13"/>
      <c r="AW266" s="13"/>
      <c r="AX266" s="13"/>
      <c r="AY266" s="13"/>
      <c r="AZ266" s="13"/>
      <c r="BA266" s="13"/>
      <c r="BB266" s="13"/>
      <c r="BC266" s="13"/>
      <c r="BD266" s="13"/>
      <c r="BE266" s="13"/>
      <c r="BF266" s="13"/>
      <c r="BG266" s="13"/>
    </row>
    <row r="267" spans="1:59" x14ac:dyDescent="0.35">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c r="AD267" s="13"/>
      <c r="AE267" s="13"/>
      <c r="AF267" s="13"/>
      <c r="AG267" s="13"/>
      <c r="AH267" s="13"/>
      <c r="AI267" s="13"/>
      <c r="AJ267" s="13"/>
      <c r="AK267" s="13"/>
      <c r="AL267" s="13"/>
      <c r="AM267" s="13"/>
      <c r="AN267" s="13"/>
      <c r="AO267" s="13"/>
      <c r="AP267" s="13"/>
      <c r="AQ267" s="13"/>
      <c r="AR267" s="13"/>
      <c r="AS267" s="13"/>
      <c r="AT267" s="13"/>
      <c r="AU267" s="13"/>
      <c r="AV267" s="13"/>
      <c r="AW267" s="13"/>
      <c r="AX267" s="13"/>
      <c r="AY267" s="13"/>
      <c r="AZ267" s="13"/>
      <c r="BA267" s="13"/>
      <c r="BB267" s="13"/>
      <c r="BC267" s="13"/>
      <c r="BD267" s="13"/>
      <c r="BE267" s="13"/>
      <c r="BF267" s="13"/>
      <c r="BG267" s="13"/>
    </row>
    <row r="268" spans="1:59" x14ac:dyDescent="0.35">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c r="AD268" s="13"/>
      <c r="AE268" s="13"/>
      <c r="AF268" s="13"/>
      <c r="AG268" s="13"/>
      <c r="AH268" s="13"/>
      <c r="AI268" s="13"/>
      <c r="AJ268" s="13"/>
      <c r="AK268" s="13"/>
      <c r="AL268" s="13"/>
      <c r="AM268" s="13"/>
      <c r="AN268" s="13"/>
      <c r="AO268" s="13"/>
      <c r="AP268" s="13"/>
      <c r="AQ268" s="13"/>
      <c r="AR268" s="13"/>
      <c r="AS268" s="13"/>
      <c r="AT268" s="13"/>
      <c r="AU268" s="13"/>
      <c r="AV268" s="13"/>
      <c r="AW268" s="13"/>
      <c r="AX268" s="13"/>
      <c r="AY268" s="13"/>
      <c r="AZ268" s="13"/>
      <c r="BA268" s="13"/>
      <c r="BB268" s="13"/>
      <c r="BC268" s="13"/>
      <c r="BD268" s="13"/>
      <c r="BE268" s="13"/>
      <c r="BF268" s="13"/>
      <c r="BG268" s="13"/>
    </row>
    <row r="269" spans="1:59" x14ac:dyDescent="0.35">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c r="AD269" s="13"/>
      <c r="AE269" s="13"/>
      <c r="AF269" s="13"/>
      <c r="AG269" s="13"/>
      <c r="AH269" s="13"/>
      <c r="AI269" s="13"/>
      <c r="AJ269" s="13"/>
      <c r="AK269" s="13"/>
      <c r="AL269" s="13"/>
      <c r="AM269" s="13"/>
      <c r="AN269" s="13"/>
      <c r="AO269" s="13"/>
      <c r="AP269" s="13"/>
      <c r="AQ269" s="13"/>
      <c r="AR269" s="13"/>
      <c r="AS269" s="13"/>
      <c r="AT269" s="13"/>
      <c r="AU269" s="13"/>
      <c r="AV269" s="13"/>
      <c r="AW269" s="13"/>
      <c r="AX269" s="13"/>
      <c r="AY269" s="13"/>
      <c r="AZ269" s="13"/>
      <c r="BA269" s="13"/>
      <c r="BB269" s="13"/>
      <c r="BC269" s="13"/>
      <c r="BD269" s="13"/>
      <c r="BE269" s="13"/>
      <c r="BF269" s="13"/>
      <c r="BG269" s="13"/>
    </row>
    <row r="270" spans="1:59" x14ac:dyDescent="0.35">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c r="AD270" s="13"/>
      <c r="AE270" s="13"/>
      <c r="AF270" s="13"/>
      <c r="AG270" s="13"/>
      <c r="AH270" s="13"/>
      <c r="AI270" s="13"/>
      <c r="AJ270" s="13"/>
      <c r="AK270" s="13"/>
      <c r="AL270" s="13"/>
      <c r="AM270" s="13"/>
      <c r="AN270" s="13"/>
      <c r="AO270" s="13"/>
      <c r="AP270" s="13"/>
      <c r="AQ270" s="13"/>
      <c r="AR270" s="13"/>
      <c r="AS270" s="13"/>
      <c r="AT270" s="13"/>
      <c r="AU270" s="13"/>
      <c r="AV270" s="13"/>
      <c r="AW270" s="13"/>
      <c r="AX270" s="13"/>
      <c r="AY270" s="13"/>
      <c r="AZ270" s="13"/>
      <c r="BA270" s="13"/>
      <c r="BB270" s="13"/>
      <c r="BC270" s="13"/>
      <c r="BD270" s="13"/>
      <c r="BE270" s="13"/>
      <c r="BF270" s="13"/>
      <c r="BG270" s="13"/>
    </row>
    <row r="271" spans="1:59" x14ac:dyDescent="0.35">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c r="AK271" s="13"/>
      <c r="AL271" s="13"/>
      <c r="AM271" s="13"/>
      <c r="AN271" s="13"/>
      <c r="AO271" s="13"/>
      <c r="AP271" s="13"/>
      <c r="AQ271" s="13"/>
      <c r="AR271" s="13"/>
      <c r="AS271" s="13"/>
      <c r="AT271" s="13"/>
      <c r="AU271" s="13"/>
      <c r="AV271" s="13"/>
      <c r="AW271" s="13"/>
      <c r="AX271" s="13"/>
      <c r="AY271" s="13"/>
      <c r="AZ271" s="13"/>
      <c r="BA271" s="13"/>
      <c r="BB271" s="13"/>
      <c r="BC271" s="13"/>
      <c r="BD271" s="13"/>
      <c r="BE271" s="13"/>
      <c r="BF271" s="13"/>
      <c r="BG271" s="13"/>
    </row>
    <row r="272" spans="1:59" x14ac:dyDescent="0.35">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c r="AD272" s="13"/>
      <c r="AE272" s="13"/>
      <c r="AF272" s="13"/>
      <c r="AG272" s="13"/>
      <c r="AH272" s="13"/>
      <c r="AI272" s="13"/>
      <c r="AJ272" s="13"/>
      <c r="AK272" s="13"/>
      <c r="AL272" s="13"/>
      <c r="AM272" s="13"/>
      <c r="AN272" s="13"/>
      <c r="AO272" s="13"/>
      <c r="AP272" s="13"/>
      <c r="AQ272" s="13"/>
      <c r="AR272" s="13"/>
      <c r="AS272" s="13"/>
      <c r="AT272" s="13"/>
      <c r="AU272" s="13"/>
      <c r="AV272" s="13"/>
      <c r="AW272" s="13"/>
      <c r="AX272" s="13"/>
      <c r="AY272" s="13"/>
      <c r="AZ272" s="13"/>
      <c r="BA272" s="13"/>
      <c r="BB272" s="13"/>
      <c r="BC272" s="13"/>
      <c r="BD272" s="13"/>
      <c r="BE272" s="13"/>
      <c r="BF272" s="13"/>
      <c r="BG272" s="13"/>
    </row>
    <row r="273" spans="1:59" x14ac:dyDescent="0.35">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c r="AD273" s="13"/>
      <c r="AE273" s="13"/>
      <c r="AF273" s="13"/>
      <c r="AG273" s="13"/>
      <c r="AH273" s="13"/>
      <c r="AI273" s="13"/>
      <c r="AJ273" s="13"/>
      <c r="AK273" s="13"/>
      <c r="AL273" s="13"/>
      <c r="AM273" s="13"/>
      <c r="AN273" s="13"/>
      <c r="AO273" s="13"/>
      <c r="AP273" s="13"/>
      <c r="AQ273" s="13"/>
      <c r="AR273" s="13"/>
      <c r="AS273" s="13"/>
      <c r="AT273" s="13"/>
      <c r="AU273" s="13"/>
      <c r="AV273" s="13"/>
      <c r="AW273" s="13"/>
      <c r="AX273" s="13"/>
      <c r="AY273" s="13"/>
      <c r="AZ273" s="13"/>
      <c r="BA273" s="13"/>
      <c r="BB273" s="13"/>
      <c r="BC273" s="13"/>
      <c r="BD273" s="13"/>
      <c r="BE273" s="13"/>
      <c r="BF273" s="13"/>
      <c r="BG273" s="13"/>
    </row>
    <row r="274" spans="1:59" x14ac:dyDescent="0.35">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c r="AD274" s="13"/>
      <c r="AE274" s="13"/>
      <c r="AF274" s="13"/>
      <c r="AG274" s="13"/>
      <c r="AH274" s="13"/>
      <c r="AI274" s="13"/>
      <c r="AJ274" s="13"/>
      <c r="AK274" s="13"/>
      <c r="AL274" s="13"/>
      <c r="AM274" s="13"/>
      <c r="AN274" s="13"/>
      <c r="AO274" s="13"/>
      <c r="AP274" s="13"/>
      <c r="AQ274" s="13"/>
      <c r="AR274" s="13"/>
      <c r="AS274" s="13"/>
      <c r="AT274" s="13"/>
      <c r="AU274" s="13"/>
      <c r="AV274" s="13"/>
      <c r="AW274" s="13"/>
      <c r="AX274" s="13"/>
      <c r="AY274" s="13"/>
      <c r="AZ274" s="13"/>
      <c r="BA274" s="13"/>
      <c r="BB274" s="13"/>
      <c r="BC274" s="13"/>
      <c r="BD274" s="13"/>
      <c r="BE274" s="13"/>
      <c r="BF274" s="13"/>
      <c r="BG274" s="13"/>
    </row>
    <row r="275" spans="1:59" x14ac:dyDescent="0.35">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c r="AD275" s="13"/>
      <c r="AE275" s="13"/>
      <c r="AF275" s="13"/>
      <c r="AG275" s="13"/>
      <c r="AH275" s="13"/>
      <c r="AI275" s="13"/>
      <c r="AJ275" s="13"/>
      <c r="AK275" s="13"/>
      <c r="AL275" s="13"/>
      <c r="AM275" s="13"/>
      <c r="AN275" s="13"/>
      <c r="AO275" s="13"/>
      <c r="AP275" s="13"/>
      <c r="AQ275" s="13"/>
      <c r="AR275" s="13"/>
      <c r="AS275" s="13"/>
      <c r="AT275" s="13"/>
      <c r="AU275" s="13"/>
      <c r="AV275" s="13"/>
      <c r="AW275" s="13"/>
      <c r="AX275" s="13"/>
      <c r="AY275" s="13"/>
      <c r="AZ275" s="13"/>
      <c r="BA275" s="13"/>
      <c r="BB275" s="13"/>
      <c r="BC275" s="13"/>
      <c r="BD275" s="13"/>
      <c r="BE275" s="13"/>
      <c r="BF275" s="13"/>
      <c r="BG275" s="13"/>
    </row>
    <row r="276" spans="1:59" x14ac:dyDescent="0.35">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c r="AD276" s="13"/>
      <c r="AE276" s="13"/>
      <c r="AF276" s="13"/>
      <c r="AG276" s="13"/>
      <c r="AH276" s="13"/>
      <c r="AI276" s="13"/>
      <c r="AJ276" s="13"/>
      <c r="AK276" s="13"/>
      <c r="AL276" s="13"/>
      <c r="AM276" s="13"/>
      <c r="AN276" s="13"/>
      <c r="AO276" s="13"/>
      <c r="AP276" s="13"/>
      <c r="AQ276" s="13"/>
      <c r="AR276" s="13"/>
      <c r="AS276" s="13"/>
      <c r="AT276" s="13"/>
      <c r="AU276" s="13"/>
      <c r="AV276" s="13"/>
      <c r="AW276" s="13"/>
      <c r="AX276" s="13"/>
      <c r="AY276" s="13"/>
      <c r="AZ276" s="13"/>
      <c r="BA276" s="13"/>
      <c r="BB276" s="13"/>
      <c r="BC276" s="13"/>
      <c r="BD276" s="13"/>
      <c r="BE276" s="13"/>
      <c r="BF276" s="13"/>
      <c r="BG276" s="13"/>
    </row>
    <row r="277" spans="1:59" x14ac:dyDescent="0.35">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c r="AD277" s="13"/>
      <c r="AE277" s="13"/>
      <c r="AF277" s="13"/>
      <c r="AG277" s="13"/>
      <c r="AH277" s="13"/>
      <c r="AI277" s="13"/>
      <c r="AJ277" s="13"/>
      <c r="AK277" s="13"/>
      <c r="AL277" s="13"/>
      <c r="AM277" s="13"/>
      <c r="AN277" s="13"/>
      <c r="AO277" s="13"/>
      <c r="AP277" s="13"/>
      <c r="AQ277" s="13"/>
      <c r="AR277" s="13"/>
      <c r="AS277" s="13"/>
      <c r="AT277" s="13"/>
      <c r="AU277" s="13"/>
      <c r="AV277" s="13"/>
      <c r="AW277" s="13"/>
      <c r="AX277" s="13"/>
      <c r="AY277" s="13"/>
      <c r="AZ277" s="13"/>
      <c r="BA277" s="13"/>
      <c r="BB277" s="13"/>
      <c r="BC277" s="13"/>
      <c r="BD277" s="13"/>
      <c r="BE277" s="13"/>
      <c r="BF277" s="13"/>
      <c r="BG277" s="13"/>
    </row>
    <row r="278" spans="1:59" x14ac:dyDescent="0.35">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c r="AD278" s="13"/>
      <c r="AE278" s="13"/>
      <c r="AF278" s="13"/>
      <c r="AG278" s="13"/>
      <c r="AH278" s="13"/>
      <c r="AI278" s="13"/>
      <c r="AJ278" s="13"/>
      <c r="AK278" s="13"/>
      <c r="AL278" s="13"/>
      <c r="AM278" s="13"/>
      <c r="AN278" s="13"/>
      <c r="AO278" s="13"/>
      <c r="AP278" s="13"/>
      <c r="AQ278" s="13"/>
      <c r="AR278" s="13"/>
      <c r="AS278" s="13"/>
      <c r="AT278" s="13"/>
      <c r="AU278" s="13"/>
      <c r="AV278" s="13"/>
      <c r="AW278" s="13"/>
      <c r="AX278" s="13"/>
      <c r="AY278" s="13"/>
      <c r="AZ278" s="13"/>
      <c r="BA278" s="13"/>
      <c r="BB278" s="13"/>
      <c r="BC278" s="13"/>
      <c r="BD278" s="13"/>
      <c r="BE278" s="13"/>
      <c r="BF278" s="13"/>
      <c r="BG278" s="13"/>
    </row>
    <row r="279" spans="1:59" x14ac:dyDescent="0.35">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c r="AD279" s="13"/>
      <c r="AE279" s="13"/>
      <c r="AF279" s="13"/>
      <c r="AG279" s="13"/>
      <c r="AH279" s="13"/>
      <c r="AI279" s="13"/>
      <c r="AJ279" s="13"/>
      <c r="AK279" s="13"/>
      <c r="AL279" s="13"/>
      <c r="AM279" s="13"/>
      <c r="AN279" s="13"/>
      <c r="AO279" s="13"/>
      <c r="AP279" s="13"/>
      <c r="AQ279" s="13"/>
      <c r="AR279" s="13"/>
      <c r="AS279" s="13"/>
      <c r="AT279" s="13"/>
      <c r="AU279" s="13"/>
      <c r="AV279" s="13"/>
      <c r="AW279" s="13"/>
      <c r="AX279" s="13"/>
      <c r="AY279" s="13"/>
      <c r="AZ279" s="13"/>
      <c r="BA279" s="13"/>
      <c r="BB279" s="13"/>
      <c r="BC279" s="13"/>
      <c r="BD279" s="13"/>
      <c r="BE279" s="13"/>
      <c r="BF279" s="13"/>
      <c r="BG279" s="13"/>
    </row>
    <row r="280" spans="1:59" x14ac:dyDescent="0.35">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c r="AD280" s="13"/>
      <c r="AE280" s="13"/>
      <c r="AF280" s="13"/>
      <c r="AG280" s="13"/>
      <c r="AH280" s="13"/>
      <c r="AI280" s="13"/>
      <c r="AJ280" s="13"/>
      <c r="AK280" s="13"/>
      <c r="AL280" s="13"/>
      <c r="AM280" s="13"/>
      <c r="AN280" s="13"/>
      <c r="AO280" s="13"/>
      <c r="AP280" s="13"/>
      <c r="AQ280" s="13"/>
      <c r="AR280" s="13"/>
      <c r="AS280" s="13"/>
      <c r="AT280" s="13"/>
      <c r="AU280" s="13"/>
      <c r="AV280" s="13"/>
      <c r="AW280" s="13"/>
      <c r="AX280" s="13"/>
      <c r="AY280" s="13"/>
      <c r="AZ280" s="13"/>
      <c r="BA280" s="13"/>
      <c r="BB280" s="13"/>
      <c r="BC280" s="13"/>
      <c r="BD280" s="13"/>
      <c r="BE280" s="13"/>
      <c r="BF280" s="13"/>
      <c r="BG280" s="13"/>
    </row>
    <row r="281" spans="1:59" x14ac:dyDescent="0.35">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c r="AD281" s="13"/>
      <c r="AE281" s="13"/>
      <c r="AF281" s="13"/>
      <c r="AG281" s="13"/>
      <c r="AH281" s="13"/>
      <c r="AI281" s="13"/>
      <c r="AJ281" s="13"/>
      <c r="AK281" s="13"/>
      <c r="AL281" s="13"/>
      <c r="AM281" s="13"/>
      <c r="AN281" s="13"/>
      <c r="AO281" s="13"/>
      <c r="AP281" s="13"/>
      <c r="AQ281" s="13"/>
      <c r="AR281" s="13"/>
      <c r="AS281" s="13"/>
      <c r="AT281" s="13"/>
      <c r="AU281" s="13"/>
      <c r="AV281" s="13"/>
      <c r="AW281" s="13"/>
      <c r="AX281" s="13"/>
      <c r="AY281" s="13"/>
      <c r="AZ281" s="13"/>
      <c r="BA281" s="13"/>
      <c r="BB281" s="13"/>
      <c r="BC281" s="13"/>
      <c r="BD281" s="13"/>
      <c r="BE281" s="13"/>
      <c r="BF281" s="13"/>
      <c r="BG281" s="13"/>
    </row>
    <row r="282" spans="1:59" x14ac:dyDescent="0.35">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c r="AD282" s="13"/>
      <c r="AE282" s="13"/>
      <c r="AF282" s="13"/>
      <c r="AG282" s="13"/>
      <c r="AH282" s="13"/>
      <c r="AI282" s="13"/>
      <c r="AJ282" s="13"/>
      <c r="AK282" s="13"/>
      <c r="AL282" s="13"/>
      <c r="AM282" s="13"/>
      <c r="AN282" s="13"/>
      <c r="AO282" s="13"/>
      <c r="AP282" s="13"/>
      <c r="AQ282" s="13"/>
      <c r="AR282" s="13"/>
      <c r="AS282" s="13"/>
      <c r="AT282" s="13"/>
      <c r="AU282" s="13"/>
      <c r="AV282" s="13"/>
      <c r="AW282" s="13"/>
      <c r="AX282" s="13"/>
      <c r="AY282" s="13"/>
      <c r="AZ282" s="13"/>
      <c r="BA282" s="13"/>
      <c r="BB282" s="13"/>
      <c r="BC282" s="13"/>
      <c r="BD282" s="13"/>
      <c r="BE282" s="13"/>
      <c r="BF282" s="13"/>
      <c r="BG282" s="13"/>
    </row>
    <row r="283" spans="1:59" x14ac:dyDescent="0.35">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c r="AD283" s="13"/>
      <c r="AE283" s="13"/>
      <c r="AF283" s="13"/>
      <c r="AG283" s="13"/>
      <c r="AH283" s="13"/>
      <c r="AI283" s="13"/>
      <c r="AJ283" s="13"/>
      <c r="AK283" s="13"/>
      <c r="AL283" s="13"/>
      <c r="AM283" s="13"/>
      <c r="AN283" s="13"/>
      <c r="AO283" s="13"/>
      <c r="AP283" s="13"/>
      <c r="AQ283" s="13"/>
      <c r="AR283" s="13"/>
      <c r="AS283" s="13"/>
      <c r="AT283" s="13"/>
      <c r="AU283" s="13"/>
      <c r="AV283" s="13"/>
      <c r="AW283" s="13"/>
      <c r="AX283" s="13"/>
      <c r="AY283" s="13"/>
      <c r="AZ283" s="13"/>
      <c r="BA283" s="13"/>
      <c r="BB283" s="13"/>
      <c r="BC283" s="13"/>
      <c r="BD283" s="13"/>
      <c r="BE283" s="13"/>
      <c r="BF283" s="13"/>
      <c r="BG283" s="13"/>
    </row>
    <row r="284" spans="1:59" x14ac:dyDescent="0.35">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c r="AD284" s="13"/>
      <c r="AE284" s="13"/>
      <c r="AF284" s="13"/>
      <c r="AG284" s="13"/>
      <c r="AH284" s="13"/>
      <c r="AI284" s="13"/>
      <c r="AJ284" s="13"/>
      <c r="AK284" s="13"/>
      <c r="AL284" s="13"/>
      <c r="AM284" s="13"/>
      <c r="AN284" s="13"/>
      <c r="AO284" s="13"/>
      <c r="AP284" s="13"/>
      <c r="AQ284" s="13"/>
      <c r="AR284" s="13"/>
      <c r="AS284" s="13"/>
      <c r="AT284" s="13"/>
      <c r="AU284" s="13"/>
      <c r="AV284" s="13"/>
      <c r="AW284" s="13"/>
      <c r="AX284" s="13"/>
      <c r="AY284" s="13"/>
      <c r="AZ284" s="13"/>
      <c r="BA284" s="13"/>
      <c r="BB284" s="13"/>
      <c r="BC284" s="13"/>
      <c r="BD284" s="13"/>
      <c r="BE284" s="13"/>
      <c r="BF284" s="13"/>
      <c r="BG284" s="13"/>
    </row>
    <row r="285" spans="1:59" x14ac:dyDescent="0.35">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c r="AD285" s="13"/>
      <c r="AE285" s="13"/>
      <c r="AF285" s="13"/>
      <c r="AG285" s="13"/>
      <c r="AH285" s="13"/>
      <c r="AI285" s="13"/>
      <c r="AJ285" s="13"/>
      <c r="AK285" s="13"/>
      <c r="AL285" s="13"/>
      <c r="AM285" s="13"/>
      <c r="AN285" s="13"/>
      <c r="AO285" s="13"/>
      <c r="AP285" s="13"/>
      <c r="AQ285" s="13"/>
      <c r="AR285" s="13"/>
      <c r="AS285" s="13"/>
      <c r="AT285" s="13"/>
      <c r="AU285" s="13"/>
      <c r="AV285" s="13"/>
      <c r="AW285" s="13"/>
      <c r="AX285" s="13"/>
      <c r="AY285" s="13"/>
      <c r="AZ285" s="13"/>
      <c r="BA285" s="13"/>
      <c r="BB285" s="13"/>
      <c r="BC285" s="13"/>
      <c r="BD285" s="13"/>
      <c r="BE285" s="13"/>
      <c r="BF285" s="13"/>
      <c r="BG285" s="13"/>
    </row>
    <row r="286" spans="1:59" x14ac:dyDescent="0.35">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c r="AD286" s="13"/>
      <c r="AE286" s="13"/>
      <c r="AF286" s="13"/>
      <c r="AG286" s="13"/>
      <c r="AH286" s="13"/>
      <c r="AI286" s="13"/>
      <c r="AJ286" s="13"/>
      <c r="AK286" s="13"/>
      <c r="AL286" s="13"/>
      <c r="AM286" s="13"/>
      <c r="AN286" s="13"/>
      <c r="AO286" s="13"/>
      <c r="AP286" s="13"/>
      <c r="AQ286" s="13"/>
      <c r="AR286" s="13"/>
      <c r="AS286" s="13"/>
      <c r="AT286" s="13"/>
      <c r="AU286" s="13"/>
      <c r="AV286" s="13"/>
      <c r="AW286" s="13"/>
      <c r="AX286" s="13"/>
      <c r="AY286" s="13"/>
      <c r="AZ286" s="13"/>
      <c r="BA286" s="13"/>
      <c r="BB286" s="13"/>
      <c r="BC286" s="13"/>
      <c r="BD286" s="13"/>
      <c r="BE286" s="13"/>
      <c r="BF286" s="13"/>
      <c r="BG286" s="13"/>
    </row>
    <row r="287" spans="1:59" x14ac:dyDescent="0.35">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c r="AD287" s="13"/>
      <c r="AE287" s="13"/>
      <c r="AF287" s="13"/>
      <c r="AG287" s="13"/>
      <c r="AH287" s="13"/>
      <c r="AI287" s="13"/>
      <c r="AJ287" s="13"/>
      <c r="AK287" s="13"/>
      <c r="AL287" s="13"/>
      <c r="AM287" s="13"/>
      <c r="AN287" s="13"/>
      <c r="AO287" s="13"/>
      <c r="AP287" s="13"/>
      <c r="AQ287" s="13"/>
      <c r="AR287" s="13"/>
      <c r="AS287" s="13"/>
      <c r="AT287" s="13"/>
      <c r="AU287" s="13"/>
      <c r="AV287" s="13"/>
      <c r="AW287" s="13"/>
      <c r="AX287" s="13"/>
      <c r="AY287" s="13"/>
      <c r="AZ287" s="13"/>
      <c r="BA287" s="13"/>
      <c r="BB287" s="13"/>
      <c r="BC287" s="13"/>
      <c r="BD287" s="13"/>
      <c r="BE287" s="13"/>
      <c r="BF287" s="13"/>
      <c r="BG287" s="13"/>
    </row>
    <row r="288" spans="1:59" x14ac:dyDescent="0.35">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c r="AD288" s="13"/>
      <c r="AE288" s="13"/>
      <c r="AF288" s="13"/>
      <c r="AG288" s="13"/>
      <c r="AH288" s="13"/>
      <c r="AI288" s="13"/>
      <c r="AJ288" s="13"/>
      <c r="AK288" s="13"/>
      <c r="AL288" s="13"/>
      <c r="AM288" s="13"/>
      <c r="AN288" s="13"/>
      <c r="AO288" s="13"/>
      <c r="AP288" s="13"/>
      <c r="AQ288" s="13"/>
      <c r="AR288" s="13"/>
      <c r="AS288" s="13"/>
      <c r="AT288" s="13"/>
      <c r="AU288" s="13"/>
      <c r="AV288" s="13"/>
      <c r="AW288" s="13"/>
      <c r="AX288" s="13"/>
      <c r="AY288" s="13"/>
      <c r="AZ288" s="13"/>
      <c r="BA288" s="13"/>
      <c r="BB288" s="13"/>
      <c r="BC288" s="13"/>
      <c r="BD288" s="13"/>
      <c r="BE288" s="13"/>
      <c r="BF288" s="13"/>
      <c r="BG288" s="13"/>
    </row>
    <row r="289" spans="1:59" x14ac:dyDescent="0.35">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c r="AD289" s="13"/>
      <c r="AE289" s="13"/>
      <c r="AF289" s="13"/>
      <c r="AG289" s="13"/>
      <c r="AH289" s="13"/>
      <c r="AI289" s="13"/>
      <c r="AJ289" s="13"/>
      <c r="AK289" s="13"/>
      <c r="AL289" s="13"/>
      <c r="AM289" s="13"/>
      <c r="AN289" s="13"/>
      <c r="AO289" s="13"/>
      <c r="AP289" s="13"/>
      <c r="AQ289" s="13"/>
      <c r="AR289" s="13"/>
      <c r="AS289" s="13"/>
      <c r="AT289" s="13"/>
      <c r="AU289" s="13"/>
      <c r="AV289" s="13"/>
      <c r="AW289" s="13"/>
      <c r="AX289" s="13"/>
      <c r="AY289" s="13"/>
      <c r="AZ289" s="13"/>
      <c r="BA289" s="13"/>
      <c r="BB289" s="13"/>
      <c r="BC289" s="13"/>
      <c r="BD289" s="13"/>
      <c r="BE289" s="13"/>
      <c r="BF289" s="13"/>
      <c r="BG289" s="13"/>
    </row>
    <row r="290" spans="1:59" x14ac:dyDescent="0.35">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c r="AD290" s="13"/>
      <c r="AE290" s="13"/>
      <c r="AF290" s="13"/>
      <c r="AG290" s="13"/>
      <c r="AH290" s="13"/>
      <c r="AI290" s="13"/>
      <c r="AJ290" s="13"/>
      <c r="AK290" s="13"/>
      <c r="AL290" s="13"/>
      <c r="AM290" s="13"/>
      <c r="AN290" s="13"/>
      <c r="AO290" s="13"/>
      <c r="AP290" s="13"/>
      <c r="AQ290" s="13"/>
      <c r="AR290" s="13"/>
      <c r="AS290" s="13"/>
      <c r="AT290" s="13"/>
      <c r="AU290" s="13"/>
      <c r="AV290" s="13"/>
      <c r="AW290" s="13"/>
      <c r="AX290" s="13"/>
      <c r="AY290" s="13"/>
      <c r="AZ290" s="13"/>
      <c r="BA290" s="13"/>
      <c r="BB290" s="13"/>
      <c r="BC290" s="13"/>
      <c r="BD290" s="13"/>
      <c r="BE290" s="13"/>
      <c r="BF290" s="13"/>
      <c r="BG290" s="13"/>
    </row>
    <row r="291" spans="1:59" x14ac:dyDescent="0.35">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c r="AD291" s="13"/>
      <c r="AE291" s="13"/>
      <c r="AF291" s="13"/>
      <c r="AG291" s="13"/>
      <c r="AH291" s="13"/>
      <c r="AI291" s="13"/>
      <c r="AJ291" s="13"/>
      <c r="AK291" s="13"/>
      <c r="AL291" s="13"/>
      <c r="AM291" s="13"/>
      <c r="AN291" s="13"/>
      <c r="AO291" s="13"/>
      <c r="AP291" s="13"/>
      <c r="AQ291" s="13"/>
      <c r="AR291" s="13"/>
      <c r="AS291" s="13"/>
      <c r="AT291" s="13"/>
      <c r="AU291" s="13"/>
      <c r="AV291" s="13"/>
      <c r="AW291" s="13"/>
      <c r="AX291" s="13"/>
      <c r="AY291" s="13"/>
      <c r="AZ291" s="13"/>
      <c r="BA291" s="13"/>
      <c r="BB291" s="13"/>
      <c r="BC291" s="13"/>
      <c r="BD291" s="13"/>
      <c r="BE291" s="13"/>
      <c r="BF291" s="13"/>
      <c r="BG291" s="13"/>
    </row>
    <row r="292" spans="1:59" x14ac:dyDescent="0.35">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c r="AD292" s="13"/>
      <c r="AE292" s="13"/>
      <c r="AF292" s="13"/>
      <c r="AG292" s="13"/>
      <c r="AH292" s="13"/>
      <c r="AI292" s="13"/>
      <c r="AJ292" s="13"/>
      <c r="AK292" s="13"/>
      <c r="AL292" s="13"/>
      <c r="AM292" s="13"/>
      <c r="AN292" s="13"/>
      <c r="AO292" s="13"/>
      <c r="AP292" s="13"/>
      <c r="AQ292" s="13"/>
      <c r="AR292" s="13"/>
      <c r="AS292" s="13"/>
      <c r="AT292" s="13"/>
      <c r="AU292" s="13"/>
      <c r="AV292" s="13"/>
      <c r="AW292" s="13"/>
      <c r="AX292" s="13"/>
      <c r="AY292" s="13"/>
      <c r="AZ292" s="13"/>
      <c r="BA292" s="13"/>
      <c r="BB292" s="13"/>
      <c r="BC292" s="13"/>
      <c r="BD292" s="13"/>
      <c r="BE292" s="13"/>
      <c r="BF292" s="13"/>
      <c r="BG292" s="13"/>
    </row>
    <row r="293" spans="1:59" x14ac:dyDescent="0.35">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c r="AD293" s="13"/>
      <c r="AE293" s="13"/>
      <c r="AF293" s="13"/>
      <c r="AG293" s="13"/>
      <c r="AH293" s="13"/>
      <c r="AI293" s="13"/>
      <c r="AJ293" s="13"/>
      <c r="AK293" s="13"/>
      <c r="AL293" s="13"/>
      <c r="AM293" s="13"/>
      <c r="AN293" s="13"/>
      <c r="AO293" s="13"/>
      <c r="AP293" s="13"/>
      <c r="AQ293" s="13"/>
      <c r="AR293" s="13"/>
      <c r="AS293" s="13"/>
      <c r="AT293" s="13"/>
      <c r="AU293" s="13"/>
      <c r="AV293" s="13"/>
      <c r="AW293" s="13"/>
      <c r="AX293" s="13"/>
      <c r="AY293" s="13"/>
      <c r="AZ293" s="13"/>
      <c r="BA293" s="13"/>
      <c r="BB293" s="13"/>
      <c r="BC293" s="13"/>
      <c r="BD293" s="13"/>
      <c r="BE293" s="13"/>
      <c r="BF293" s="13"/>
      <c r="BG293" s="13"/>
    </row>
    <row r="294" spans="1:59" x14ac:dyDescent="0.35">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c r="AD294" s="13"/>
      <c r="AE294" s="13"/>
      <c r="AF294" s="13"/>
      <c r="AG294" s="13"/>
      <c r="AH294" s="13"/>
      <c r="AI294" s="13"/>
      <c r="AJ294" s="13"/>
      <c r="AK294" s="13"/>
      <c r="AL294" s="13"/>
      <c r="AM294" s="13"/>
      <c r="AN294" s="13"/>
      <c r="AO294" s="13"/>
      <c r="AP294" s="13"/>
      <c r="AQ294" s="13"/>
      <c r="AR294" s="13"/>
      <c r="AS294" s="13"/>
      <c r="AT294" s="13"/>
      <c r="AU294" s="13"/>
      <c r="AV294" s="13"/>
      <c r="AW294" s="13"/>
      <c r="AX294" s="13"/>
      <c r="AY294" s="13"/>
      <c r="AZ294" s="13"/>
      <c r="BA294" s="13"/>
      <c r="BB294" s="13"/>
      <c r="BC294" s="13"/>
      <c r="BD294" s="13"/>
      <c r="BE294" s="13"/>
      <c r="BF294" s="13"/>
      <c r="BG294" s="13"/>
    </row>
    <row r="295" spans="1:59" x14ac:dyDescent="0.35">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c r="AD295" s="13"/>
      <c r="AE295" s="13"/>
      <c r="AF295" s="13"/>
      <c r="AG295" s="13"/>
      <c r="AH295" s="13"/>
      <c r="AI295" s="13"/>
      <c r="AJ295" s="13"/>
      <c r="AK295" s="13"/>
      <c r="AL295" s="13"/>
      <c r="AM295" s="13"/>
      <c r="AN295" s="13"/>
      <c r="AO295" s="13"/>
      <c r="AP295" s="13"/>
      <c r="AQ295" s="13"/>
      <c r="AR295" s="13"/>
      <c r="AS295" s="13"/>
      <c r="AT295" s="13"/>
      <c r="AU295" s="13"/>
      <c r="AV295" s="13"/>
      <c r="AW295" s="13"/>
      <c r="AX295" s="13"/>
      <c r="AY295" s="13"/>
      <c r="AZ295" s="13"/>
      <c r="BA295" s="13"/>
      <c r="BB295" s="13"/>
      <c r="BC295" s="13"/>
      <c r="BD295" s="13"/>
      <c r="BE295" s="13"/>
      <c r="BF295" s="13"/>
      <c r="BG295" s="13"/>
    </row>
    <row r="296" spans="1:59" x14ac:dyDescent="0.35">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c r="AD296" s="13"/>
      <c r="AE296" s="13"/>
      <c r="AF296" s="13"/>
      <c r="AG296" s="13"/>
      <c r="AH296" s="13"/>
      <c r="AI296" s="13"/>
      <c r="AJ296" s="13"/>
      <c r="AK296" s="13"/>
      <c r="AL296" s="13"/>
      <c r="AM296" s="13"/>
      <c r="AN296" s="13"/>
      <c r="AO296" s="13"/>
      <c r="AP296" s="13"/>
      <c r="AQ296" s="13"/>
      <c r="AR296" s="13"/>
      <c r="AS296" s="13"/>
      <c r="AT296" s="13"/>
      <c r="AU296" s="13"/>
      <c r="AV296" s="13"/>
      <c r="AW296" s="13"/>
      <c r="AX296" s="13"/>
      <c r="AY296" s="13"/>
      <c r="AZ296" s="13"/>
      <c r="BA296" s="13"/>
      <c r="BB296" s="13"/>
      <c r="BC296" s="13"/>
      <c r="BD296" s="13"/>
      <c r="BE296" s="13"/>
      <c r="BF296" s="13"/>
      <c r="BG296" s="13"/>
    </row>
    <row r="297" spans="1:59" x14ac:dyDescent="0.35">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c r="AD297" s="13"/>
      <c r="AE297" s="13"/>
      <c r="AF297" s="13"/>
      <c r="AG297" s="13"/>
      <c r="AH297" s="13"/>
      <c r="AI297" s="13"/>
      <c r="AJ297" s="13"/>
      <c r="AK297" s="13"/>
      <c r="AL297" s="13"/>
      <c r="AM297" s="13"/>
      <c r="AN297" s="13"/>
      <c r="AO297" s="13"/>
      <c r="AP297" s="13"/>
      <c r="AQ297" s="13"/>
      <c r="AR297" s="13"/>
      <c r="AS297" s="13"/>
      <c r="AT297" s="13"/>
      <c r="AU297" s="13"/>
      <c r="AV297" s="13"/>
      <c r="AW297" s="13"/>
      <c r="AX297" s="13"/>
      <c r="AY297" s="13"/>
      <c r="AZ297" s="13"/>
      <c r="BA297" s="13"/>
      <c r="BB297" s="13"/>
      <c r="BC297" s="13"/>
      <c r="BD297" s="13"/>
      <c r="BE297" s="13"/>
      <c r="BF297" s="13"/>
      <c r="BG297" s="13"/>
    </row>
    <row r="298" spans="1:59" x14ac:dyDescent="0.35">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c r="AD298" s="13"/>
      <c r="AE298" s="13"/>
      <c r="AF298" s="13"/>
      <c r="AG298" s="13"/>
      <c r="AH298" s="13"/>
      <c r="AI298" s="13"/>
      <c r="AJ298" s="13"/>
      <c r="AK298" s="13"/>
      <c r="AL298" s="13"/>
      <c r="AM298" s="13"/>
      <c r="AN298" s="13"/>
      <c r="AO298" s="13"/>
      <c r="AP298" s="13"/>
      <c r="AQ298" s="13"/>
      <c r="AR298" s="13"/>
      <c r="AS298" s="13"/>
      <c r="AT298" s="13"/>
      <c r="AU298" s="13"/>
      <c r="AV298" s="13"/>
      <c r="AW298" s="13"/>
      <c r="AX298" s="13"/>
      <c r="AY298" s="13"/>
      <c r="AZ298" s="13"/>
      <c r="BA298" s="13"/>
      <c r="BB298" s="13"/>
      <c r="BC298" s="13"/>
      <c r="BD298" s="13"/>
      <c r="BE298" s="13"/>
      <c r="BF298" s="13"/>
      <c r="BG298" s="13"/>
    </row>
    <row r="299" spans="1:59" x14ac:dyDescent="0.35">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c r="AD299" s="13"/>
      <c r="AE299" s="13"/>
      <c r="AF299" s="13"/>
      <c r="AG299" s="13"/>
      <c r="AH299" s="13"/>
      <c r="AI299" s="13"/>
      <c r="AJ299" s="13"/>
      <c r="AK299" s="13"/>
      <c r="AL299" s="13"/>
      <c r="AM299" s="13"/>
      <c r="AN299" s="13"/>
      <c r="AO299" s="13"/>
      <c r="AP299" s="13"/>
      <c r="AQ299" s="13"/>
      <c r="AR299" s="13"/>
      <c r="AS299" s="13"/>
      <c r="AT299" s="13"/>
      <c r="AU299" s="13"/>
      <c r="AV299" s="13"/>
      <c r="AW299" s="13"/>
      <c r="AX299" s="13"/>
      <c r="AY299" s="13"/>
      <c r="AZ299" s="13"/>
      <c r="BA299" s="13"/>
      <c r="BB299" s="13"/>
      <c r="BC299" s="13"/>
      <c r="BD299" s="13"/>
      <c r="BE299" s="13"/>
      <c r="BF299" s="13"/>
      <c r="BG299" s="13"/>
    </row>
    <row r="300" spans="1:59" x14ac:dyDescent="0.35">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c r="AD300" s="13"/>
      <c r="AE300" s="13"/>
      <c r="AF300" s="13"/>
      <c r="AG300" s="13"/>
      <c r="AH300" s="13"/>
      <c r="AI300" s="13"/>
      <c r="AJ300" s="13"/>
      <c r="AK300" s="13"/>
      <c r="AL300" s="13"/>
      <c r="AM300" s="13"/>
      <c r="AN300" s="13"/>
      <c r="AO300" s="13"/>
      <c r="AP300" s="13"/>
      <c r="AQ300" s="13"/>
      <c r="AR300" s="13"/>
      <c r="AS300" s="13"/>
      <c r="AT300" s="13"/>
      <c r="AU300" s="13"/>
      <c r="AV300" s="13"/>
      <c r="AW300" s="13"/>
      <c r="AX300" s="13"/>
      <c r="AY300" s="13"/>
      <c r="AZ300" s="13"/>
      <c r="BA300" s="13"/>
      <c r="BB300" s="13"/>
      <c r="BC300" s="13"/>
      <c r="BD300" s="13"/>
      <c r="BE300" s="13"/>
      <c r="BF300" s="13"/>
      <c r="BG300" s="13"/>
    </row>
    <row r="301" spans="1:59" x14ac:dyDescent="0.35">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c r="AD301" s="13"/>
      <c r="AE301" s="13"/>
      <c r="AF301" s="13"/>
      <c r="AG301" s="13"/>
      <c r="AH301" s="13"/>
      <c r="AI301" s="13"/>
      <c r="AJ301" s="13"/>
      <c r="AK301" s="13"/>
      <c r="AL301" s="13"/>
      <c r="AM301" s="13"/>
      <c r="AN301" s="13"/>
      <c r="AO301" s="13"/>
      <c r="AP301" s="13"/>
      <c r="AQ301" s="13"/>
      <c r="AR301" s="13"/>
      <c r="AS301" s="13"/>
      <c r="AT301" s="13"/>
      <c r="AU301" s="13"/>
      <c r="AV301" s="13"/>
      <c r="AW301" s="13"/>
      <c r="AX301" s="13"/>
      <c r="AY301" s="13"/>
      <c r="AZ301" s="13"/>
      <c r="BA301" s="13"/>
      <c r="BB301" s="13"/>
      <c r="BC301" s="13"/>
      <c r="BD301" s="13"/>
      <c r="BE301" s="13"/>
      <c r="BF301" s="13"/>
      <c r="BG301" s="13"/>
    </row>
    <row r="302" spans="1:59" x14ac:dyDescent="0.35">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c r="AD302" s="13"/>
      <c r="AE302" s="13"/>
      <c r="AF302" s="13"/>
      <c r="AG302" s="13"/>
      <c r="AH302" s="13"/>
      <c r="AI302" s="13"/>
      <c r="AJ302" s="13"/>
      <c r="AK302" s="13"/>
      <c r="AL302" s="13"/>
      <c r="AM302" s="13"/>
      <c r="AN302" s="13"/>
      <c r="AO302" s="13"/>
      <c r="AP302" s="13"/>
      <c r="AQ302" s="13"/>
      <c r="AR302" s="13"/>
      <c r="AS302" s="13"/>
      <c r="AT302" s="13"/>
      <c r="AU302" s="13"/>
      <c r="AV302" s="13"/>
      <c r="AW302" s="13"/>
      <c r="AX302" s="13"/>
      <c r="AY302" s="13"/>
      <c r="AZ302" s="13"/>
      <c r="BA302" s="13"/>
      <c r="BB302" s="13"/>
      <c r="BC302" s="13"/>
      <c r="BD302" s="13"/>
      <c r="BE302" s="13"/>
      <c r="BF302" s="13"/>
      <c r="BG302" s="13"/>
    </row>
    <row r="303" spans="1:59" x14ac:dyDescent="0.35">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c r="AD303" s="13"/>
      <c r="AE303" s="13"/>
      <c r="AF303" s="13"/>
      <c r="AG303" s="13"/>
      <c r="AH303" s="13"/>
      <c r="AI303" s="13"/>
      <c r="AJ303" s="13"/>
      <c r="AK303" s="13"/>
      <c r="AL303" s="13"/>
      <c r="AM303" s="13"/>
      <c r="AN303" s="13"/>
      <c r="AO303" s="13"/>
      <c r="AP303" s="13"/>
      <c r="AQ303" s="13"/>
      <c r="AR303" s="13"/>
      <c r="AS303" s="13"/>
      <c r="AT303" s="13"/>
      <c r="AU303" s="13"/>
      <c r="AV303" s="13"/>
      <c r="AW303" s="13"/>
      <c r="AX303" s="13"/>
      <c r="AY303" s="13"/>
      <c r="AZ303" s="13"/>
      <c r="BA303" s="13"/>
      <c r="BB303" s="13"/>
      <c r="BC303" s="13"/>
      <c r="BD303" s="13"/>
      <c r="BE303" s="13"/>
      <c r="BF303" s="13"/>
      <c r="BG303" s="13"/>
    </row>
    <row r="304" spans="1:59" x14ac:dyDescent="0.35">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c r="AD304" s="13"/>
      <c r="AE304" s="13"/>
      <c r="AF304" s="13"/>
      <c r="AG304" s="13"/>
      <c r="AH304" s="13"/>
      <c r="AI304" s="13"/>
      <c r="AJ304" s="13"/>
      <c r="AK304" s="13"/>
      <c r="AL304" s="13"/>
      <c r="AM304" s="13"/>
      <c r="AN304" s="13"/>
      <c r="AO304" s="13"/>
      <c r="AP304" s="13"/>
      <c r="AQ304" s="13"/>
      <c r="AR304" s="13"/>
      <c r="AS304" s="13"/>
      <c r="AT304" s="13"/>
      <c r="AU304" s="13"/>
      <c r="AV304" s="13"/>
      <c r="AW304" s="13"/>
      <c r="AX304" s="13"/>
      <c r="AY304" s="13"/>
      <c r="AZ304" s="13"/>
      <c r="BA304" s="13"/>
      <c r="BB304" s="13"/>
      <c r="BC304" s="13"/>
      <c r="BD304" s="13"/>
      <c r="BE304" s="13"/>
      <c r="BF304" s="13"/>
      <c r="BG304" s="13"/>
    </row>
    <row r="305" spans="1:59" x14ac:dyDescent="0.35">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c r="AD305" s="13"/>
      <c r="AE305" s="13"/>
      <c r="AF305" s="13"/>
      <c r="AG305" s="13"/>
      <c r="AH305" s="13"/>
      <c r="AI305" s="13"/>
      <c r="AJ305" s="13"/>
      <c r="AK305" s="13"/>
      <c r="AL305" s="13"/>
      <c r="AM305" s="13"/>
      <c r="AN305" s="13"/>
      <c r="AO305" s="13"/>
      <c r="AP305" s="13"/>
      <c r="AQ305" s="13"/>
      <c r="AR305" s="13"/>
      <c r="AS305" s="13"/>
      <c r="AT305" s="13"/>
      <c r="AU305" s="13"/>
      <c r="AV305" s="13"/>
      <c r="AW305" s="13"/>
      <c r="AX305" s="13"/>
      <c r="AY305" s="13"/>
      <c r="AZ305" s="13"/>
      <c r="BA305" s="13"/>
      <c r="BB305" s="13"/>
      <c r="BC305" s="13"/>
      <c r="BD305" s="13"/>
      <c r="BE305" s="13"/>
      <c r="BF305" s="13"/>
      <c r="BG305" s="13"/>
    </row>
    <row r="306" spans="1:59" x14ac:dyDescent="0.35">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c r="AD306" s="13"/>
      <c r="AE306" s="13"/>
      <c r="AF306" s="13"/>
      <c r="AG306" s="13"/>
      <c r="AH306" s="13"/>
      <c r="AI306" s="13"/>
      <c r="AJ306" s="13"/>
      <c r="AK306" s="13"/>
      <c r="AL306" s="13"/>
      <c r="AM306" s="13"/>
      <c r="AN306" s="13"/>
      <c r="AO306" s="13"/>
      <c r="AP306" s="13"/>
      <c r="AQ306" s="13"/>
      <c r="AR306" s="13"/>
      <c r="AS306" s="13"/>
      <c r="AT306" s="13"/>
      <c r="AU306" s="13"/>
      <c r="AV306" s="13"/>
      <c r="AW306" s="13"/>
      <c r="AX306" s="13"/>
      <c r="AY306" s="13"/>
      <c r="AZ306" s="13"/>
      <c r="BA306" s="13"/>
      <c r="BB306" s="13"/>
      <c r="BC306" s="13"/>
      <c r="BD306" s="13"/>
      <c r="BE306" s="13"/>
      <c r="BF306" s="13"/>
      <c r="BG306" s="13"/>
    </row>
    <row r="307" spans="1:59" x14ac:dyDescent="0.35">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c r="AD307" s="13"/>
      <c r="AE307" s="13"/>
      <c r="AF307" s="13"/>
      <c r="AG307" s="13"/>
      <c r="AH307" s="13"/>
      <c r="AI307" s="13"/>
      <c r="AJ307" s="13"/>
      <c r="AK307" s="13"/>
      <c r="AL307" s="13"/>
      <c r="AM307" s="13"/>
      <c r="AN307" s="13"/>
      <c r="AO307" s="13"/>
      <c r="AP307" s="13"/>
      <c r="AQ307" s="13"/>
      <c r="AR307" s="13"/>
      <c r="AS307" s="13"/>
      <c r="AT307" s="13"/>
      <c r="AU307" s="13"/>
      <c r="AV307" s="13"/>
      <c r="AW307" s="13"/>
      <c r="AX307" s="13"/>
      <c r="AY307" s="13"/>
      <c r="AZ307" s="13"/>
      <c r="BA307" s="13"/>
      <c r="BB307" s="13"/>
      <c r="BC307" s="13"/>
      <c r="BD307" s="13"/>
      <c r="BE307" s="13"/>
      <c r="BF307" s="13"/>
      <c r="BG307" s="13"/>
    </row>
    <row r="308" spans="1:59" x14ac:dyDescent="0.35">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c r="AD308" s="13"/>
      <c r="AE308" s="13"/>
      <c r="AF308" s="13"/>
      <c r="AG308" s="13"/>
      <c r="AH308" s="13"/>
      <c r="AI308" s="13"/>
      <c r="AJ308" s="13"/>
      <c r="AK308" s="13"/>
      <c r="AL308" s="13"/>
      <c r="AM308" s="13"/>
      <c r="AN308" s="13"/>
      <c r="AO308" s="13"/>
      <c r="AP308" s="13"/>
      <c r="AQ308" s="13"/>
      <c r="AR308" s="13"/>
      <c r="AS308" s="13"/>
      <c r="AT308" s="13"/>
      <c r="AU308" s="13"/>
      <c r="AV308" s="13"/>
      <c r="AW308" s="13"/>
      <c r="AX308" s="13"/>
      <c r="AY308" s="13"/>
      <c r="AZ308" s="13"/>
      <c r="BA308" s="13"/>
      <c r="BB308" s="13"/>
      <c r="BC308" s="13"/>
      <c r="BD308" s="13"/>
      <c r="BE308" s="13"/>
      <c r="BF308" s="13"/>
      <c r="BG308" s="13"/>
    </row>
    <row r="309" spans="1:59" x14ac:dyDescent="0.35">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c r="AD309" s="13"/>
      <c r="AE309" s="13"/>
      <c r="AF309" s="13"/>
      <c r="AG309" s="13"/>
      <c r="AH309" s="13"/>
      <c r="AI309" s="13"/>
      <c r="AJ309" s="13"/>
      <c r="AK309" s="13"/>
      <c r="AL309" s="13"/>
      <c r="AM309" s="13"/>
      <c r="AN309" s="13"/>
      <c r="AO309" s="13"/>
      <c r="AP309" s="13"/>
      <c r="AQ309" s="13"/>
      <c r="AR309" s="13"/>
      <c r="AS309" s="13"/>
      <c r="AT309" s="13"/>
      <c r="AU309" s="13"/>
      <c r="AV309" s="13"/>
      <c r="AW309" s="13"/>
      <c r="AX309" s="13"/>
      <c r="AY309" s="13"/>
      <c r="AZ309" s="13"/>
      <c r="BA309" s="13"/>
      <c r="BB309" s="13"/>
      <c r="BC309" s="13"/>
      <c r="BD309" s="13"/>
      <c r="BE309" s="13"/>
      <c r="BF309" s="13"/>
      <c r="BG309" s="13"/>
    </row>
    <row r="310" spans="1:59" x14ac:dyDescent="0.35">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c r="AD310" s="13"/>
      <c r="AE310" s="13"/>
      <c r="AF310" s="13"/>
      <c r="AG310" s="13"/>
      <c r="AH310" s="13"/>
      <c r="AI310" s="13"/>
      <c r="AJ310" s="13"/>
      <c r="AK310" s="13"/>
      <c r="AL310" s="13"/>
      <c r="AM310" s="13"/>
      <c r="AN310" s="13"/>
      <c r="AO310" s="13"/>
      <c r="AP310" s="13"/>
      <c r="AQ310" s="13"/>
      <c r="AR310" s="13"/>
      <c r="AS310" s="13"/>
      <c r="AT310" s="13"/>
      <c r="AU310" s="13"/>
      <c r="AV310" s="13"/>
      <c r="AW310" s="13"/>
      <c r="AX310" s="13"/>
      <c r="AY310" s="13"/>
      <c r="AZ310" s="13"/>
      <c r="BA310" s="13"/>
      <c r="BB310" s="13"/>
      <c r="BC310" s="13"/>
      <c r="BD310" s="13"/>
      <c r="BE310" s="13"/>
      <c r="BF310" s="13"/>
      <c r="BG310" s="13"/>
    </row>
    <row r="311" spans="1:59" x14ac:dyDescent="0.35">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c r="AD311" s="13"/>
      <c r="AE311" s="13"/>
      <c r="AF311" s="13"/>
      <c r="AG311" s="13"/>
      <c r="AH311" s="13"/>
      <c r="AI311" s="13"/>
      <c r="AJ311" s="13"/>
      <c r="AK311" s="13"/>
      <c r="AL311" s="13"/>
      <c r="AM311" s="13"/>
      <c r="AN311" s="13"/>
      <c r="AO311" s="13"/>
      <c r="AP311" s="13"/>
      <c r="AQ311" s="13"/>
      <c r="AR311" s="13"/>
      <c r="AS311" s="13"/>
      <c r="AT311" s="13"/>
      <c r="AU311" s="13"/>
      <c r="AV311" s="13"/>
      <c r="AW311" s="13"/>
      <c r="AX311" s="13"/>
      <c r="AY311" s="13"/>
      <c r="AZ311" s="13"/>
      <c r="BA311" s="13"/>
      <c r="BB311" s="13"/>
      <c r="BC311" s="13"/>
      <c r="BD311" s="13"/>
      <c r="BE311" s="13"/>
      <c r="BF311" s="13"/>
      <c r="BG311" s="13"/>
    </row>
    <row r="312" spans="1:59" x14ac:dyDescent="0.35">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c r="AD312" s="13"/>
      <c r="AE312" s="13"/>
      <c r="AF312" s="13"/>
      <c r="AG312" s="13"/>
      <c r="AH312" s="13"/>
      <c r="AI312" s="13"/>
      <c r="AJ312" s="13"/>
      <c r="AK312" s="13"/>
      <c r="AL312" s="13"/>
      <c r="AM312" s="13"/>
      <c r="AN312" s="13"/>
      <c r="AO312" s="13"/>
      <c r="AP312" s="13"/>
      <c r="AQ312" s="13"/>
      <c r="AR312" s="13"/>
      <c r="AS312" s="13"/>
      <c r="AT312" s="13"/>
      <c r="AU312" s="13"/>
      <c r="AV312" s="13"/>
      <c r="AW312" s="13"/>
      <c r="AX312" s="13"/>
      <c r="AY312" s="13"/>
      <c r="AZ312" s="13"/>
      <c r="BA312" s="13"/>
      <c r="BB312" s="13"/>
      <c r="BC312" s="13"/>
      <c r="BD312" s="13"/>
      <c r="BE312" s="13"/>
      <c r="BF312" s="13"/>
      <c r="BG312" s="13"/>
    </row>
    <row r="313" spans="1:59" x14ac:dyDescent="0.35">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c r="AD313" s="13"/>
      <c r="AE313" s="13"/>
      <c r="AF313" s="13"/>
      <c r="AG313" s="13"/>
      <c r="AH313" s="13"/>
      <c r="AI313" s="13"/>
      <c r="AJ313" s="13"/>
      <c r="AK313" s="13"/>
      <c r="AL313" s="13"/>
      <c r="AM313" s="13"/>
      <c r="AN313" s="13"/>
      <c r="AO313" s="13"/>
      <c r="AP313" s="13"/>
      <c r="AQ313" s="13"/>
      <c r="AR313" s="13"/>
      <c r="AS313" s="13"/>
      <c r="AT313" s="13"/>
      <c r="AU313" s="13"/>
      <c r="AV313" s="13"/>
      <c r="AW313" s="13"/>
      <c r="AX313" s="13"/>
      <c r="AY313" s="13"/>
      <c r="AZ313" s="13"/>
      <c r="BA313" s="13"/>
      <c r="BB313" s="13"/>
      <c r="BC313" s="13"/>
      <c r="BD313" s="13"/>
      <c r="BE313" s="13"/>
      <c r="BF313" s="13"/>
      <c r="BG313" s="13"/>
    </row>
    <row r="314" spans="1:59" x14ac:dyDescent="0.35">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c r="AD314" s="13"/>
      <c r="AE314" s="13"/>
      <c r="AF314" s="13"/>
      <c r="AG314" s="13"/>
      <c r="AH314" s="13"/>
      <c r="AI314" s="13"/>
      <c r="AJ314" s="13"/>
      <c r="AK314" s="13"/>
      <c r="AL314" s="13"/>
      <c r="AM314" s="13"/>
      <c r="AN314" s="13"/>
      <c r="AO314" s="13"/>
      <c r="AP314" s="13"/>
      <c r="AQ314" s="13"/>
      <c r="AR314" s="13"/>
      <c r="AS314" s="13"/>
      <c r="AT314" s="13"/>
      <c r="AU314" s="13"/>
      <c r="AV314" s="13"/>
      <c r="AW314" s="13"/>
      <c r="AX314" s="13"/>
      <c r="AY314" s="13"/>
      <c r="AZ314" s="13"/>
      <c r="BA314" s="13"/>
      <c r="BB314" s="13"/>
      <c r="BC314" s="13"/>
      <c r="BD314" s="13"/>
      <c r="BE314" s="13"/>
      <c r="BF314" s="13"/>
      <c r="BG314" s="13"/>
    </row>
    <row r="315" spans="1:59" x14ac:dyDescent="0.35">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c r="AD315" s="13"/>
      <c r="AE315" s="13"/>
      <c r="AF315" s="13"/>
      <c r="AG315" s="13"/>
      <c r="AH315" s="13"/>
      <c r="AI315" s="13"/>
      <c r="AJ315" s="13"/>
      <c r="AK315" s="13"/>
      <c r="AL315" s="13"/>
      <c r="AM315" s="13"/>
      <c r="AN315" s="13"/>
      <c r="AO315" s="13"/>
      <c r="AP315" s="13"/>
      <c r="AQ315" s="13"/>
      <c r="AR315" s="13"/>
      <c r="AS315" s="13"/>
      <c r="AT315" s="13"/>
      <c r="AU315" s="13"/>
      <c r="AV315" s="13"/>
      <c r="AW315" s="13"/>
      <c r="AX315" s="13"/>
      <c r="AY315" s="13"/>
      <c r="AZ315" s="13"/>
      <c r="BA315" s="13"/>
      <c r="BB315" s="13"/>
      <c r="BC315" s="13"/>
      <c r="BD315" s="13"/>
      <c r="BE315" s="13"/>
      <c r="BF315" s="13"/>
      <c r="BG315" s="13"/>
    </row>
    <row r="316" spans="1:59" x14ac:dyDescent="0.35">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c r="AD316" s="13"/>
      <c r="AE316" s="13"/>
      <c r="AF316" s="13"/>
      <c r="AG316" s="13"/>
      <c r="AH316" s="13"/>
      <c r="AI316" s="13"/>
      <c r="AJ316" s="13"/>
      <c r="AK316" s="13"/>
      <c r="AL316" s="13"/>
      <c r="AM316" s="13"/>
      <c r="AN316" s="13"/>
      <c r="AO316" s="13"/>
      <c r="AP316" s="13"/>
      <c r="AQ316" s="13"/>
      <c r="AR316" s="13"/>
      <c r="AS316" s="13"/>
      <c r="AT316" s="13"/>
      <c r="AU316" s="13"/>
      <c r="AV316" s="13"/>
      <c r="AW316" s="13"/>
      <c r="AX316" s="13"/>
      <c r="AY316" s="13"/>
      <c r="AZ316" s="13"/>
      <c r="BA316" s="13"/>
      <c r="BB316" s="13"/>
      <c r="BC316" s="13"/>
      <c r="BD316" s="13"/>
      <c r="BE316" s="13"/>
      <c r="BF316" s="13"/>
      <c r="BG316" s="13"/>
    </row>
    <row r="317" spans="1:59" x14ac:dyDescent="0.35">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c r="AD317" s="13"/>
      <c r="AE317" s="13"/>
      <c r="AF317" s="13"/>
      <c r="AG317" s="13"/>
      <c r="AH317" s="13"/>
      <c r="AI317" s="13"/>
      <c r="AJ317" s="13"/>
      <c r="AK317" s="13"/>
      <c r="AL317" s="13"/>
      <c r="AM317" s="13"/>
      <c r="AN317" s="13"/>
      <c r="AO317" s="13"/>
      <c r="AP317" s="13"/>
      <c r="AQ317" s="13"/>
      <c r="AR317" s="13"/>
      <c r="AS317" s="13"/>
      <c r="AT317" s="13"/>
      <c r="AU317" s="13"/>
      <c r="AV317" s="13"/>
      <c r="AW317" s="13"/>
      <c r="AX317" s="13"/>
      <c r="AY317" s="13"/>
      <c r="AZ317" s="13"/>
      <c r="BA317" s="13"/>
      <c r="BB317" s="13"/>
      <c r="BC317" s="13"/>
      <c r="BD317" s="13"/>
      <c r="BE317" s="13"/>
      <c r="BF317" s="13"/>
      <c r="BG317" s="13"/>
    </row>
    <row r="318" spans="1:59" x14ac:dyDescent="0.35">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c r="AD318" s="13"/>
      <c r="AE318" s="13"/>
      <c r="AF318" s="13"/>
      <c r="AG318" s="13"/>
      <c r="AH318" s="13"/>
      <c r="AI318" s="13"/>
      <c r="AJ318" s="13"/>
      <c r="AK318" s="13"/>
      <c r="AL318" s="13"/>
      <c r="AM318" s="13"/>
      <c r="AN318" s="13"/>
      <c r="AO318" s="13"/>
      <c r="AP318" s="13"/>
      <c r="AQ318" s="13"/>
      <c r="AR318" s="13"/>
      <c r="AS318" s="13"/>
      <c r="AT318" s="13"/>
      <c r="AU318" s="13"/>
      <c r="AV318" s="13"/>
      <c r="AW318" s="13"/>
      <c r="AX318" s="13"/>
      <c r="AY318" s="13"/>
      <c r="AZ318" s="13"/>
      <c r="BA318" s="13"/>
      <c r="BB318" s="13"/>
      <c r="BC318" s="13"/>
      <c r="BD318" s="13"/>
      <c r="BE318" s="13"/>
      <c r="BF318" s="13"/>
      <c r="BG318" s="13"/>
    </row>
    <row r="319" spans="1:59" x14ac:dyDescent="0.35">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c r="AD319" s="13"/>
      <c r="AE319" s="13"/>
      <c r="AF319" s="13"/>
      <c r="AG319" s="13"/>
      <c r="AH319" s="13"/>
      <c r="AI319" s="13"/>
      <c r="AJ319" s="13"/>
      <c r="AK319" s="13"/>
      <c r="AL319" s="13"/>
      <c r="AM319" s="13"/>
      <c r="AN319" s="13"/>
      <c r="AO319" s="13"/>
      <c r="AP319" s="13"/>
      <c r="AQ319" s="13"/>
      <c r="AR319" s="13"/>
      <c r="AS319" s="13"/>
      <c r="AT319" s="13"/>
      <c r="AU319" s="13"/>
      <c r="AV319" s="13"/>
      <c r="AW319" s="13"/>
      <c r="AX319" s="13"/>
      <c r="AY319" s="13"/>
      <c r="AZ319" s="13"/>
      <c r="BA319" s="13"/>
      <c r="BB319" s="13"/>
      <c r="BC319" s="13"/>
      <c r="BD319" s="13"/>
      <c r="BE319" s="13"/>
      <c r="BF319" s="13"/>
      <c r="BG319" s="13"/>
    </row>
    <row r="320" spans="1:59" x14ac:dyDescent="0.35">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c r="AD320" s="13"/>
      <c r="AE320" s="13"/>
      <c r="AF320" s="13"/>
      <c r="AG320" s="13"/>
      <c r="AH320" s="13"/>
      <c r="AI320" s="13"/>
      <c r="AJ320" s="13"/>
      <c r="AK320" s="13"/>
      <c r="AL320" s="13"/>
      <c r="AM320" s="13"/>
      <c r="AN320" s="13"/>
      <c r="AO320" s="13"/>
      <c r="AP320" s="13"/>
      <c r="AQ320" s="13"/>
      <c r="AR320" s="13"/>
      <c r="AS320" s="13"/>
      <c r="AT320" s="13"/>
      <c r="AU320" s="13"/>
      <c r="AV320" s="13"/>
      <c r="AW320" s="13"/>
      <c r="AX320" s="13"/>
      <c r="AY320" s="13"/>
      <c r="AZ320" s="13"/>
      <c r="BA320" s="13"/>
      <c r="BB320" s="13"/>
      <c r="BC320" s="13"/>
      <c r="BD320" s="13"/>
      <c r="BE320" s="13"/>
      <c r="BF320" s="13"/>
      <c r="BG320" s="13"/>
    </row>
    <row r="321" spans="1:59" x14ac:dyDescent="0.35">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c r="AD321" s="13"/>
      <c r="AE321" s="13"/>
      <c r="AF321" s="13"/>
      <c r="AG321" s="13"/>
      <c r="AH321" s="13"/>
      <c r="AI321" s="13"/>
      <c r="AJ321" s="13"/>
      <c r="AK321" s="13"/>
      <c r="AL321" s="13"/>
      <c r="AM321" s="13"/>
      <c r="AN321" s="13"/>
      <c r="AO321" s="13"/>
      <c r="AP321" s="13"/>
      <c r="AQ321" s="13"/>
      <c r="AR321" s="13"/>
      <c r="AS321" s="13"/>
      <c r="AT321" s="13"/>
      <c r="AU321" s="13"/>
      <c r="AV321" s="13"/>
      <c r="AW321" s="13"/>
      <c r="AX321" s="13"/>
      <c r="AY321" s="13"/>
      <c r="AZ321" s="13"/>
      <c r="BA321" s="13"/>
      <c r="BB321" s="13"/>
      <c r="BC321" s="13"/>
      <c r="BD321" s="13"/>
      <c r="BE321" s="13"/>
      <c r="BF321" s="13"/>
      <c r="BG321" s="13"/>
    </row>
    <row r="322" spans="1:59" x14ac:dyDescent="0.35">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c r="AD322" s="13"/>
      <c r="AE322" s="13"/>
      <c r="AF322" s="13"/>
      <c r="AG322" s="13"/>
      <c r="AH322" s="13"/>
      <c r="AI322" s="13"/>
      <c r="AJ322" s="13"/>
      <c r="AK322" s="13"/>
      <c r="AL322" s="13"/>
      <c r="AM322" s="13"/>
      <c r="AN322" s="13"/>
      <c r="AO322" s="13"/>
      <c r="AP322" s="13"/>
      <c r="AQ322" s="13"/>
      <c r="AR322" s="13"/>
      <c r="AS322" s="13"/>
      <c r="AT322" s="13"/>
      <c r="AU322" s="13"/>
      <c r="AV322" s="13"/>
      <c r="AW322" s="13"/>
      <c r="AX322" s="13"/>
      <c r="AY322" s="13"/>
      <c r="AZ322" s="13"/>
      <c r="BA322" s="13"/>
      <c r="BB322" s="13"/>
      <c r="BC322" s="13"/>
      <c r="BD322" s="13"/>
      <c r="BE322" s="13"/>
      <c r="BF322" s="13"/>
      <c r="BG322" s="13"/>
    </row>
    <row r="323" spans="1:59" x14ac:dyDescent="0.35">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c r="AD323" s="13"/>
      <c r="AE323" s="13"/>
      <c r="AF323" s="13"/>
      <c r="AG323" s="13"/>
      <c r="AH323" s="13"/>
      <c r="AI323" s="13"/>
      <c r="AJ323" s="13"/>
      <c r="AK323" s="13"/>
      <c r="AL323" s="13"/>
      <c r="AM323" s="13"/>
      <c r="AN323" s="13"/>
      <c r="AO323" s="13"/>
      <c r="AP323" s="13"/>
      <c r="AQ323" s="13"/>
      <c r="AR323" s="13"/>
      <c r="AS323" s="13"/>
      <c r="AT323" s="13"/>
      <c r="AU323" s="13"/>
      <c r="AV323" s="13"/>
      <c r="AW323" s="13"/>
      <c r="AX323" s="13"/>
      <c r="AY323" s="13"/>
      <c r="AZ323" s="13"/>
      <c r="BA323" s="13"/>
      <c r="BB323" s="13"/>
      <c r="BC323" s="13"/>
      <c r="BD323" s="13"/>
      <c r="BE323" s="13"/>
      <c r="BF323" s="13"/>
      <c r="BG323" s="13"/>
    </row>
    <row r="324" spans="1:59" x14ac:dyDescent="0.35">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c r="AD324" s="13"/>
      <c r="AE324" s="13"/>
      <c r="AF324" s="13"/>
      <c r="AG324" s="13"/>
      <c r="AH324" s="13"/>
      <c r="AI324" s="13"/>
      <c r="AJ324" s="13"/>
      <c r="AK324" s="13"/>
      <c r="AL324" s="13"/>
      <c r="AM324" s="13"/>
      <c r="AN324" s="13"/>
      <c r="AO324" s="13"/>
      <c r="AP324" s="13"/>
      <c r="AQ324" s="13"/>
      <c r="AR324" s="13"/>
      <c r="AS324" s="13"/>
      <c r="AT324" s="13"/>
      <c r="AU324" s="13"/>
      <c r="AV324" s="13"/>
      <c r="AW324" s="13"/>
      <c r="AX324" s="13"/>
      <c r="AY324" s="13"/>
      <c r="AZ324" s="13"/>
      <c r="BA324" s="13"/>
      <c r="BB324" s="13"/>
      <c r="BC324" s="13"/>
      <c r="BD324" s="13"/>
      <c r="BE324" s="13"/>
      <c r="BF324" s="13"/>
      <c r="BG324" s="13"/>
    </row>
    <row r="325" spans="1:59" x14ac:dyDescent="0.35">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c r="AD325" s="13"/>
      <c r="AE325" s="13"/>
      <c r="AF325" s="13"/>
      <c r="AG325" s="13"/>
      <c r="AH325" s="13"/>
      <c r="AI325" s="13"/>
      <c r="AJ325" s="13"/>
      <c r="AK325" s="13"/>
      <c r="AL325" s="13"/>
      <c r="AM325" s="13"/>
      <c r="AN325" s="13"/>
      <c r="AO325" s="13"/>
      <c r="AP325" s="13"/>
      <c r="AQ325" s="13"/>
      <c r="AR325" s="13"/>
      <c r="AS325" s="13"/>
      <c r="AT325" s="13"/>
      <c r="AU325" s="13"/>
      <c r="AV325" s="13"/>
      <c r="AW325" s="13"/>
      <c r="AX325" s="13"/>
      <c r="AY325" s="13"/>
      <c r="AZ325" s="13"/>
      <c r="BA325" s="13"/>
      <c r="BB325" s="13"/>
      <c r="BC325" s="13"/>
      <c r="BD325" s="13"/>
      <c r="BE325" s="13"/>
      <c r="BF325" s="13"/>
      <c r="BG325" s="13"/>
    </row>
    <row r="326" spans="1:59" x14ac:dyDescent="0.35">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c r="AD326" s="13"/>
      <c r="AE326" s="13"/>
      <c r="AF326" s="13"/>
      <c r="AG326" s="13"/>
      <c r="AH326" s="13"/>
      <c r="AI326" s="13"/>
      <c r="AJ326" s="13"/>
      <c r="AK326" s="13"/>
      <c r="AL326" s="13"/>
      <c r="AM326" s="13"/>
      <c r="AN326" s="13"/>
      <c r="AO326" s="13"/>
      <c r="AP326" s="13"/>
      <c r="AQ326" s="13"/>
      <c r="AR326" s="13"/>
      <c r="AS326" s="13"/>
      <c r="AT326" s="13"/>
      <c r="AU326" s="13"/>
      <c r="AV326" s="13"/>
      <c r="AW326" s="13"/>
      <c r="AX326" s="13"/>
      <c r="AY326" s="13"/>
      <c r="AZ326" s="13"/>
      <c r="BA326" s="13"/>
      <c r="BB326" s="13"/>
      <c r="BC326" s="13"/>
      <c r="BD326" s="13"/>
      <c r="BE326" s="13"/>
      <c r="BF326" s="13"/>
      <c r="BG326" s="13"/>
    </row>
    <row r="327" spans="1:59" x14ac:dyDescent="0.35">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c r="AD327" s="13"/>
      <c r="AE327" s="13"/>
      <c r="AF327" s="13"/>
      <c r="AG327" s="13"/>
      <c r="AH327" s="13"/>
      <c r="AI327" s="13"/>
      <c r="AJ327" s="13"/>
      <c r="AK327" s="13"/>
      <c r="AL327" s="13"/>
      <c r="AM327" s="13"/>
      <c r="AN327" s="13"/>
      <c r="AO327" s="13"/>
      <c r="AP327" s="13"/>
      <c r="AQ327" s="13"/>
      <c r="AR327" s="13"/>
      <c r="AS327" s="13"/>
      <c r="AT327" s="13"/>
      <c r="AU327" s="13"/>
      <c r="AV327" s="13"/>
      <c r="AW327" s="13"/>
      <c r="AX327" s="13"/>
      <c r="AY327" s="13"/>
      <c r="AZ327" s="13"/>
      <c r="BA327" s="13"/>
      <c r="BB327" s="13"/>
      <c r="BC327" s="13"/>
      <c r="BD327" s="13"/>
      <c r="BE327" s="13"/>
      <c r="BF327" s="13"/>
      <c r="BG327" s="13"/>
    </row>
    <row r="328" spans="1:59" x14ac:dyDescent="0.35">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c r="AD328" s="13"/>
      <c r="AE328" s="13"/>
      <c r="AF328" s="13"/>
      <c r="AG328" s="13"/>
      <c r="AH328" s="13"/>
      <c r="AI328" s="13"/>
      <c r="AJ328" s="13"/>
      <c r="AK328" s="13"/>
      <c r="AL328" s="13"/>
      <c r="AM328" s="13"/>
      <c r="AN328" s="13"/>
      <c r="AO328" s="13"/>
      <c r="AP328" s="13"/>
      <c r="AQ328" s="13"/>
      <c r="AR328" s="13"/>
      <c r="AS328" s="13"/>
      <c r="AT328" s="13"/>
      <c r="AU328" s="13"/>
      <c r="AV328" s="13"/>
      <c r="AW328" s="13"/>
      <c r="AX328" s="13"/>
      <c r="AY328" s="13"/>
      <c r="AZ328" s="13"/>
      <c r="BA328" s="13"/>
      <c r="BB328" s="13"/>
      <c r="BC328" s="13"/>
      <c r="BD328" s="13"/>
      <c r="BE328" s="13"/>
      <c r="BF328" s="13"/>
      <c r="BG328" s="13"/>
    </row>
    <row r="329" spans="1:59" x14ac:dyDescent="0.35">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c r="AD329" s="13"/>
      <c r="AE329" s="13"/>
      <c r="AF329" s="13"/>
      <c r="AG329" s="13"/>
      <c r="AH329" s="13"/>
      <c r="AI329" s="13"/>
      <c r="AJ329" s="13"/>
      <c r="AK329" s="13"/>
      <c r="AL329" s="13"/>
      <c r="AM329" s="13"/>
      <c r="AN329" s="13"/>
      <c r="AO329" s="13"/>
      <c r="AP329" s="13"/>
      <c r="AQ329" s="13"/>
      <c r="AR329" s="13"/>
      <c r="AS329" s="13"/>
      <c r="AT329" s="13"/>
      <c r="AU329" s="13"/>
      <c r="AV329" s="13"/>
      <c r="AW329" s="13"/>
      <c r="AX329" s="13"/>
      <c r="AY329" s="13"/>
      <c r="AZ329" s="13"/>
      <c r="BA329" s="13"/>
      <c r="BB329" s="13"/>
      <c r="BC329" s="13"/>
      <c r="BD329" s="13"/>
      <c r="BE329" s="13"/>
      <c r="BF329" s="13"/>
      <c r="BG329" s="13"/>
    </row>
    <row r="330" spans="1:59" x14ac:dyDescent="0.35">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c r="AD330" s="13"/>
      <c r="AE330" s="13"/>
      <c r="AF330" s="13"/>
      <c r="AG330" s="13"/>
      <c r="AH330" s="13"/>
      <c r="AI330" s="13"/>
      <c r="AJ330" s="13"/>
      <c r="AK330" s="13"/>
      <c r="AL330" s="13"/>
      <c r="AM330" s="13"/>
      <c r="AN330" s="13"/>
      <c r="AO330" s="13"/>
      <c r="AP330" s="13"/>
      <c r="AQ330" s="13"/>
      <c r="AR330" s="13"/>
      <c r="AS330" s="13"/>
      <c r="AT330" s="13"/>
      <c r="AU330" s="13"/>
      <c r="AV330" s="13"/>
      <c r="AW330" s="13"/>
      <c r="AX330" s="13"/>
      <c r="AY330" s="13"/>
      <c r="AZ330" s="13"/>
      <c r="BA330" s="13"/>
      <c r="BB330" s="13"/>
      <c r="BC330" s="13"/>
      <c r="BD330" s="13"/>
      <c r="BE330" s="13"/>
      <c r="BF330" s="13"/>
      <c r="BG330" s="13"/>
    </row>
    <row r="331" spans="1:59" x14ac:dyDescent="0.35">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c r="AD331" s="13"/>
      <c r="AE331" s="13"/>
      <c r="AF331" s="13"/>
      <c r="AG331" s="13"/>
      <c r="AH331" s="13"/>
      <c r="AI331" s="13"/>
      <c r="AJ331" s="13"/>
      <c r="AK331" s="13"/>
      <c r="AL331" s="13"/>
      <c r="AM331" s="13"/>
      <c r="AN331" s="13"/>
      <c r="AO331" s="13"/>
      <c r="AP331" s="13"/>
      <c r="AQ331" s="13"/>
      <c r="AR331" s="13"/>
      <c r="AS331" s="13"/>
      <c r="AT331" s="13"/>
      <c r="AU331" s="13"/>
      <c r="AV331" s="13"/>
      <c r="AW331" s="13"/>
      <c r="AX331" s="13"/>
      <c r="AY331" s="13"/>
      <c r="AZ331" s="13"/>
      <c r="BA331" s="13"/>
      <c r="BB331" s="13"/>
      <c r="BC331" s="13"/>
      <c r="BD331" s="13"/>
      <c r="BE331" s="13"/>
      <c r="BF331" s="13"/>
      <c r="BG331" s="13"/>
    </row>
    <row r="332" spans="1:59" x14ac:dyDescent="0.35">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c r="AD332" s="13"/>
      <c r="AE332" s="13"/>
      <c r="AF332" s="13"/>
      <c r="AG332" s="13"/>
      <c r="AH332" s="13"/>
      <c r="AI332" s="13"/>
      <c r="AJ332" s="13"/>
      <c r="AK332" s="13"/>
      <c r="AL332" s="13"/>
      <c r="AM332" s="13"/>
      <c r="AN332" s="13"/>
      <c r="AO332" s="13"/>
      <c r="AP332" s="13"/>
      <c r="AQ332" s="13"/>
      <c r="AR332" s="13"/>
      <c r="AS332" s="13"/>
      <c r="AT332" s="13"/>
      <c r="AU332" s="13"/>
      <c r="AV332" s="13"/>
      <c r="AW332" s="13"/>
      <c r="AX332" s="13"/>
      <c r="AY332" s="13"/>
      <c r="AZ332" s="13"/>
      <c r="BA332" s="13"/>
      <c r="BB332" s="13"/>
      <c r="BC332" s="13"/>
      <c r="BD332" s="13"/>
      <c r="BE332" s="13"/>
      <c r="BF332" s="13"/>
      <c r="BG332" s="13"/>
    </row>
    <row r="333" spans="1:59" x14ac:dyDescent="0.35">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c r="AD333" s="13"/>
      <c r="AE333" s="13"/>
      <c r="AF333" s="13"/>
      <c r="AG333" s="13"/>
      <c r="AH333" s="13"/>
      <c r="AI333" s="13"/>
      <c r="AJ333" s="13"/>
      <c r="AK333" s="13"/>
      <c r="AL333" s="13"/>
      <c r="AM333" s="13"/>
      <c r="AN333" s="13"/>
      <c r="AO333" s="13"/>
      <c r="AP333" s="13"/>
      <c r="AQ333" s="13"/>
      <c r="AR333" s="13"/>
      <c r="AS333" s="13"/>
      <c r="AT333" s="13"/>
      <c r="AU333" s="13"/>
      <c r="AV333" s="13"/>
      <c r="AW333" s="13"/>
      <c r="AX333" s="13"/>
      <c r="AY333" s="13"/>
      <c r="AZ333" s="13"/>
      <c r="BA333" s="13"/>
      <c r="BB333" s="13"/>
      <c r="BC333" s="13"/>
      <c r="BD333" s="13"/>
      <c r="BE333" s="13"/>
      <c r="BF333" s="13"/>
      <c r="BG333" s="13"/>
    </row>
    <row r="334" spans="1:59" x14ac:dyDescent="0.35">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c r="AD334" s="13"/>
      <c r="AE334" s="13"/>
      <c r="AF334" s="13"/>
      <c r="AG334" s="13"/>
      <c r="AH334" s="13"/>
      <c r="AI334" s="13"/>
      <c r="AJ334" s="13"/>
      <c r="AK334" s="13"/>
      <c r="AL334" s="13"/>
      <c r="AM334" s="13"/>
      <c r="AN334" s="13"/>
      <c r="AO334" s="13"/>
      <c r="AP334" s="13"/>
      <c r="AQ334" s="13"/>
      <c r="AR334" s="13"/>
      <c r="AS334" s="13"/>
      <c r="AT334" s="13"/>
      <c r="AU334" s="13"/>
      <c r="AV334" s="13"/>
      <c r="AW334" s="13"/>
      <c r="AX334" s="13"/>
      <c r="AY334" s="13"/>
      <c r="AZ334" s="13"/>
      <c r="BA334" s="13"/>
      <c r="BB334" s="13"/>
      <c r="BC334" s="13"/>
      <c r="BD334" s="13"/>
      <c r="BE334" s="13"/>
      <c r="BF334" s="13"/>
      <c r="BG334" s="13"/>
    </row>
    <row r="335" spans="1:59" x14ac:dyDescent="0.35">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c r="AD335" s="13"/>
      <c r="AE335" s="13"/>
      <c r="AF335" s="13"/>
      <c r="AG335" s="13"/>
      <c r="AH335" s="13"/>
      <c r="AI335" s="13"/>
      <c r="AJ335" s="13"/>
      <c r="AK335" s="13"/>
      <c r="AL335" s="13"/>
      <c r="AM335" s="13"/>
      <c r="AN335" s="13"/>
      <c r="AO335" s="13"/>
      <c r="AP335" s="13"/>
      <c r="AQ335" s="13"/>
      <c r="AR335" s="13"/>
      <c r="AS335" s="13"/>
      <c r="AT335" s="13"/>
      <c r="AU335" s="13"/>
      <c r="AV335" s="13"/>
      <c r="AW335" s="13"/>
      <c r="AX335" s="13"/>
      <c r="AY335" s="13"/>
      <c r="AZ335" s="13"/>
      <c r="BA335" s="13"/>
      <c r="BB335" s="13"/>
      <c r="BC335" s="13"/>
      <c r="BD335" s="13"/>
      <c r="BE335" s="13"/>
      <c r="BF335" s="13"/>
      <c r="BG335" s="13"/>
    </row>
    <row r="336" spans="1:59" x14ac:dyDescent="0.35">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c r="AD336" s="13"/>
      <c r="AE336" s="13"/>
      <c r="AF336" s="13"/>
      <c r="AG336" s="13"/>
      <c r="AH336" s="13"/>
      <c r="AI336" s="13"/>
      <c r="AJ336" s="13"/>
      <c r="AK336" s="13"/>
      <c r="AL336" s="13"/>
      <c r="AM336" s="13"/>
      <c r="AN336" s="13"/>
      <c r="AO336" s="13"/>
      <c r="AP336" s="13"/>
      <c r="AQ336" s="13"/>
      <c r="AR336" s="13"/>
      <c r="AS336" s="13"/>
      <c r="AT336" s="13"/>
      <c r="AU336" s="13"/>
      <c r="AV336" s="13"/>
      <c r="AW336" s="13"/>
      <c r="AX336" s="13"/>
      <c r="AY336" s="13"/>
      <c r="AZ336" s="13"/>
      <c r="BA336" s="13"/>
      <c r="BB336" s="13"/>
      <c r="BC336" s="13"/>
      <c r="BD336" s="13"/>
      <c r="BE336" s="13"/>
      <c r="BF336" s="13"/>
      <c r="BG336" s="13"/>
    </row>
    <row r="337" spans="1:59" x14ac:dyDescent="0.35">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c r="AD337" s="13"/>
      <c r="AE337" s="13"/>
      <c r="AF337" s="13"/>
      <c r="AG337" s="13"/>
      <c r="AH337" s="13"/>
      <c r="AI337" s="13"/>
      <c r="AJ337" s="13"/>
      <c r="AK337" s="13"/>
      <c r="AL337" s="13"/>
      <c r="AM337" s="13"/>
      <c r="AN337" s="13"/>
      <c r="AO337" s="13"/>
      <c r="AP337" s="13"/>
      <c r="AQ337" s="13"/>
      <c r="AR337" s="13"/>
      <c r="AS337" s="13"/>
      <c r="AT337" s="13"/>
      <c r="AU337" s="13"/>
      <c r="AV337" s="13"/>
      <c r="AW337" s="13"/>
      <c r="AX337" s="13"/>
      <c r="AY337" s="13"/>
      <c r="AZ337" s="13"/>
      <c r="BA337" s="13"/>
      <c r="BB337" s="13"/>
      <c r="BC337" s="13"/>
      <c r="BD337" s="13"/>
      <c r="BE337" s="13"/>
      <c r="BF337" s="13"/>
      <c r="BG337" s="13"/>
    </row>
    <row r="338" spans="1:59" x14ac:dyDescent="0.35">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c r="AD338" s="13"/>
      <c r="AE338" s="13"/>
      <c r="AF338" s="13"/>
      <c r="AG338" s="13"/>
      <c r="AH338" s="13"/>
      <c r="AI338" s="13"/>
      <c r="AJ338" s="13"/>
      <c r="AK338" s="13"/>
      <c r="AL338" s="13"/>
      <c r="AM338" s="13"/>
      <c r="AN338" s="13"/>
      <c r="AO338" s="13"/>
      <c r="AP338" s="13"/>
      <c r="AQ338" s="13"/>
      <c r="AR338" s="13"/>
      <c r="AS338" s="13"/>
      <c r="AT338" s="13"/>
      <c r="AU338" s="13"/>
      <c r="AV338" s="13"/>
      <c r="AW338" s="13"/>
      <c r="AX338" s="13"/>
      <c r="AY338" s="13"/>
      <c r="AZ338" s="13"/>
      <c r="BA338" s="13"/>
      <c r="BB338" s="13"/>
      <c r="BC338" s="13"/>
      <c r="BD338" s="13"/>
      <c r="BE338" s="13"/>
      <c r="BF338" s="13"/>
      <c r="BG338" s="13"/>
    </row>
    <row r="339" spans="1:59" x14ac:dyDescent="0.35">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c r="AD339" s="13"/>
      <c r="AE339" s="13"/>
      <c r="AF339" s="13"/>
      <c r="AG339" s="13"/>
      <c r="AH339" s="13"/>
      <c r="AI339" s="13"/>
      <c r="AJ339" s="13"/>
      <c r="AK339" s="13"/>
      <c r="AL339" s="13"/>
      <c r="AM339" s="13"/>
      <c r="AN339" s="13"/>
      <c r="AO339" s="13"/>
      <c r="AP339" s="13"/>
      <c r="AQ339" s="13"/>
      <c r="AR339" s="13"/>
      <c r="AS339" s="13"/>
      <c r="AT339" s="13"/>
      <c r="AU339" s="13"/>
      <c r="AV339" s="13"/>
      <c r="AW339" s="13"/>
      <c r="AX339" s="13"/>
      <c r="AY339" s="13"/>
      <c r="AZ339" s="13"/>
      <c r="BA339" s="13"/>
      <c r="BB339" s="13"/>
      <c r="BC339" s="13"/>
      <c r="BD339" s="13"/>
      <c r="BE339" s="13"/>
      <c r="BF339" s="13"/>
      <c r="BG339" s="13"/>
    </row>
    <row r="340" spans="1:59" x14ac:dyDescent="0.35">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c r="AD340" s="13"/>
      <c r="AE340" s="13"/>
      <c r="AF340" s="13"/>
      <c r="AG340" s="13"/>
      <c r="AH340" s="13"/>
      <c r="AI340" s="13"/>
      <c r="AJ340" s="13"/>
      <c r="AK340" s="13"/>
      <c r="AL340" s="13"/>
      <c r="AM340" s="13"/>
      <c r="AN340" s="13"/>
      <c r="AO340" s="13"/>
      <c r="AP340" s="13"/>
      <c r="AQ340" s="13"/>
      <c r="AR340" s="13"/>
      <c r="AS340" s="13"/>
      <c r="AT340" s="13"/>
      <c r="AU340" s="13"/>
      <c r="AV340" s="13"/>
      <c r="AW340" s="13"/>
      <c r="AX340" s="13"/>
      <c r="AY340" s="13"/>
      <c r="AZ340" s="13"/>
      <c r="BA340" s="13"/>
      <c r="BB340" s="13"/>
      <c r="BC340" s="13"/>
      <c r="BD340" s="13"/>
      <c r="BE340" s="13"/>
      <c r="BF340" s="13"/>
      <c r="BG340" s="13"/>
    </row>
    <row r="341" spans="1:59" x14ac:dyDescent="0.35">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c r="AD341" s="13"/>
      <c r="AE341" s="13"/>
      <c r="AF341" s="13"/>
      <c r="AG341" s="13"/>
      <c r="AH341" s="13"/>
      <c r="AI341" s="13"/>
      <c r="AJ341" s="13"/>
      <c r="AK341" s="13"/>
      <c r="AL341" s="13"/>
      <c r="AM341" s="13"/>
      <c r="AN341" s="13"/>
      <c r="AO341" s="13"/>
      <c r="AP341" s="13"/>
      <c r="AQ341" s="13"/>
      <c r="AR341" s="13"/>
      <c r="AS341" s="13"/>
      <c r="AT341" s="13"/>
      <c r="AU341" s="13"/>
      <c r="AV341" s="13"/>
      <c r="AW341" s="13"/>
      <c r="AX341" s="13"/>
      <c r="AY341" s="13"/>
      <c r="AZ341" s="13"/>
      <c r="BA341" s="13"/>
      <c r="BB341" s="13"/>
      <c r="BC341" s="13"/>
      <c r="BD341" s="13"/>
      <c r="BE341" s="13"/>
      <c r="BF341" s="13"/>
      <c r="BG341" s="13"/>
    </row>
    <row r="342" spans="1:59" x14ac:dyDescent="0.35">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c r="AD342" s="13"/>
      <c r="AE342" s="13"/>
      <c r="AF342" s="13"/>
      <c r="AG342" s="13"/>
      <c r="AH342" s="13"/>
      <c r="AI342" s="13"/>
      <c r="AJ342" s="13"/>
      <c r="AK342" s="13"/>
      <c r="AL342" s="13"/>
      <c r="AM342" s="13"/>
      <c r="AN342" s="13"/>
      <c r="AO342" s="13"/>
      <c r="AP342" s="13"/>
      <c r="AQ342" s="13"/>
      <c r="AR342" s="13"/>
      <c r="AS342" s="13"/>
      <c r="AT342" s="13"/>
      <c r="AU342" s="13"/>
      <c r="AV342" s="13"/>
      <c r="AW342" s="13"/>
      <c r="AX342" s="13"/>
      <c r="AY342" s="13"/>
      <c r="AZ342" s="13"/>
      <c r="BA342" s="13"/>
      <c r="BB342" s="13"/>
      <c r="BC342" s="13"/>
      <c r="BD342" s="13"/>
      <c r="BE342" s="13"/>
      <c r="BF342" s="13"/>
      <c r="BG342" s="13"/>
    </row>
    <row r="343" spans="1:59" x14ac:dyDescent="0.35">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c r="AD343" s="13"/>
      <c r="AE343" s="13"/>
      <c r="AF343" s="13"/>
      <c r="AG343" s="13"/>
      <c r="AH343" s="13"/>
      <c r="AI343" s="13"/>
      <c r="AJ343" s="13"/>
      <c r="AK343" s="13"/>
      <c r="AL343" s="13"/>
      <c r="AM343" s="13"/>
      <c r="AN343" s="13"/>
      <c r="AO343" s="13"/>
      <c r="AP343" s="13"/>
      <c r="AQ343" s="13"/>
      <c r="AR343" s="13"/>
      <c r="AS343" s="13"/>
      <c r="AT343" s="13"/>
      <c r="AU343" s="13"/>
      <c r="AV343" s="13"/>
      <c r="AW343" s="13"/>
      <c r="AX343" s="13"/>
      <c r="AY343" s="13"/>
      <c r="AZ343" s="13"/>
      <c r="BA343" s="13"/>
      <c r="BB343" s="13"/>
      <c r="BC343" s="13"/>
      <c r="BD343" s="13"/>
      <c r="BE343" s="13"/>
      <c r="BF343" s="13"/>
      <c r="BG343" s="13"/>
    </row>
    <row r="344" spans="1:59" x14ac:dyDescent="0.35">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c r="AD344" s="13"/>
      <c r="AE344" s="13"/>
      <c r="AF344" s="13"/>
      <c r="AG344" s="13"/>
      <c r="AH344" s="13"/>
      <c r="AI344" s="13"/>
      <c r="AJ344" s="13"/>
      <c r="AK344" s="13"/>
      <c r="AL344" s="13"/>
      <c r="AM344" s="13"/>
      <c r="AN344" s="13"/>
      <c r="AO344" s="13"/>
      <c r="AP344" s="13"/>
      <c r="AQ344" s="13"/>
      <c r="AR344" s="13"/>
      <c r="AS344" s="13"/>
      <c r="AT344" s="13"/>
      <c r="AU344" s="13"/>
      <c r="AV344" s="13"/>
      <c r="AW344" s="13"/>
      <c r="AX344" s="13"/>
      <c r="AY344" s="13"/>
      <c r="AZ344" s="13"/>
      <c r="BA344" s="13"/>
      <c r="BB344" s="13"/>
      <c r="BC344" s="13"/>
      <c r="BD344" s="13"/>
      <c r="BE344" s="13"/>
      <c r="BF344" s="13"/>
      <c r="BG344" s="13"/>
    </row>
    <row r="345" spans="1:59" x14ac:dyDescent="0.35">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c r="AD345" s="13"/>
      <c r="AE345" s="13"/>
      <c r="AF345" s="13"/>
      <c r="AG345" s="13"/>
      <c r="AH345" s="13"/>
      <c r="AI345" s="13"/>
      <c r="AJ345" s="13"/>
      <c r="AK345" s="13"/>
      <c r="AL345" s="13"/>
      <c r="AM345" s="13"/>
      <c r="AN345" s="13"/>
      <c r="AO345" s="13"/>
      <c r="AP345" s="13"/>
      <c r="AQ345" s="13"/>
      <c r="AR345" s="13"/>
      <c r="AS345" s="13"/>
      <c r="AT345" s="13"/>
      <c r="AU345" s="13"/>
      <c r="AV345" s="13"/>
      <c r="AW345" s="13"/>
      <c r="AX345" s="13"/>
      <c r="AY345" s="13"/>
      <c r="AZ345" s="13"/>
      <c r="BA345" s="13"/>
      <c r="BB345" s="13"/>
      <c r="BC345" s="13"/>
      <c r="BD345" s="13"/>
      <c r="BE345" s="13"/>
      <c r="BF345" s="13"/>
      <c r="BG345" s="13"/>
    </row>
    <row r="346" spans="1:59" x14ac:dyDescent="0.35">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c r="AD346" s="13"/>
      <c r="AE346" s="13"/>
      <c r="AF346" s="13"/>
      <c r="AG346" s="13"/>
      <c r="AH346" s="13"/>
      <c r="AI346" s="13"/>
      <c r="AJ346" s="13"/>
      <c r="AK346" s="13"/>
      <c r="AL346" s="13"/>
      <c r="AM346" s="13"/>
      <c r="AN346" s="13"/>
      <c r="AO346" s="13"/>
      <c r="AP346" s="13"/>
      <c r="AQ346" s="13"/>
      <c r="AR346" s="13"/>
      <c r="AS346" s="13"/>
      <c r="AT346" s="13"/>
      <c r="AU346" s="13"/>
      <c r="AV346" s="13"/>
      <c r="AW346" s="13"/>
      <c r="AX346" s="13"/>
      <c r="AY346" s="13"/>
      <c r="AZ346" s="13"/>
      <c r="BA346" s="13"/>
      <c r="BB346" s="13"/>
      <c r="BC346" s="13"/>
      <c r="BD346" s="13"/>
      <c r="BE346" s="13"/>
      <c r="BF346" s="13"/>
      <c r="BG346" s="13"/>
    </row>
    <row r="347" spans="1:59" x14ac:dyDescent="0.35">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c r="AD347" s="13"/>
      <c r="AE347" s="13"/>
      <c r="AF347" s="13"/>
      <c r="AG347" s="13"/>
      <c r="AH347" s="13"/>
      <c r="AI347" s="13"/>
      <c r="AJ347" s="13"/>
      <c r="AK347" s="13"/>
      <c r="AL347" s="13"/>
      <c r="AM347" s="13"/>
      <c r="AN347" s="13"/>
      <c r="AO347" s="13"/>
      <c r="AP347" s="13"/>
      <c r="AQ347" s="13"/>
      <c r="AR347" s="13"/>
      <c r="AS347" s="13"/>
      <c r="AT347" s="13"/>
      <c r="AU347" s="13"/>
      <c r="AV347" s="13"/>
      <c r="AW347" s="13"/>
      <c r="AX347" s="13"/>
      <c r="AY347" s="13"/>
      <c r="AZ347" s="13"/>
      <c r="BA347" s="13"/>
      <c r="BB347" s="13"/>
      <c r="BC347" s="13"/>
      <c r="BD347" s="13"/>
      <c r="BE347" s="13"/>
      <c r="BF347" s="13"/>
      <c r="BG347" s="13"/>
    </row>
    <row r="348" spans="1:59" x14ac:dyDescent="0.35">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c r="AD348" s="13"/>
      <c r="AE348" s="13"/>
      <c r="AF348" s="13"/>
      <c r="AG348" s="13"/>
      <c r="AH348" s="13"/>
      <c r="AI348" s="13"/>
      <c r="AJ348" s="13"/>
      <c r="AK348" s="13"/>
      <c r="AL348" s="13"/>
      <c r="AM348" s="13"/>
      <c r="AN348" s="13"/>
      <c r="AO348" s="13"/>
      <c r="AP348" s="13"/>
      <c r="AQ348" s="13"/>
      <c r="AR348" s="13"/>
      <c r="AS348" s="13"/>
      <c r="AT348" s="13"/>
      <c r="AU348" s="13"/>
      <c r="AV348" s="13"/>
      <c r="AW348" s="13"/>
      <c r="AX348" s="13"/>
      <c r="AY348" s="13"/>
      <c r="AZ348" s="13"/>
      <c r="BA348" s="13"/>
      <c r="BB348" s="13"/>
      <c r="BC348" s="13"/>
      <c r="BD348" s="13"/>
      <c r="BE348" s="13"/>
      <c r="BF348" s="13"/>
      <c r="BG348" s="13"/>
    </row>
    <row r="349" spans="1:59" x14ac:dyDescent="0.35">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c r="AD349" s="13"/>
      <c r="AE349" s="13"/>
      <c r="AF349" s="13"/>
      <c r="AG349" s="13"/>
      <c r="AH349" s="13"/>
      <c r="AI349" s="13"/>
      <c r="AJ349" s="13"/>
      <c r="AK349" s="13"/>
      <c r="AL349" s="13"/>
      <c r="AM349" s="13"/>
      <c r="AN349" s="13"/>
      <c r="AO349" s="13"/>
      <c r="AP349" s="13"/>
      <c r="AQ349" s="13"/>
      <c r="AR349" s="13"/>
      <c r="AS349" s="13"/>
      <c r="AT349" s="13"/>
      <c r="AU349" s="13"/>
      <c r="AV349" s="13"/>
      <c r="AW349" s="13"/>
      <c r="AX349" s="13"/>
      <c r="AY349" s="13"/>
      <c r="AZ349" s="13"/>
      <c r="BA349" s="13"/>
      <c r="BB349" s="13"/>
      <c r="BC349" s="13"/>
      <c r="BD349" s="13"/>
      <c r="BE349" s="13"/>
      <c r="BF349" s="13"/>
      <c r="BG349" s="13"/>
    </row>
    <row r="350" spans="1:59" x14ac:dyDescent="0.35">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c r="AD350" s="13"/>
      <c r="AE350" s="13"/>
      <c r="AF350" s="13"/>
      <c r="AG350" s="13"/>
      <c r="AH350" s="13"/>
      <c r="AI350" s="13"/>
      <c r="AJ350" s="13"/>
      <c r="AK350" s="13"/>
      <c r="AL350" s="13"/>
      <c r="AM350" s="13"/>
      <c r="AN350" s="13"/>
      <c r="AO350" s="13"/>
      <c r="AP350" s="13"/>
      <c r="AQ350" s="13"/>
      <c r="AR350" s="13"/>
      <c r="AS350" s="13"/>
      <c r="AT350" s="13"/>
      <c r="AU350" s="13"/>
      <c r="AV350" s="13"/>
      <c r="AW350" s="13"/>
      <c r="AX350" s="13"/>
      <c r="AY350" s="13"/>
      <c r="AZ350" s="13"/>
      <c r="BA350" s="13"/>
      <c r="BB350" s="13"/>
      <c r="BC350" s="13"/>
      <c r="BD350" s="13"/>
      <c r="BE350" s="13"/>
      <c r="BF350" s="13"/>
      <c r="BG350" s="13"/>
    </row>
    <row r="351" spans="1:59" x14ac:dyDescent="0.35">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c r="AD351" s="13"/>
      <c r="AE351" s="13"/>
      <c r="AF351" s="13"/>
      <c r="AG351" s="13"/>
      <c r="AH351" s="13"/>
      <c r="AI351" s="13"/>
      <c r="AJ351" s="13"/>
      <c r="AK351" s="13"/>
      <c r="AL351" s="13"/>
      <c r="AM351" s="13"/>
      <c r="AN351" s="13"/>
      <c r="AO351" s="13"/>
      <c r="AP351" s="13"/>
      <c r="AQ351" s="13"/>
      <c r="AR351" s="13"/>
      <c r="AS351" s="13"/>
      <c r="AT351" s="13"/>
      <c r="AU351" s="13"/>
      <c r="AV351" s="13"/>
      <c r="AW351" s="13"/>
      <c r="AX351" s="13"/>
      <c r="AY351" s="13"/>
      <c r="AZ351" s="13"/>
      <c r="BA351" s="13"/>
      <c r="BB351" s="13"/>
      <c r="BC351" s="13"/>
      <c r="BD351" s="13"/>
      <c r="BE351" s="13"/>
      <c r="BF351" s="13"/>
      <c r="BG351" s="13"/>
    </row>
    <row r="352" spans="1:59" x14ac:dyDescent="0.35">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c r="AD352" s="13"/>
      <c r="AE352" s="13"/>
      <c r="AF352" s="13"/>
      <c r="AG352" s="13"/>
      <c r="AH352" s="13"/>
      <c r="AI352" s="13"/>
      <c r="AJ352" s="13"/>
      <c r="AK352" s="13"/>
      <c r="AL352" s="13"/>
      <c r="AM352" s="13"/>
      <c r="AN352" s="13"/>
      <c r="AO352" s="13"/>
      <c r="AP352" s="13"/>
      <c r="AQ352" s="13"/>
      <c r="AR352" s="13"/>
      <c r="AS352" s="13"/>
      <c r="AT352" s="13"/>
      <c r="AU352" s="13"/>
      <c r="AV352" s="13"/>
      <c r="AW352" s="13"/>
      <c r="AX352" s="13"/>
      <c r="AY352" s="13"/>
      <c r="AZ352" s="13"/>
      <c r="BA352" s="13"/>
      <c r="BB352" s="13"/>
      <c r="BC352" s="13"/>
      <c r="BD352" s="13"/>
      <c r="BE352" s="13"/>
      <c r="BF352" s="13"/>
      <c r="BG352" s="13"/>
    </row>
    <row r="353" spans="1:59" x14ac:dyDescent="0.35">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c r="AD353" s="13"/>
      <c r="AE353" s="13"/>
      <c r="AF353" s="13"/>
      <c r="AG353" s="13"/>
      <c r="AH353" s="13"/>
      <c r="AI353" s="13"/>
      <c r="AJ353" s="13"/>
      <c r="AK353" s="13"/>
      <c r="AL353" s="13"/>
      <c r="AM353" s="13"/>
      <c r="AN353" s="13"/>
      <c r="AO353" s="13"/>
      <c r="AP353" s="13"/>
      <c r="AQ353" s="13"/>
      <c r="AR353" s="13"/>
      <c r="AS353" s="13"/>
      <c r="AT353" s="13"/>
      <c r="AU353" s="13"/>
      <c r="AV353" s="13"/>
      <c r="AW353" s="13"/>
      <c r="AX353" s="13"/>
      <c r="AY353" s="13"/>
      <c r="AZ353" s="13"/>
      <c r="BA353" s="13"/>
      <c r="BB353" s="13"/>
      <c r="BC353" s="13"/>
      <c r="BD353" s="13"/>
      <c r="BE353" s="13"/>
      <c r="BF353" s="13"/>
      <c r="BG353" s="13"/>
    </row>
    <row r="354" spans="1:59" x14ac:dyDescent="0.35">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c r="AD354" s="13"/>
      <c r="AE354" s="13"/>
      <c r="AF354" s="13"/>
      <c r="AG354" s="13"/>
      <c r="AH354" s="13"/>
      <c r="AI354" s="13"/>
      <c r="AJ354" s="13"/>
      <c r="AK354" s="13"/>
      <c r="AL354" s="13"/>
      <c r="AM354" s="13"/>
      <c r="AN354" s="13"/>
      <c r="AO354" s="13"/>
      <c r="AP354" s="13"/>
      <c r="AQ354" s="13"/>
      <c r="AR354" s="13"/>
      <c r="AS354" s="13"/>
      <c r="AT354" s="13"/>
      <c r="AU354" s="13"/>
      <c r="AV354" s="13"/>
      <c r="AW354" s="13"/>
      <c r="AX354" s="13"/>
      <c r="AY354" s="13"/>
      <c r="AZ354" s="13"/>
      <c r="BA354" s="13"/>
      <c r="BB354" s="13"/>
      <c r="BC354" s="13"/>
      <c r="BD354" s="13"/>
      <c r="BE354" s="13"/>
      <c r="BF354" s="13"/>
      <c r="BG354" s="13"/>
    </row>
    <row r="355" spans="1:59" x14ac:dyDescent="0.35">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c r="AD355" s="13"/>
      <c r="AE355" s="13"/>
      <c r="AF355" s="13"/>
      <c r="AG355" s="13"/>
      <c r="AH355" s="13"/>
      <c r="AI355" s="13"/>
      <c r="AJ355" s="13"/>
      <c r="AK355" s="13"/>
      <c r="AL355" s="13"/>
      <c r="AM355" s="13"/>
      <c r="AN355" s="13"/>
      <c r="AO355" s="13"/>
      <c r="AP355" s="13"/>
      <c r="AQ355" s="13"/>
      <c r="AR355" s="13"/>
      <c r="AS355" s="13"/>
      <c r="AT355" s="13"/>
      <c r="AU355" s="13"/>
      <c r="AV355" s="13"/>
      <c r="AW355" s="13"/>
      <c r="AX355" s="13"/>
      <c r="AY355" s="13"/>
      <c r="AZ355" s="13"/>
      <c r="BA355" s="13"/>
      <c r="BB355" s="13"/>
      <c r="BC355" s="13"/>
      <c r="BD355" s="13"/>
      <c r="BE355" s="13"/>
      <c r="BF355" s="13"/>
      <c r="BG355" s="13"/>
    </row>
    <row r="356" spans="1:59" x14ac:dyDescent="0.35">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c r="AD356" s="13"/>
      <c r="AE356" s="13"/>
      <c r="AF356" s="13"/>
      <c r="AG356" s="13"/>
      <c r="AH356" s="13"/>
      <c r="AI356" s="13"/>
      <c r="AJ356" s="13"/>
      <c r="AK356" s="13"/>
      <c r="AL356" s="13"/>
      <c r="AM356" s="13"/>
      <c r="AN356" s="13"/>
      <c r="AO356" s="13"/>
      <c r="AP356" s="13"/>
      <c r="AQ356" s="13"/>
      <c r="AR356" s="13"/>
      <c r="AS356" s="13"/>
      <c r="AT356" s="13"/>
      <c r="AU356" s="13"/>
      <c r="AV356" s="13"/>
      <c r="AW356" s="13"/>
      <c r="AX356" s="13"/>
      <c r="AY356" s="13"/>
      <c r="AZ356" s="13"/>
      <c r="BA356" s="13"/>
      <c r="BB356" s="13"/>
      <c r="BC356" s="13"/>
      <c r="BD356" s="13"/>
      <c r="BE356" s="13"/>
      <c r="BF356" s="13"/>
      <c r="BG356" s="13"/>
    </row>
    <row r="357" spans="1:59" x14ac:dyDescent="0.35">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c r="AD357" s="13"/>
      <c r="AE357" s="13"/>
      <c r="AF357" s="13"/>
      <c r="AG357" s="13"/>
      <c r="AH357" s="13"/>
      <c r="AI357" s="13"/>
      <c r="AJ357" s="13"/>
      <c r="AK357" s="13"/>
      <c r="AL357" s="13"/>
      <c r="AM357" s="13"/>
      <c r="AN357" s="13"/>
      <c r="AO357" s="13"/>
      <c r="AP357" s="13"/>
      <c r="AQ357" s="13"/>
      <c r="AR357" s="13"/>
      <c r="AS357" s="13"/>
      <c r="AT357" s="13"/>
      <c r="AU357" s="13"/>
      <c r="AV357" s="13"/>
      <c r="AW357" s="13"/>
      <c r="AX357" s="13"/>
      <c r="AY357" s="13"/>
      <c r="AZ357" s="13"/>
      <c r="BA357" s="13"/>
      <c r="BB357" s="13"/>
      <c r="BC357" s="13"/>
      <c r="BD357" s="13"/>
      <c r="BE357" s="13"/>
      <c r="BF357" s="13"/>
      <c r="BG357" s="13"/>
    </row>
    <row r="358" spans="1:59" x14ac:dyDescent="0.35">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c r="AD358" s="13"/>
      <c r="AE358" s="13"/>
      <c r="AF358" s="13"/>
      <c r="AG358" s="13"/>
      <c r="AH358" s="13"/>
      <c r="AI358" s="13"/>
      <c r="AJ358" s="13"/>
      <c r="AK358" s="13"/>
      <c r="AL358" s="13"/>
      <c r="AM358" s="13"/>
      <c r="AN358" s="13"/>
      <c r="AO358" s="13"/>
      <c r="AP358" s="13"/>
      <c r="AQ358" s="13"/>
      <c r="AR358" s="13"/>
      <c r="AS358" s="13"/>
      <c r="AT358" s="13"/>
      <c r="AU358" s="13"/>
      <c r="AV358" s="13"/>
      <c r="AW358" s="13"/>
      <c r="AX358" s="13"/>
      <c r="AY358" s="13"/>
      <c r="AZ358" s="13"/>
      <c r="BA358" s="13"/>
      <c r="BB358" s="13"/>
      <c r="BC358" s="13"/>
      <c r="BD358" s="13"/>
      <c r="BE358" s="13"/>
      <c r="BF358" s="13"/>
      <c r="BG358" s="13"/>
    </row>
    <row r="359" spans="1:59" x14ac:dyDescent="0.35">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c r="AD359" s="13"/>
      <c r="AE359" s="13"/>
      <c r="AF359" s="13"/>
      <c r="AG359" s="13"/>
      <c r="AH359" s="13"/>
      <c r="AI359" s="13"/>
      <c r="AJ359" s="13"/>
      <c r="AK359" s="13"/>
      <c r="AL359" s="13"/>
      <c r="AM359" s="13"/>
      <c r="AN359" s="13"/>
      <c r="AO359" s="13"/>
      <c r="AP359" s="13"/>
      <c r="AQ359" s="13"/>
      <c r="AR359" s="13"/>
      <c r="AS359" s="13"/>
      <c r="AT359" s="13"/>
      <c r="AU359" s="13"/>
      <c r="AV359" s="13"/>
      <c r="AW359" s="13"/>
      <c r="AX359" s="13"/>
      <c r="AY359" s="13"/>
      <c r="AZ359" s="13"/>
      <c r="BA359" s="13"/>
      <c r="BB359" s="13"/>
      <c r="BC359" s="13"/>
      <c r="BD359" s="13"/>
      <c r="BE359" s="13"/>
      <c r="BF359" s="13"/>
      <c r="BG359" s="13"/>
    </row>
    <row r="360" spans="1:59" x14ac:dyDescent="0.35">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c r="AD360" s="13"/>
      <c r="AE360" s="13"/>
      <c r="AF360" s="13"/>
      <c r="AG360" s="13"/>
      <c r="AH360" s="13"/>
      <c r="AI360" s="13"/>
      <c r="AJ360" s="13"/>
      <c r="AK360" s="13"/>
      <c r="AL360" s="13"/>
      <c r="AM360" s="13"/>
      <c r="AN360" s="13"/>
      <c r="AO360" s="13"/>
      <c r="AP360" s="13"/>
      <c r="AQ360" s="13"/>
      <c r="AR360" s="13"/>
      <c r="AS360" s="13"/>
      <c r="AT360" s="13"/>
      <c r="AU360" s="13"/>
      <c r="AV360" s="13"/>
      <c r="AW360" s="13"/>
      <c r="AX360" s="13"/>
      <c r="AY360" s="13"/>
      <c r="AZ360" s="13"/>
      <c r="BA360" s="13"/>
      <c r="BB360" s="13"/>
      <c r="BC360" s="13"/>
      <c r="BD360" s="13"/>
      <c r="BE360" s="13"/>
      <c r="BF360" s="13"/>
      <c r="BG360" s="13"/>
    </row>
    <row r="361" spans="1:59" x14ac:dyDescent="0.35">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c r="AD361" s="13"/>
      <c r="AE361" s="13"/>
      <c r="AF361" s="13"/>
      <c r="AG361" s="13"/>
      <c r="AH361" s="13"/>
      <c r="AI361" s="13"/>
      <c r="AJ361" s="13"/>
      <c r="AK361" s="13"/>
      <c r="AL361" s="13"/>
      <c r="AM361" s="13"/>
      <c r="AN361" s="13"/>
      <c r="AO361" s="13"/>
      <c r="AP361" s="13"/>
      <c r="AQ361" s="13"/>
      <c r="AR361" s="13"/>
      <c r="AS361" s="13"/>
      <c r="AT361" s="13"/>
      <c r="AU361" s="13"/>
      <c r="AV361" s="13"/>
      <c r="AW361" s="13"/>
      <c r="AX361" s="13"/>
      <c r="AY361" s="13"/>
      <c r="AZ361" s="13"/>
      <c r="BA361" s="13"/>
      <c r="BB361" s="13"/>
      <c r="BC361" s="13"/>
      <c r="BD361" s="13"/>
      <c r="BE361" s="13"/>
      <c r="BF361" s="13"/>
      <c r="BG361" s="13"/>
    </row>
    <row r="362" spans="1:59" x14ac:dyDescent="0.35">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c r="AD362" s="13"/>
      <c r="AE362" s="13"/>
      <c r="AF362" s="13"/>
      <c r="AG362" s="13"/>
      <c r="AH362" s="13"/>
      <c r="AI362" s="13"/>
      <c r="AJ362" s="13"/>
      <c r="AK362" s="13"/>
      <c r="AL362" s="13"/>
      <c r="AM362" s="13"/>
      <c r="AN362" s="13"/>
      <c r="AO362" s="13"/>
      <c r="AP362" s="13"/>
      <c r="AQ362" s="13"/>
      <c r="AR362" s="13"/>
      <c r="AS362" s="13"/>
      <c r="AT362" s="13"/>
      <c r="AU362" s="13"/>
      <c r="AV362" s="13"/>
      <c r="AW362" s="13"/>
      <c r="AX362" s="13"/>
      <c r="AY362" s="13"/>
      <c r="AZ362" s="13"/>
      <c r="BA362" s="13"/>
      <c r="BB362" s="13"/>
      <c r="BC362" s="13"/>
      <c r="BD362" s="13"/>
      <c r="BE362" s="13"/>
      <c r="BF362" s="13"/>
      <c r="BG362" s="13"/>
    </row>
    <row r="363" spans="1:59" x14ac:dyDescent="0.35">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c r="AD363" s="13"/>
      <c r="AE363" s="13"/>
      <c r="AF363" s="13"/>
      <c r="AG363" s="13"/>
      <c r="AH363" s="13"/>
      <c r="AI363" s="13"/>
      <c r="AJ363" s="13"/>
      <c r="AK363" s="13"/>
      <c r="AL363" s="13"/>
      <c r="AM363" s="13"/>
      <c r="AN363" s="13"/>
      <c r="AO363" s="13"/>
      <c r="AP363" s="13"/>
      <c r="AQ363" s="13"/>
      <c r="AR363" s="13"/>
      <c r="AS363" s="13"/>
      <c r="AT363" s="13"/>
      <c r="AU363" s="13"/>
      <c r="AV363" s="13"/>
      <c r="AW363" s="13"/>
      <c r="AX363" s="13"/>
      <c r="AY363" s="13"/>
      <c r="AZ363" s="13"/>
      <c r="BA363" s="13"/>
      <c r="BB363" s="13"/>
      <c r="BC363" s="13"/>
      <c r="BD363" s="13"/>
      <c r="BE363" s="13"/>
      <c r="BF363" s="13"/>
      <c r="BG363" s="13"/>
    </row>
    <row r="364" spans="1:59" x14ac:dyDescent="0.35">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c r="AD364" s="13"/>
      <c r="AE364" s="13"/>
      <c r="AF364" s="13"/>
      <c r="AG364" s="13"/>
      <c r="AH364" s="13"/>
      <c r="AI364" s="13"/>
      <c r="AJ364" s="13"/>
      <c r="AK364" s="13"/>
      <c r="AL364" s="13"/>
      <c r="AM364" s="13"/>
      <c r="AN364" s="13"/>
      <c r="AO364" s="13"/>
      <c r="AP364" s="13"/>
      <c r="AQ364" s="13"/>
      <c r="AR364" s="13"/>
      <c r="AS364" s="13"/>
      <c r="AT364" s="13"/>
      <c r="AU364" s="13"/>
      <c r="AV364" s="13"/>
      <c r="AW364" s="13"/>
      <c r="AX364" s="13"/>
      <c r="AY364" s="13"/>
      <c r="AZ364" s="13"/>
      <c r="BA364" s="13"/>
      <c r="BB364" s="13"/>
      <c r="BC364" s="13"/>
      <c r="BD364" s="13"/>
      <c r="BE364" s="13"/>
      <c r="BF364" s="13"/>
      <c r="BG364" s="13"/>
    </row>
    <row r="365" spans="1:59" x14ac:dyDescent="0.35">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c r="AD365" s="13"/>
      <c r="AE365" s="13"/>
      <c r="AF365" s="13"/>
      <c r="AG365" s="13"/>
      <c r="AH365" s="13"/>
      <c r="AI365" s="13"/>
      <c r="AJ365" s="13"/>
      <c r="AK365" s="13"/>
      <c r="AL365" s="13"/>
      <c r="AM365" s="13"/>
      <c r="AN365" s="13"/>
      <c r="AO365" s="13"/>
      <c r="AP365" s="13"/>
      <c r="AQ365" s="13"/>
      <c r="AR365" s="13"/>
      <c r="AS365" s="13"/>
      <c r="AT365" s="13"/>
      <c r="AU365" s="13"/>
      <c r="AV365" s="13"/>
      <c r="AW365" s="13"/>
      <c r="AX365" s="13"/>
      <c r="AY365" s="13"/>
      <c r="AZ365" s="13"/>
      <c r="BA365" s="13"/>
      <c r="BB365" s="13"/>
      <c r="BC365" s="13"/>
      <c r="BD365" s="13"/>
      <c r="BE365" s="13"/>
      <c r="BF365" s="13"/>
      <c r="BG365" s="13"/>
    </row>
    <row r="366" spans="1:59" x14ac:dyDescent="0.35">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c r="AD366" s="13"/>
      <c r="AE366" s="13"/>
      <c r="AF366" s="13"/>
      <c r="AG366" s="13"/>
      <c r="AH366" s="13"/>
      <c r="AI366" s="13"/>
      <c r="AJ366" s="13"/>
      <c r="AK366" s="13"/>
      <c r="AL366" s="13"/>
      <c r="AM366" s="13"/>
      <c r="AN366" s="13"/>
      <c r="AO366" s="13"/>
      <c r="AP366" s="13"/>
      <c r="AQ366" s="13"/>
      <c r="AR366" s="13"/>
      <c r="AS366" s="13"/>
      <c r="AT366" s="13"/>
      <c r="AU366" s="13"/>
      <c r="AV366" s="13"/>
      <c r="AW366" s="13"/>
      <c r="AX366" s="13"/>
      <c r="AY366" s="13"/>
      <c r="AZ366" s="13"/>
      <c r="BA366" s="13"/>
      <c r="BB366" s="13"/>
      <c r="BC366" s="13"/>
      <c r="BD366" s="13"/>
      <c r="BE366" s="13"/>
      <c r="BF366" s="13"/>
      <c r="BG366" s="13"/>
    </row>
    <row r="367" spans="1:59" x14ac:dyDescent="0.35">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c r="AD367" s="13"/>
      <c r="AE367" s="13"/>
      <c r="AF367" s="13"/>
      <c r="AG367" s="13"/>
      <c r="AH367" s="13"/>
      <c r="AI367" s="13"/>
      <c r="AJ367" s="13"/>
      <c r="AK367" s="13"/>
      <c r="AL367" s="13"/>
      <c r="AM367" s="13"/>
      <c r="AN367" s="13"/>
      <c r="AO367" s="13"/>
      <c r="AP367" s="13"/>
      <c r="AQ367" s="13"/>
      <c r="AR367" s="13"/>
      <c r="AS367" s="13"/>
      <c r="AT367" s="13"/>
      <c r="AU367" s="13"/>
      <c r="AV367" s="13"/>
      <c r="AW367" s="13"/>
      <c r="AX367" s="13"/>
      <c r="AY367" s="13"/>
      <c r="AZ367" s="13"/>
      <c r="BA367" s="13"/>
      <c r="BB367" s="13"/>
      <c r="BC367" s="13"/>
      <c r="BD367" s="13"/>
      <c r="BE367" s="13"/>
      <c r="BF367" s="13"/>
      <c r="BG367" s="13"/>
    </row>
    <row r="368" spans="1:59" x14ac:dyDescent="0.35">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c r="AD368" s="13"/>
      <c r="AE368" s="13"/>
      <c r="AF368" s="13"/>
      <c r="AG368" s="13"/>
      <c r="AH368" s="13"/>
      <c r="AI368" s="13"/>
      <c r="AJ368" s="13"/>
      <c r="AK368" s="13"/>
      <c r="AL368" s="13"/>
      <c r="AM368" s="13"/>
      <c r="AN368" s="13"/>
      <c r="AO368" s="13"/>
      <c r="AP368" s="13"/>
      <c r="AQ368" s="13"/>
      <c r="AR368" s="13"/>
      <c r="AS368" s="13"/>
      <c r="AT368" s="13"/>
      <c r="AU368" s="13"/>
      <c r="AV368" s="13"/>
      <c r="AW368" s="13"/>
      <c r="AX368" s="13"/>
      <c r="AY368" s="13"/>
      <c r="AZ368" s="13"/>
      <c r="BA368" s="13"/>
      <c r="BB368" s="13"/>
      <c r="BC368" s="13"/>
      <c r="BD368" s="13"/>
      <c r="BE368" s="13"/>
      <c r="BF368" s="13"/>
      <c r="BG368" s="13"/>
    </row>
    <row r="369" spans="1:59" x14ac:dyDescent="0.35">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c r="AD369" s="13"/>
      <c r="AE369" s="13"/>
      <c r="AF369" s="13"/>
      <c r="AG369" s="13"/>
      <c r="AH369" s="13"/>
      <c r="AI369" s="13"/>
      <c r="AJ369" s="13"/>
      <c r="AK369" s="13"/>
      <c r="AL369" s="13"/>
      <c r="AM369" s="13"/>
      <c r="AN369" s="13"/>
      <c r="AO369" s="13"/>
      <c r="AP369" s="13"/>
      <c r="AQ369" s="13"/>
      <c r="AR369" s="13"/>
      <c r="AS369" s="13"/>
      <c r="AT369" s="13"/>
      <c r="AU369" s="13"/>
      <c r="AV369" s="13"/>
      <c r="AW369" s="13"/>
      <c r="AX369" s="13"/>
      <c r="AY369" s="13"/>
      <c r="AZ369" s="13"/>
      <c r="BA369" s="13"/>
      <c r="BB369" s="13"/>
      <c r="BC369" s="13"/>
      <c r="BD369" s="13"/>
      <c r="BE369" s="13"/>
      <c r="BF369" s="13"/>
      <c r="BG369" s="13"/>
    </row>
    <row r="370" spans="1:59" x14ac:dyDescent="0.35">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c r="AD370" s="13"/>
      <c r="AE370" s="13"/>
      <c r="AF370" s="13"/>
      <c r="AG370" s="13"/>
      <c r="AH370" s="13"/>
      <c r="AI370" s="13"/>
      <c r="AJ370" s="13"/>
      <c r="AK370" s="13"/>
      <c r="AL370" s="13"/>
      <c r="AM370" s="13"/>
      <c r="AN370" s="13"/>
      <c r="AO370" s="13"/>
      <c r="AP370" s="13"/>
      <c r="AQ370" s="13"/>
      <c r="AR370" s="13"/>
      <c r="AS370" s="13"/>
      <c r="AT370" s="13"/>
      <c r="AU370" s="13"/>
      <c r="AV370" s="13"/>
      <c r="AW370" s="13"/>
      <c r="AX370" s="13"/>
      <c r="AY370" s="13"/>
      <c r="AZ370" s="13"/>
      <c r="BA370" s="13"/>
      <c r="BB370" s="13"/>
      <c r="BC370" s="13"/>
      <c r="BD370" s="13"/>
      <c r="BE370" s="13"/>
      <c r="BF370" s="13"/>
      <c r="BG370" s="13"/>
    </row>
    <row r="371" spans="1:59" x14ac:dyDescent="0.35">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c r="AD371" s="13"/>
      <c r="AE371" s="13"/>
      <c r="AF371" s="13"/>
      <c r="AG371" s="13"/>
      <c r="AH371" s="13"/>
      <c r="AI371" s="13"/>
      <c r="AJ371" s="13"/>
      <c r="AK371" s="13"/>
      <c r="AL371" s="13"/>
      <c r="AM371" s="13"/>
      <c r="AN371" s="13"/>
      <c r="AO371" s="13"/>
      <c r="AP371" s="13"/>
      <c r="AQ371" s="13"/>
      <c r="AR371" s="13"/>
      <c r="AS371" s="13"/>
      <c r="AT371" s="13"/>
      <c r="AU371" s="13"/>
      <c r="AV371" s="13"/>
      <c r="AW371" s="13"/>
      <c r="AX371" s="13"/>
      <c r="AY371" s="13"/>
      <c r="AZ371" s="13"/>
      <c r="BA371" s="13"/>
      <c r="BB371" s="13"/>
      <c r="BC371" s="13"/>
      <c r="BD371" s="13"/>
      <c r="BE371" s="13"/>
      <c r="BF371" s="13"/>
      <c r="BG371" s="13"/>
    </row>
    <row r="372" spans="1:59" x14ac:dyDescent="0.35">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c r="AD372" s="13"/>
      <c r="AE372" s="13"/>
      <c r="AF372" s="13"/>
      <c r="AG372" s="13"/>
      <c r="AH372" s="13"/>
      <c r="AI372" s="13"/>
      <c r="AJ372" s="13"/>
      <c r="AK372" s="13"/>
      <c r="AL372" s="13"/>
      <c r="AM372" s="13"/>
      <c r="AN372" s="13"/>
      <c r="AO372" s="13"/>
      <c r="AP372" s="13"/>
      <c r="AQ372" s="13"/>
      <c r="AR372" s="13"/>
      <c r="AS372" s="13"/>
      <c r="AT372" s="13"/>
      <c r="AU372" s="13"/>
      <c r="AV372" s="13"/>
      <c r="AW372" s="13"/>
      <c r="AX372" s="13"/>
      <c r="AY372" s="13"/>
      <c r="AZ372" s="13"/>
      <c r="BA372" s="13"/>
      <c r="BB372" s="13"/>
      <c r="BC372" s="13"/>
      <c r="BD372" s="13"/>
      <c r="BE372" s="13"/>
      <c r="BF372" s="13"/>
      <c r="BG372" s="13"/>
    </row>
    <row r="373" spans="1:59" x14ac:dyDescent="0.35">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c r="AD373" s="13"/>
      <c r="AE373" s="13"/>
      <c r="AF373" s="13"/>
      <c r="AG373" s="13"/>
      <c r="AH373" s="13"/>
      <c r="AI373" s="13"/>
      <c r="AJ373" s="13"/>
      <c r="AK373" s="13"/>
      <c r="AL373" s="13"/>
      <c r="AM373" s="13"/>
      <c r="AN373" s="13"/>
      <c r="AO373" s="13"/>
      <c r="AP373" s="13"/>
      <c r="AQ373" s="13"/>
      <c r="AR373" s="13"/>
      <c r="AS373" s="13"/>
      <c r="AT373" s="13"/>
      <c r="AU373" s="13"/>
      <c r="AV373" s="13"/>
      <c r="AW373" s="13"/>
      <c r="AX373" s="13"/>
      <c r="AY373" s="13"/>
      <c r="AZ373" s="13"/>
      <c r="BA373" s="13"/>
      <c r="BB373" s="13"/>
      <c r="BC373" s="13"/>
      <c r="BD373" s="13"/>
      <c r="BE373" s="13"/>
      <c r="BF373" s="13"/>
      <c r="BG373" s="13"/>
    </row>
    <row r="374" spans="1:59" x14ac:dyDescent="0.35">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c r="AD374" s="13"/>
      <c r="AE374" s="13"/>
      <c r="AF374" s="13"/>
      <c r="AG374" s="13"/>
      <c r="AH374" s="13"/>
      <c r="AI374" s="13"/>
      <c r="AJ374" s="13"/>
      <c r="AK374" s="13"/>
      <c r="AL374" s="13"/>
      <c r="AM374" s="13"/>
      <c r="AN374" s="13"/>
      <c r="AO374" s="13"/>
      <c r="AP374" s="13"/>
      <c r="AQ374" s="13"/>
      <c r="AR374" s="13"/>
      <c r="AS374" s="13"/>
      <c r="AT374" s="13"/>
      <c r="AU374" s="13"/>
      <c r="AV374" s="13"/>
      <c r="AW374" s="13"/>
      <c r="AX374" s="13"/>
      <c r="AY374" s="13"/>
      <c r="AZ374" s="13"/>
      <c r="BA374" s="13"/>
      <c r="BB374" s="13"/>
      <c r="BC374" s="13"/>
      <c r="BD374" s="13"/>
      <c r="BE374" s="13"/>
      <c r="BF374" s="13"/>
      <c r="BG374" s="13"/>
    </row>
    <row r="375" spans="1:59" x14ac:dyDescent="0.35">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c r="AD375" s="13"/>
      <c r="AE375" s="13"/>
      <c r="AF375" s="13"/>
      <c r="AG375" s="13"/>
      <c r="AH375" s="13"/>
      <c r="AI375" s="13"/>
      <c r="AJ375" s="13"/>
      <c r="AK375" s="13"/>
      <c r="AL375" s="13"/>
      <c r="AM375" s="13"/>
      <c r="AN375" s="13"/>
      <c r="AO375" s="13"/>
      <c r="AP375" s="13"/>
      <c r="AQ375" s="13"/>
      <c r="AR375" s="13"/>
      <c r="AS375" s="13"/>
      <c r="AT375" s="13"/>
      <c r="AU375" s="13"/>
      <c r="AV375" s="13"/>
      <c r="AW375" s="13"/>
      <c r="AX375" s="13"/>
      <c r="AY375" s="13"/>
      <c r="AZ375" s="13"/>
      <c r="BA375" s="13"/>
      <c r="BB375" s="13"/>
      <c r="BC375" s="13"/>
      <c r="BD375" s="13"/>
      <c r="BE375" s="13"/>
      <c r="BF375" s="13"/>
      <c r="BG375" s="13"/>
    </row>
    <row r="376" spans="1:59" x14ac:dyDescent="0.35">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c r="AD376" s="13"/>
      <c r="AE376" s="13"/>
      <c r="AF376" s="13"/>
      <c r="AG376" s="13"/>
      <c r="AH376" s="13"/>
      <c r="AI376" s="13"/>
      <c r="AJ376" s="13"/>
      <c r="AK376" s="13"/>
      <c r="AL376" s="13"/>
      <c r="AM376" s="13"/>
      <c r="AN376" s="13"/>
      <c r="AO376" s="13"/>
      <c r="AP376" s="13"/>
      <c r="AQ376" s="13"/>
      <c r="AR376" s="13"/>
      <c r="AS376" s="13"/>
      <c r="AT376" s="13"/>
      <c r="AU376" s="13"/>
      <c r="AV376" s="13"/>
      <c r="AW376" s="13"/>
      <c r="AX376" s="13"/>
      <c r="AY376" s="13"/>
      <c r="AZ376" s="13"/>
      <c r="BA376" s="13"/>
      <c r="BB376" s="13"/>
      <c r="BC376" s="13"/>
      <c r="BD376" s="13"/>
      <c r="BE376" s="13"/>
      <c r="BF376" s="13"/>
      <c r="BG376" s="13"/>
    </row>
    <row r="377" spans="1:59" x14ac:dyDescent="0.35">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c r="AD377" s="13"/>
      <c r="AE377" s="13"/>
      <c r="AF377" s="13"/>
      <c r="AG377" s="13"/>
      <c r="AH377" s="13"/>
      <c r="AI377" s="13"/>
      <c r="AJ377" s="13"/>
      <c r="AK377" s="13"/>
      <c r="AL377" s="13"/>
      <c r="AM377" s="13"/>
      <c r="AN377" s="13"/>
      <c r="AO377" s="13"/>
      <c r="AP377" s="13"/>
      <c r="AQ377" s="13"/>
      <c r="AR377" s="13"/>
      <c r="AS377" s="13"/>
      <c r="AT377" s="13"/>
      <c r="AU377" s="13"/>
      <c r="AV377" s="13"/>
      <c r="AW377" s="13"/>
      <c r="AX377" s="13"/>
      <c r="AY377" s="13"/>
      <c r="AZ377" s="13"/>
      <c r="BA377" s="13"/>
      <c r="BB377" s="13"/>
      <c r="BC377" s="13"/>
      <c r="BD377" s="13"/>
      <c r="BE377" s="13"/>
      <c r="BF377" s="13"/>
      <c r="BG377" s="13"/>
    </row>
    <row r="378" spans="1:59" x14ac:dyDescent="0.35">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c r="AD378" s="13"/>
      <c r="AE378" s="13"/>
      <c r="AF378" s="13"/>
      <c r="AG378" s="13"/>
      <c r="AH378" s="13"/>
      <c r="AI378" s="13"/>
      <c r="AJ378" s="13"/>
      <c r="AK378" s="13"/>
      <c r="AL378" s="13"/>
      <c r="AM378" s="13"/>
      <c r="AN378" s="13"/>
      <c r="AO378" s="13"/>
      <c r="AP378" s="13"/>
      <c r="AQ378" s="13"/>
      <c r="AR378" s="13"/>
      <c r="AS378" s="13"/>
      <c r="AT378" s="13"/>
      <c r="AU378" s="13"/>
      <c r="AV378" s="13"/>
      <c r="AW378" s="13"/>
      <c r="AX378" s="13"/>
      <c r="AY378" s="13"/>
      <c r="AZ378" s="13"/>
      <c r="BA378" s="13"/>
      <c r="BB378" s="13"/>
      <c r="BC378" s="13"/>
      <c r="BD378" s="13"/>
      <c r="BE378" s="13"/>
      <c r="BF378" s="13"/>
      <c r="BG378" s="13"/>
    </row>
    <row r="379" spans="1:59" x14ac:dyDescent="0.35">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c r="AD379" s="13"/>
      <c r="AE379" s="13"/>
      <c r="AF379" s="13"/>
      <c r="AG379" s="13"/>
      <c r="AH379" s="13"/>
      <c r="AI379" s="13"/>
      <c r="AJ379" s="13"/>
      <c r="AK379" s="13"/>
      <c r="AL379" s="13"/>
      <c r="AM379" s="13"/>
      <c r="AN379" s="13"/>
      <c r="AO379" s="13"/>
      <c r="AP379" s="13"/>
      <c r="AQ379" s="13"/>
      <c r="AR379" s="13"/>
      <c r="AS379" s="13"/>
      <c r="AT379" s="13"/>
      <c r="AU379" s="13"/>
      <c r="AV379" s="13"/>
      <c r="AW379" s="13"/>
      <c r="AX379" s="13"/>
      <c r="AY379" s="13"/>
      <c r="AZ379" s="13"/>
      <c r="BA379" s="13"/>
      <c r="BB379" s="13"/>
      <c r="BC379" s="13"/>
      <c r="BD379" s="13"/>
      <c r="BE379" s="13"/>
      <c r="BF379" s="13"/>
      <c r="BG379" s="13"/>
    </row>
    <row r="380" spans="1:59" x14ac:dyDescent="0.35">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c r="AD380" s="13"/>
      <c r="AE380" s="13"/>
      <c r="AF380" s="13"/>
      <c r="AG380" s="13"/>
      <c r="AH380" s="13"/>
      <c r="AI380" s="13"/>
      <c r="AJ380" s="13"/>
      <c r="AK380" s="13"/>
      <c r="AL380" s="13"/>
      <c r="AM380" s="13"/>
      <c r="AN380" s="13"/>
      <c r="AO380" s="13"/>
      <c r="AP380" s="13"/>
      <c r="AQ380" s="13"/>
      <c r="AR380" s="13"/>
      <c r="AS380" s="13"/>
      <c r="AT380" s="13"/>
      <c r="AU380" s="13"/>
      <c r="AV380" s="13"/>
      <c r="AW380" s="13"/>
      <c r="AX380" s="13"/>
      <c r="AY380" s="13"/>
      <c r="AZ380" s="13"/>
      <c r="BA380" s="13"/>
      <c r="BB380" s="13"/>
      <c r="BC380" s="13"/>
      <c r="BD380" s="13"/>
      <c r="BE380" s="13"/>
      <c r="BF380" s="13"/>
      <c r="BG380" s="13"/>
    </row>
    <row r="381" spans="1:59" x14ac:dyDescent="0.35">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c r="AD381" s="13"/>
      <c r="AE381" s="13"/>
      <c r="AF381" s="13"/>
      <c r="AG381" s="13"/>
      <c r="AH381" s="13"/>
      <c r="AI381" s="13"/>
      <c r="AJ381" s="13"/>
      <c r="AK381" s="13"/>
      <c r="AL381" s="13"/>
      <c r="AM381" s="13"/>
      <c r="AN381" s="13"/>
      <c r="AO381" s="13"/>
      <c r="AP381" s="13"/>
      <c r="AQ381" s="13"/>
      <c r="AR381" s="13"/>
      <c r="AS381" s="13"/>
      <c r="AT381" s="13"/>
      <c r="AU381" s="13"/>
      <c r="AV381" s="13"/>
      <c r="AW381" s="13"/>
      <c r="AX381" s="13"/>
      <c r="AY381" s="13"/>
      <c r="AZ381" s="13"/>
      <c r="BA381" s="13"/>
      <c r="BB381" s="13"/>
      <c r="BC381" s="13"/>
      <c r="BD381" s="13"/>
      <c r="BE381" s="13"/>
      <c r="BF381" s="13"/>
      <c r="BG381" s="13"/>
    </row>
    <row r="382" spans="1:59" x14ac:dyDescent="0.35">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c r="AD382" s="13"/>
      <c r="AE382" s="13"/>
      <c r="AF382" s="13"/>
      <c r="AG382" s="13"/>
      <c r="AH382" s="13"/>
      <c r="AI382" s="13"/>
      <c r="AJ382" s="13"/>
      <c r="AK382" s="13"/>
      <c r="AL382" s="13"/>
      <c r="AM382" s="13"/>
      <c r="AN382" s="13"/>
      <c r="AO382" s="13"/>
      <c r="AP382" s="13"/>
      <c r="AQ382" s="13"/>
      <c r="AR382" s="13"/>
      <c r="AS382" s="13"/>
      <c r="AT382" s="13"/>
      <c r="AU382" s="13"/>
      <c r="AV382" s="13"/>
      <c r="AW382" s="13"/>
      <c r="AX382" s="13"/>
      <c r="AY382" s="13"/>
      <c r="AZ382" s="13"/>
      <c r="BA382" s="13"/>
      <c r="BB382" s="13"/>
      <c r="BC382" s="13"/>
      <c r="BD382" s="13"/>
      <c r="BE382" s="13"/>
      <c r="BF382" s="13"/>
      <c r="BG382" s="13"/>
    </row>
    <row r="383" spans="1:59" x14ac:dyDescent="0.35">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c r="AD383" s="13"/>
      <c r="AE383" s="13"/>
      <c r="AF383" s="13"/>
      <c r="AG383" s="13"/>
      <c r="AH383" s="13"/>
      <c r="AI383" s="13"/>
      <c r="AJ383" s="13"/>
      <c r="AK383" s="13"/>
      <c r="AL383" s="13"/>
      <c r="AM383" s="13"/>
      <c r="AN383" s="13"/>
      <c r="AO383" s="13"/>
      <c r="AP383" s="13"/>
      <c r="AQ383" s="13"/>
      <c r="AR383" s="13"/>
      <c r="AS383" s="13"/>
      <c r="AT383" s="13"/>
      <c r="AU383" s="13"/>
      <c r="AV383" s="13"/>
      <c r="AW383" s="13"/>
      <c r="AX383" s="13"/>
      <c r="AY383" s="13"/>
      <c r="AZ383" s="13"/>
      <c r="BA383" s="13"/>
      <c r="BB383" s="13"/>
      <c r="BC383" s="13"/>
      <c r="BD383" s="13"/>
      <c r="BE383" s="13"/>
      <c r="BF383" s="13"/>
      <c r="BG383" s="13"/>
    </row>
    <row r="384" spans="1:59" x14ac:dyDescent="0.35">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c r="AD384" s="13"/>
      <c r="AE384" s="13"/>
      <c r="AF384" s="13"/>
      <c r="AG384" s="13"/>
      <c r="AH384" s="13"/>
      <c r="AI384" s="13"/>
      <c r="AJ384" s="13"/>
      <c r="AK384" s="13"/>
      <c r="AL384" s="13"/>
      <c r="AM384" s="13"/>
      <c r="AN384" s="13"/>
      <c r="AO384" s="13"/>
      <c r="AP384" s="13"/>
      <c r="AQ384" s="13"/>
      <c r="AR384" s="13"/>
      <c r="AS384" s="13"/>
      <c r="AT384" s="13"/>
      <c r="AU384" s="13"/>
      <c r="AV384" s="13"/>
      <c r="AW384" s="13"/>
      <c r="AX384" s="13"/>
      <c r="AY384" s="13"/>
      <c r="AZ384" s="13"/>
      <c r="BA384" s="13"/>
      <c r="BB384" s="13"/>
      <c r="BC384" s="13"/>
      <c r="BD384" s="13"/>
      <c r="BE384" s="13"/>
      <c r="BF384" s="13"/>
      <c r="BG384" s="13"/>
    </row>
    <row r="385" spans="1:59" x14ac:dyDescent="0.35">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c r="AD385" s="13"/>
      <c r="AE385" s="13"/>
      <c r="AF385" s="13"/>
      <c r="AG385" s="13"/>
      <c r="AH385" s="13"/>
      <c r="AI385" s="13"/>
      <c r="AJ385" s="13"/>
      <c r="AK385" s="13"/>
      <c r="AL385" s="13"/>
      <c r="AM385" s="13"/>
      <c r="AN385" s="13"/>
      <c r="AO385" s="13"/>
      <c r="AP385" s="13"/>
      <c r="AQ385" s="13"/>
      <c r="AR385" s="13"/>
      <c r="AS385" s="13"/>
      <c r="AT385" s="13"/>
      <c r="AU385" s="13"/>
      <c r="AV385" s="13"/>
      <c r="AW385" s="13"/>
      <c r="AX385" s="13"/>
      <c r="AY385" s="13"/>
      <c r="AZ385" s="13"/>
      <c r="BA385" s="13"/>
      <c r="BB385" s="13"/>
      <c r="BC385" s="13"/>
      <c r="BD385" s="13"/>
      <c r="BE385" s="13"/>
      <c r="BF385" s="13"/>
      <c r="BG385" s="13"/>
    </row>
    <row r="386" spans="1:59" x14ac:dyDescent="0.35">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c r="AD386" s="13"/>
      <c r="AE386" s="13"/>
      <c r="AF386" s="13"/>
      <c r="AG386" s="13"/>
      <c r="AH386" s="13"/>
      <c r="AI386" s="13"/>
      <c r="AJ386" s="13"/>
      <c r="AK386" s="13"/>
      <c r="AL386" s="13"/>
      <c r="AM386" s="13"/>
      <c r="AN386" s="13"/>
      <c r="AO386" s="13"/>
      <c r="AP386" s="13"/>
      <c r="AQ386" s="13"/>
      <c r="AR386" s="13"/>
      <c r="AS386" s="13"/>
      <c r="AT386" s="13"/>
      <c r="AU386" s="13"/>
      <c r="AV386" s="13"/>
      <c r="AW386" s="13"/>
      <c r="AX386" s="13"/>
      <c r="AY386" s="13"/>
      <c r="AZ386" s="13"/>
      <c r="BA386" s="13"/>
      <c r="BB386" s="13"/>
      <c r="BC386" s="13"/>
      <c r="BD386" s="13"/>
      <c r="BE386" s="13"/>
      <c r="BF386" s="13"/>
      <c r="BG386" s="13"/>
    </row>
    <row r="387" spans="1:59" x14ac:dyDescent="0.35">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c r="AD387" s="13"/>
      <c r="AE387" s="13"/>
      <c r="AF387" s="13"/>
      <c r="AG387" s="13"/>
      <c r="AH387" s="13"/>
      <c r="AI387" s="13"/>
      <c r="AJ387" s="13"/>
      <c r="AK387" s="13"/>
      <c r="AL387" s="13"/>
      <c r="AM387" s="13"/>
      <c r="AN387" s="13"/>
      <c r="AO387" s="13"/>
      <c r="AP387" s="13"/>
      <c r="AQ387" s="13"/>
      <c r="AR387" s="13"/>
      <c r="AS387" s="13"/>
      <c r="AT387" s="13"/>
      <c r="AU387" s="13"/>
      <c r="AV387" s="13"/>
      <c r="AW387" s="13"/>
      <c r="AX387" s="13"/>
      <c r="AY387" s="13"/>
      <c r="AZ387" s="13"/>
      <c r="BA387" s="13"/>
      <c r="BB387" s="13"/>
      <c r="BC387" s="13"/>
      <c r="BD387" s="13"/>
      <c r="BE387" s="13"/>
      <c r="BF387" s="13"/>
      <c r="BG387" s="13"/>
    </row>
    <row r="388" spans="1:59" x14ac:dyDescent="0.35">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c r="AD388" s="13"/>
      <c r="AE388" s="13"/>
      <c r="AF388" s="13"/>
      <c r="AG388" s="13"/>
      <c r="AH388" s="13"/>
      <c r="AI388" s="13"/>
      <c r="AJ388" s="13"/>
      <c r="AK388" s="13"/>
      <c r="AL388" s="13"/>
      <c r="AM388" s="13"/>
      <c r="AN388" s="13"/>
      <c r="AO388" s="13"/>
      <c r="AP388" s="13"/>
      <c r="AQ388" s="13"/>
      <c r="AR388" s="13"/>
      <c r="AS388" s="13"/>
      <c r="AT388" s="13"/>
      <c r="AU388" s="13"/>
      <c r="AV388" s="13"/>
      <c r="AW388" s="13"/>
      <c r="AX388" s="13"/>
      <c r="AY388" s="13"/>
      <c r="AZ388" s="13"/>
      <c r="BA388" s="13"/>
      <c r="BB388" s="13"/>
      <c r="BC388" s="13"/>
      <c r="BD388" s="13"/>
      <c r="BE388" s="13"/>
      <c r="BF388" s="13"/>
      <c r="BG388" s="13"/>
    </row>
    <row r="389" spans="1:59" x14ac:dyDescent="0.35">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c r="AD389" s="13"/>
      <c r="AE389" s="13"/>
      <c r="AF389" s="13"/>
      <c r="AG389" s="13"/>
      <c r="AH389" s="13"/>
      <c r="AI389" s="13"/>
      <c r="AJ389" s="13"/>
      <c r="AK389" s="13"/>
      <c r="AL389" s="13"/>
      <c r="AM389" s="13"/>
      <c r="AN389" s="13"/>
      <c r="AO389" s="13"/>
      <c r="AP389" s="13"/>
      <c r="AQ389" s="13"/>
      <c r="AR389" s="13"/>
      <c r="AS389" s="13"/>
      <c r="AT389" s="13"/>
      <c r="AU389" s="13"/>
      <c r="AV389" s="13"/>
      <c r="AW389" s="13"/>
      <c r="AX389" s="13"/>
      <c r="AY389" s="13"/>
      <c r="AZ389" s="13"/>
      <c r="BA389" s="13"/>
      <c r="BB389" s="13"/>
      <c r="BC389" s="13"/>
      <c r="BD389" s="13"/>
      <c r="BE389" s="13"/>
      <c r="BF389" s="13"/>
      <c r="BG389" s="13"/>
    </row>
    <row r="390" spans="1:59" x14ac:dyDescent="0.35">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c r="AD390" s="13"/>
      <c r="AE390" s="13"/>
      <c r="AF390" s="13"/>
      <c r="AG390" s="13"/>
      <c r="AH390" s="13"/>
      <c r="AI390" s="13"/>
      <c r="AJ390" s="13"/>
      <c r="AK390" s="13"/>
      <c r="AL390" s="13"/>
      <c r="AM390" s="13"/>
      <c r="AN390" s="13"/>
      <c r="AO390" s="13"/>
      <c r="AP390" s="13"/>
      <c r="AQ390" s="13"/>
      <c r="AR390" s="13"/>
      <c r="AS390" s="13"/>
      <c r="AT390" s="13"/>
      <c r="AU390" s="13"/>
      <c r="AV390" s="13"/>
      <c r="AW390" s="13"/>
      <c r="AX390" s="13"/>
      <c r="AY390" s="13"/>
      <c r="AZ390" s="13"/>
      <c r="BA390" s="13"/>
      <c r="BB390" s="13"/>
      <c r="BC390" s="13"/>
      <c r="BD390" s="13"/>
      <c r="BE390" s="13"/>
      <c r="BF390" s="13"/>
      <c r="BG390" s="13"/>
    </row>
    <row r="391" spans="1:59" x14ac:dyDescent="0.35">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c r="AD391" s="13"/>
      <c r="AE391" s="13"/>
      <c r="AF391" s="13"/>
      <c r="AG391" s="13"/>
      <c r="AH391" s="13"/>
      <c r="AI391" s="13"/>
      <c r="AJ391" s="13"/>
      <c r="AK391" s="13"/>
      <c r="AL391" s="13"/>
      <c r="AM391" s="13"/>
      <c r="AN391" s="13"/>
      <c r="AO391" s="13"/>
      <c r="AP391" s="13"/>
      <c r="AQ391" s="13"/>
      <c r="AR391" s="13"/>
      <c r="AS391" s="13"/>
      <c r="AT391" s="13"/>
      <c r="AU391" s="13"/>
      <c r="AV391" s="13"/>
      <c r="AW391" s="13"/>
      <c r="AX391" s="13"/>
      <c r="AY391" s="13"/>
      <c r="AZ391" s="13"/>
      <c r="BA391" s="13"/>
      <c r="BB391" s="13"/>
      <c r="BC391" s="13"/>
      <c r="BD391" s="13"/>
      <c r="BE391" s="13"/>
      <c r="BF391" s="13"/>
      <c r="BG391" s="13"/>
    </row>
    <row r="392" spans="1:59" x14ac:dyDescent="0.35">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c r="AD392" s="13"/>
      <c r="AE392" s="13"/>
      <c r="AF392" s="13"/>
      <c r="AG392" s="13"/>
      <c r="AH392" s="13"/>
      <c r="AI392" s="13"/>
      <c r="AJ392" s="13"/>
      <c r="AK392" s="13"/>
      <c r="AL392" s="13"/>
      <c r="AM392" s="13"/>
      <c r="AN392" s="13"/>
      <c r="AO392" s="13"/>
      <c r="AP392" s="13"/>
      <c r="AQ392" s="13"/>
      <c r="AR392" s="13"/>
      <c r="AS392" s="13"/>
      <c r="AT392" s="13"/>
      <c r="AU392" s="13"/>
      <c r="AV392" s="13"/>
      <c r="AW392" s="13"/>
      <c r="AX392" s="13"/>
      <c r="AY392" s="13"/>
      <c r="AZ392" s="13"/>
      <c r="BA392" s="13"/>
      <c r="BB392" s="13"/>
      <c r="BC392" s="13"/>
      <c r="BD392" s="13"/>
      <c r="BE392" s="13"/>
      <c r="BF392" s="13"/>
      <c r="BG392" s="13"/>
    </row>
    <row r="393" spans="1:59" x14ac:dyDescent="0.35">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c r="BB393" s="13"/>
      <c r="BC393" s="13"/>
      <c r="BD393" s="13"/>
      <c r="BE393" s="13"/>
      <c r="BF393" s="13"/>
      <c r="BG393" s="13"/>
    </row>
    <row r="394" spans="1:59" x14ac:dyDescent="0.35">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c r="BB394" s="13"/>
      <c r="BC394" s="13"/>
      <c r="BD394" s="13"/>
      <c r="BE394" s="13"/>
      <c r="BF394" s="13"/>
      <c r="BG394" s="13"/>
    </row>
    <row r="395" spans="1:59" x14ac:dyDescent="0.35">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c r="BB395" s="13"/>
      <c r="BC395" s="13"/>
      <c r="BD395" s="13"/>
      <c r="BE395" s="13"/>
      <c r="BF395" s="13"/>
      <c r="BG395" s="13"/>
    </row>
    <row r="396" spans="1:59" x14ac:dyDescent="0.35">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c r="BB396" s="13"/>
      <c r="BC396" s="13"/>
      <c r="BD396" s="13"/>
      <c r="BE396" s="13"/>
      <c r="BF396" s="13"/>
      <c r="BG396" s="13"/>
    </row>
    <row r="397" spans="1:59" x14ac:dyDescent="0.35">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c r="BB397" s="13"/>
      <c r="BC397" s="13"/>
      <c r="BD397" s="13"/>
      <c r="BE397" s="13"/>
      <c r="BF397" s="13"/>
      <c r="BG397" s="13"/>
    </row>
    <row r="398" spans="1:59" x14ac:dyDescent="0.35">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c r="BB398" s="13"/>
      <c r="BC398" s="13"/>
      <c r="BD398" s="13"/>
      <c r="BE398" s="13"/>
      <c r="BF398" s="13"/>
      <c r="BG398" s="13"/>
    </row>
    <row r="399" spans="1:59" x14ac:dyDescent="0.35">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c r="AD399" s="13"/>
      <c r="AE399" s="13"/>
      <c r="AF399" s="13"/>
      <c r="AG399" s="13"/>
      <c r="AH399" s="13"/>
      <c r="AI399" s="13"/>
      <c r="AJ399" s="13"/>
      <c r="AK399" s="13"/>
      <c r="AL399" s="13"/>
      <c r="AM399" s="13"/>
      <c r="AN399" s="13"/>
      <c r="AO399" s="13"/>
      <c r="AP399" s="13"/>
      <c r="AQ399" s="13"/>
      <c r="AR399" s="13"/>
      <c r="AS399" s="13"/>
      <c r="AT399" s="13"/>
      <c r="AU399" s="13"/>
      <c r="AV399" s="13"/>
      <c r="AW399" s="13"/>
      <c r="AX399" s="13"/>
      <c r="AY399" s="13"/>
      <c r="AZ399" s="13"/>
      <c r="BA399" s="13"/>
      <c r="BB399" s="13"/>
      <c r="BC399" s="13"/>
      <c r="BD399" s="13"/>
      <c r="BE399" s="13"/>
      <c r="BF399" s="13"/>
      <c r="BG399" s="13"/>
    </row>
    <row r="400" spans="1:59" x14ac:dyDescent="0.35">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c r="BB400" s="13"/>
      <c r="BC400" s="13"/>
      <c r="BD400" s="13"/>
      <c r="BE400" s="13"/>
      <c r="BF400" s="13"/>
      <c r="BG400" s="13"/>
    </row>
    <row r="401" spans="1:59" x14ac:dyDescent="0.35">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c r="AD401" s="13"/>
      <c r="AE401" s="13"/>
      <c r="AF401" s="13"/>
      <c r="AG401" s="13"/>
      <c r="AH401" s="13"/>
      <c r="AI401" s="13"/>
      <c r="AJ401" s="13"/>
      <c r="AK401" s="13"/>
      <c r="AL401" s="13"/>
      <c r="AM401" s="13"/>
      <c r="AN401" s="13"/>
      <c r="AO401" s="13"/>
      <c r="AP401" s="13"/>
      <c r="AQ401" s="13"/>
      <c r="AR401" s="13"/>
      <c r="AS401" s="13"/>
      <c r="AT401" s="13"/>
      <c r="AU401" s="13"/>
      <c r="AV401" s="13"/>
      <c r="AW401" s="13"/>
      <c r="AX401" s="13"/>
      <c r="AY401" s="13"/>
      <c r="AZ401" s="13"/>
      <c r="BA401" s="13"/>
      <c r="BB401" s="13"/>
      <c r="BC401" s="13"/>
      <c r="BD401" s="13"/>
      <c r="BE401" s="13"/>
      <c r="BF401" s="13"/>
      <c r="BG401" s="13"/>
    </row>
    <row r="402" spans="1:59" x14ac:dyDescent="0.35">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c r="AD402" s="13"/>
      <c r="AE402" s="13"/>
      <c r="AF402" s="13"/>
      <c r="AG402" s="13"/>
      <c r="AH402" s="13"/>
      <c r="AI402" s="13"/>
      <c r="AJ402" s="13"/>
      <c r="AK402" s="13"/>
      <c r="AL402" s="13"/>
      <c r="AM402" s="13"/>
      <c r="AN402" s="13"/>
      <c r="AO402" s="13"/>
      <c r="AP402" s="13"/>
      <c r="AQ402" s="13"/>
      <c r="AR402" s="13"/>
      <c r="AS402" s="13"/>
      <c r="AT402" s="13"/>
      <c r="AU402" s="13"/>
      <c r="AV402" s="13"/>
      <c r="AW402" s="13"/>
      <c r="AX402" s="13"/>
      <c r="AY402" s="13"/>
      <c r="AZ402" s="13"/>
      <c r="BA402" s="13"/>
      <c r="BB402" s="13"/>
      <c r="BC402" s="13"/>
      <c r="BD402" s="13"/>
      <c r="BE402" s="13"/>
      <c r="BF402" s="13"/>
      <c r="BG402" s="13"/>
    </row>
    <row r="403" spans="1:59" x14ac:dyDescent="0.35">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c r="AD403" s="13"/>
      <c r="AE403" s="13"/>
      <c r="AF403" s="13"/>
      <c r="AG403" s="13"/>
      <c r="AH403" s="13"/>
      <c r="AI403" s="13"/>
      <c r="AJ403" s="13"/>
      <c r="AK403" s="13"/>
      <c r="AL403" s="13"/>
      <c r="AM403" s="13"/>
      <c r="AN403" s="13"/>
      <c r="AO403" s="13"/>
      <c r="AP403" s="13"/>
      <c r="AQ403" s="13"/>
      <c r="AR403" s="13"/>
      <c r="AS403" s="13"/>
      <c r="AT403" s="13"/>
      <c r="AU403" s="13"/>
      <c r="AV403" s="13"/>
      <c r="AW403" s="13"/>
      <c r="AX403" s="13"/>
      <c r="AY403" s="13"/>
      <c r="AZ403" s="13"/>
      <c r="BA403" s="13"/>
      <c r="BB403" s="13"/>
      <c r="BC403" s="13"/>
      <c r="BD403" s="13"/>
      <c r="BE403" s="13"/>
      <c r="BF403" s="13"/>
      <c r="BG403" s="13"/>
    </row>
    <row r="404" spans="1:59" x14ac:dyDescent="0.35">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c r="AD404" s="13"/>
      <c r="AE404" s="13"/>
      <c r="AF404" s="13"/>
      <c r="AG404" s="13"/>
      <c r="AH404" s="13"/>
      <c r="AI404" s="13"/>
      <c r="AJ404" s="13"/>
      <c r="AK404" s="13"/>
      <c r="AL404" s="13"/>
      <c r="AM404" s="13"/>
      <c r="AN404" s="13"/>
      <c r="AO404" s="13"/>
      <c r="AP404" s="13"/>
      <c r="AQ404" s="13"/>
      <c r="AR404" s="13"/>
      <c r="AS404" s="13"/>
      <c r="AT404" s="13"/>
      <c r="AU404" s="13"/>
      <c r="AV404" s="13"/>
      <c r="AW404" s="13"/>
      <c r="AX404" s="13"/>
      <c r="AY404" s="13"/>
      <c r="AZ404" s="13"/>
      <c r="BA404" s="13"/>
      <c r="BB404" s="13"/>
      <c r="BC404" s="13"/>
      <c r="BD404" s="13"/>
      <c r="BE404" s="13"/>
      <c r="BF404" s="13"/>
      <c r="BG404" s="13"/>
    </row>
    <row r="405" spans="1:59" x14ac:dyDescent="0.35">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c r="AD405" s="13"/>
      <c r="AE405" s="13"/>
      <c r="AF405" s="13"/>
      <c r="AG405" s="13"/>
      <c r="AH405" s="13"/>
      <c r="AI405" s="13"/>
      <c r="AJ405" s="13"/>
      <c r="AK405" s="13"/>
      <c r="AL405" s="13"/>
      <c r="AM405" s="13"/>
      <c r="AN405" s="13"/>
      <c r="AO405" s="13"/>
      <c r="AP405" s="13"/>
      <c r="AQ405" s="13"/>
      <c r="AR405" s="13"/>
      <c r="AS405" s="13"/>
      <c r="AT405" s="13"/>
      <c r="AU405" s="13"/>
      <c r="AV405" s="13"/>
      <c r="AW405" s="13"/>
      <c r="AX405" s="13"/>
      <c r="AY405" s="13"/>
      <c r="AZ405" s="13"/>
      <c r="BA405" s="13"/>
      <c r="BB405" s="13"/>
      <c r="BC405" s="13"/>
      <c r="BD405" s="13"/>
      <c r="BE405" s="13"/>
      <c r="BF405" s="13"/>
      <c r="BG405" s="13"/>
    </row>
    <row r="406" spans="1:59" x14ac:dyDescent="0.35">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c r="AD406" s="13"/>
      <c r="AE406" s="13"/>
      <c r="AF406" s="13"/>
      <c r="AG406" s="13"/>
      <c r="AH406" s="13"/>
      <c r="AI406" s="13"/>
      <c r="AJ406" s="13"/>
      <c r="AK406" s="13"/>
      <c r="AL406" s="13"/>
      <c r="AM406" s="13"/>
      <c r="AN406" s="13"/>
      <c r="AO406" s="13"/>
      <c r="AP406" s="13"/>
      <c r="AQ406" s="13"/>
      <c r="AR406" s="13"/>
      <c r="AS406" s="13"/>
      <c r="AT406" s="13"/>
      <c r="AU406" s="13"/>
      <c r="AV406" s="13"/>
      <c r="AW406" s="13"/>
      <c r="AX406" s="13"/>
      <c r="AY406" s="13"/>
      <c r="AZ406" s="13"/>
      <c r="BA406" s="13"/>
      <c r="BB406" s="13"/>
      <c r="BC406" s="13"/>
      <c r="BD406" s="13"/>
      <c r="BE406" s="13"/>
      <c r="BF406" s="13"/>
      <c r="BG406" s="13"/>
    </row>
    <row r="407" spans="1:59" x14ac:dyDescent="0.35">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c r="AD407" s="13"/>
      <c r="AE407" s="13"/>
      <c r="AF407" s="13"/>
      <c r="AG407" s="13"/>
      <c r="AH407" s="13"/>
      <c r="AI407" s="13"/>
      <c r="AJ407" s="13"/>
      <c r="AK407" s="13"/>
      <c r="AL407" s="13"/>
      <c r="AM407" s="13"/>
      <c r="AN407" s="13"/>
      <c r="AO407" s="13"/>
      <c r="AP407" s="13"/>
      <c r="AQ407" s="13"/>
      <c r="AR407" s="13"/>
      <c r="AS407" s="13"/>
      <c r="AT407" s="13"/>
      <c r="AU407" s="13"/>
      <c r="AV407" s="13"/>
      <c r="AW407" s="13"/>
      <c r="AX407" s="13"/>
      <c r="AY407" s="13"/>
      <c r="AZ407" s="13"/>
      <c r="BA407" s="13"/>
      <c r="BB407" s="13"/>
      <c r="BC407" s="13"/>
      <c r="BD407" s="13"/>
      <c r="BE407" s="13"/>
      <c r="BF407" s="13"/>
      <c r="BG407" s="13"/>
    </row>
    <row r="408" spans="1:59" x14ac:dyDescent="0.35">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c r="AD408" s="13"/>
      <c r="AE408" s="13"/>
      <c r="AF408" s="13"/>
      <c r="AG408" s="13"/>
      <c r="AH408" s="13"/>
      <c r="AI408" s="13"/>
      <c r="AJ408" s="13"/>
      <c r="AK408" s="13"/>
      <c r="AL408" s="13"/>
      <c r="AM408" s="13"/>
      <c r="AN408" s="13"/>
      <c r="AO408" s="13"/>
      <c r="AP408" s="13"/>
      <c r="AQ408" s="13"/>
      <c r="AR408" s="13"/>
      <c r="AS408" s="13"/>
      <c r="AT408" s="13"/>
      <c r="AU408" s="13"/>
      <c r="AV408" s="13"/>
      <c r="AW408" s="13"/>
      <c r="AX408" s="13"/>
      <c r="AY408" s="13"/>
      <c r="AZ408" s="13"/>
      <c r="BA408" s="13"/>
      <c r="BB408" s="13"/>
      <c r="BC408" s="13"/>
      <c r="BD408" s="13"/>
      <c r="BE408" s="13"/>
      <c r="BF408" s="13"/>
      <c r="BG408" s="13"/>
    </row>
    <row r="409" spans="1:59" x14ac:dyDescent="0.35">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c r="AD409" s="13"/>
      <c r="AE409" s="13"/>
      <c r="AF409" s="13"/>
      <c r="AG409" s="13"/>
      <c r="AH409" s="13"/>
      <c r="AI409" s="13"/>
      <c r="AJ409" s="13"/>
      <c r="AK409" s="13"/>
      <c r="AL409" s="13"/>
      <c r="AM409" s="13"/>
      <c r="AN409" s="13"/>
      <c r="AO409" s="13"/>
      <c r="AP409" s="13"/>
      <c r="AQ409" s="13"/>
      <c r="AR409" s="13"/>
      <c r="AS409" s="13"/>
      <c r="AT409" s="13"/>
      <c r="AU409" s="13"/>
      <c r="AV409" s="13"/>
      <c r="AW409" s="13"/>
      <c r="AX409" s="13"/>
      <c r="AY409" s="13"/>
      <c r="AZ409" s="13"/>
      <c r="BA409" s="13"/>
      <c r="BB409" s="13"/>
      <c r="BC409" s="13"/>
      <c r="BD409" s="13"/>
      <c r="BE409" s="13"/>
      <c r="BF409" s="13"/>
      <c r="BG409" s="13"/>
    </row>
    <row r="410" spans="1:59" x14ac:dyDescent="0.35">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row>
    <row r="411" spans="1:59" x14ac:dyDescent="0.35">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row>
    <row r="412" spans="1:59" x14ac:dyDescent="0.35">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row>
    <row r="413" spans="1:59" x14ac:dyDescent="0.35">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c r="AD413" s="13"/>
      <c r="AE413" s="13"/>
      <c r="AF413" s="13"/>
      <c r="AG413" s="13"/>
      <c r="AH413" s="13"/>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row>
    <row r="414" spans="1:59" x14ac:dyDescent="0.35">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row>
    <row r="415" spans="1:59" x14ac:dyDescent="0.35">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c r="AD415" s="13"/>
      <c r="AE415" s="13"/>
      <c r="AF415" s="13"/>
      <c r="AG415" s="13"/>
      <c r="AH415" s="13"/>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row>
    <row r="416" spans="1:59" x14ac:dyDescent="0.35">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c r="AD416" s="13"/>
      <c r="AE416" s="13"/>
      <c r="AF416" s="13"/>
      <c r="AG416" s="13"/>
      <c r="AH416" s="13"/>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row>
    <row r="417" spans="1:59" x14ac:dyDescent="0.35">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row>
    <row r="418" spans="1:59" x14ac:dyDescent="0.35">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row>
    <row r="419" spans="1:59" x14ac:dyDescent="0.35">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row>
    <row r="420" spans="1:59" x14ac:dyDescent="0.35">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row>
    <row r="421" spans="1:59" x14ac:dyDescent="0.35">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row>
    <row r="422" spans="1:59" x14ac:dyDescent="0.35">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c r="AD422" s="13"/>
      <c r="AE422" s="13"/>
      <c r="AF422" s="13"/>
      <c r="AG422" s="13"/>
      <c r="AH422" s="13"/>
      <c r="AI422" s="13"/>
      <c r="AJ422" s="13"/>
      <c r="AK422" s="13"/>
      <c r="AL422" s="13"/>
      <c r="AM422" s="13"/>
      <c r="AN422" s="13"/>
      <c r="AO422" s="13"/>
      <c r="AP422" s="13"/>
      <c r="AQ422" s="13"/>
      <c r="AR422" s="13"/>
      <c r="AS422" s="13"/>
      <c r="AT422" s="13"/>
      <c r="AU422" s="13"/>
      <c r="AV422" s="13"/>
      <c r="AW422" s="13"/>
      <c r="AX422" s="13"/>
      <c r="AY422" s="13"/>
      <c r="AZ422" s="13"/>
      <c r="BA422" s="13"/>
      <c r="BB422" s="13"/>
      <c r="BC422" s="13"/>
      <c r="BD422" s="13"/>
      <c r="BE422" s="13"/>
      <c r="BF422" s="13"/>
      <c r="BG422" s="13"/>
    </row>
    <row r="423" spans="1:59" x14ac:dyDescent="0.35">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c r="AD423" s="13"/>
      <c r="AE423" s="13"/>
      <c r="AF423" s="13"/>
      <c r="AG423" s="13"/>
      <c r="AH423" s="13"/>
      <c r="AI423" s="13"/>
      <c r="AJ423" s="13"/>
      <c r="AK423" s="13"/>
      <c r="AL423" s="13"/>
      <c r="AM423" s="13"/>
      <c r="AN423" s="13"/>
      <c r="AO423" s="13"/>
      <c r="AP423" s="13"/>
      <c r="AQ423" s="13"/>
      <c r="AR423" s="13"/>
      <c r="AS423" s="13"/>
      <c r="AT423" s="13"/>
      <c r="AU423" s="13"/>
      <c r="AV423" s="13"/>
      <c r="AW423" s="13"/>
      <c r="AX423" s="13"/>
      <c r="AY423" s="13"/>
      <c r="AZ423" s="13"/>
      <c r="BA423" s="13"/>
      <c r="BB423" s="13"/>
      <c r="BC423" s="13"/>
      <c r="BD423" s="13"/>
      <c r="BE423" s="13"/>
      <c r="BF423" s="13"/>
      <c r="BG423" s="13"/>
    </row>
    <row r="424" spans="1:59" x14ac:dyDescent="0.35">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c r="AD424" s="13"/>
      <c r="AE424" s="13"/>
      <c r="AF424" s="13"/>
      <c r="AG424" s="13"/>
      <c r="AH424" s="13"/>
      <c r="AI424" s="13"/>
      <c r="AJ424" s="13"/>
      <c r="AK424" s="13"/>
      <c r="AL424" s="13"/>
      <c r="AM424" s="13"/>
      <c r="AN424" s="13"/>
      <c r="AO424" s="13"/>
      <c r="AP424" s="13"/>
      <c r="AQ424" s="13"/>
      <c r="AR424" s="13"/>
      <c r="AS424" s="13"/>
      <c r="AT424" s="13"/>
      <c r="AU424" s="13"/>
      <c r="AV424" s="13"/>
      <c r="AW424" s="13"/>
      <c r="AX424" s="13"/>
      <c r="AY424" s="13"/>
      <c r="AZ424" s="13"/>
      <c r="BA424" s="13"/>
      <c r="BB424" s="13"/>
      <c r="BC424" s="13"/>
      <c r="BD424" s="13"/>
      <c r="BE424" s="13"/>
      <c r="BF424" s="13"/>
      <c r="BG424" s="13"/>
    </row>
    <row r="425" spans="1:59" x14ac:dyDescent="0.35">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c r="AD425" s="13"/>
      <c r="AE425" s="13"/>
      <c r="AF425" s="13"/>
      <c r="AG425" s="13"/>
      <c r="AH425" s="13"/>
      <c r="AI425" s="13"/>
      <c r="AJ425" s="13"/>
      <c r="AK425" s="13"/>
      <c r="AL425" s="13"/>
      <c r="AM425" s="13"/>
      <c r="AN425" s="13"/>
      <c r="AO425" s="13"/>
      <c r="AP425" s="13"/>
      <c r="AQ425" s="13"/>
      <c r="AR425" s="13"/>
      <c r="AS425" s="13"/>
      <c r="AT425" s="13"/>
      <c r="AU425" s="13"/>
      <c r="AV425" s="13"/>
      <c r="AW425" s="13"/>
      <c r="AX425" s="13"/>
      <c r="AY425" s="13"/>
      <c r="AZ425" s="13"/>
      <c r="BA425" s="13"/>
      <c r="BB425" s="13"/>
      <c r="BC425" s="13"/>
      <c r="BD425" s="13"/>
      <c r="BE425" s="13"/>
      <c r="BF425" s="13"/>
      <c r="BG425" s="13"/>
    </row>
    <row r="426" spans="1:59" x14ac:dyDescent="0.35">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c r="AD426" s="13"/>
      <c r="AE426" s="13"/>
      <c r="AF426" s="13"/>
      <c r="AG426" s="13"/>
      <c r="AH426" s="13"/>
      <c r="AI426" s="13"/>
      <c r="AJ426" s="13"/>
      <c r="AK426" s="13"/>
      <c r="AL426" s="13"/>
      <c r="AM426" s="13"/>
      <c r="AN426" s="13"/>
      <c r="AO426" s="13"/>
      <c r="AP426" s="13"/>
      <c r="AQ426" s="13"/>
      <c r="AR426" s="13"/>
      <c r="AS426" s="13"/>
      <c r="AT426" s="13"/>
      <c r="AU426" s="13"/>
      <c r="AV426" s="13"/>
      <c r="AW426" s="13"/>
      <c r="AX426" s="13"/>
      <c r="AY426" s="13"/>
      <c r="AZ426" s="13"/>
      <c r="BA426" s="13"/>
      <c r="BB426" s="13"/>
      <c r="BC426" s="13"/>
      <c r="BD426" s="13"/>
      <c r="BE426" s="13"/>
      <c r="BF426" s="13"/>
      <c r="BG426" s="13"/>
    </row>
    <row r="427" spans="1:59" x14ac:dyDescent="0.35">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c r="AD427" s="13"/>
      <c r="AE427" s="13"/>
      <c r="AF427" s="13"/>
      <c r="AG427" s="13"/>
      <c r="AH427" s="13"/>
      <c r="AI427" s="13"/>
      <c r="AJ427" s="13"/>
      <c r="AK427" s="13"/>
      <c r="AL427" s="13"/>
      <c r="AM427" s="13"/>
      <c r="AN427" s="13"/>
      <c r="AO427" s="13"/>
      <c r="AP427" s="13"/>
      <c r="AQ427" s="13"/>
      <c r="AR427" s="13"/>
      <c r="AS427" s="13"/>
      <c r="AT427" s="13"/>
      <c r="AU427" s="13"/>
      <c r="AV427" s="13"/>
      <c r="AW427" s="13"/>
      <c r="AX427" s="13"/>
      <c r="AY427" s="13"/>
      <c r="AZ427" s="13"/>
      <c r="BA427" s="13"/>
      <c r="BB427" s="13"/>
      <c r="BC427" s="13"/>
      <c r="BD427" s="13"/>
      <c r="BE427" s="13"/>
      <c r="BF427" s="13"/>
      <c r="BG427" s="13"/>
    </row>
    <row r="428" spans="1:59" x14ac:dyDescent="0.35">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c r="AD428" s="13"/>
      <c r="AE428" s="13"/>
      <c r="AF428" s="13"/>
      <c r="AG428" s="13"/>
      <c r="AH428" s="13"/>
      <c r="AI428" s="13"/>
      <c r="AJ428" s="13"/>
      <c r="AK428" s="13"/>
      <c r="AL428" s="13"/>
      <c r="AM428" s="13"/>
      <c r="AN428" s="13"/>
      <c r="AO428" s="13"/>
      <c r="AP428" s="13"/>
      <c r="AQ428" s="13"/>
      <c r="AR428" s="13"/>
      <c r="AS428" s="13"/>
      <c r="AT428" s="13"/>
      <c r="AU428" s="13"/>
      <c r="AV428" s="13"/>
      <c r="AW428" s="13"/>
      <c r="AX428" s="13"/>
      <c r="AY428" s="13"/>
      <c r="AZ428" s="13"/>
      <c r="BA428" s="13"/>
      <c r="BB428" s="13"/>
      <c r="BC428" s="13"/>
      <c r="BD428" s="13"/>
      <c r="BE428" s="13"/>
      <c r="BF428" s="13"/>
      <c r="BG428" s="13"/>
    </row>
    <row r="429" spans="1:59" x14ac:dyDescent="0.35">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c r="AD429" s="13"/>
      <c r="AE429" s="13"/>
      <c r="AF429" s="13"/>
      <c r="AG429" s="13"/>
      <c r="AH429" s="13"/>
      <c r="AI429" s="13"/>
      <c r="AJ429" s="13"/>
      <c r="AK429" s="13"/>
      <c r="AL429" s="13"/>
      <c r="AM429" s="13"/>
      <c r="AN429" s="13"/>
      <c r="AO429" s="13"/>
      <c r="AP429" s="13"/>
      <c r="AQ429" s="13"/>
      <c r="AR429" s="13"/>
      <c r="AS429" s="13"/>
      <c r="AT429" s="13"/>
      <c r="AU429" s="13"/>
      <c r="AV429" s="13"/>
      <c r="AW429" s="13"/>
      <c r="AX429" s="13"/>
      <c r="AY429" s="13"/>
      <c r="AZ429" s="13"/>
      <c r="BA429" s="13"/>
      <c r="BB429" s="13"/>
      <c r="BC429" s="13"/>
      <c r="BD429" s="13"/>
      <c r="BE429" s="13"/>
      <c r="BF429" s="13"/>
      <c r="BG429" s="13"/>
    </row>
    <row r="430" spans="1:59" x14ac:dyDescent="0.35">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c r="AD430" s="13"/>
      <c r="AE430" s="13"/>
      <c r="AF430" s="13"/>
      <c r="AG430" s="13"/>
      <c r="AH430" s="13"/>
      <c r="AI430" s="13"/>
      <c r="AJ430" s="13"/>
      <c r="AK430" s="13"/>
      <c r="AL430" s="13"/>
      <c r="AM430" s="13"/>
      <c r="AN430" s="13"/>
      <c r="AO430" s="13"/>
      <c r="AP430" s="13"/>
      <c r="AQ430" s="13"/>
      <c r="AR430" s="13"/>
      <c r="AS430" s="13"/>
      <c r="AT430" s="13"/>
      <c r="AU430" s="13"/>
      <c r="AV430" s="13"/>
      <c r="AW430" s="13"/>
      <c r="AX430" s="13"/>
      <c r="AY430" s="13"/>
      <c r="AZ430" s="13"/>
      <c r="BA430" s="13"/>
      <c r="BB430" s="13"/>
      <c r="BC430" s="13"/>
      <c r="BD430" s="13"/>
      <c r="BE430" s="13"/>
      <c r="BF430" s="13"/>
      <c r="BG430" s="13"/>
    </row>
    <row r="431" spans="1:59" x14ac:dyDescent="0.35">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c r="AD431" s="13"/>
      <c r="AE431" s="13"/>
      <c r="AF431" s="13"/>
      <c r="AG431" s="13"/>
      <c r="AH431" s="13"/>
      <c r="AI431" s="13"/>
      <c r="AJ431" s="13"/>
      <c r="AK431" s="13"/>
      <c r="AL431" s="13"/>
      <c r="AM431" s="13"/>
      <c r="AN431" s="13"/>
      <c r="AO431" s="13"/>
      <c r="AP431" s="13"/>
      <c r="AQ431" s="13"/>
      <c r="AR431" s="13"/>
      <c r="AS431" s="13"/>
      <c r="AT431" s="13"/>
      <c r="AU431" s="13"/>
      <c r="AV431" s="13"/>
      <c r="AW431" s="13"/>
      <c r="AX431" s="13"/>
      <c r="AY431" s="13"/>
      <c r="AZ431" s="13"/>
      <c r="BA431" s="13"/>
      <c r="BB431" s="13"/>
      <c r="BC431" s="13"/>
      <c r="BD431" s="13"/>
      <c r="BE431" s="13"/>
      <c r="BF431" s="13"/>
      <c r="BG431" s="13"/>
    </row>
    <row r="432" spans="1:59" x14ac:dyDescent="0.35">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c r="AD432" s="13"/>
      <c r="AE432" s="13"/>
      <c r="AF432" s="13"/>
      <c r="AG432" s="13"/>
      <c r="AH432" s="13"/>
      <c r="AI432" s="13"/>
      <c r="AJ432" s="13"/>
      <c r="AK432" s="13"/>
      <c r="AL432" s="13"/>
      <c r="AM432" s="13"/>
      <c r="AN432" s="13"/>
      <c r="AO432" s="13"/>
      <c r="AP432" s="13"/>
      <c r="AQ432" s="13"/>
      <c r="AR432" s="13"/>
      <c r="AS432" s="13"/>
      <c r="AT432" s="13"/>
      <c r="AU432" s="13"/>
      <c r="AV432" s="13"/>
      <c r="AW432" s="13"/>
      <c r="AX432" s="13"/>
      <c r="AY432" s="13"/>
      <c r="AZ432" s="13"/>
      <c r="BA432" s="13"/>
      <c r="BB432" s="13"/>
      <c r="BC432" s="13"/>
      <c r="BD432" s="13"/>
      <c r="BE432" s="13"/>
      <c r="BF432" s="13"/>
      <c r="BG432" s="13"/>
    </row>
    <row r="433" spans="1:59" x14ac:dyDescent="0.35">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c r="AD433" s="13"/>
      <c r="AE433" s="13"/>
      <c r="AF433" s="13"/>
      <c r="AG433" s="13"/>
      <c r="AH433" s="13"/>
      <c r="AI433" s="13"/>
      <c r="AJ433" s="13"/>
      <c r="AK433" s="13"/>
      <c r="AL433" s="13"/>
      <c r="AM433" s="13"/>
      <c r="AN433" s="13"/>
      <c r="AO433" s="13"/>
      <c r="AP433" s="13"/>
      <c r="AQ433" s="13"/>
      <c r="AR433" s="13"/>
      <c r="AS433" s="13"/>
      <c r="AT433" s="13"/>
      <c r="AU433" s="13"/>
      <c r="AV433" s="13"/>
      <c r="AW433" s="13"/>
      <c r="AX433" s="13"/>
      <c r="AY433" s="13"/>
      <c r="AZ433" s="13"/>
      <c r="BA433" s="13"/>
      <c r="BB433" s="13"/>
      <c r="BC433" s="13"/>
      <c r="BD433" s="13"/>
      <c r="BE433" s="13"/>
      <c r="BF433" s="13"/>
      <c r="BG433" s="13"/>
    </row>
    <row r="434" spans="1:59" x14ac:dyDescent="0.35">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c r="AD434" s="13"/>
      <c r="AE434" s="13"/>
      <c r="AF434" s="13"/>
      <c r="AG434" s="13"/>
      <c r="AH434" s="13"/>
      <c r="AI434" s="13"/>
      <c r="AJ434" s="13"/>
      <c r="AK434" s="13"/>
      <c r="AL434" s="13"/>
      <c r="AM434" s="13"/>
      <c r="AN434" s="13"/>
      <c r="AO434" s="13"/>
      <c r="AP434" s="13"/>
      <c r="AQ434" s="13"/>
      <c r="AR434" s="13"/>
      <c r="AS434" s="13"/>
      <c r="AT434" s="13"/>
      <c r="AU434" s="13"/>
      <c r="AV434" s="13"/>
      <c r="AW434" s="13"/>
      <c r="AX434" s="13"/>
      <c r="AY434" s="13"/>
      <c r="AZ434" s="13"/>
      <c r="BA434" s="13"/>
      <c r="BB434" s="13"/>
      <c r="BC434" s="13"/>
      <c r="BD434" s="13"/>
      <c r="BE434" s="13"/>
      <c r="BF434" s="13"/>
      <c r="BG434" s="13"/>
    </row>
    <row r="435" spans="1:59" x14ac:dyDescent="0.35">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c r="AD435" s="13"/>
      <c r="AE435" s="13"/>
      <c r="AF435" s="13"/>
      <c r="AG435" s="13"/>
      <c r="AH435" s="13"/>
      <c r="AI435" s="13"/>
      <c r="AJ435" s="13"/>
      <c r="AK435" s="13"/>
      <c r="AL435" s="13"/>
      <c r="AM435" s="13"/>
      <c r="AN435" s="13"/>
      <c r="AO435" s="13"/>
      <c r="AP435" s="13"/>
      <c r="AQ435" s="13"/>
      <c r="AR435" s="13"/>
      <c r="AS435" s="13"/>
      <c r="AT435" s="13"/>
      <c r="AU435" s="13"/>
      <c r="AV435" s="13"/>
      <c r="AW435" s="13"/>
      <c r="AX435" s="13"/>
      <c r="AY435" s="13"/>
      <c r="AZ435" s="13"/>
      <c r="BA435" s="13"/>
      <c r="BB435" s="13"/>
      <c r="BC435" s="13"/>
      <c r="BD435" s="13"/>
      <c r="BE435" s="13"/>
      <c r="BF435" s="13"/>
      <c r="BG435" s="13"/>
    </row>
    <row r="436" spans="1:59" x14ac:dyDescent="0.35">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c r="AD436" s="13"/>
      <c r="AE436" s="13"/>
      <c r="AF436" s="13"/>
      <c r="AG436" s="13"/>
      <c r="AH436" s="13"/>
      <c r="AI436" s="13"/>
      <c r="AJ436" s="13"/>
      <c r="AK436" s="13"/>
      <c r="AL436" s="13"/>
      <c r="AM436" s="13"/>
      <c r="AN436" s="13"/>
      <c r="AO436" s="13"/>
      <c r="AP436" s="13"/>
      <c r="AQ436" s="13"/>
      <c r="AR436" s="13"/>
      <c r="AS436" s="13"/>
      <c r="AT436" s="13"/>
      <c r="AU436" s="13"/>
      <c r="AV436" s="13"/>
      <c r="AW436" s="13"/>
      <c r="AX436" s="13"/>
      <c r="AY436" s="13"/>
      <c r="AZ436" s="13"/>
      <c r="BA436" s="13"/>
      <c r="BB436" s="13"/>
      <c r="BC436" s="13"/>
      <c r="BD436" s="13"/>
      <c r="BE436" s="13"/>
      <c r="BF436" s="13"/>
      <c r="BG436" s="13"/>
    </row>
    <row r="437" spans="1:59" x14ac:dyDescent="0.35">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c r="AD437" s="13"/>
      <c r="AE437" s="13"/>
      <c r="AF437" s="13"/>
      <c r="AG437" s="13"/>
      <c r="AH437" s="13"/>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row>
    <row r="438" spans="1:59" x14ac:dyDescent="0.35">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c r="AD438" s="13"/>
      <c r="AE438" s="13"/>
      <c r="AF438" s="13"/>
      <c r="AG438" s="13"/>
      <c r="AH438" s="13"/>
      <c r="AI438" s="13"/>
      <c r="AJ438" s="13"/>
      <c r="AK438" s="13"/>
      <c r="AL438" s="13"/>
      <c r="AM438" s="13"/>
      <c r="AN438" s="13"/>
      <c r="AO438" s="13"/>
      <c r="AP438" s="13"/>
      <c r="AQ438" s="13"/>
      <c r="AR438" s="13"/>
      <c r="AS438" s="13"/>
      <c r="AT438" s="13"/>
      <c r="AU438" s="13"/>
      <c r="AV438" s="13"/>
      <c r="AW438" s="13"/>
      <c r="AX438" s="13"/>
      <c r="AY438" s="13"/>
      <c r="AZ438" s="13"/>
      <c r="BA438" s="13"/>
      <c r="BB438" s="13"/>
      <c r="BC438" s="13"/>
      <c r="BD438" s="13"/>
      <c r="BE438" s="13"/>
      <c r="BF438" s="13"/>
      <c r="BG438" s="13"/>
    </row>
    <row r="439" spans="1:59" x14ac:dyDescent="0.35">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c r="AD439" s="13"/>
      <c r="AE439" s="13"/>
      <c r="AF439" s="13"/>
      <c r="AG439" s="13"/>
      <c r="AH439" s="13"/>
      <c r="AI439" s="13"/>
      <c r="AJ439" s="13"/>
      <c r="AK439" s="13"/>
      <c r="AL439" s="13"/>
      <c r="AM439" s="13"/>
      <c r="AN439" s="13"/>
      <c r="AO439" s="13"/>
      <c r="AP439" s="13"/>
      <c r="AQ439" s="13"/>
      <c r="AR439" s="13"/>
      <c r="AS439" s="13"/>
      <c r="AT439" s="13"/>
      <c r="AU439" s="13"/>
      <c r="AV439" s="13"/>
      <c r="AW439" s="13"/>
      <c r="AX439" s="13"/>
      <c r="AY439" s="13"/>
      <c r="AZ439" s="13"/>
      <c r="BA439" s="13"/>
      <c r="BB439" s="13"/>
      <c r="BC439" s="13"/>
      <c r="BD439" s="13"/>
      <c r="BE439" s="13"/>
      <c r="BF439" s="13"/>
      <c r="BG439" s="13"/>
    </row>
    <row r="440" spans="1:59" x14ac:dyDescent="0.35">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c r="AD440" s="13"/>
      <c r="AE440" s="13"/>
      <c r="AF440" s="13"/>
      <c r="AG440" s="13"/>
      <c r="AH440" s="13"/>
      <c r="AI440" s="13"/>
      <c r="AJ440" s="13"/>
      <c r="AK440" s="13"/>
      <c r="AL440" s="13"/>
      <c r="AM440" s="13"/>
      <c r="AN440" s="13"/>
      <c r="AO440" s="13"/>
      <c r="AP440" s="13"/>
      <c r="AQ440" s="13"/>
      <c r="AR440" s="13"/>
      <c r="AS440" s="13"/>
      <c r="AT440" s="13"/>
      <c r="AU440" s="13"/>
      <c r="AV440" s="13"/>
      <c r="AW440" s="13"/>
      <c r="AX440" s="13"/>
      <c r="AY440" s="13"/>
      <c r="AZ440" s="13"/>
      <c r="BA440" s="13"/>
      <c r="BB440" s="13"/>
      <c r="BC440" s="13"/>
      <c r="BD440" s="13"/>
      <c r="BE440" s="13"/>
      <c r="BF440" s="13"/>
      <c r="BG440" s="13"/>
    </row>
    <row r="441" spans="1:59" x14ac:dyDescent="0.35">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c r="AD441" s="13"/>
      <c r="AE441" s="13"/>
      <c r="AF441" s="13"/>
      <c r="AG441" s="13"/>
      <c r="AH441" s="13"/>
      <c r="AI441" s="13"/>
      <c r="AJ441" s="13"/>
      <c r="AK441" s="13"/>
      <c r="AL441" s="13"/>
      <c r="AM441" s="13"/>
      <c r="AN441" s="13"/>
      <c r="AO441" s="13"/>
      <c r="AP441" s="13"/>
      <c r="AQ441" s="13"/>
      <c r="AR441" s="13"/>
      <c r="AS441" s="13"/>
      <c r="AT441" s="13"/>
      <c r="AU441" s="13"/>
      <c r="AV441" s="13"/>
      <c r="AW441" s="13"/>
      <c r="AX441" s="13"/>
      <c r="AY441" s="13"/>
      <c r="AZ441" s="13"/>
      <c r="BA441" s="13"/>
      <c r="BB441" s="13"/>
      <c r="BC441" s="13"/>
      <c r="BD441" s="13"/>
      <c r="BE441" s="13"/>
      <c r="BF441" s="13"/>
      <c r="BG441" s="13"/>
    </row>
    <row r="442" spans="1:59" x14ac:dyDescent="0.35">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c r="AD442" s="13"/>
      <c r="AE442" s="13"/>
      <c r="AF442" s="13"/>
      <c r="AG442" s="13"/>
      <c r="AH442" s="13"/>
      <c r="AI442" s="13"/>
      <c r="AJ442" s="13"/>
      <c r="AK442" s="13"/>
      <c r="AL442" s="13"/>
      <c r="AM442" s="13"/>
      <c r="AN442" s="13"/>
      <c r="AO442" s="13"/>
      <c r="AP442" s="13"/>
      <c r="AQ442" s="13"/>
      <c r="AR442" s="13"/>
      <c r="AS442" s="13"/>
      <c r="AT442" s="13"/>
      <c r="AU442" s="13"/>
      <c r="AV442" s="13"/>
      <c r="AW442" s="13"/>
      <c r="AX442" s="13"/>
      <c r="AY442" s="13"/>
      <c r="AZ442" s="13"/>
      <c r="BA442" s="13"/>
      <c r="BB442" s="13"/>
      <c r="BC442" s="13"/>
      <c r="BD442" s="13"/>
      <c r="BE442" s="13"/>
      <c r="BF442" s="13"/>
      <c r="BG442" s="13"/>
    </row>
    <row r="443" spans="1:59" x14ac:dyDescent="0.35">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c r="AD443" s="13"/>
      <c r="AE443" s="13"/>
      <c r="AF443" s="13"/>
      <c r="AG443" s="13"/>
      <c r="AH443" s="13"/>
      <c r="AI443" s="13"/>
      <c r="AJ443" s="13"/>
      <c r="AK443" s="13"/>
      <c r="AL443" s="13"/>
      <c r="AM443" s="13"/>
      <c r="AN443" s="13"/>
      <c r="AO443" s="13"/>
      <c r="AP443" s="13"/>
      <c r="AQ443" s="13"/>
      <c r="AR443" s="13"/>
      <c r="AS443" s="13"/>
      <c r="AT443" s="13"/>
      <c r="AU443" s="13"/>
      <c r="AV443" s="13"/>
      <c r="AW443" s="13"/>
      <c r="AX443" s="13"/>
      <c r="AY443" s="13"/>
      <c r="AZ443" s="13"/>
      <c r="BA443" s="13"/>
      <c r="BB443" s="13"/>
      <c r="BC443" s="13"/>
      <c r="BD443" s="13"/>
      <c r="BE443" s="13"/>
      <c r="BF443" s="13"/>
      <c r="BG443" s="13"/>
    </row>
    <row r="444" spans="1:59" x14ac:dyDescent="0.35">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c r="BB444" s="13"/>
      <c r="BC444" s="13"/>
      <c r="BD444" s="13"/>
      <c r="BE444" s="13"/>
      <c r="BF444" s="13"/>
      <c r="BG444" s="13"/>
    </row>
    <row r="445" spans="1:59" x14ac:dyDescent="0.35">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c r="BB445" s="13"/>
      <c r="BC445" s="13"/>
      <c r="BD445" s="13"/>
      <c r="BE445" s="13"/>
      <c r="BF445" s="13"/>
      <c r="BG445" s="13"/>
    </row>
    <row r="446" spans="1:59" x14ac:dyDescent="0.35">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c r="BB446" s="13"/>
      <c r="BC446" s="13"/>
      <c r="BD446" s="13"/>
      <c r="BE446" s="13"/>
      <c r="BF446" s="13"/>
      <c r="BG446" s="13"/>
    </row>
    <row r="447" spans="1:59" x14ac:dyDescent="0.35">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c r="BB447" s="13"/>
      <c r="BC447" s="13"/>
      <c r="BD447" s="13"/>
      <c r="BE447" s="13"/>
      <c r="BF447" s="13"/>
      <c r="BG447" s="13"/>
    </row>
    <row r="448" spans="1:59" x14ac:dyDescent="0.35">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c r="BB448" s="13"/>
      <c r="BC448" s="13"/>
      <c r="BD448" s="13"/>
      <c r="BE448" s="13"/>
      <c r="BF448" s="13"/>
      <c r="BG448" s="13"/>
    </row>
    <row r="449" spans="1:59" x14ac:dyDescent="0.35">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c r="BB449" s="13"/>
      <c r="BC449" s="13"/>
      <c r="BD449" s="13"/>
      <c r="BE449" s="13"/>
      <c r="BF449" s="13"/>
      <c r="BG449" s="13"/>
    </row>
    <row r="450" spans="1:59" x14ac:dyDescent="0.35">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c r="BB450" s="13"/>
      <c r="BC450" s="13"/>
      <c r="BD450" s="13"/>
      <c r="BE450" s="13"/>
      <c r="BF450" s="13"/>
      <c r="BG450" s="13"/>
    </row>
    <row r="451" spans="1:59" x14ac:dyDescent="0.35">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c r="BB451" s="13"/>
      <c r="BC451" s="13"/>
      <c r="BD451" s="13"/>
      <c r="BE451" s="13"/>
      <c r="BF451" s="13"/>
      <c r="BG451" s="13"/>
    </row>
    <row r="452" spans="1:59" x14ac:dyDescent="0.35">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c r="BB452" s="13"/>
      <c r="BC452" s="13"/>
      <c r="BD452" s="13"/>
      <c r="BE452" s="13"/>
      <c r="BF452" s="13"/>
      <c r="BG452" s="13"/>
    </row>
    <row r="453" spans="1:59" x14ac:dyDescent="0.35">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c r="BB453" s="13"/>
      <c r="BC453" s="13"/>
      <c r="BD453" s="13"/>
      <c r="BE453" s="13"/>
      <c r="BF453" s="13"/>
      <c r="BG453" s="13"/>
    </row>
    <row r="454" spans="1:59" x14ac:dyDescent="0.35">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c r="BB454" s="13"/>
      <c r="BC454" s="13"/>
      <c r="BD454" s="13"/>
      <c r="BE454" s="13"/>
      <c r="BF454" s="13"/>
      <c r="BG454" s="13"/>
    </row>
    <row r="455" spans="1:59" x14ac:dyDescent="0.35">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c r="BB455" s="13"/>
      <c r="BC455" s="13"/>
      <c r="BD455" s="13"/>
      <c r="BE455" s="13"/>
      <c r="BF455" s="13"/>
      <c r="BG455" s="13"/>
    </row>
    <row r="456" spans="1:59" x14ac:dyDescent="0.35">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c r="BB456" s="13"/>
      <c r="BC456" s="13"/>
      <c r="BD456" s="13"/>
      <c r="BE456" s="13"/>
      <c r="BF456" s="13"/>
      <c r="BG456" s="13"/>
    </row>
    <row r="457" spans="1:59" x14ac:dyDescent="0.35">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c r="BB457" s="13"/>
      <c r="BC457" s="13"/>
      <c r="BD457" s="13"/>
      <c r="BE457" s="13"/>
      <c r="BF457" s="13"/>
      <c r="BG457" s="13"/>
    </row>
    <row r="458" spans="1:59" x14ac:dyDescent="0.35">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c r="BB458" s="13"/>
      <c r="BC458" s="13"/>
      <c r="BD458" s="13"/>
      <c r="BE458" s="13"/>
      <c r="BF458" s="13"/>
      <c r="BG458" s="13"/>
    </row>
    <row r="459" spans="1:59" x14ac:dyDescent="0.35">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c r="BB459" s="13"/>
      <c r="BC459" s="13"/>
      <c r="BD459" s="13"/>
      <c r="BE459" s="13"/>
      <c r="BF459" s="13"/>
      <c r="BG459" s="13"/>
    </row>
    <row r="460" spans="1:59" x14ac:dyDescent="0.35">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c r="BB460" s="13"/>
      <c r="BC460" s="13"/>
      <c r="BD460" s="13"/>
      <c r="BE460" s="13"/>
      <c r="BF460" s="13"/>
      <c r="BG460" s="13"/>
    </row>
    <row r="461" spans="1:59" x14ac:dyDescent="0.35">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c r="BB461" s="13"/>
      <c r="BC461" s="13"/>
      <c r="BD461" s="13"/>
      <c r="BE461" s="13"/>
      <c r="BF461" s="13"/>
      <c r="BG461" s="13"/>
    </row>
    <row r="462" spans="1:59" x14ac:dyDescent="0.35">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c r="BB462" s="13"/>
      <c r="BC462" s="13"/>
      <c r="BD462" s="13"/>
      <c r="BE462" s="13"/>
      <c r="BF462" s="13"/>
      <c r="BG462" s="13"/>
    </row>
    <row r="463" spans="1:59" x14ac:dyDescent="0.35">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c r="BB463" s="13"/>
      <c r="BC463" s="13"/>
      <c r="BD463" s="13"/>
      <c r="BE463" s="13"/>
      <c r="BF463" s="13"/>
      <c r="BG463" s="13"/>
    </row>
    <row r="464" spans="1:59" x14ac:dyDescent="0.35">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c r="BB464" s="13"/>
      <c r="BC464" s="13"/>
      <c r="BD464" s="13"/>
      <c r="BE464" s="13"/>
      <c r="BF464" s="13"/>
      <c r="BG464" s="13"/>
    </row>
    <row r="465" spans="1:59" x14ac:dyDescent="0.35">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c r="BB465" s="13"/>
      <c r="BC465" s="13"/>
      <c r="BD465" s="13"/>
      <c r="BE465" s="13"/>
      <c r="BF465" s="13"/>
      <c r="BG465" s="13"/>
    </row>
    <row r="466" spans="1:59" x14ac:dyDescent="0.35">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c r="BB466" s="13"/>
      <c r="BC466" s="13"/>
      <c r="BD466" s="13"/>
      <c r="BE466" s="13"/>
      <c r="BF466" s="13"/>
      <c r="BG466" s="13"/>
    </row>
    <row r="467" spans="1:59" x14ac:dyDescent="0.35">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c r="BB467" s="13"/>
      <c r="BC467" s="13"/>
      <c r="BD467" s="13"/>
      <c r="BE467" s="13"/>
      <c r="BF467" s="13"/>
      <c r="BG467" s="13"/>
    </row>
    <row r="468" spans="1:59" x14ac:dyDescent="0.35">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c r="BB468" s="13"/>
      <c r="BC468" s="13"/>
      <c r="BD468" s="13"/>
      <c r="BE468" s="13"/>
      <c r="BF468" s="13"/>
      <c r="BG468" s="13"/>
    </row>
    <row r="469" spans="1:59" x14ac:dyDescent="0.35">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c r="BB469" s="13"/>
      <c r="BC469" s="13"/>
      <c r="BD469" s="13"/>
      <c r="BE469" s="13"/>
      <c r="BF469" s="13"/>
      <c r="BG469" s="13"/>
    </row>
    <row r="470" spans="1:59" x14ac:dyDescent="0.35">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c r="BB470" s="13"/>
      <c r="BC470" s="13"/>
      <c r="BD470" s="13"/>
      <c r="BE470" s="13"/>
      <c r="BF470" s="13"/>
      <c r="BG470" s="13"/>
    </row>
    <row r="471" spans="1:59" x14ac:dyDescent="0.35">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c r="BB471" s="13"/>
      <c r="BC471" s="13"/>
      <c r="BD471" s="13"/>
      <c r="BE471" s="13"/>
      <c r="BF471" s="13"/>
      <c r="BG471" s="13"/>
    </row>
    <row r="472" spans="1:59" x14ac:dyDescent="0.35">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c r="BB472" s="13"/>
      <c r="BC472" s="13"/>
      <c r="BD472" s="13"/>
      <c r="BE472" s="13"/>
      <c r="BF472" s="13"/>
      <c r="BG472" s="13"/>
    </row>
    <row r="473" spans="1:59" x14ac:dyDescent="0.35">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c r="BB473" s="13"/>
      <c r="BC473" s="13"/>
      <c r="BD473" s="13"/>
      <c r="BE473" s="13"/>
      <c r="BF473" s="13"/>
      <c r="BG473" s="13"/>
    </row>
    <row r="474" spans="1:59" x14ac:dyDescent="0.35">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c r="BB474" s="13"/>
      <c r="BC474" s="13"/>
      <c r="BD474" s="13"/>
      <c r="BE474" s="13"/>
      <c r="BF474" s="13"/>
      <c r="BG474" s="13"/>
    </row>
    <row r="475" spans="1:59" x14ac:dyDescent="0.35">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c r="BB475" s="13"/>
      <c r="BC475" s="13"/>
      <c r="BD475" s="13"/>
      <c r="BE475" s="13"/>
      <c r="BF475" s="13"/>
      <c r="BG475" s="13"/>
    </row>
    <row r="476" spans="1:59" x14ac:dyDescent="0.35">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c r="BB476" s="13"/>
      <c r="BC476" s="13"/>
      <c r="BD476" s="13"/>
      <c r="BE476" s="13"/>
      <c r="BF476" s="13"/>
      <c r="BG476" s="13"/>
    </row>
    <row r="477" spans="1:59" x14ac:dyDescent="0.35">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c r="BB477" s="13"/>
      <c r="BC477" s="13"/>
      <c r="BD477" s="13"/>
      <c r="BE477" s="13"/>
      <c r="BF477" s="13"/>
      <c r="BG477" s="13"/>
    </row>
    <row r="478" spans="1:59" x14ac:dyDescent="0.35">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c r="BB478" s="13"/>
      <c r="BC478" s="13"/>
      <c r="BD478" s="13"/>
      <c r="BE478" s="13"/>
      <c r="BF478" s="13"/>
      <c r="BG478" s="13"/>
    </row>
    <row r="479" spans="1:59" x14ac:dyDescent="0.35">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c r="BB479" s="13"/>
      <c r="BC479" s="13"/>
      <c r="BD479" s="13"/>
      <c r="BE479" s="13"/>
      <c r="BF479" s="13"/>
      <c r="BG479" s="13"/>
    </row>
    <row r="480" spans="1:59" x14ac:dyDescent="0.35">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c r="BB480" s="13"/>
      <c r="BC480" s="13"/>
      <c r="BD480" s="13"/>
      <c r="BE480" s="13"/>
      <c r="BF480" s="13"/>
      <c r="BG480" s="13"/>
    </row>
    <row r="481" spans="1:59" x14ac:dyDescent="0.35">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c r="BB481" s="13"/>
      <c r="BC481" s="13"/>
      <c r="BD481" s="13"/>
      <c r="BE481" s="13"/>
      <c r="BF481" s="13"/>
      <c r="BG481" s="13"/>
    </row>
    <row r="482" spans="1:59" x14ac:dyDescent="0.35">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c r="BB482" s="13"/>
      <c r="BC482" s="13"/>
      <c r="BD482" s="13"/>
      <c r="BE482" s="13"/>
      <c r="BF482" s="13"/>
      <c r="BG482" s="13"/>
    </row>
    <row r="483" spans="1:59" x14ac:dyDescent="0.35">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c r="BB483" s="13"/>
      <c r="BC483" s="13"/>
      <c r="BD483" s="13"/>
      <c r="BE483" s="13"/>
      <c r="BF483" s="13"/>
      <c r="BG483" s="13"/>
    </row>
    <row r="484" spans="1:59" x14ac:dyDescent="0.35">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c r="BB484" s="13"/>
      <c r="BC484" s="13"/>
      <c r="BD484" s="13"/>
      <c r="BE484" s="13"/>
      <c r="BF484" s="13"/>
      <c r="BG484" s="13"/>
    </row>
    <row r="485" spans="1:59" x14ac:dyDescent="0.35">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c r="BB485" s="13"/>
      <c r="BC485" s="13"/>
      <c r="BD485" s="13"/>
      <c r="BE485" s="13"/>
      <c r="BF485" s="13"/>
      <c r="BG485" s="13"/>
    </row>
    <row r="486" spans="1:59" x14ac:dyDescent="0.35">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c r="BB486" s="13"/>
      <c r="BC486" s="13"/>
      <c r="BD486" s="13"/>
      <c r="BE486" s="13"/>
      <c r="BF486" s="13"/>
      <c r="BG486" s="13"/>
    </row>
    <row r="487" spans="1:59" x14ac:dyDescent="0.35">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c r="BB487" s="13"/>
      <c r="BC487" s="13"/>
      <c r="BD487" s="13"/>
      <c r="BE487" s="13"/>
      <c r="BF487" s="13"/>
      <c r="BG487" s="13"/>
    </row>
    <row r="488" spans="1:59" x14ac:dyDescent="0.35">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c r="BB488" s="13"/>
      <c r="BC488" s="13"/>
      <c r="BD488" s="13"/>
      <c r="BE488" s="13"/>
      <c r="BF488" s="13"/>
      <c r="BG488" s="13"/>
    </row>
    <row r="489" spans="1:59" x14ac:dyDescent="0.35">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c r="BB489" s="13"/>
      <c r="BC489" s="13"/>
      <c r="BD489" s="13"/>
      <c r="BE489" s="13"/>
      <c r="BF489" s="13"/>
      <c r="BG489" s="13"/>
    </row>
    <row r="490" spans="1:59" x14ac:dyDescent="0.35">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c r="BB490" s="13"/>
      <c r="BC490" s="13"/>
      <c r="BD490" s="13"/>
      <c r="BE490" s="13"/>
      <c r="BF490" s="13"/>
      <c r="BG490" s="13"/>
    </row>
    <row r="491" spans="1:59" x14ac:dyDescent="0.35">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c r="BB491" s="13"/>
      <c r="BC491" s="13"/>
      <c r="BD491" s="13"/>
      <c r="BE491" s="13"/>
      <c r="BF491" s="13"/>
      <c r="BG491" s="13"/>
    </row>
    <row r="492" spans="1:59" x14ac:dyDescent="0.35">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c r="BB492" s="13"/>
      <c r="BC492" s="13"/>
      <c r="BD492" s="13"/>
      <c r="BE492" s="13"/>
      <c r="BF492" s="13"/>
      <c r="BG492" s="13"/>
    </row>
    <row r="493" spans="1:59" x14ac:dyDescent="0.35">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c r="BB493" s="13"/>
      <c r="BC493" s="13"/>
      <c r="BD493" s="13"/>
      <c r="BE493" s="13"/>
      <c r="BF493" s="13"/>
      <c r="BG493" s="13"/>
    </row>
    <row r="494" spans="1:59" x14ac:dyDescent="0.35">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c r="BB494" s="13"/>
      <c r="BC494" s="13"/>
      <c r="BD494" s="13"/>
      <c r="BE494" s="13"/>
      <c r="BF494" s="13"/>
      <c r="BG494" s="13"/>
    </row>
    <row r="495" spans="1:59" x14ac:dyDescent="0.35">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row>
    <row r="496" spans="1:59" x14ac:dyDescent="0.35">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row>
    <row r="497" spans="1:59" x14ac:dyDescent="0.35">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c r="BB497" s="13"/>
      <c r="BC497" s="13"/>
      <c r="BD497" s="13"/>
      <c r="BE497" s="13"/>
      <c r="BF497" s="13"/>
      <c r="BG497" s="13"/>
    </row>
    <row r="498" spans="1:59" x14ac:dyDescent="0.35">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c r="BB498" s="13"/>
      <c r="BC498" s="13"/>
      <c r="BD498" s="13"/>
      <c r="BE498" s="13"/>
      <c r="BF498" s="13"/>
      <c r="BG498" s="13"/>
    </row>
    <row r="499" spans="1:59" x14ac:dyDescent="0.35">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c r="BB499" s="13"/>
      <c r="BC499" s="13"/>
      <c r="BD499" s="13"/>
      <c r="BE499" s="13"/>
      <c r="BF499" s="13"/>
      <c r="BG499" s="13"/>
    </row>
    <row r="500" spans="1:59" x14ac:dyDescent="0.35">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c r="BC500" s="13"/>
      <c r="BD500" s="13"/>
      <c r="BE500" s="13"/>
      <c r="BF500" s="13"/>
      <c r="BG500" s="13"/>
    </row>
    <row r="501" spans="1:59" x14ac:dyDescent="0.35">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c r="BB501" s="13"/>
      <c r="BC501" s="13"/>
      <c r="BD501" s="13"/>
      <c r="BE501" s="13"/>
      <c r="BF501" s="13"/>
      <c r="BG501" s="13"/>
    </row>
    <row r="502" spans="1:59" x14ac:dyDescent="0.35">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c r="BB502" s="13"/>
      <c r="BC502" s="13"/>
      <c r="BD502" s="13"/>
      <c r="BE502" s="13"/>
      <c r="BF502" s="13"/>
      <c r="BG502" s="13"/>
    </row>
    <row r="503" spans="1:59" x14ac:dyDescent="0.35">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c r="BB503" s="13"/>
      <c r="BC503" s="13"/>
      <c r="BD503" s="13"/>
      <c r="BE503" s="13"/>
      <c r="BF503" s="13"/>
      <c r="BG503" s="13"/>
    </row>
    <row r="504" spans="1:59" x14ac:dyDescent="0.35">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c r="BB504" s="13"/>
      <c r="BC504" s="13"/>
      <c r="BD504" s="13"/>
      <c r="BE504" s="13"/>
      <c r="BF504" s="13"/>
      <c r="BG504" s="13"/>
    </row>
    <row r="505" spans="1:59" x14ac:dyDescent="0.35">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c r="BB505" s="13"/>
      <c r="BC505" s="13"/>
      <c r="BD505" s="13"/>
      <c r="BE505" s="13"/>
      <c r="BF505" s="13"/>
      <c r="BG505" s="13"/>
    </row>
    <row r="506" spans="1:59" x14ac:dyDescent="0.35">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c r="BB506" s="13"/>
      <c r="BC506" s="13"/>
      <c r="BD506" s="13"/>
      <c r="BE506" s="13"/>
      <c r="BF506" s="13"/>
      <c r="BG506" s="13"/>
    </row>
    <row r="507" spans="1:59" x14ac:dyDescent="0.35">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c r="BB507" s="13"/>
      <c r="BC507" s="13"/>
      <c r="BD507" s="13"/>
      <c r="BE507" s="13"/>
      <c r="BF507" s="13"/>
      <c r="BG507" s="13"/>
    </row>
    <row r="508" spans="1:59" x14ac:dyDescent="0.35">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c r="BB508" s="13"/>
      <c r="BC508" s="13"/>
      <c r="BD508" s="13"/>
      <c r="BE508" s="13"/>
      <c r="BF508" s="13"/>
      <c r="BG508" s="13"/>
    </row>
    <row r="509" spans="1:59" x14ac:dyDescent="0.35">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c r="BB509" s="13"/>
      <c r="BC509" s="13"/>
      <c r="BD509" s="13"/>
      <c r="BE509" s="13"/>
      <c r="BF509" s="13"/>
      <c r="BG509" s="13"/>
    </row>
    <row r="510" spans="1:59" x14ac:dyDescent="0.35">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c r="BB510" s="13"/>
      <c r="BC510" s="13"/>
      <c r="BD510" s="13"/>
      <c r="BE510" s="13"/>
      <c r="BF510" s="13"/>
      <c r="BG510" s="13"/>
    </row>
    <row r="511" spans="1:59" x14ac:dyDescent="0.35">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c r="BB511" s="13"/>
      <c r="BC511" s="13"/>
      <c r="BD511" s="13"/>
      <c r="BE511" s="13"/>
      <c r="BF511" s="13"/>
      <c r="BG511" s="13"/>
    </row>
    <row r="512" spans="1:59" x14ac:dyDescent="0.35">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c r="BB512" s="13"/>
      <c r="BC512" s="13"/>
      <c r="BD512" s="13"/>
      <c r="BE512" s="13"/>
      <c r="BF512" s="13"/>
      <c r="BG512" s="13"/>
    </row>
    <row r="513" spans="1:59" x14ac:dyDescent="0.35">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c r="BB513" s="13"/>
      <c r="BC513" s="13"/>
      <c r="BD513" s="13"/>
      <c r="BE513" s="13"/>
      <c r="BF513" s="13"/>
      <c r="BG513" s="13"/>
    </row>
    <row r="514" spans="1:59" x14ac:dyDescent="0.35">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c r="BB514" s="13"/>
      <c r="BC514" s="13"/>
      <c r="BD514" s="13"/>
      <c r="BE514" s="13"/>
      <c r="BF514" s="13"/>
      <c r="BG514" s="13"/>
    </row>
    <row r="515" spans="1:59" x14ac:dyDescent="0.35">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c r="BB515" s="13"/>
      <c r="BC515" s="13"/>
      <c r="BD515" s="13"/>
      <c r="BE515" s="13"/>
      <c r="BF515" s="13"/>
      <c r="BG515" s="13"/>
    </row>
    <row r="516" spans="1:59" x14ac:dyDescent="0.35">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c r="BB516" s="13"/>
      <c r="BC516" s="13"/>
      <c r="BD516" s="13"/>
      <c r="BE516" s="13"/>
      <c r="BF516" s="13"/>
      <c r="BG516" s="13"/>
    </row>
    <row r="517" spans="1:59" x14ac:dyDescent="0.35">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c r="BB517" s="13"/>
      <c r="BC517" s="13"/>
      <c r="BD517" s="13"/>
      <c r="BE517" s="13"/>
      <c r="BF517" s="13"/>
      <c r="BG517" s="13"/>
    </row>
    <row r="518" spans="1:59" x14ac:dyDescent="0.35">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c r="BB518" s="13"/>
      <c r="BC518" s="13"/>
      <c r="BD518" s="13"/>
      <c r="BE518" s="13"/>
      <c r="BF518" s="13"/>
      <c r="BG518" s="13"/>
    </row>
    <row r="519" spans="1:59" x14ac:dyDescent="0.35">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c r="AC519" s="13"/>
      <c r="AD519" s="13"/>
      <c r="AE519" s="13"/>
      <c r="AF519" s="13"/>
      <c r="AG519" s="13"/>
      <c r="AH519" s="13"/>
      <c r="AI519" s="13"/>
      <c r="AJ519" s="13"/>
      <c r="AK519" s="13"/>
      <c r="AL519" s="13"/>
      <c r="AM519" s="13"/>
      <c r="AN519" s="13"/>
      <c r="AO519" s="13"/>
      <c r="AP519" s="13"/>
      <c r="AQ519" s="13"/>
      <c r="AR519" s="13"/>
      <c r="AS519" s="13"/>
      <c r="AT519" s="13"/>
      <c r="AU519" s="13"/>
      <c r="AV519" s="13"/>
      <c r="AW519" s="13"/>
      <c r="AX519" s="13"/>
      <c r="AY519" s="13"/>
      <c r="AZ519" s="13"/>
      <c r="BA519" s="13"/>
      <c r="BB519" s="13"/>
      <c r="BC519" s="13"/>
      <c r="BD519" s="13"/>
      <c r="BE519" s="13"/>
      <c r="BF519" s="13"/>
      <c r="BG519" s="13"/>
    </row>
    <row r="520" spans="1:59" x14ac:dyDescent="0.35">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c r="AC520" s="13"/>
      <c r="AD520" s="13"/>
      <c r="AE520" s="13"/>
      <c r="AF520" s="13"/>
      <c r="AG520" s="13"/>
      <c r="AH520" s="13"/>
      <c r="AI520" s="13"/>
      <c r="AJ520" s="13"/>
      <c r="AK520" s="13"/>
      <c r="AL520" s="13"/>
      <c r="AM520" s="13"/>
      <c r="AN520" s="13"/>
      <c r="AO520" s="13"/>
      <c r="AP520" s="13"/>
      <c r="AQ520" s="13"/>
      <c r="AR520" s="13"/>
      <c r="AS520" s="13"/>
      <c r="AT520" s="13"/>
      <c r="AU520" s="13"/>
      <c r="AV520" s="13"/>
      <c r="AW520" s="13"/>
      <c r="AX520" s="13"/>
      <c r="AY520" s="13"/>
      <c r="AZ520" s="13"/>
      <c r="BA520" s="13"/>
      <c r="BB520" s="13"/>
      <c r="BC520" s="13"/>
      <c r="BD520" s="13"/>
      <c r="BE520" s="13"/>
      <c r="BF520" s="13"/>
      <c r="BG520" s="13"/>
    </row>
    <row r="521" spans="1:59" x14ac:dyDescent="0.35">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13"/>
      <c r="BB521" s="13"/>
      <c r="BC521" s="13"/>
      <c r="BD521" s="13"/>
      <c r="BE521" s="13"/>
      <c r="BF521" s="13"/>
      <c r="BG521" s="13"/>
    </row>
    <row r="522" spans="1:59" x14ac:dyDescent="0.35">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13"/>
      <c r="BB522" s="13"/>
      <c r="BC522" s="13"/>
      <c r="BD522" s="13"/>
      <c r="BE522" s="13"/>
      <c r="BF522" s="13"/>
      <c r="BG522" s="13"/>
    </row>
    <row r="523" spans="1:59" x14ac:dyDescent="0.35">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13"/>
      <c r="BB523" s="13"/>
      <c r="BC523" s="13"/>
      <c r="BD523" s="13"/>
      <c r="BE523" s="13"/>
      <c r="BF523" s="13"/>
      <c r="BG523" s="13"/>
    </row>
    <row r="524" spans="1:59" x14ac:dyDescent="0.35">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13"/>
      <c r="BB524" s="13"/>
      <c r="BC524" s="13"/>
      <c r="BD524" s="13"/>
      <c r="BE524" s="13"/>
      <c r="BF524" s="13"/>
      <c r="BG524" s="13"/>
    </row>
    <row r="525" spans="1:59" x14ac:dyDescent="0.35">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13"/>
      <c r="BB525" s="13"/>
      <c r="BC525" s="13"/>
      <c r="BD525" s="13"/>
      <c r="BE525" s="13"/>
      <c r="BF525" s="13"/>
      <c r="BG525" s="13"/>
    </row>
    <row r="526" spans="1:59" x14ac:dyDescent="0.35">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13"/>
      <c r="BB526" s="13"/>
      <c r="BC526" s="13"/>
      <c r="BD526" s="13"/>
      <c r="BE526" s="13"/>
      <c r="BF526" s="13"/>
      <c r="BG526" s="13"/>
    </row>
    <row r="527" spans="1:59" x14ac:dyDescent="0.35">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13"/>
      <c r="BB527" s="13"/>
      <c r="BC527" s="13"/>
      <c r="BD527" s="13"/>
      <c r="BE527" s="13"/>
      <c r="BF527" s="13"/>
      <c r="BG527" s="13"/>
    </row>
    <row r="528" spans="1:59" x14ac:dyDescent="0.35">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13"/>
      <c r="BB528" s="13"/>
      <c r="BC528" s="13"/>
      <c r="BD528" s="13"/>
      <c r="BE528" s="13"/>
      <c r="BF528" s="13"/>
      <c r="BG528" s="13"/>
    </row>
    <row r="529" spans="1:59" x14ac:dyDescent="0.35">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13"/>
      <c r="BB529" s="13"/>
      <c r="BC529" s="13"/>
      <c r="BD529" s="13"/>
      <c r="BE529" s="13"/>
      <c r="BF529" s="13"/>
      <c r="BG529" s="13"/>
    </row>
    <row r="530" spans="1:59" x14ac:dyDescent="0.35">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13"/>
      <c r="BB530" s="13"/>
      <c r="BC530" s="13"/>
      <c r="BD530" s="13"/>
      <c r="BE530" s="13"/>
      <c r="BF530" s="13"/>
      <c r="BG530" s="13"/>
    </row>
    <row r="531" spans="1:59" x14ac:dyDescent="0.35">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13"/>
      <c r="BB531" s="13"/>
      <c r="BC531" s="13"/>
      <c r="BD531" s="13"/>
      <c r="BE531" s="13"/>
      <c r="BF531" s="13"/>
      <c r="BG531" s="13"/>
    </row>
    <row r="532" spans="1:59" x14ac:dyDescent="0.35">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13"/>
      <c r="BB532" s="13"/>
      <c r="BC532" s="13"/>
      <c r="BD532" s="13"/>
      <c r="BE532" s="13"/>
      <c r="BF532" s="13"/>
      <c r="BG532" s="13"/>
    </row>
    <row r="533" spans="1:59" x14ac:dyDescent="0.35">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13"/>
      <c r="BB533" s="13"/>
      <c r="BC533" s="13"/>
      <c r="BD533" s="13"/>
      <c r="BE533" s="13"/>
      <c r="BF533" s="13"/>
      <c r="BG533" s="13"/>
    </row>
    <row r="534" spans="1:59" x14ac:dyDescent="0.35">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13"/>
      <c r="BB534" s="13"/>
      <c r="BC534" s="13"/>
      <c r="BD534" s="13"/>
      <c r="BE534" s="13"/>
      <c r="BF534" s="13"/>
      <c r="BG534" s="13"/>
    </row>
    <row r="535" spans="1:59" x14ac:dyDescent="0.35">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13"/>
      <c r="BB535" s="13"/>
      <c r="BC535" s="13"/>
      <c r="BD535" s="13"/>
      <c r="BE535" s="13"/>
      <c r="BF535" s="13"/>
      <c r="BG535" s="13"/>
    </row>
    <row r="536" spans="1:59" x14ac:dyDescent="0.35">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13"/>
      <c r="BB536" s="13"/>
      <c r="BC536" s="13"/>
      <c r="BD536" s="13"/>
      <c r="BE536" s="13"/>
      <c r="BF536" s="13"/>
      <c r="BG536" s="13"/>
    </row>
    <row r="537" spans="1:59" x14ac:dyDescent="0.35">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13"/>
      <c r="BB537" s="13"/>
      <c r="BC537" s="13"/>
      <c r="BD537" s="13"/>
      <c r="BE537" s="13"/>
      <c r="BF537" s="13"/>
      <c r="BG537" s="13"/>
    </row>
    <row r="538" spans="1:59" x14ac:dyDescent="0.35">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13"/>
      <c r="BB538" s="13"/>
      <c r="BC538" s="13"/>
      <c r="BD538" s="13"/>
      <c r="BE538" s="13"/>
      <c r="BF538" s="13"/>
      <c r="BG538" s="13"/>
    </row>
    <row r="539" spans="1:59" x14ac:dyDescent="0.35">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13"/>
      <c r="BB539" s="13"/>
      <c r="BC539" s="13"/>
      <c r="BD539" s="13"/>
      <c r="BE539" s="13"/>
      <c r="BF539" s="13"/>
      <c r="BG539" s="13"/>
    </row>
    <row r="540" spans="1:59" x14ac:dyDescent="0.35">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13"/>
      <c r="BB540" s="13"/>
      <c r="BC540" s="13"/>
      <c r="BD540" s="13"/>
      <c r="BE540" s="13"/>
      <c r="BF540" s="13"/>
      <c r="BG540" s="13"/>
    </row>
    <row r="541" spans="1:59" x14ac:dyDescent="0.35">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13"/>
      <c r="BB541" s="13"/>
      <c r="BC541" s="13"/>
      <c r="BD541" s="13"/>
      <c r="BE541" s="13"/>
      <c r="BF541" s="13"/>
      <c r="BG541" s="13"/>
    </row>
    <row r="542" spans="1:59" x14ac:dyDescent="0.35">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13"/>
      <c r="BB542" s="13"/>
      <c r="BC542" s="13"/>
      <c r="BD542" s="13"/>
      <c r="BE542" s="13"/>
      <c r="BF542" s="13"/>
      <c r="BG542" s="13"/>
    </row>
    <row r="543" spans="1:59" x14ac:dyDescent="0.35">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c r="AC543" s="13"/>
      <c r="AD543" s="13"/>
      <c r="AE543" s="13"/>
      <c r="AF543" s="13"/>
      <c r="AG543" s="13"/>
      <c r="AH543" s="13"/>
      <c r="AI543" s="13"/>
      <c r="AJ543" s="13"/>
      <c r="AK543" s="13"/>
      <c r="AL543" s="13"/>
      <c r="AM543" s="13"/>
      <c r="AN543" s="13"/>
      <c r="AO543" s="13"/>
      <c r="AP543" s="13"/>
      <c r="AQ543" s="13"/>
      <c r="AR543" s="13"/>
      <c r="AS543" s="13"/>
      <c r="AT543" s="13"/>
      <c r="AU543" s="13"/>
      <c r="AV543" s="13"/>
      <c r="AW543" s="13"/>
      <c r="AX543" s="13"/>
      <c r="AY543" s="13"/>
      <c r="AZ543" s="13"/>
      <c r="BA543" s="13"/>
      <c r="BB543" s="13"/>
      <c r="BC543" s="13"/>
      <c r="BD543" s="13"/>
      <c r="BE543" s="13"/>
      <c r="BF543" s="13"/>
      <c r="BG543" s="13"/>
    </row>
    <row r="544" spans="1:59" x14ac:dyDescent="0.35">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c r="AC544" s="13"/>
      <c r="AD544" s="13"/>
      <c r="AE544" s="13"/>
      <c r="AF544" s="13"/>
      <c r="AG544" s="13"/>
      <c r="AH544" s="13"/>
      <c r="AI544" s="13"/>
      <c r="AJ544" s="13"/>
      <c r="AK544" s="13"/>
      <c r="AL544" s="13"/>
      <c r="AM544" s="13"/>
      <c r="AN544" s="13"/>
      <c r="AO544" s="13"/>
      <c r="AP544" s="13"/>
      <c r="AQ544" s="13"/>
      <c r="AR544" s="13"/>
      <c r="AS544" s="13"/>
      <c r="AT544" s="13"/>
      <c r="AU544" s="13"/>
      <c r="AV544" s="13"/>
      <c r="AW544" s="13"/>
      <c r="AX544" s="13"/>
      <c r="AY544" s="13"/>
      <c r="AZ544" s="13"/>
      <c r="BA544" s="13"/>
      <c r="BB544" s="13"/>
      <c r="BC544" s="13"/>
      <c r="BD544" s="13"/>
      <c r="BE544" s="13"/>
      <c r="BF544" s="13"/>
      <c r="BG544" s="13"/>
    </row>
    <row r="545" spans="1:59" x14ac:dyDescent="0.35">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c r="AC545" s="13"/>
      <c r="AD545" s="13"/>
      <c r="AE545" s="13"/>
      <c r="AF545" s="13"/>
      <c r="AG545" s="13"/>
      <c r="AH545" s="13"/>
      <c r="AI545" s="13"/>
      <c r="AJ545" s="13"/>
      <c r="AK545" s="13"/>
      <c r="AL545" s="13"/>
      <c r="AM545" s="13"/>
      <c r="AN545" s="13"/>
      <c r="AO545" s="13"/>
      <c r="AP545" s="13"/>
      <c r="AQ545" s="13"/>
      <c r="AR545" s="13"/>
      <c r="AS545" s="13"/>
      <c r="AT545" s="13"/>
      <c r="AU545" s="13"/>
      <c r="AV545" s="13"/>
      <c r="AW545" s="13"/>
      <c r="AX545" s="13"/>
      <c r="AY545" s="13"/>
      <c r="AZ545" s="13"/>
      <c r="BA545" s="13"/>
      <c r="BB545" s="13"/>
      <c r="BC545" s="13"/>
      <c r="BD545" s="13"/>
      <c r="BE545" s="13"/>
      <c r="BF545" s="13"/>
      <c r="BG545" s="13"/>
    </row>
    <row r="546" spans="1:59" x14ac:dyDescent="0.35">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c r="AC546" s="13"/>
      <c r="AD546" s="13"/>
      <c r="AE546" s="13"/>
      <c r="AF546" s="13"/>
      <c r="AG546" s="13"/>
      <c r="AH546" s="13"/>
      <c r="AI546" s="13"/>
      <c r="AJ546" s="13"/>
      <c r="AK546" s="13"/>
      <c r="AL546" s="13"/>
      <c r="AM546" s="13"/>
      <c r="AN546" s="13"/>
      <c r="AO546" s="13"/>
      <c r="AP546" s="13"/>
      <c r="AQ546" s="13"/>
      <c r="AR546" s="13"/>
      <c r="AS546" s="13"/>
      <c r="AT546" s="13"/>
      <c r="AU546" s="13"/>
      <c r="AV546" s="13"/>
      <c r="AW546" s="13"/>
      <c r="AX546" s="13"/>
      <c r="AY546" s="13"/>
      <c r="AZ546" s="13"/>
      <c r="BA546" s="13"/>
      <c r="BB546" s="13"/>
      <c r="BC546" s="13"/>
      <c r="BD546" s="13"/>
      <c r="BE546" s="13"/>
      <c r="BF546" s="13"/>
      <c r="BG546" s="13"/>
    </row>
    <row r="547" spans="1:59" x14ac:dyDescent="0.35">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c r="AC547" s="13"/>
      <c r="AD547" s="13"/>
      <c r="AE547" s="13"/>
      <c r="AF547" s="13"/>
      <c r="AG547" s="13"/>
      <c r="AH547" s="13"/>
      <c r="AI547" s="13"/>
      <c r="AJ547" s="13"/>
      <c r="AK547" s="13"/>
      <c r="AL547" s="13"/>
      <c r="AM547" s="13"/>
      <c r="AN547" s="13"/>
      <c r="AO547" s="13"/>
      <c r="AP547" s="13"/>
      <c r="AQ547" s="13"/>
      <c r="AR547" s="13"/>
      <c r="AS547" s="13"/>
      <c r="AT547" s="13"/>
      <c r="AU547" s="13"/>
      <c r="AV547" s="13"/>
      <c r="AW547" s="13"/>
      <c r="AX547" s="13"/>
      <c r="AY547" s="13"/>
      <c r="AZ547" s="13"/>
      <c r="BA547" s="13"/>
      <c r="BB547" s="13"/>
      <c r="BC547" s="13"/>
      <c r="BD547" s="13"/>
      <c r="BE547" s="13"/>
      <c r="BF547" s="13"/>
      <c r="BG547" s="13"/>
    </row>
    <row r="548" spans="1:59" x14ac:dyDescent="0.35">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c r="AC548" s="13"/>
      <c r="AD548" s="13"/>
      <c r="AE548" s="13"/>
      <c r="AF548" s="13"/>
      <c r="AG548" s="13"/>
      <c r="AH548" s="13"/>
      <c r="AI548" s="13"/>
      <c r="AJ548" s="13"/>
      <c r="AK548" s="13"/>
      <c r="AL548" s="13"/>
      <c r="AM548" s="13"/>
      <c r="AN548" s="13"/>
      <c r="AO548" s="13"/>
      <c r="AP548" s="13"/>
      <c r="AQ548" s="13"/>
      <c r="AR548" s="13"/>
      <c r="AS548" s="13"/>
      <c r="AT548" s="13"/>
      <c r="AU548" s="13"/>
      <c r="AV548" s="13"/>
      <c r="AW548" s="13"/>
      <c r="AX548" s="13"/>
      <c r="AY548" s="13"/>
      <c r="AZ548" s="13"/>
      <c r="BA548" s="13"/>
      <c r="BB548" s="13"/>
      <c r="BC548" s="13"/>
      <c r="BD548" s="13"/>
      <c r="BE548" s="13"/>
      <c r="BF548" s="13"/>
      <c r="BG548" s="13"/>
    </row>
    <row r="549" spans="1:59" x14ac:dyDescent="0.35">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L549" s="13"/>
      <c r="AM549" s="13"/>
      <c r="AN549" s="13"/>
      <c r="AO549" s="13"/>
      <c r="AP549" s="13"/>
      <c r="AQ549" s="13"/>
      <c r="AR549" s="13"/>
      <c r="AS549" s="13"/>
      <c r="AT549" s="13"/>
      <c r="AU549" s="13"/>
      <c r="AV549" s="13"/>
      <c r="AW549" s="13"/>
      <c r="AX549" s="13"/>
      <c r="AY549" s="13"/>
      <c r="AZ549" s="13"/>
      <c r="BA549" s="13"/>
      <c r="BB549" s="13"/>
      <c r="BC549" s="13"/>
      <c r="BD549" s="13"/>
      <c r="BE549" s="13"/>
      <c r="BF549" s="13"/>
      <c r="BG549" s="13"/>
    </row>
    <row r="550" spans="1:59" x14ac:dyDescent="0.35">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c r="AC550" s="13"/>
      <c r="AD550" s="13"/>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13"/>
      <c r="BB550" s="13"/>
      <c r="BC550" s="13"/>
      <c r="BD550" s="13"/>
      <c r="BE550" s="13"/>
      <c r="BF550" s="13"/>
      <c r="BG550" s="13"/>
    </row>
    <row r="551" spans="1:59" x14ac:dyDescent="0.35">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13"/>
      <c r="BB551" s="13"/>
      <c r="BC551" s="13"/>
      <c r="BD551" s="13"/>
      <c r="BE551" s="13"/>
      <c r="BF551" s="13"/>
      <c r="BG551" s="13"/>
    </row>
    <row r="552" spans="1:59" x14ac:dyDescent="0.35">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13"/>
      <c r="BB552" s="13"/>
      <c r="BC552" s="13"/>
      <c r="BD552" s="13"/>
      <c r="BE552" s="13"/>
      <c r="BF552" s="13"/>
      <c r="BG552" s="13"/>
    </row>
    <row r="553" spans="1:59" x14ac:dyDescent="0.35">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13"/>
      <c r="BB553" s="13"/>
      <c r="BC553" s="13"/>
      <c r="BD553" s="13"/>
      <c r="BE553" s="13"/>
      <c r="BF553" s="13"/>
      <c r="BG553" s="13"/>
    </row>
    <row r="554" spans="1:59" x14ac:dyDescent="0.35">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row>
    <row r="555" spans="1:59" x14ac:dyDescent="0.35">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13"/>
      <c r="BB555" s="13"/>
      <c r="BC555" s="13"/>
      <c r="BD555" s="13"/>
      <c r="BE555" s="13"/>
      <c r="BF555" s="13"/>
      <c r="BG555" s="13"/>
    </row>
    <row r="556" spans="1:59" x14ac:dyDescent="0.35">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c r="AC556" s="13"/>
      <c r="AD556" s="13"/>
      <c r="AE556" s="13"/>
      <c r="AF556" s="13"/>
      <c r="AG556" s="13"/>
      <c r="AH556" s="13"/>
      <c r="AI556" s="13"/>
      <c r="AJ556" s="13"/>
      <c r="AK556" s="13"/>
      <c r="AL556" s="13"/>
      <c r="AM556" s="13"/>
      <c r="AN556" s="13"/>
      <c r="AO556" s="13"/>
      <c r="AP556" s="13"/>
      <c r="AQ556" s="13"/>
      <c r="AR556" s="13"/>
      <c r="AS556" s="13"/>
      <c r="AT556" s="13"/>
      <c r="AU556" s="13"/>
      <c r="AV556" s="13"/>
      <c r="AW556" s="13"/>
      <c r="AX556" s="13"/>
      <c r="AY556" s="13"/>
      <c r="AZ556" s="13"/>
      <c r="BA556" s="13"/>
      <c r="BB556" s="13"/>
      <c r="BC556" s="13"/>
      <c r="BD556" s="13"/>
      <c r="BE556" s="13"/>
      <c r="BF556" s="13"/>
      <c r="BG556" s="13"/>
    </row>
    <row r="557" spans="1:59" x14ac:dyDescent="0.35">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c r="AC557" s="13"/>
      <c r="AD557" s="13"/>
      <c r="AE557" s="13"/>
      <c r="AF557" s="13"/>
      <c r="AG557" s="13"/>
      <c r="AH557" s="13"/>
      <c r="AI557" s="13"/>
      <c r="AJ557" s="13"/>
      <c r="AK557" s="13"/>
      <c r="AL557" s="13"/>
      <c r="AM557" s="13"/>
      <c r="AN557" s="13"/>
      <c r="AO557" s="13"/>
      <c r="AP557" s="13"/>
      <c r="AQ557" s="13"/>
      <c r="AR557" s="13"/>
      <c r="AS557" s="13"/>
      <c r="AT557" s="13"/>
      <c r="AU557" s="13"/>
      <c r="AV557" s="13"/>
      <c r="AW557" s="13"/>
      <c r="AX557" s="13"/>
      <c r="AY557" s="13"/>
      <c r="AZ557" s="13"/>
      <c r="BA557" s="13"/>
      <c r="BB557" s="13"/>
      <c r="BC557" s="13"/>
      <c r="BD557" s="13"/>
      <c r="BE557" s="13"/>
      <c r="BF557" s="13"/>
      <c r="BG557" s="13"/>
    </row>
    <row r="558" spans="1:59" x14ac:dyDescent="0.35">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c r="AC558" s="13"/>
      <c r="AD558" s="13"/>
      <c r="AE558" s="13"/>
      <c r="AF558" s="13"/>
      <c r="AG558" s="13"/>
      <c r="AH558" s="13"/>
      <c r="AI558" s="13"/>
      <c r="AJ558" s="13"/>
      <c r="AK558" s="13"/>
      <c r="AL558" s="13"/>
      <c r="AM558" s="13"/>
      <c r="AN558" s="13"/>
      <c r="AO558" s="13"/>
      <c r="AP558" s="13"/>
      <c r="AQ558" s="13"/>
      <c r="AR558" s="13"/>
      <c r="AS558" s="13"/>
      <c r="AT558" s="13"/>
      <c r="AU558" s="13"/>
      <c r="AV558" s="13"/>
      <c r="AW558" s="13"/>
      <c r="AX558" s="13"/>
      <c r="AY558" s="13"/>
      <c r="AZ558" s="13"/>
      <c r="BA558" s="13"/>
      <c r="BB558" s="13"/>
      <c r="BC558" s="13"/>
      <c r="BD558" s="13"/>
      <c r="BE558" s="13"/>
      <c r="BF558" s="13"/>
      <c r="BG558" s="13"/>
    </row>
    <row r="559" spans="1:59" x14ac:dyDescent="0.35">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c r="AC559" s="13"/>
      <c r="AD559" s="13"/>
      <c r="AE559" s="13"/>
      <c r="AF559" s="13"/>
      <c r="AG559" s="13"/>
      <c r="AH559" s="13"/>
      <c r="AI559" s="13"/>
      <c r="AJ559" s="13"/>
      <c r="AK559" s="13"/>
      <c r="AL559" s="13"/>
      <c r="AM559" s="13"/>
      <c r="AN559" s="13"/>
      <c r="AO559" s="13"/>
      <c r="AP559" s="13"/>
      <c r="AQ559" s="13"/>
      <c r="AR559" s="13"/>
      <c r="AS559" s="13"/>
      <c r="AT559" s="13"/>
      <c r="AU559" s="13"/>
      <c r="AV559" s="13"/>
      <c r="AW559" s="13"/>
      <c r="AX559" s="13"/>
      <c r="AY559" s="13"/>
      <c r="AZ559" s="13"/>
      <c r="BA559" s="13"/>
      <c r="BB559" s="13"/>
      <c r="BC559" s="13"/>
      <c r="BD559" s="13"/>
      <c r="BE559" s="13"/>
      <c r="BF559" s="13"/>
      <c r="BG559" s="13"/>
    </row>
    <row r="560" spans="1:59" x14ac:dyDescent="0.35">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c r="AC560" s="13"/>
      <c r="AD560" s="13"/>
      <c r="AE560" s="13"/>
      <c r="AF560" s="13"/>
      <c r="AG560" s="13"/>
      <c r="AH560" s="13"/>
      <c r="AI560" s="13"/>
      <c r="AJ560" s="13"/>
      <c r="AK560" s="13"/>
      <c r="AL560" s="13"/>
      <c r="AM560" s="13"/>
      <c r="AN560" s="13"/>
      <c r="AO560" s="13"/>
      <c r="AP560" s="13"/>
      <c r="AQ560" s="13"/>
      <c r="AR560" s="13"/>
      <c r="AS560" s="13"/>
      <c r="AT560" s="13"/>
      <c r="AU560" s="13"/>
      <c r="AV560" s="13"/>
      <c r="AW560" s="13"/>
      <c r="AX560" s="13"/>
      <c r="AY560" s="13"/>
      <c r="AZ560" s="13"/>
      <c r="BA560" s="13"/>
      <c r="BB560" s="13"/>
      <c r="BC560" s="13"/>
      <c r="BD560" s="13"/>
      <c r="BE560" s="13"/>
      <c r="BF560" s="13"/>
      <c r="BG560" s="13"/>
    </row>
    <row r="561" spans="1:59" x14ac:dyDescent="0.35">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c r="AC561" s="13"/>
      <c r="AD561" s="13"/>
      <c r="AE561" s="13"/>
      <c r="AF561" s="13"/>
      <c r="AG561" s="13"/>
      <c r="AH561" s="13"/>
      <c r="AI561" s="13"/>
      <c r="AJ561" s="13"/>
      <c r="AK561" s="13"/>
      <c r="AL561" s="13"/>
      <c r="AM561" s="13"/>
      <c r="AN561" s="13"/>
      <c r="AO561" s="13"/>
      <c r="AP561" s="13"/>
      <c r="AQ561" s="13"/>
      <c r="AR561" s="13"/>
      <c r="AS561" s="13"/>
      <c r="AT561" s="13"/>
      <c r="AU561" s="13"/>
      <c r="AV561" s="13"/>
      <c r="AW561" s="13"/>
      <c r="AX561" s="13"/>
      <c r="AY561" s="13"/>
      <c r="AZ561" s="13"/>
      <c r="BA561" s="13"/>
      <c r="BB561" s="13"/>
      <c r="BC561" s="13"/>
      <c r="BD561" s="13"/>
      <c r="BE561" s="13"/>
      <c r="BF561" s="13"/>
      <c r="BG561" s="13"/>
    </row>
    <row r="562" spans="1:59" x14ac:dyDescent="0.35">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c r="AC562" s="13"/>
      <c r="AD562" s="13"/>
      <c r="AE562" s="13"/>
      <c r="AF562" s="13"/>
      <c r="AG562" s="13"/>
      <c r="AH562" s="13"/>
      <c r="AI562" s="13"/>
      <c r="AJ562" s="13"/>
      <c r="AK562" s="13"/>
      <c r="AL562" s="13"/>
      <c r="AM562" s="13"/>
      <c r="AN562" s="13"/>
      <c r="AO562" s="13"/>
      <c r="AP562" s="13"/>
      <c r="AQ562" s="13"/>
      <c r="AR562" s="13"/>
      <c r="AS562" s="13"/>
      <c r="AT562" s="13"/>
      <c r="AU562" s="13"/>
      <c r="AV562" s="13"/>
      <c r="AW562" s="13"/>
      <c r="AX562" s="13"/>
      <c r="AY562" s="13"/>
      <c r="AZ562" s="13"/>
      <c r="BA562" s="13"/>
      <c r="BB562" s="13"/>
      <c r="BC562" s="13"/>
      <c r="BD562" s="13"/>
      <c r="BE562" s="13"/>
      <c r="BF562" s="13"/>
      <c r="BG562" s="13"/>
    </row>
    <row r="563" spans="1:59" x14ac:dyDescent="0.35">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c r="AC563" s="13"/>
      <c r="AD563" s="13"/>
      <c r="AE563" s="13"/>
      <c r="AF563" s="13"/>
      <c r="AG563" s="13"/>
      <c r="AH563" s="13"/>
      <c r="AI563" s="13"/>
      <c r="AJ563" s="13"/>
      <c r="AK563" s="13"/>
      <c r="AL563" s="13"/>
      <c r="AM563" s="13"/>
      <c r="AN563" s="13"/>
      <c r="AO563" s="13"/>
      <c r="AP563" s="13"/>
      <c r="AQ563" s="13"/>
      <c r="AR563" s="13"/>
      <c r="AS563" s="13"/>
      <c r="AT563" s="13"/>
      <c r="AU563" s="13"/>
      <c r="AV563" s="13"/>
      <c r="AW563" s="13"/>
      <c r="AX563" s="13"/>
      <c r="AY563" s="13"/>
      <c r="AZ563" s="13"/>
      <c r="BA563" s="13"/>
      <c r="BB563" s="13"/>
      <c r="BC563" s="13"/>
      <c r="BD563" s="13"/>
      <c r="BE563" s="13"/>
      <c r="BF563" s="13"/>
      <c r="BG563" s="13"/>
    </row>
    <row r="564" spans="1:59" x14ac:dyDescent="0.35">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c r="AC564" s="13"/>
      <c r="AD564" s="13"/>
      <c r="AE564" s="13"/>
      <c r="AF564" s="13"/>
      <c r="AG564" s="13"/>
      <c r="AH564" s="13"/>
      <c r="AI564" s="13"/>
      <c r="AJ564" s="13"/>
      <c r="AK564" s="13"/>
      <c r="AL564" s="13"/>
      <c r="AM564" s="13"/>
      <c r="AN564" s="13"/>
      <c r="AO564" s="13"/>
      <c r="AP564" s="13"/>
      <c r="AQ564" s="13"/>
      <c r="AR564" s="13"/>
      <c r="AS564" s="13"/>
      <c r="AT564" s="13"/>
      <c r="AU564" s="13"/>
      <c r="AV564" s="13"/>
      <c r="AW564" s="13"/>
      <c r="AX564" s="13"/>
      <c r="AY564" s="13"/>
      <c r="AZ564" s="13"/>
      <c r="BA564" s="13"/>
      <c r="BB564" s="13"/>
      <c r="BC564" s="13"/>
      <c r="BD564" s="13"/>
      <c r="BE564" s="13"/>
      <c r="BF564" s="13"/>
      <c r="BG564" s="13"/>
    </row>
    <row r="565" spans="1:59" x14ac:dyDescent="0.35">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c r="AC565" s="13"/>
      <c r="AD565" s="13"/>
      <c r="AE565" s="13"/>
      <c r="AF565" s="13"/>
      <c r="AG565" s="13"/>
      <c r="AH565" s="13"/>
      <c r="AI565" s="13"/>
      <c r="AJ565" s="13"/>
      <c r="AK565" s="13"/>
      <c r="AL565" s="13"/>
      <c r="AM565" s="13"/>
      <c r="AN565" s="13"/>
      <c r="AO565" s="13"/>
      <c r="AP565" s="13"/>
      <c r="AQ565" s="13"/>
      <c r="AR565" s="13"/>
      <c r="AS565" s="13"/>
      <c r="AT565" s="13"/>
      <c r="AU565" s="13"/>
      <c r="AV565" s="13"/>
      <c r="AW565" s="13"/>
      <c r="AX565" s="13"/>
      <c r="AY565" s="13"/>
      <c r="AZ565" s="13"/>
      <c r="BA565" s="13"/>
      <c r="BB565" s="13"/>
      <c r="BC565" s="13"/>
      <c r="BD565" s="13"/>
      <c r="BE565" s="13"/>
      <c r="BF565" s="13"/>
      <c r="BG565" s="13"/>
    </row>
    <row r="566" spans="1:59" x14ac:dyDescent="0.35">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c r="AC566" s="13"/>
      <c r="AD566" s="13"/>
      <c r="AE566" s="13"/>
      <c r="AF566" s="13"/>
      <c r="AG566" s="13"/>
      <c r="AH566" s="13"/>
      <c r="AI566" s="13"/>
      <c r="AJ566" s="13"/>
      <c r="AK566" s="13"/>
      <c r="AL566" s="13"/>
      <c r="AM566" s="13"/>
      <c r="AN566" s="13"/>
      <c r="AO566" s="13"/>
      <c r="AP566" s="13"/>
      <c r="AQ566" s="13"/>
      <c r="AR566" s="13"/>
      <c r="AS566" s="13"/>
      <c r="AT566" s="13"/>
      <c r="AU566" s="13"/>
      <c r="AV566" s="13"/>
      <c r="AW566" s="13"/>
      <c r="AX566" s="13"/>
      <c r="AY566" s="13"/>
      <c r="AZ566" s="13"/>
      <c r="BA566" s="13"/>
      <c r="BB566" s="13"/>
      <c r="BC566" s="13"/>
      <c r="BD566" s="13"/>
      <c r="BE566" s="13"/>
      <c r="BF566" s="13"/>
      <c r="BG566" s="13"/>
    </row>
    <row r="567" spans="1:59" x14ac:dyDescent="0.35">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c r="AC567" s="13"/>
      <c r="AD567" s="13"/>
      <c r="AE567" s="13"/>
      <c r="AF567" s="13"/>
      <c r="AG567" s="13"/>
      <c r="AH567" s="13"/>
      <c r="AI567" s="13"/>
      <c r="AJ567" s="13"/>
      <c r="AK567" s="13"/>
      <c r="AL567" s="13"/>
      <c r="AM567" s="13"/>
      <c r="AN567" s="13"/>
      <c r="AO567" s="13"/>
      <c r="AP567" s="13"/>
      <c r="AQ567" s="13"/>
      <c r="AR567" s="13"/>
      <c r="AS567" s="13"/>
      <c r="AT567" s="13"/>
      <c r="AU567" s="13"/>
      <c r="AV567" s="13"/>
      <c r="AW567" s="13"/>
      <c r="AX567" s="13"/>
      <c r="AY567" s="13"/>
      <c r="AZ567" s="13"/>
      <c r="BA567" s="13"/>
      <c r="BB567" s="13"/>
      <c r="BC567" s="13"/>
      <c r="BD567" s="13"/>
      <c r="BE567" s="13"/>
      <c r="BF567" s="13"/>
      <c r="BG567" s="13"/>
    </row>
    <row r="568" spans="1:59" x14ac:dyDescent="0.35">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c r="AC568" s="13"/>
      <c r="AD568" s="13"/>
      <c r="AE568" s="13"/>
      <c r="AF568" s="13"/>
      <c r="AG568" s="13"/>
      <c r="AH568" s="13"/>
      <c r="AI568" s="13"/>
      <c r="AJ568" s="13"/>
      <c r="AK568" s="13"/>
      <c r="AL568" s="13"/>
      <c r="AM568" s="13"/>
      <c r="AN568" s="13"/>
      <c r="AO568" s="13"/>
      <c r="AP568" s="13"/>
      <c r="AQ568" s="13"/>
      <c r="AR568" s="13"/>
      <c r="AS568" s="13"/>
      <c r="AT568" s="13"/>
      <c r="AU568" s="13"/>
      <c r="AV568" s="13"/>
      <c r="AW568" s="13"/>
      <c r="AX568" s="13"/>
      <c r="AY568" s="13"/>
      <c r="AZ568" s="13"/>
      <c r="BA568" s="13"/>
      <c r="BB568" s="13"/>
      <c r="BC568" s="13"/>
      <c r="BD568" s="13"/>
      <c r="BE568" s="13"/>
      <c r="BF568" s="13"/>
      <c r="BG568" s="13"/>
    </row>
    <row r="569" spans="1:59" x14ac:dyDescent="0.35">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c r="AC569" s="13"/>
      <c r="AD569" s="13"/>
      <c r="AE569" s="13"/>
      <c r="AF569" s="13"/>
      <c r="AG569" s="13"/>
      <c r="AH569" s="13"/>
      <c r="AI569" s="13"/>
      <c r="AJ569" s="13"/>
      <c r="AK569" s="13"/>
      <c r="AL569" s="13"/>
      <c r="AM569" s="13"/>
      <c r="AN569" s="13"/>
      <c r="AO569" s="13"/>
      <c r="AP569" s="13"/>
      <c r="AQ569" s="13"/>
      <c r="AR569" s="13"/>
      <c r="AS569" s="13"/>
      <c r="AT569" s="13"/>
      <c r="AU569" s="13"/>
      <c r="AV569" s="13"/>
      <c r="AW569" s="13"/>
      <c r="AX569" s="13"/>
      <c r="AY569" s="13"/>
      <c r="AZ569" s="13"/>
      <c r="BA569" s="13"/>
      <c r="BB569" s="13"/>
      <c r="BC569" s="13"/>
      <c r="BD569" s="13"/>
      <c r="BE569" s="13"/>
      <c r="BF569" s="13"/>
      <c r="BG569" s="13"/>
    </row>
    <row r="570" spans="1:59" x14ac:dyDescent="0.35">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c r="AC570" s="13"/>
      <c r="AD570" s="13"/>
      <c r="AE570" s="13"/>
      <c r="AF570" s="13"/>
      <c r="AG570" s="13"/>
      <c r="AH570" s="13"/>
      <c r="AI570" s="13"/>
      <c r="AJ570" s="13"/>
      <c r="AK570" s="13"/>
      <c r="AL570" s="13"/>
      <c r="AM570" s="13"/>
      <c r="AN570" s="13"/>
      <c r="AO570" s="13"/>
      <c r="AP570" s="13"/>
      <c r="AQ570" s="13"/>
      <c r="AR570" s="13"/>
      <c r="AS570" s="13"/>
      <c r="AT570" s="13"/>
      <c r="AU570" s="13"/>
      <c r="AV570" s="13"/>
      <c r="AW570" s="13"/>
      <c r="AX570" s="13"/>
      <c r="AY570" s="13"/>
      <c r="AZ570" s="13"/>
      <c r="BA570" s="13"/>
      <c r="BB570" s="13"/>
      <c r="BC570" s="13"/>
      <c r="BD570" s="13"/>
      <c r="BE570" s="13"/>
      <c r="BF570" s="13"/>
      <c r="BG570" s="13"/>
    </row>
    <row r="571" spans="1:59" x14ac:dyDescent="0.35">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c r="AC571" s="13"/>
      <c r="AD571" s="13"/>
      <c r="AE571" s="13"/>
      <c r="AF571" s="13"/>
      <c r="AG571" s="13"/>
      <c r="AH571" s="13"/>
      <c r="AI571" s="13"/>
      <c r="AJ571" s="13"/>
      <c r="AK571" s="13"/>
      <c r="AL571" s="13"/>
      <c r="AM571" s="13"/>
      <c r="AN571" s="13"/>
      <c r="AO571" s="13"/>
      <c r="AP571" s="13"/>
      <c r="AQ571" s="13"/>
      <c r="AR571" s="13"/>
      <c r="AS571" s="13"/>
      <c r="AT571" s="13"/>
      <c r="AU571" s="13"/>
      <c r="AV571" s="13"/>
      <c r="AW571" s="13"/>
      <c r="AX571" s="13"/>
      <c r="AY571" s="13"/>
      <c r="AZ571" s="13"/>
      <c r="BA571" s="13"/>
      <c r="BB571" s="13"/>
      <c r="BC571" s="13"/>
      <c r="BD571" s="13"/>
      <c r="BE571" s="13"/>
      <c r="BF571" s="13"/>
      <c r="BG571" s="13"/>
    </row>
    <row r="572" spans="1:59" x14ac:dyDescent="0.35">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c r="AC572" s="13"/>
      <c r="AD572" s="13"/>
      <c r="AE572" s="13"/>
      <c r="AF572" s="13"/>
      <c r="AG572" s="13"/>
      <c r="AH572" s="13"/>
      <c r="AI572" s="13"/>
      <c r="AJ572" s="13"/>
      <c r="AK572" s="13"/>
      <c r="AL572" s="13"/>
      <c r="AM572" s="13"/>
      <c r="AN572" s="13"/>
      <c r="AO572" s="13"/>
      <c r="AP572" s="13"/>
      <c r="AQ572" s="13"/>
      <c r="AR572" s="13"/>
      <c r="AS572" s="13"/>
      <c r="AT572" s="13"/>
      <c r="AU572" s="13"/>
      <c r="AV572" s="13"/>
      <c r="AW572" s="13"/>
      <c r="AX572" s="13"/>
      <c r="AY572" s="13"/>
      <c r="AZ572" s="13"/>
      <c r="BA572" s="13"/>
      <c r="BB572" s="13"/>
      <c r="BC572" s="13"/>
      <c r="BD572" s="13"/>
      <c r="BE572" s="13"/>
      <c r="BF572" s="13"/>
      <c r="BG572" s="13"/>
    </row>
    <row r="573" spans="1:59" x14ac:dyDescent="0.35">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c r="AC573" s="13"/>
      <c r="AD573" s="13"/>
      <c r="AE573" s="13"/>
      <c r="AF573" s="13"/>
      <c r="AG573" s="13"/>
      <c r="AH573" s="13"/>
      <c r="AI573" s="13"/>
      <c r="AJ573" s="13"/>
      <c r="AK573" s="13"/>
      <c r="AL573" s="13"/>
      <c r="AM573" s="13"/>
      <c r="AN573" s="13"/>
      <c r="AO573" s="13"/>
      <c r="AP573" s="13"/>
      <c r="AQ573" s="13"/>
      <c r="AR573" s="13"/>
      <c r="AS573" s="13"/>
      <c r="AT573" s="13"/>
      <c r="AU573" s="13"/>
      <c r="AV573" s="13"/>
      <c r="AW573" s="13"/>
      <c r="AX573" s="13"/>
      <c r="AY573" s="13"/>
      <c r="AZ573" s="13"/>
      <c r="BA573" s="13"/>
      <c r="BB573" s="13"/>
      <c r="BC573" s="13"/>
      <c r="BD573" s="13"/>
      <c r="BE573" s="13"/>
      <c r="BF573" s="13"/>
      <c r="BG573" s="13"/>
    </row>
    <row r="574" spans="1:59" x14ac:dyDescent="0.35">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13"/>
      <c r="BB574" s="13"/>
      <c r="BC574" s="13"/>
      <c r="BD574" s="13"/>
      <c r="BE574" s="13"/>
      <c r="BF574" s="13"/>
      <c r="BG574" s="13"/>
    </row>
    <row r="575" spans="1:59" x14ac:dyDescent="0.35">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13"/>
      <c r="BB575" s="13"/>
      <c r="BC575" s="13"/>
      <c r="BD575" s="13"/>
      <c r="BE575" s="13"/>
      <c r="BF575" s="13"/>
      <c r="BG575" s="13"/>
    </row>
    <row r="576" spans="1:59" x14ac:dyDescent="0.35">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3"/>
      <c r="BB576" s="13"/>
      <c r="BC576" s="13"/>
      <c r="BD576" s="13"/>
      <c r="BE576" s="13"/>
      <c r="BF576" s="13"/>
      <c r="BG576" s="13"/>
    </row>
    <row r="577" spans="1:59" x14ac:dyDescent="0.35">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c r="AC577" s="13"/>
      <c r="AD577" s="13"/>
      <c r="AE577" s="13"/>
      <c r="AF577" s="13"/>
      <c r="AG577" s="13"/>
      <c r="AH577" s="13"/>
      <c r="AI577" s="13"/>
      <c r="AJ577" s="13"/>
      <c r="AK577" s="13"/>
      <c r="AL577" s="13"/>
      <c r="AM577" s="13"/>
      <c r="AN577" s="13"/>
      <c r="AO577" s="13"/>
      <c r="AP577" s="13"/>
      <c r="AQ577" s="13"/>
      <c r="AR577" s="13"/>
      <c r="AS577" s="13"/>
      <c r="AT577" s="13"/>
      <c r="AU577" s="13"/>
      <c r="AV577" s="13"/>
      <c r="AW577" s="13"/>
      <c r="AX577" s="13"/>
      <c r="AY577" s="13"/>
      <c r="AZ577" s="13"/>
      <c r="BA577" s="13"/>
      <c r="BB577" s="13"/>
      <c r="BC577" s="13"/>
      <c r="BD577" s="13"/>
      <c r="BE577" s="13"/>
      <c r="BF577" s="13"/>
      <c r="BG577" s="13"/>
    </row>
    <row r="578" spans="1:59" x14ac:dyDescent="0.35">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c r="AC578" s="13"/>
      <c r="AD578" s="13"/>
      <c r="AE578" s="13"/>
      <c r="AF578" s="13"/>
      <c r="AG578" s="13"/>
      <c r="AH578" s="13"/>
      <c r="AI578" s="13"/>
      <c r="AJ578" s="13"/>
      <c r="AK578" s="13"/>
      <c r="AL578" s="13"/>
      <c r="AM578" s="13"/>
      <c r="AN578" s="13"/>
      <c r="AO578" s="13"/>
      <c r="AP578" s="13"/>
      <c r="AQ578" s="13"/>
      <c r="AR578" s="13"/>
      <c r="AS578" s="13"/>
      <c r="AT578" s="13"/>
      <c r="AU578" s="13"/>
      <c r="AV578" s="13"/>
      <c r="AW578" s="13"/>
      <c r="AX578" s="13"/>
      <c r="AY578" s="13"/>
      <c r="AZ578" s="13"/>
      <c r="BA578" s="13"/>
      <c r="BB578" s="13"/>
      <c r="BC578" s="13"/>
      <c r="BD578" s="13"/>
      <c r="BE578" s="13"/>
      <c r="BF578" s="13"/>
      <c r="BG578" s="13"/>
    </row>
    <row r="579" spans="1:59" x14ac:dyDescent="0.35">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c r="AC579" s="13"/>
      <c r="AD579" s="13"/>
      <c r="AE579" s="13"/>
      <c r="AF579" s="13"/>
      <c r="AG579" s="13"/>
      <c r="AH579" s="13"/>
      <c r="AI579" s="13"/>
      <c r="AJ579" s="13"/>
      <c r="AK579" s="13"/>
      <c r="AL579" s="13"/>
      <c r="AM579" s="13"/>
      <c r="AN579" s="13"/>
      <c r="AO579" s="13"/>
      <c r="AP579" s="13"/>
      <c r="AQ579" s="13"/>
      <c r="AR579" s="13"/>
      <c r="AS579" s="13"/>
      <c r="AT579" s="13"/>
      <c r="AU579" s="13"/>
      <c r="AV579" s="13"/>
      <c r="AW579" s="13"/>
      <c r="AX579" s="13"/>
      <c r="AY579" s="13"/>
      <c r="AZ579" s="13"/>
      <c r="BA579" s="13"/>
      <c r="BB579" s="13"/>
      <c r="BC579" s="13"/>
      <c r="BD579" s="13"/>
      <c r="BE579" s="13"/>
      <c r="BF579" s="13"/>
      <c r="BG579" s="13"/>
    </row>
    <row r="580" spans="1:59" x14ac:dyDescent="0.35">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c r="AC580" s="13"/>
      <c r="AD580" s="13"/>
      <c r="AE580" s="13"/>
      <c r="AF580" s="13"/>
      <c r="AG580" s="13"/>
      <c r="AH580" s="13"/>
      <c r="AI580" s="13"/>
      <c r="AJ580" s="13"/>
      <c r="AK580" s="13"/>
      <c r="AL580" s="13"/>
      <c r="AM580" s="13"/>
      <c r="AN580" s="13"/>
      <c r="AO580" s="13"/>
      <c r="AP580" s="13"/>
      <c r="AQ580" s="13"/>
      <c r="AR580" s="13"/>
      <c r="AS580" s="13"/>
      <c r="AT580" s="13"/>
      <c r="AU580" s="13"/>
      <c r="AV580" s="13"/>
      <c r="AW580" s="13"/>
      <c r="AX580" s="13"/>
      <c r="AY580" s="13"/>
      <c r="AZ580" s="13"/>
      <c r="BA580" s="13"/>
      <c r="BB580" s="13"/>
      <c r="BC580" s="13"/>
      <c r="BD580" s="13"/>
      <c r="BE580" s="13"/>
      <c r="BF580" s="13"/>
      <c r="BG580" s="13"/>
    </row>
    <row r="581" spans="1:59" x14ac:dyDescent="0.35">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c r="AC581" s="13"/>
      <c r="AD581" s="13"/>
      <c r="AE581" s="13"/>
      <c r="AF581" s="13"/>
      <c r="AG581" s="13"/>
      <c r="AH581" s="13"/>
      <c r="AI581" s="13"/>
      <c r="AJ581" s="13"/>
      <c r="AK581" s="13"/>
      <c r="AL581" s="13"/>
      <c r="AM581" s="13"/>
      <c r="AN581" s="13"/>
      <c r="AO581" s="13"/>
      <c r="AP581" s="13"/>
      <c r="AQ581" s="13"/>
      <c r="AR581" s="13"/>
      <c r="AS581" s="13"/>
      <c r="AT581" s="13"/>
      <c r="AU581" s="13"/>
      <c r="AV581" s="13"/>
      <c r="AW581" s="13"/>
      <c r="AX581" s="13"/>
      <c r="AY581" s="13"/>
      <c r="AZ581" s="13"/>
      <c r="BA581" s="13"/>
      <c r="BB581" s="13"/>
      <c r="BC581" s="13"/>
      <c r="BD581" s="13"/>
      <c r="BE581" s="13"/>
      <c r="BF581" s="13"/>
      <c r="BG581" s="13"/>
    </row>
    <row r="582" spans="1:59" x14ac:dyDescent="0.35">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c r="AC582" s="13"/>
      <c r="AD582" s="13"/>
      <c r="AE582" s="13"/>
      <c r="AF582" s="13"/>
      <c r="AG582" s="13"/>
      <c r="AH582" s="13"/>
      <c r="AI582" s="13"/>
      <c r="AJ582" s="13"/>
      <c r="AK582" s="13"/>
      <c r="AL582" s="13"/>
      <c r="AM582" s="13"/>
      <c r="AN582" s="13"/>
      <c r="AO582" s="13"/>
      <c r="AP582" s="13"/>
      <c r="AQ582" s="13"/>
      <c r="AR582" s="13"/>
      <c r="AS582" s="13"/>
      <c r="AT582" s="13"/>
      <c r="AU582" s="13"/>
      <c r="AV582" s="13"/>
      <c r="AW582" s="13"/>
      <c r="AX582" s="13"/>
      <c r="AY582" s="13"/>
      <c r="AZ582" s="13"/>
      <c r="BA582" s="13"/>
      <c r="BB582" s="13"/>
      <c r="BC582" s="13"/>
      <c r="BD582" s="13"/>
      <c r="BE582" s="13"/>
      <c r="BF582" s="13"/>
      <c r="BG582" s="13"/>
    </row>
    <row r="583" spans="1:59" x14ac:dyDescent="0.35">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13"/>
      <c r="BB583" s="13"/>
      <c r="BC583" s="13"/>
      <c r="BD583" s="13"/>
      <c r="BE583" s="13"/>
      <c r="BF583" s="13"/>
      <c r="BG583" s="13"/>
    </row>
    <row r="584" spans="1:59" x14ac:dyDescent="0.35">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13"/>
      <c r="BB584" s="13"/>
      <c r="BC584" s="13"/>
      <c r="BD584" s="13"/>
      <c r="BE584" s="13"/>
      <c r="BF584" s="13"/>
      <c r="BG584" s="13"/>
    </row>
    <row r="585" spans="1:59" x14ac:dyDescent="0.35">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13"/>
      <c r="BB585" s="13"/>
      <c r="BC585" s="13"/>
      <c r="BD585" s="13"/>
      <c r="BE585" s="13"/>
      <c r="BF585" s="13"/>
      <c r="BG585" s="13"/>
    </row>
    <row r="586" spans="1:59" x14ac:dyDescent="0.35">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13"/>
      <c r="BB586" s="13"/>
      <c r="BC586" s="13"/>
      <c r="BD586" s="13"/>
      <c r="BE586" s="13"/>
      <c r="BF586" s="13"/>
      <c r="BG586" s="13"/>
    </row>
    <row r="587" spans="1:59" x14ac:dyDescent="0.35">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13"/>
      <c r="BB587" s="13"/>
      <c r="BC587" s="13"/>
      <c r="BD587" s="13"/>
      <c r="BE587" s="13"/>
      <c r="BF587" s="13"/>
      <c r="BG587" s="13"/>
    </row>
    <row r="588" spans="1:59" x14ac:dyDescent="0.35">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13"/>
      <c r="BB588" s="13"/>
      <c r="BC588" s="13"/>
      <c r="BD588" s="13"/>
      <c r="BE588" s="13"/>
      <c r="BF588" s="13"/>
      <c r="BG588" s="13"/>
    </row>
    <row r="589" spans="1:59" x14ac:dyDescent="0.35">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13"/>
      <c r="BB589" s="13"/>
      <c r="BC589" s="13"/>
      <c r="BD589" s="13"/>
      <c r="BE589" s="13"/>
      <c r="BF589" s="13"/>
      <c r="BG589" s="13"/>
    </row>
    <row r="590" spans="1:59" x14ac:dyDescent="0.35">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13"/>
      <c r="BB590" s="13"/>
      <c r="BC590" s="13"/>
      <c r="BD590" s="13"/>
      <c r="BE590" s="13"/>
      <c r="BF590" s="13"/>
      <c r="BG590" s="13"/>
    </row>
    <row r="591" spans="1:59" x14ac:dyDescent="0.35">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13"/>
      <c r="BB591" s="13"/>
      <c r="BC591" s="13"/>
      <c r="BD591" s="13"/>
      <c r="BE591" s="13"/>
      <c r="BF591" s="13"/>
      <c r="BG591" s="13"/>
    </row>
    <row r="592" spans="1:59" x14ac:dyDescent="0.35">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13"/>
      <c r="BB592" s="13"/>
      <c r="BC592" s="13"/>
      <c r="BD592" s="13"/>
      <c r="BE592" s="13"/>
      <c r="BF592" s="13"/>
      <c r="BG592" s="13"/>
    </row>
    <row r="593" spans="1:59" x14ac:dyDescent="0.35">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13"/>
      <c r="BB593" s="13"/>
      <c r="BC593" s="13"/>
      <c r="BD593" s="13"/>
      <c r="BE593" s="13"/>
      <c r="BF593" s="13"/>
      <c r="BG593" s="13"/>
    </row>
    <row r="594" spans="1:59" x14ac:dyDescent="0.35">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13"/>
      <c r="BB594" s="13"/>
      <c r="BC594" s="13"/>
      <c r="BD594" s="13"/>
      <c r="BE594" s="13"/>
      <c r="BF594" s="13"/>
      <c r="BG594" s="13"/>
    </row>
    <row r="595" spans="1:59" x14ac:dyDescent="0.35">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13"/>
      <c r="BB595" s="13"/>
      <c r="BC595" s="13"/>
      <c r="BD595" s="13"/>
      <c r="BE595" s="13"/>
      <c r="BF595" s="13"/>
      <c r="BG595" s="13"/>
    </row>
    <row r="596" spans="1:59" x14ac:dyDescent="0.35">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13"/>
      <c r="BB596" s="13"/>
      <c r="BC596" s="13"/>
      <c r="BD596" s="13"/>
      <c r="BE596" s="13"/>
      <c r="BF596" s="13"/>
      <c r="BG596" s="13"/>
    </row>
    <row r="597" spans="1:59" x14ac:dyDescent="0.35">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13"/>
      <c r="BB597" s="13"/>
      <c r="BC597" s="13"/>
      <c r="BD597" s="13"/>
      <c r="BE597" s="13"/>
      <c r="BF597" s="13"/>
      <c r="BG597" s="13"/>
    </row>
    <row r="598" spans="1:59" x14ac:dyDescent="0.35">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13"/>
      <c r="BB598" s="13"/>
      <c r="BC598" s="13"/>
      <c r="BD598" s="13"/>
      <c r="BE598" s="13"/>
      <c r="BF598" s="13"/>
      <c r="BG598" s="13"/>
    </row>
    <row r="599" spans="1:59" x14ac:dyDescent="0.35">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13"/>
      <c r="BB599" s="13"/>
      <c r="BC599" s="13"/>
      <c r="BD599" s="13"/>
      <c r="BE599" s="13"/>
      <c r="BF599" s="13"/>
      <c r="BG599" s="13"/>
    </row>
    <row r="600" spans="1:59" x14ac:dyDescent="0.35">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13"/>
      <c r="BB600" s="13"/>
      <c r="BC600" s="13"/>
      <c r="BD600" s="13"/>
      <c r="BE600" s="13"/>
      <c r="BF600" s="13"/>
      <c r="BG600" s="13"/>
    </row>
    <row r="601" spans="1:59" x14ac:dyDescent="0.35">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13"/>
      <c r="BB601" s="13"/>
      <c r="BC601" s="13"/>
      <c r="BD601" s="13"/>
      <c r="BE601" s="13"/>
      <c r="BF601" s="13"/>
      <c r="BG601" s="13"/>
    </row>
    <row r="602" spans="1:59" x14ac:dyDescent="0.35">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13"/>
      <c r="BB602" s="13"/>
      <c r="BC602" s="13"/>
      <c r="BD602" s="13"/>
      <c r="BE602" s="13"/>
      <c r="BF602" s="13"/>
      <c r="BG602" s="13"/>
    </row>
    <row r="603" spans="1:59" x14ac:dyDescent="0.35">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13"/>
      <c r="BB603" s="13"/>
      <c r="BC603" s="13"/>
      <c r="BD603" s="13"/>
      <c r="BE603" s="13"/>
      <c r="BF603" s="13"/>
      <c r="BG603" s="13"/>
    </row>
    <row r="604" spans="1:59" x14ac:dyDescent="0.35">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13"/>
      <c r="BB604" s="13"/>
      <c r="BC604" s="13"/>
      <c r="BD604" s="13"/>
      <c r="BE604" s="13"/>
      <c r="BF604" s="13"/>
      <c r="BG604" s="13"/>
    </row>
    <row r="605" spans="1:59" x14ac:dyDescent="0.35">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13"/>
      <c r="BB605" s="13"/>
      <c r="BC605" s="13"/>
      <c r="BD605" s="13"/>
      <c r="BE605" s="13"/>
      <c r="BF605" s="13"/>
      <c r="BG605" s="13"/>
    </row>
    <row r="606" spans="1:59" x14ac:dyDescent="0.35">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13"/>
      <c r="BB606" s="13"/>
      <c r="BC606" s="13"/>
      <c r="BD606" s="13"/>
      <c r="BE606" s="13"/>
      <c r="BF606" s="13"/>
      <c r="BG606" s="13"/>
    </row>
    <row r="607" spans="1:59" x14ac:dyDescent="0.35">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13"/>
      <c r="BB607" s="13"/>
      <c r="BC607" s="13"/>
      <c r="BD607" s="13"/>
      <c r="BE607" s="13"/>
      <c r="BF607" s="13"/>
      <c r="BG607" s="13"/>
    </row>
    <row r="608" spans="1:59" x14ac:dyDescent="0.35">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13"/>
      <c r="BB608" s="13"/>
      <c r="BC608" s="13"/>
      <c r="BD608" s="13"/>
      <c r="BE608" s="13"/>
      <c r="BF608" s="13"/>
      <c r="BG608" s="13"/>
    </row>
    <row r="609" spans="1:59" x14ac:dyDescent="0.35">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13"/>
      <c r="BB609" s="13"/>
      <c r="BC609" s="13"/>
      <c r="BD609" s="13"/>
      <c r="BE609" s="13"/>
      <c r="BF609" s="13"/>
      <c r="BG609" s="13"/>
    </row>
    <row r="610" spans="1:59" x14ac:dyDescent="0.35">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13"/>
      <c r="BB610" s="13"/>
      <c r="BC610" s="13"/>
      <c r="BD610" s="13"/>
      <c r="BE610" s="13"/>
      <c r="BF610" s="13"/>
      <c r="BG610" s="13"/>
    </row>
    <row r="611" spans="1:59" x14ac:dyDescent="0.35">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13"/>
      <c r="BB611" s="13"/>
      <c r="BC611" s="13"/>
      <c r="BD611" s="13"/>
      <c r="BE611" s="13"/>
      <c r="BF611" s="13"/>
      <c r="BG611" s="13"/>
    </row>
    <row r="612" spans="1:59" x14ac:dyDescent="0.35">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13"/>
      <c r="BB612" s="13"/>
      <c r="BC612" s="13"/>
      <c r="BD612" s="13"/>
      <c r="BE612" s="13"/>
      <c r="BF612" s="13"/>
      <c r="BG612" s="13"/>
    </row>
    <row r="613" spans="1:59" x14ac:dyDescent="0.35">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13"/>
      <c r="BB613" s="13"/>
      <c r="BC613" s="13"/>
      <c r="BD613" s="13"/>
      <c r="BE613" s="13"/>
      <c r="BF613" s="13"/>
      <c r="BG613" s="13"/>
    </row>
    <row r="614" spans="1:59" x14ac:dyDescent="0.35">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13"/>
      <c r="BB614" s="13"/>
      <c r="BC614" s="13"/>
      <c r="BD614" s="13"/>
      <c r="BE614" s="13"/>
      <c r="BF614" s="13"/>
      <c r="BG614" s="13"/>
    </row>
    <row r="615" spans="1:59" x14ac:dyDescent="0.35">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13"/>
      <c r="BB615" s="13"/>
      <c r="BC615" s="13"/>
      <c r="BD615" s="13"/>
      <c r="BE615" s="13"/>
      <c r="BF615" s="13"/>
      <c r="BG615" s="13"/>
    </row>
    <row r="616" spans="1:59" x14ac:dyDescent="0.35">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13"/>
      <c r="BB616" s="13"/>
      <c r="BC616" s="13"/>
      <c r="BD616" s="13"/>
      <c r="BE616" s="13"/>
      <c r="BF616" s="13"/>
      <c r="BG616" s="13"/>
    </row>
    <row r="617" spans="1:59" x14ac:dyDescent="0.35">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13"/>
      <c r="BB617" s="13"/>
      <c r="BC617" s="13"/>
      <c r="BD617" s="13"/>
      <c r="BE617" s="13"/>
      <c r="BF617" s="13"/>
      <c r="BG617" s="13"/>
    </row>
    <row r="618" spans="1:59" x14ac:dyDescent="0.35">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13"/>
      <c r="AJ618" s="13"/>
      <c r="AK618" s="13"/>
      <c r="AL618" s="13"/>
      <c r="AM618" s="13"/>
      <c r="AN618" s="13"/>
      <c r="AO618" s="13"/>
      <c r="AP618" s="13"/>
      <c r="AQ618" s="13"/>
      <c r="AR618" s="13"/>
      <c r="AS618" s="13"/>
      <c r="AT618" s="13"/>
      <c r="AU618" s="13"/>
      <c r="AV618" s="13"/>
      <c r="AW618" s="13"/>
      <c r="AX618" s="13"/>
      <c r="AY618" s="13"/>
      <c r="AZ618" s="13"/>
      <c r="BA618" s="13"/>
      <c r="BB618" s="13"/>
      <c r="BC618" s="13"/>
      <c r="BD618" s="13"/>
      <c r="BE618" s="13"/>
      <c r="BF618" s="13"/>
      <c r="BG618" s="13"/>
    </row>
    <row r="619" spans="1:59" x14ac:dyDescent="0.35">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13"/>
      <c r="BB619" s="13"/>
      <c r="BC619" s="13"/>
      <c r="BD619" s="13"/>
      <c r="BE619" s="13"/>
      <c r="BF619" s="13"/>
      <c r="BG619" s="13"/>
    </row>
    <row r="620" spans="1:59" x14ac:dyDescent="0.35">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13"/>
      <c r="BB620" s="13"/>
      <c r="BC620" s="13"/>
      <c r="BD620" s="13"/>
      <c r="BE620" s="13"/>
      <c r="BF620" s="13"/>
      <c r="BG620" s="13"/>
    </row>
    <row r="621" spans="1:59" x14ac:dyDescent="0.35">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13"/>
      <c r="BB621" s="13"/>
      <c r="BC621" s="13"/>
      <c r="BD621" s="13"/>
      <c r="BE621" s="13"/>
      <c r="BF621" s="13"/>
      <c r="BG621" s="13"/>
    </row>
    <row r="622" spans="1:59" x14ac:dyDescent="0.35">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13"/>
      <c r="BB622" s="13"/>
      <c r="BC622" s="13"/>
      <c r="BD622" s="13"/>
      <c r="BE622" s="13"/>
      <c r="BF622" s="13"/>
      <c r="BG622" s="13"/>
    </row>
    <row r="623" spans="1:59" x14ac:dyDescent="0.35">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13"/>
      <c r="BB623" s="13"/>
      <c r="BC623" s="13"/>
      <c r="BD623" s="13"/>
      <c r="BE623" s="13"/>
      <c r="BF623" s="13"/>
      <c r="BG623" s="13"/>
    </row>
    <row r="624" spans="1:59" x14ac:dyDescent="0.35">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13"/>
      <c r="BB624" s="13"/>
      <c r="BC624" s="13"/>
      <c r="BD624" s="13"/>
      <c r="BE624" s="13"/>
      <c r="BF624" s="13"/>
      <c r="BG624" s="13"/>
    </row>
    <row r="625" spans="1:59" x14ac:dyDescent="0.35">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13"/>
      <c r="BB625" s="13"/>
      <c r="BC625" s="13"/>
      <c r="BD625" s="13"/>
      <c r="BE625" s="13"/>
      <c r="BF625" s="13"/>
      <c r="BG625" s="13"/>
    </row>
    <row r="626" spans="1:59" x14ac:dyDescent="0.35">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13"/>
      <c r="BB626" s="13"/>
      <c r="BC626" s="13"/>
      <c r="BD626" s="13"/>
      <c r="BE626" s="13"/>
      <c r="BF626" s="13"/>
      <c r="BG626" s="13"/>
    </row>
    <row r="627" spans="1:59" x14ac:dyDescent="0.35">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13"/>
      <c r="AP627" s="13"/>
      <c r="AQ627" s="13"/>
      <c r="AR627" s="13"/>
      <c r="AS627" s="13"/>
      <c r="AT627" s="13"/>
      <c r="AU627" s="13"/>
      <c r="AV627" s="13"/>
      <c r="AW627" s="13"/>
      <c r="AX627" s="13"/>
      <c r="AY627" s="13"/>
      <c r="AZ627" s="13"/>
      <c r="BA627" s="13"/>
      <c r="BB627" s="13"/>
      <c r="BC627" s="13"/>
      <c r="BD627" s="13"/>
      <c r="BE627" s="13"/>
      <c r="BF627" s="13"/>
      <c r="BG627" s="13"/>
    </row>
    <row r="628" spans="1:59" x14ac:dyDescent="0.35">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c r="AC628" s="13"/>
      <c r="AD628" s="13"/>
      <c r="AE628" s="13"/>
      <c r="AF628" s="13"/>
      <c r="AG628" s="13"/>
      <c r="AH628" s="13"/>
      <c r="AI628" s="13"/>
      <c r="AJ628" s="13"/>
      <c r="AK628" s="13"/>
      <c r="AL628" s="13"/>
      <c r="AM628" s="13"/>
      <c r="AN628" s="13"/>
      <c r="AO628" s="13"/>
      <c r="AP628" s="13"/>
      <c r="AQ628" s="13"/>
      <c r="AR628" s="13"/>
      <c r="AS628" s="13"/>
      <c r="AT628" s="13"/>
      <c r="AU628" s="13"/>
      <c r="AV628" s="13"/>
      <c r="AW628" s="13"/>
      <c r="AX628" s="13"/>
      <c r="AY628" s="13"/>
      <c r="AZ628" s="13"/>
      <c r="BA628" s="13"/>
      <c r="BB628" s="13"/>
      <c r="BC628" s="13"/>
      <c r="BD628" s="13"/>
      <c r="BE628" s="13"/>
      <c r="BF628" s="13"/>
      <c r="BG628" s="13"/>
    </row>
    <row r="629" spans="1:59" x14ac:dyDescent="0.35">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13"/>
      <c r="BB629" s="13"/>
      <c r="BC629" s="13"/>
      <c r="BD629" s="13"/>
      <c r="BE629" s="13"/>
      <c r="BF629" s="13"/>
      <c r="BG629" s="13"/>
    </row>
    <row r="630" spans="1:59" x14ac:dyDescent="0.35">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13"/>
      <c r="BB630" s="13"/>
      <c r="BC630" s="13"/>
      <c r="BD630" s="13"/>
      <c r="BE630" s="13"/>
      <c r="BF630" s="13"/>
      <c r="BG630" s="13"/>
    </row>
    <row r="631" spans="1:59" x14ac:dyDescent="0.35">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13"/>
      <c r="BB631" s="13"/>
      <c r="BC631" s="13"/>
      <c r="BD631" s="13"/>
      <c r="BE631" s="13"/>
      <c r="BF631" s="13"/>
      <c r="BG631" s="13"/>
    </row>
    <row r="632" spans="1:59" x14ac:dyDescent="0.35">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13"/>
      <c r="BB632" s="13"/>
      <c r="BC632" s="13"/>
      <c r="BD632" s="13"/>
      <c r="BE632" s="13"/>
      <c r="BF632" s="13"/>
      <c r="BG632" s="13"/>
    </row>
    <row r="633" spans="1:59" x14ac:dyDescent="0.35">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13"/>
      <c r="BB633" s="13"/>
      <c r="BC633" s="13"/>
      <c r="BD633" s="13"/>
      <c r="BE633" s="13"/>
      <c r="BF633" s="13"/>
      <c r="BG633" s="13"/>
    </row>
    <row r="634" spans="1:59" x14ac:dyDescent="0.35">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13"/>
      <c r="AO634" s="13"/>
      <c r="AP634" s="13"/>
      <c r="AQ634" s="13"/>
      <c r="AR634" s="13"/>
      <c r="AS634" s="13"/>
      <c r="AT634" s="13"/>
      <c r="AU634" s="13"/>
      <c r="AV634" s="13"/>
      <c r="AW634" s="13"/>
      <c r="AX634" s="13"/>
      <c r="AY634" s="13"/>
      <c r="AZ634" s="13"/>
      <c r="BA634" s="13"/>
      <c r="BB634" s="13"/>
      <c r="BC634" s="13"/>
      <c r="BD634" s="13"/>
      <c r="BE634" s="13"/>
      <c r="BF634" s="13"/>
      <c r="BG634" s="13"/>
    </row>
    <row r="635" spans="1:59" x14ac:dyDescent="0.35">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13"/>
      <c r="BB635" s="13"/>
      <c r="BC635" s="13"/>
      <c r="BD635" s="13"/>
      <c r="BE635" s="13"/>
      <c r="BF635" s="13"/>
      <c r="BG635" s="13"/>
    </row>
    <row r="636" spans="1:59" x14ac:dyDescent="0.35">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13"/>
      <c r="BB636" s="13"/>
      <c r="BC636" s="13"/>
      <c r="BD636" s="13"/>
      <c r="BE636" s="13"/>
      <c r="BF636" s="13"/>
      <c r="BG636" s="13"/>
    </row>
    <row r="637" spans="1:59" x14ac:dyDescent="0.35">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13"/>
      <c r="BB637" s="13"/>
      <c r="BC637" s="13"/>
      <c r="BD637" s="13"/>
      <c r="BE637" s="13"/>
      <c r="BF637" s="13"/>
      <c r="BG637" s="13"/>
    </row>
    <row r="638" spans="1:59" x14ac:dyDescent="0.35">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13"/>
      <c r="BB638" s="13"/>
      <c r="BC638" s="13"/>
      <c r="BD638" s="13"/>
      <c r="BE638" s="13"/>
      <c r="BF638" s="13"/>
      <c r="BG638" s="13"/>
    </row>
    <row r="639" spans="1:59" x14ac:dyDescent="0.35">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13"/>
      <c r="BB639" s="13"/>
      <c r="BC639" s="13"/>
      <c r="BD639" s="13"/>
      <c r="BE639" s="13"/>
      <c r="BF639" s="13"/>
      <c r="BG639" s="13"/>
    </row>
    <row r="640" spans="1:59" x14ac:dyDescent="0.35">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13"/>
      <c r="BB640" s="13"/>
      <c r="BC640" s="13"/>
      <c r="BD640" s="13"/>
      <c r="BE640" s="13"/>
      <c r="BF640" s="13"/>
      <c r="BG640" s="13"/>
    </row>
    <row r="641" spans="1:59" x14ac:dyDescent="0.35">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13"/>
      <c r="BB641" s="13"/>
      <c r="BC641" s="13"/>
      <c r="BD641" s="13"/>
      <c r="BE641" s="13"/>
      <c r="BF641" s="13"/>
      <c r="BG641" s="13"/>
    </row>
    <row r="642" spans="1:59" x14ac:dyDescent="0.35">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c r="AC642" s="13"/>
      <c r="AD642" s="13"/>
      <c r="AE642" s="13"/>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13"/>
      <c r="BB642" s="13"/>
      <c r="BC642" s="13"/>
      <c r="BD642" s="13"/>
      <c r="BE642" s="13"/>
      <c r="BF642" s="13"/>
      <c r="BG642" s="13"/>
    </row>
    <row r="643" spans="1:59" x14ac:dyDescent="0.35">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13"/>
      <c r="BB643" s="13"/>
      <c r="BC643" s="13"/>
      <c r="BD643" s="13"/>
      <c r="BE643" s="13"/>
      <c r="BF643" s="13"/>
      <c r="BG643" s="13"/>
    </row>
    <row r="644" spans="1:59" x14ac:dyDescent="0.35">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13"/>
      <c r="BB644" s="13"/>
      <c r="BC644" s="13"/>
      <c r="BD644" s="13"/>
      <c r="BE644" s="13"/>
      <c r="BF644" s="13"/>
      <c r="BG644" s="13"/>
    </row>
    <row r="645" spans="1:59" x14ac:dyDescent="0.35">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13"/>
      <c r="BB645" s="13"/>
      <c r="BC645" s="13"/>
      <c r="BD645" s="13"/>
      <c r="BE645" s="13"/>
      <c r="BF645" s="13"/>
      <c r="BG645" s="13"/>
    </row>
    <row r="646" spans="1:59" x14ac:dyDescent="0.35">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13"/>
      <c r="BB646" s="13"/>
      <c r="BC646" s="13"/>
      <c r="BD646" s="13"/>
      <c r="BE646" s="13"/>
      <c r="BF646" s="13"/>
      <c r="BG646" s="13"/>
    </row>
    <row r="647" spans="1:59" x14ac:dyDescent="0.35">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13"/>
      <c r="BB647" s="13"/>
      <c r="BC647" s="13"/>
      <c r="BD647" s="13"/>
      <c r="BE647" s="13"/>
      <c r="BF647" s="13"/>
      <c r="BG647" s="13"/>
    </row>
    <row r="648" spans="1:59" x14ac:dyDescent="0.35">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13"/>
      <c r="BB648" s="13"/>
      <c r="BC648" s="13"/>
      <c r="BD648" s="13"/>
      <c r="BE648" s="13"/>
      <c r="BF648" s="13"/>
      <c r="BG648" s="13"/>
    </row>
    <row r="649" spans="1:59" x14ac:dyDescent="0.35">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13"/>
      <c r="BB649" s="13"/>
      <c r="BC649" s="13"/>
      <c r="BD649" s="13"/>
      <c r="BE649" s="13"/>
      <c r="BF649" s="13"/>
      <c r="BG649" s="13"/>
    </row>
    <row r="650" spans="1:59" x14ac:dyDescent="0.35">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13"/>
      <c r="BB650" s="13"/>
      <c r="BC650" s="13"/>
      <c r="BD650" s="13"/>
      <c r="BE650" s="13"/>
      <c r="BF650" s="13"/>
      <c r="BG650" s="13"/>
    </row>
    <row r="651" spans="1:59" x14ac:dyDescent="0.35">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13"/>
      <c r="BB651" s="13"/>
      <c r="BC651" s="13"/>
      <c r="BD651" s="13"/>
      <c r="BE651" s="13"/>
      <c r="BF651" s="13"/>
      <c r="BG651" s="13"/>
    </row>
    <row r="652" spans="1:59" x14ac:dyDescent="0.35">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13"/>
      <c r="BB652" s="13"/>
      <c r="BC652" s="13"/>
      <c r="BD652" s="13"/>
      <c r="BE652" s="13"/>
      <c r="BF652" s="13"/>
      <c r="BG652" s="13"/>
    </row>
    <row r="653" spans="1:59" x14ac:dyDescent="0.35">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13"/>
      <c r="BB653" s="13"/>
      <c r="BC653" s="13"/>
      <c r="BD653" s="13"/>
      <c r="BE653" s="13"/>
      <c r="BF653" s="13"/>
      <c r="BG653" s="13"/>
    </row>
    <row r="654" spans="1:59" x14ac:dyDescent="0.35">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c r="AC654" s="13"/>
      <c r="AD654" s="13"/>
      <c r="AE654" s="13"/>
      <c r="AF654" s="13"/>
      <c r="AG654" s="13"/>
      <c r="AH654" s="13"/>
      <c r="AI654" s="13"/>
      <c r="AJ654" s="13"/>
      <c r="AK654" s="13"/>
      <c r="AL654" s="13"/>
      <c r="AM654" s="13"/>
      <c r="AN654" s="13"/>
      <c r="AO654" s="13"/>
      <c r="AP654" s="13"/>
      <c r="AQ654" s="13"/>
      <c r="AR654" s="13"/>
      <c r="AS654" s="13"/>
      <c r="AT654" s="13"/>
      <c r="AU654" s="13"/>
      <c r="AV654" s="13"/>
      <c r="AW654" s="13"/>
      <c r="AX654" s="13"/>
      <c r="AY654" s="13"/>
      <c r="AZ654" s="13"/>
      <c r="BA654" s="13"/>
      <c r="BB654" s="13"/>
      <c r="BC654" s="13"/>
      <c r="BD654" s="13"/>
      <c r="BE654" s="13"/>
      <c r="BF654" s="13"/>
      <c r="BG654" s="13"/>
    </row>
    <row r="655" spans="1:59" x14ac:dyDescent="0.35">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13"/>
      <c r="BB655" s="13"/>
      <c r="BC655" s="13"/>
      <c r="BD655" s="13"/>
      <c r="BE655" s="13"/>
      <c r="BF655" s="13"/>
      <c r="BG655" s="13"/>
    </row>
    <row r="656" spans="1:59" x14ac:dyDescent="0.35">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13"/>
      <c r="BB656" s="13"/>
      <c r="BC656" s="13"/>
      <c r="BD656" s="13"/>
      <c r="BE656" s="13"/>
      <c r="BF656" s="13"/>
      <c r="BG656" s="13"/>
    </row>
    <row r="657" spans="1:59" x14ac:dyDescent="0.35">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13"/>
      <c r="BB657" s="13"/>
      <c r="BC657" s="13"/>
      <c r="BD657" s="13"/>
      <c r="BE657" s="13"/>
      <c r="BF657" s="13"/>
      <c r="BG657" s="13"/>
    </row>
    <row r="658" spans="1:59" x14ac:dyDescent="0.35">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13"/>
      <c r="BB658" s="13"/>
      <c r="BC658" s="13"/>
      <c r="BD658" s="13"/>
      <c r="BE658" s="13"/>
      <c r="BF658" s="13"/>
      <c r="BG658" s="13"/>
    </row>
    <row r="659" spans="1:59" x14ac:dyDescent="0.35">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13"/>
      <c r="BB659" s="13"/>
      <c r="BC659" s="13"/>
      <c r="BD659" s="13"/>
      <c r="BE659" s="13"/>
      <c r="BF659" s="13"/>
      <c r="BG659" s="13"/>
    </row>
    <row r="660" spans="1:59" x14ac:dyDescent="0.35">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13"/>
      <c r="BB660" s="13"/>
      <c r="BC660" s="13"/>
      <c r="BD660" s="13"/>
      <c r="BE660" s="13"/>
      <c r="BF660" s="13"/>
      <c r="BG660" s="13"/>
    </row>
    <row r="661" spans="1:59" x14ac:dyDescent="0.35">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13"/>
      <c r="BB661" s="13"/>
      <c r="BC661" s="13"/>
      <c r="BD661" s="13"/>
      <c r="BE661" s="13"/>
      <c r="BF661" s="13"/>
      <c r="BG661" s="13"/>
    </row>
    <row r="662" spans="1:59" x14ac:dyDescent="0.35">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13"/>
      <c r="BB662" s="13"/>
      <c r="BC662" s="13"/>
      <c r="BD662" s="13"/>
      <c r="BE662" s="13"/>
      <c r="BF662" s="13"/>
      <c r="BG662" s="13"/>
    </row>
    <row r="663" spans="1:59" x14ac:dyDescent="0.35">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13"/>
      <c r="BB663" s="13"/>
      <c r="BC663" s="13"/>
      <c r="BD663" s="13"/>
      <c r="BE663" s="13"/>
      <c r="BF663" s="13"/>
      <c r="BG663" s="13"/>
    </row>
    <row r="664" spans="1:59" x14ac:dyDescent="0.35">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13"/>
      <c r="BB664" s="13"/>
      <c r="BC664" s="13"/>
      <c r="BD664" s="13"/>
      <c r="BE664" s="13"/>
      <c r="BF664" s="13"/>
      <c r="BG664" s="13"/>
    </row>
    <row r="665" spans="1:59" x14ac:dyDescent="0.35">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13"/>
      <c r="BB665" s="13"/>
      <c r="BC665" s="13"/>
      <c r="BD665" s="13"/>
      <c r="BE665" s="13"/>
      <c r="BF665" s="13"/>
      <c r="BG665" s="13"/>
    </row>
    <row r="666" spans="1:59" x14ac:dyDescent="0.35">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13"/>
      <c r="BB666" s="13"/>
      <c r="BC666" s="13"/>
      <c r="BD666" s="13"/>
      <c r="BE666" s="13"/>
      <c r="BF666" s="13"/>
      <c r="BG666" s="13"/>
    </row>
    <row r="667" spans="1:59" x14ac:dyDescent="0.35">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13"/>
      <c r="BB667" s="13"/>
      <c r="BC667" s="13"/>
      <c r="BD667" s="13"/>
      <c r="BE667" s="13"/>
      <c r="BF667" s="13"/>
      <c r="BG667" s="13"/>
    </row>
    <row r="668" spans="1:59" x14ac:dyDescent="0.35">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13"/>
      <c r="BB668" s="13"/>
      <c r="BC668" s="13"/>
      <c r="BD668" s="13"/>
      <c r="BE668" s="13"/>
      <c r="BF668" s="13"/>
      <c r="BG668" s="13"/>
    </row>
    <row r="669" spans="1:59" x14ac:dyDescent="0.35">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13"/>
      <c r="BB669" s="13"/>
      <c r="BC669" s="13"/>
      <c r="BD669" s="13"/>
      <c r="BE669" s="13"/>
      <c r="BF669" s="13"/>
      <c r="BG669" s="13"/>
    </row>
    <row r="670" spans="1:59" x14ac:dyDescent="0.35">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13"/>
      <c r="BB670" s="13"/>
      <c r="BC670" s="13"/>
      <c r="BD670" s="13"/>
      <c r="BE670" s="13"/>
      <c r="BF670" s="13"/>
      <c r="BG670" s="13"/>
    </row>
    <row r="671" spans="1:59" x14ac:dyDescent="0.35">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13"/>
      <c r="BB671" s="13"/>
      <c r="BC671" s="13"/>
      <c r="BD671" s="13"/>
      <c r="BE671" s="13"/>
      <c r="BF671" s="13"/>
      <c r="BG671" s="13"/>
    </row>
    <row r="672" spans="1:59" x14ac:dyDescent="0.35">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13"/>
      <c r="BB672" s="13"/>
      <c r="BC672" s="13"/>
      <c r="BD672" s="13"/>
      <c r="BE672" s="13"/>
      <c r="BF672" s="13"/>
      <c r="BG672" s="13"/>
    </row>
    <row r="673" spans="1:59" x14ac:dyDescent="0.35">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13"/>
      <c r="BB673" s="13"/>
      <c r="BC673" s="13"/>
      <c r="BD673" s="13"/>
      <c r="BE673" s="13"/>
      <c r="BF673" s="13"/>
      <c r="BG673" s="13"/>
    </row>
    <row r="674" spans="1:59" x14ac:dyDescent="0.35">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c r="AC674" s="13"/>
      <c r="AD674" s="13"/>
      <c r="AE674" s="13"/>
      <c r="AF674" s="13"/>
      <c r="AG674" s="13"/>
      <c r="AH674" s="13"/>
      <c r="AI674" s="13"/>
      <c r="AJ674" s="13"/>
      <c r="AK674" s="13"/>
      <c r="AL674" s="13"/>
      <c r="AM674" s="13"/>
      <c r="AN674" s="13"/>
      <c r="AO674" s="13"/>
      <c r="AP674" s="13"/>
      <c r="AQ674" s="13"/>
      <c r="AR674" s="13"/>
      <c r="AS674" s="13"/>
      <c r="AT674" s="13"/>
      <c r="AU674" s="13"/>
      <c r="AV674" s="13"/>
      <c r="AW674" s="13"/>
      <c r="AX674" s="13"/>
      <c r="AY674" s="13"/>
      <c r="AZ674" s="13"/>
      <c r="BA674" s="13"/>
      <c r="BB674" s="13"/>
      <c r="BC674" s="13"/>
      <c r="BD674" s="13"/>
      <c r="BE674" s="13"/>
      <c r="BF674" s="13"/>
      <c r="BG674" s="13"/>
    </row>
    <row r="675" spans="1:59" x14ac:dyDescent="0.35">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c r="AC675" s="13"/>
      <c r="AD675" s="13"/>
      <c r="AE675" s="13"/>
      <c r="AF675" s="13"/>
      <c r="AG675" s="13"/>
      <c r="AH675" s="13"/>
      <c r="AI675" s="13"/>
      <c r="AJ675" s="13"/>
      <c r="AK675" s="13"/>
      <c r="AL675" s="13"/>
      <c r="AM675" s="13"/>
      <c r="AN675" s="13"/>
      <c r="AO675" s="13"/>
      <c r="AP675" s="13"/>
      <c r="AQ675" s="13"/>
      <c r="AR675" s="13"/>
      <c r="AS675" s="13"/>
      <c r="AT675" s="13"/>
      <c r="AU675" s="13"/>
      <c r="AV675" s="13"/>
      <c r="AW675" s="13"/>
      <c r="AX675" s="13"/>
      <c r="AY675" s="13"/>
      <c r="AZ675" s="13"/>
      <c r="BA675" s="13"/>
      <c r="BB675" s="13"/>
      <c r="BC675" s="13"/>
      <c r="BD675" s="13"/>
      <c r="BE675" s="13"/>
      <c r="BF675" s="13"/>
      <c r="BG675" s="13"/>
    </row>
    <row r="676" spans="1:59" x14ac:dyDescent="0.35">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c r="AC676" s="13"/>
      <c r="AD676" s="13"/>
      <c r="AE676" s="13"/>
      <c r="AF676" s="13"/>
      <c r="AG676" s="13"/>
      <c r="AH676" s="13"/>
      <c r="AI676" s="13"/>
      <c r="AJ676" s="13"/>
      <c r="AK676" s="13"/>
      <c r="AL676" s="13"/>
      <c r="AM676" s="13"/>
      <c r="AN676" s="13"/>
      <c r="AO676" s="13"/>
      <c r="AP676" s="13"/>
      <c r="AQ676" s="13"/>
      <c r="AR676" s="13"/>
      <c r="AS676" s="13"/>
      <c r="AT676" s="13"/>
      <c r="AU676" s="13"/>
      <c r="AV676" s="13"/>
      <c r="AW676" s="13"/>
      <c r="AX676" s="13"/>
      <c r="AY676" s="13"/>
      <c r="AZ676" s="13"/>
      <c r="BA676" s="13"/>
      <c r="BB676" s="13"/>
      <c r="BC676" s="13"/>
      <c r="BD676" s="13"/>
      <c r="BE676" s="13"/>
      <c r="BF676" s="13"/>
      <c r="BG676" s="13"/>
    </row>
    <row r="677" spans="1:59" x14ac:dyDescent="0.35">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c r="AC677" s="13"/>
      <c r="AD677" s="13"/>
      <c r="AE677" s="13"/>
      <c r="AF677" s="13"/>
      <c r="AG677" s="13"/>
      <c r="AH677" s="13"/>
      <c r="AI677" s="13"/>
      <c r="AJ677" s="13"/>
      <c r="AK677" s="13"/>
      <c r="AL677" s="13"/>
      <c r="AM677" s="13"/>
      <c r="AN677" s="13"/>
      <c r="AO677" s="13"/>
      <c r="AP677" s="13"/>
      <c r="AQ677" s="13"/>
      <c r="AR677" s="13"/>
      <c r="AS677" s="13"/>
      <c r="AT677" s="13"/>
      <c r="AU677" s="13"/>
      <c r="AV677" s="13"/>
      <c r="AW677" s="13"/>
      <c r="AX677" s="13"/>
      <c r="AY677" s="13"/>
      <c r="AZ677" s="13"/>
      <c r="BA677" s="13"/>
      <c r="BB677" s="13"/>
      <c r="BC677" s="13"/>
      <c r="BD677" s="13"/>
      <c r="BE677" s="13"/>
      <c r="BF677" s="13"/>
      <c r="BG677" s="13"/>
    </row>
    <row r="678" spans="1:59" x14ac:dyDescent="0.35">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c r="AC678" s="13"/>
      <c r="AD678" s="13"/>
      <c r="AE678" s="13"/>
      <c r="AF678" s="13"/>
      <c r="AG678" s="13"/>
      <c r="AH678" s="13"/>
      <c r="AI678" s="13"/>
      <c r="AJ678" s="13"/>
      <c r="AK678" s="13"/>
      <c r="AL678" s="13"/>
      <c r="AM678" s="13"/>
      <c r="AN678" s="13"/>
      <c r="AO678" s="13"/>
      <c r="AP678" s="13"/>
      <c r="AQ678" s="13"/>
      <c r="AR678" s="13"/>
      <c r="AS678" s="13"/>
      <c r="AT678" s="13"/>
      <c r="AU678" s="13"/>
      <c r="AV678" s="13"/>
      <c r="AW678" s="13"/>
      <c r="AX678" s="13"/>
      <c r="AY678" s="13"/>
      <c r="AZ678" s="13"/>
      <c r="BA678" s="13"/>
      <c r="BB678" s="13"/>
      <c r="BC678" s="13"/>
      <c r="BD678" s="13"/>
      <c r="BE678" s="13"/>
      <c r="BF678" s="13"/>
      <c r="BG678" s="13"/>
    </row>
    <row r="679" spans="1:59" x14ac:dyDescent="0.35">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c r="AC679" s="13"/>
      <c r="AD679" s="13"/>
      <c r="AE679" s="13"/>
      <c r="AF679" s="13"/>
      <c r="AG679" s="13"/>
      <c r="AH679" s="13"/>
      <c r="AI679" s="13"/>
      <c r="AJ679" s="13"/>
      <c r="AK679" s="13"/>
      <c r="AL679" s="13"/>
      <c r="AM679" s="13"/>
      <c r="AN679" s="13"/>
      <c r="AO679" s="13"/>
      <c r="AP679" s="13"/>
      <c r="AQ679" s="13"/>
      <c r="AR679" s="13"/>
      <c r="AS679" s="13"/>
      <c r="AT679" s="13"/>
      <c r="AU679" s="13"/>
      <c r="AV679" s="13"/>
      <c r="AW679" s="13"/>
      <c r="AX679" s="13"/>
      <c r="AY679" s="13"/>
      <c r="AZ679" s="13"/>
      <c r="BA679" s="13"/>
      <c r="BB679" s="13"/>
      <c r="BC679" s="13"/>
      <c r="BD679" s="13"/>
      <c r="BE679" s="13"/>
      <c r="BF679" s="13"/>
      <c r="BG679" s="13"/>
    </row>
    <row r="680" spans="1:59" x14ac:dyDescent="0.35">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c r="AC680" s="13"/>
      <c r="AD680" s="13"/>
      <c r="AE680" s="13"/>
      <c r="AF680" s="13"/>
      <c r="AG680" s="13"/>
      <c r="AH680" s="13"/>
      <c r="AI680" s="13"/>
      <c r="AJ680" s="13"/>
      <c r="AK680" s="13"/>
      <c r="AL680" s="13"/>
      <c r="AM680" s="13"/>
      <c r="AN680" s="13"/>
      <c r="AO680" s="13"/>
      <c r="AP680" s="13"/>
      <c r="AQ680" s="13"/>
      <c r="AR680" s="13"/>
      <c r="AS680" s="13"/>
      <c r="AT680" s="13"/>
      <c r="AU680" s="13"/>
      <c r="AV680" s="13"/>
      <c r="AW680" s="13"/>
      <c r="AX680" s="13"/>
      <c r="AY680" s="13"/>
      <c r="AZ680" s="13"/>
      <c r="BA680" s="13"/>
      <c r="BB680" s="13"/>
      <c r="BC680" s="13"/>
      <c r="BD680" s="13"/>
      <c r="BE680" s="13"/>
      <c r="BF680" s="13"/>
      <c r="BG680" s="13"/>
    </row>
    <row r="681" spans="1:59" x14ac:dyDescent="0.35">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c r="AC681" s="13"/>
      <c r="AD681" s="13"/>
      <c r="AE681" s="13"/>
      <c r="AF681" s="13"/>
      <c r="AG681" s="13"/>
      <c r="AH681" s="13"/>
      <c r="AI681" s="13"/>
      <c r="AJ681" s="13"/>
      <c r="AK681" s="13"/>
      <c r="AL681" s="13"/>
      <c r="AM681" s="13"/>
      <c r="AN681" s="13"/>
      <c r="AO681" s="13"/>
      <c r="AP681" s="13"/>
      <c r="AQ681" s="13"/>
      <c r="AR681" s="13"/>
      <c r="AS681" s="13"/>
      <c r="AT681" s="13"/>
      <c r="AU681" s="13"/>
      <c r="AV681" s="13"/>
      <c r="AW681" s="13"/>
      <c r="AX681" s="13"/>
      <c r="AY681" s="13"/>
      <c r="AZ681" s="13"/>
      <c r="BA681" s="13"/>
      <c r="BB681" s="13"/>
      <c r="BC681" s="13"/>
      <c r="BD681" s="13"/>
      <c r="BE681" s="13"/>
      <c r="BF681" s="13"/>
      <c r="BG681" s="13"/>
    </row>
    <row r="682" spans="1:59" x14ac:dyDescent="0.35">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c r="AC682" s="13"/>
      <c r="AD682" s="13"/>
      <c r="AE682" s="13"/>
      <c r="AF682" s="13"/>
      <c r="AG682" s="13"/>
      <c r="AH682" s="13"/>
      <c r="AI682" s="13"/>
      <c r="AJ682" s="13"/>
      <c r="AK682" s="13"/>
      <c r="AL682" s="13"/>
      <c r="AM682" s="13"/>
      <c r="AN682" s="13"/>
      <c r="AO682" s="13"/>
      <c r="AP682" s="13"/>
      <c r="AQ682" s="13"/>
      <c r="AR682" s="13"/>
      <c r="AS682" s="13"/>
      <c r="AT682" s="13"/>
      <c r="AU682" s="13"/>
      <c r="AV682" s="13"/>
      <c r="AW682" s="13"/>
      <c r="AX682" s="13"/>
      <c r="AY682" s="13"/>
      <c r="AZ682" s="13"/>
      <c r="BA682" s="13"/>
      <c r="BB682" s="13"/>
      <c r="BC682" s="13"/>
      <c r="BD682" s="13"/>
      <c r="BE682" s="13"/>
      <c r="BF682" s="13"/>
      <c r="BG682" s="13"/>
    </row>
    <row r="683" spans="1:59" x14ac:dyDescent="0.35">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13"/>
      <c r="BB683" s="13"/>
      <c r="BC683" s="13"/>
      <c r="BD683" s="13"/>
      <c r="BE683" s="13"/>
      <c r="BF683" s="13"/>
      <c r="BG683" s="13"/>
    </row>
    <row r="684" spans="1:59" x14ac:dyDescent="0.35">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13"/>
      <c r="BB684" s="13"/>
      <c r="BC684" s="13"/>
      <c r="BD684" s="13"/>
      <c r="BE684" s="13"/>
      <c r="BF684" s="13"/>
      <c r="BG684" s="13"/>
    </row>
    <row r="685" spans="1:59" x14ac:dyDescent="0.35">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13"/>
      <c r="BB685" s="13"/>
      <c r="BC685" s="13"/>
      <c r="BD685" s="13"/>
      <c r="BE685" s="13"/>
      <c r="BF685" s="13"/>
      <c r="BG685" s="13"/>
    </row>
    <row r="686" spans="1:59" x14ac:dyDescent="0.35">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13"/>
      <c r="AJ686" s="13"/>
      <c r="AK686" s="13"/>
      <c r="AL686" s="13"/>
      <c r="AM686" s="13"/>
      <c r="AN686" s="13"/>
      <c r="AO686" s="13"/>
      <c r="AP686" s="13"/>
      <c r="AQ686" s="13"/>
      <c r="AR686" s="13"/>
      <c r="AS686" s="13"/>
      <c r="AT686" s="13"/>
      <c r="AU686" s="13"/>
      <c r="AV686" s="13"/>
      <c r="AW686" s="13"/>
      <c r="AX686" s="13"/>
      <c r="AY686" s="13"/>
      <c r="AZ686" s="13"/>
      <c r="BA686" s="13"/>
      <c r="BB686" s="13"/>
      <c r="BC686" s="13"/>
      <c r="BD686" s="13"/>
      <c r="BE686" s="13"/>
      <c r="BF686" s="13"/>
      <c r="BG686" s="13"/>
    </row>
    <row r="687" spans="1:59" x14ac:dyDescent="0.35">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13"/>
      <c r="BB687" s="13"/>
      <c r="BC687" s="13"/>
      <c r="BD687" s="13"/>
      <c r="BE687" s="13"/>
      <c r="BF687" s="13"/>
      <c r="BG687" s="13"/>
    </row>
    <row r="688" spans="1:59" x14ac:dyDescent="0.35">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13"/>
      <c r="BB688" s="13"/>
      <c r="BC688" s="13"/>
      <c r="BD688" s="13"/>
      <c r="BE688" s="13"/>
      <c r="BF688" s="13"/>
      <c r="BG688" s="13"/>
    </row>
    <row r="689" spans="1:59" x14ac:dyDescent="0.35">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13"/>
      <c r="BB689" s="13"/>
      <c r="BC689" s="13"/>
      <c r="BD689" s="13"/>
      <c r="BE689" s="13"/>
      <c r="BF689" s="13"/>
      <c r="BG689" s="13"/>
    </row>
    <row r="690" spans="1:59" x14ac:dyDescent="0.35">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13"/>
      <c r="BB690" s="13"/>
      <c r="BC690" s="13"/>
      <c r="BD690" s="13"/>
      <c r="BE690" s="13"/>
      <c r="BF690" s="13"/>
      <c r="BG690" s="13"/>
    </row>
    <row r="691" spans="1:59" x14ac:dyDescent="0.35">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c r="AC691" s="13"/>
      <c r="AD691" s="13"/>
      <c r="AE691" s="13"/>
      <c r="AF691" s="13"/>
      <c r="AG691" s="13"/>
      <c r="AH691" s="13"/>
      <c r="AI691" s="13"/>
      <c r="AJ691" s="13"/>
      <c r="AK691" s="13"/>
      <c r="AL691" s="13"/>
      <c r="AM691" s="13"/>
      <c r="AN691" s="13"/>
      <c r="AO691" s="13"/>
      <c r="AP691" s="13"/>
      <c r="AQ691" s="13"/>
      <c r="AR691" s="13"/>
      <c r="AS691" s="13"/>
      <c r="AT691" s="13"/>
      <c r="AU691" s="13"/>
      <c r="AV691" s="13"/>
      <c r="AW691" s="13"/>
      <c r="AX691" s="13"/>
      <c r="AY691" s="13"/>
      <c r="AZ691" s="13"/>
      <c r="BA691" s="13"/>
      <c r="BB691" s="13"/>
      <c r="BC691" s="13"/>
      <c r="BD691" s="13"/>
      <c r="BE691" s="13"/>
      <c r="BF691" s="13"/>
      <c r="BG691" s="13"/>
    </row>
    <row r="692" spans="1:59" x14ac:dyDescent="0.35">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c r="AC692" s="13"/>
      <c r="AD692" s="13"/>
      <c r="AE692" s="13"/>
      <c r="AF692" s="13"/>
      <c r="AG692" s="13"/>
      <c r="AH692" s="13"/>
      <c r="AI692" s="13"/>
      <c r="AJ692" s="13"/>
      <c r="AK692" s="13"/>
      <c r="AL692" s="13"/>
      <c r="AM692" s="13"/>
      <c r="AN692" s="13"/>
      <c r="AO692" s="13"/>
      <c r="AP692" s="13"/>
      <c r="AQ692" s="13"/>
      <c r="AR692" s="13"/>
      <c r="AS692" s="13"/>
      <c r="AT692" s="13"/>
      <c r="AU692" s="13"/>
      <c r="AV692" s="13"/>
      <c r="AW692" s="13"/>
      <c r="AX692" s="13"/>
      <c r="AY692" s="13"/>
      <c r="AZ692" s="13"/>
      <c r="BA692" s="13"/>
      <c r="BB692" s="13"/>
      <c r="BC692" s="13"/>
      <c r="BD692" s="13"/>
      <c r="BE692" s="13"/>
      <c r="BF692" s="13"/>
      <c r="BG692" s="13"/>
    </row>
    <row r="693" spans="1:59" x14ac:dyDescent="0.35">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c r="AC693" s="13"/>
      <c r="AD693" s="13"/>
      <c r="AE693" s="13"/>
      <c r="AF693" s="13"/>
      <c r="AG693" s="13"/>
      <c r="AH693" s="13"/>
      <c r="AI693" s="13"/>
      <c r="AJ693" s="13"/>
      <c r="AK693" s="13"/>
      <c r="AL693" s="13"/>
      <c r="AM693" s="13"/>
      <c r="AN693" s="13"/>
      <c r="AO693" s="13"/>
      <c r="AP693" s="13"/>
      <c r="AQ693" s="13"/>
      <c r="AR693" s="13"/>
      <c r="AS693" s="13"/>
      <c r="AT693" s="13"/>
      <c r="AU693" s="13"/>
      <c r="AV693" s="13"/>
      <c r="AW693" s="13"/>
      <c r="AX693" s="13"/>
      <c r="AY693" s="13"/>
      <c r="AZ693" s="13"/>
      <c r="BA693" s="13"/>
      <c r="BB693" s="13"/>
      <c r="BC693" s="13"/>
      <c r="BD693" s="13"/>
      <c r="BE693" s="13"/>
      <c r="BF693" s="13"/>
      <c r="BG693" s="13"/>
    </row>
    <row r="694" spans="1:59" x14ac:dyDescent="0.35">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c r="AC694" s="13"/>
      <c r="AD694" s="13"/>
      <c r="AE694" s="13"/>
      <c r="AF694" s="13"/>
      <c r="AG694" s="13"/>
      <c r="AH694" s="13"/>
      <c r="AI694" s="13"/>
      <c r="AJ694" s="13"/>
      <c r="AK694" s="13"/>
      <c r="AL694" s="13"/>
      <c r="AM694" s="13"/>
      <c r="AN694" s="13"/>
      <c r="AO694" s="13"/>
      <c r="AP694" s="13"/>
      <c r="AQ694" s="13"/>
      <c r="AR694" s="13"/>
      <c r="AS694" s="13"/>
      <c r="AT694" s="13"/>
      <c r="AU694" s="13"/>
      <c r="AV694" s="13"/>
      <c r="AW694" s="13"/>
      <c r="AX694" s="13"/>
      <c r="AY694" s="13"/>
      <c r="AZ694" s="13"/>
      <c r="BA694" s="13"/>
      <c r="BB694" s="13"/>
      <c r="BC694" s="13"/>
      <c r="BD694" s="13"/>
      <c r="BE694" s="13"/>
      <c r="BF694" s="13"/>
      <c r="BG694" s="13"/>
    </row>
    <row r="695" spans="1:59" x14ac:dyDescent="0.35">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13"/>
      <c r="BB695" s="13"/>
      <c r="BC695" s="13"/>
      <c r="BD695" s="13"/>
      <c r="BE695" s="13"/>
      <c r="BF695" s="13"/>
      <c r="BG695" s="13"/>
    </row>
    <row r="696" spans="1:59" x14ac:dyDescent="0.35">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13"/>
      <c r="BB696" s="13"/>
      <c r="BC696" s="13"/>
      <c r="BD696" s="13"/>
      <c r="BE696" s="13"/>
      <c r="BF696" s="13"/>
      <c r="BG696" s="13"/>
    </row>
    <row r="697" spans="1:59" x14ac:dyDescent="0.35">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13"/>
      <c r="BB697" s="13"/>
      <c r="BC697" s="13"/>
      <c r="BD697" s="13"/>
      <c r="BE697" s="13"/>
      <c r="BF697" s="13"/>
      <c r="BG697" s="13"/>
    </row>
    <row r="698" spans="1:59" x14ac:dyDescent="0.35">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13"/>
      <c r="BB698" s="13"/>
      <c r="BC698" s="13"/>
      <c r="BD698" s="13"/>
      <c r="BE698" s="13"/>
      <c r="BF698" s="13"/>
      <c r="BG698" s="13"/>
    </row>
    <row r="699" spans="1:59" x14ac:dyDescent="0.35">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13"/>
      <c r="BB699" s="13"/>
      <c r="BC699" s="13"/>
      <c r="BD699" s="13"/>
      <c r="BE699" s="13"/>
      <c r="BF699" s="13"/>
      <c r="BG699" s="13"/>
    </row>
    <row r="700" spans="1:59" x14ac:dyDescent="0.35">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13"/>
      <c r="BB700" s="13"/>
      <c r="BC700" s="13"/>
      <c r="BD700" s="13"/>
      <c r="BE700" s="13"/>
      <c r="BF700" s="13"/>
      <c r="BG700" s="13"/>
    </row>
    <row r="701" spans="1:59" x14ac:dyDescent="0.35">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13"/>
      <c r="BB701" s="13"/>
      <c r="BC701" s="13"/>
      <c r="BD701" s="13"/>
      <c r="BE701" s="13"/>
      <c r="BF701" s="13"/>
      <c r="BG701" s="13"/>
    </row>
    <row r="702" spans="1:59" x14ac:dyDescent="0.35">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13"/>
      <c r="BB702" s="13"/>
      <c r="BC702" s="13"/>
      <c r="BD702" s="13"/>
      <c r="BE702" s="13"/>
      <c r="BF702" s="13"/>
      <c r="BG702" s="13"/>
    </row>
    <row r="703" spans="1:59" x14ac:dyDescent="0.35">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13"/>
      <c r="BB703" s="13"/>
      <c r="BC703" s="13"/>
      <c r="BD703" s="13"/>
      <c r="BE703" s="13"/>
      <c r="BF703" s="13"/>
      <c r="BG703" s="13"/>
    </row>
    <row r="704" spans="1:59" x14ac:dyDescent="0.35">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13"/>
      <c r="BB704" s="13"/>
      <c r="BC704" s="13"/>
      <c r="BD704" s="13"/>
      <c r="BE704" s="13"/>
      <c r="BF704" s="13"/>
      <c r="BG704" s="13"/>
    </row>
    <row r="705" spans="1:59" x14ac:dyDescent="0.35">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13"/>
      <c r="BB705" s="13"/>
      <c r="BC705" s="13"/>
      <c r="BD705" s="13"/>
      <c r="BE705" s="13"/>
      <c r="BF705" s="13"/>
      <c r="BG705" s="13"/>
    </row>
    <row r="706" spans="1:59" x14ac:dyDescent="0.35">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13"/>
      <c r="BB706" s="13"/>
      <c r="BC706" s="13"/>
      <c r="BD706" s="13"/>
      <c r="BE706" s="13"/>
      <c r="BF706" s="13"/>
      <c r="BG706" s="13"/>
    </row>
    <row r="707" spans="1:59" x14ac:dyDescent="0.35">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13"/>
      <c r="BB707" s="13"/>
      <c r="BC707" s="13"/>
      <c r="BD707" s="13"/>
      <c r="BE707" s="13"/>
      <c r="BF707" s="13"/>
      <c r="BG707" s="13"/>
    </row>
    <row r="708" spans="1:59" x14ac:dyDescent="0.35">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13"/>
      <c r="BB708" s="13"/>
      <c r="BC708" s="13"/>
      <c r="BD708" s="13"/>
      <c r="BE708" s="13"/>
      <c r="BF708" s="13"/>
      <c r="BG708" s="13"/>
    </row>
    <row r="709" spans="1:59" x14ac:dyDescent="0.35">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13"/>
      <c r="BB709" s="13"/>
      <c r="BC709" s="13"/>
      <c r="BD709" s="13"/>
      <c r="BE709" s="13"/>
      <c r="BF709" s="13"/>
      <c r="BG709" s="13"/>
    </row>
    <row r="710" spans="1:59" x14ac:dyDescent="0.35">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13"/>
      <c r="BB710" s="13"/>
      <c r="BC710" s="13"/>
      <c r="BD710" s="13"/>
      <c r="BE710" s="13"/>
      <c r="BF710" s="13"/>
      <c r="BG710" s="13"/>
    </row>
    <row r="711" spans="1:59" x14ac:dyDescent="0.35">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13"/>
      <c r="BB711" s="13"/>
      <c r="BC711" s="13"/>
      <c r="BD711" s="13"/>
      <c r="BE711" s="13"/>
      <c r="BF711" s="13"/>
      <c r="BG711" s="13"/>
    </row>
    <row r="712" spans="1:59" x14ac:dyDescent="0.35">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13"/>
      <c r="BB712" s="13"/>
      <c r="BC712" s="13"/>
      <c r="BD712" s="13"/>
      <c r="BE712" s="13"/>
      <c r="BF712" s="13"/>
      <c r="BG712" s="13"/>
    </row>
    <row r="713" spans="1:59" x14ac:dyDescent="0.35">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13"/>
      <c r="BB713" s="13"/>
      <c r="BC713" s="13"/>
      <c r="BD713" s="13"/>
      <c r="BE713" s="13"/>
      <c r="BF713" s="13"/>
      <c r="BG713" s="13"/>
    </row>
    <row r="714" spans="1:59" x14ac:dyDescent="0.35">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13"/>
      <c r="BB714" s="13"/>
      <c r="BC714" s="13"/>
      <c r="BD714" s="13"/>
      <c r="BE714" s="13"/>
      <c r="BF714" s="13"/>
      <c r="BG714" s="13"/>
    </row>
    <row r="715" spans="1:59" x14ac:dyDescent="0.35">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13"/>
      <c r="BB715" s="13"/>
      <c r="BC715" s="13"/>
      <c r="BD715" s="13"/>
      <c r="BE715" s="13"/>
      <c r="BF715" s="13"/>
      <c r="BG715" s="13"/>
    </row>
    <row r="716" spans="1:59" x14ac:dyDescent="0.35">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13"/>
      <c r="BB716" s="13"/>
      <c r="BC716" s="13"/>
      <c r="BD716" s="13"/>
      <c r="BE716" s="13"/>
      <c r="BF716" s="13"/>
      <c r="BG716" s="13"/>
    </row>
    <row r="717" spans="1:59" x14ac:dyDescent="0.35">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13"/>
      <c r="BB717" s="13"/>
      <c r="BC717" s="13"/>
      <c r="BD717" s="13"/>
      <c r="BE717" s="13"/>
      <c r="BF717" s="13"/>
      <c r="BG717" s="13"/>
    </row>
    <row r="718" spans="1:59" x14ac:dyDescent="0.35">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13"/>
      <c r="BB718" s="13"/>
      <c r="BC718" s="13"/>
      <c r="BD718" s="13"/>
      <c r="BE718" s="13"/>
      <c r="BF718" s="13"/>
      <c r="BG718" s="13"/>
    </row>
    <row r="719" spans="1:59" x14ac:dyDescent="0.35">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13"/>
      <c r="BB719" s="13"/>
      <c r="BC719" s="13"/>
      <c r="BD719" s="13"/>
      <c r="BE719" s="13"/>
      <c r="BF719" s="13"/>
      <c r="BG719" s="13"/>
    </row>
    <row r="720" spans="1:59" x14ac:dyDescent="0.35">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13"/>
      <c r="BB720" s="13"/>
      <c r="BC720" s="13"/>
      <c r="BD720" s="13"/>
      <c r="BE720" s="13"/>
      <c r="BF720" s="13"/>
      <c r="BG720" s="13"/>
    </row>
    <row r="721" spans="1:59" x14ac:dyDescent="0.35">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c r="AC721" s="13"/>
      <c r="AD721" s="13"/>
      <c r="AE721" s="13"/>
      <c r="AF721" s="13"/>
      <c r="AG721" s="13"/>
      <c r="AH721" s="13"/>
      <c r="AI721" s="13"/>
      <c r="AJ721" s="13"/>
      <c r="AK721" s="13"/>
      <c r="AL721" s="13"/>
      <c r="AM721" s="13"/>
      <c r="AN721" s="13"/>
      <c r="AO721" s="13"/>
      <c r="AP721" s="13"/>
      <c r="AQ721" s="13"/>
      <c r="AR721" s="13"/>
      <c r="AS721" s="13"/>
      <c r="AT721" s="13"/>
      <c r="AU721" s="13"/>
      <c r="AV721" s="13"/>
      <c r="AW721" s="13"/>
      <c r="AX721" s="13"/>
      <c r="AY721" s="13"/>
      <c r="AZ721" s="13"/>
      <c r="BA721" s="13"/>
      <c r="BB721" s="13"/>
      <c r="BC721" s="13"/>
      <c r="BD721" s="13"/>
      <c r="BE721" s="13"/>
      <c r="BF721" s="13"/>
      <c r="BG721" s="13"/>
    </row>
    <row r="722" spans="1:59" x14ac:dyDescent="0.35">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c r="AC722" s="13"/>
      <c r="AD722" s="13"/>
      <c r="AE722" s="13"/>
      <c r="AF722" s="13"/>
      <c r="AG722" s="13"/>
      <c r="AH722" s="13"/>
      <c r="AI722" s="13"/>
      <c r="AJ722" s="13"/>
      <c r="AK722" s="13"/>
      <c r="AL722" s="13"/>
      <c r="AM722" s="13"/>
      <c r="AN722" s="13"/>
      <c r="AO722" s="13"/>
      <c r="AP722" s="13"/>
      <c r="AQ722" s="13"/>
      <c r="AR722" s="13"/>
      <c r="AS722" s="13"/>
      <c r="AT722" s="13"/>
      <c r="AU722" s="13"/>
      <c r="AV722" s="13"/>
      <c r="AW722" s="13"/>
      <c r="AX722" s="13"/>
      <c r="AY722" s="13"/>
      <c r="AZ722" s="13"/>
      <c r="BA722" s="13"/>
      <c r="BB722" s="13"/>
      <c r="BC722" s="13"/>
      <c r="BD722" s="13"/>
      <c r="BE722" s="13"/>
      <c r="BF722" s="13"/>
      <c r="BG722" s="13"/>
    </row>
    <row r="723" spans="1:59" x14ac:dyDescent="0.35">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c r="AC723" s="13"/>
      <c r="AD723" s="13"/>
      <c r="AE723" s="13"/>
      <c r="AF723" s="13"/>
      <c r="AG723" s="13"/>
      <c r="AH723" s="13"/>
      <c r="AI723" s="13"/>
      <c r="AJ723" s="13"/>
      <c r="AK723" s="13"/>
      <c r="AL723" s="13"/>
      <c r="AM723" s="13"/>
      <c r="AN723" s="13"/>
      <c r="AO723" s="13"/>
      <c r="AP723" s="13"/>
      <c r="AQ723" s="13"/>
      <c r="AR723" s="13"/>
      <c r="AS723" s="13"/>
      <c r="AT723" s="13"/>
      <c r="AU723" s="13"/>
      <c r="AV723" s="13"/>
      <c r="AW723" s="13"/>
      <c r="AX723" s="13"/>
      <c r="AY723" s="13"/>
      <c r="AZ723" s="13"/>
      <c r="BA723" s="13"/>
      <c r="BB723" s="13"/>
      <c r="BC723" s="13"/>
      <c r="BD723" s="13"/>
      <c r="BE723" s="13"/>
      <c r="BF723" s="13"/>
      <c r="BG723" s="13"/>
    </row>
    <row r="724" spans="1:59" x14ac:dyDescent="0.35">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c r="AC724" s="13"/>
      <c r="AD724" s="13"/>
      <c r="AE724" s="13"/>
      <c r="AF724" s="13"/>
      <c r="AG724" s="13"/>
      <c r="AH724" s="13"/>
      <c r="AI724" s="13"/>
      <c r="AJ724" s="13"/>
      <c r="AK724" s="13"/>
      <c r="AL724" s="13"/>
      <c r="AM724" s="13"/>
      <c r="AN724" s="13"/>
      <c r="AO724" s="13"/>
      <c r="AP724" s="13"/>
      <c r="AQ724" s="13"/>
      <c r="AR724" s="13"/>
      <c r="AS724" s="13"/>
      <c r="AT724" s="13"/>
      <c r="AU724" s="13"/>
      <c r="AV724" s="13"/>
      <c r="AW724" s="13"/>
      <c r="AX724" s="13"/>
      <c r="AY724" s="13"/>
      <c r="AZ724" s="13"/>
      <c r="BA724" s="13"/>
      <c r="BB724" s="13"/>
      <c r="BC724" s="13"/>
      <c r="BD724" s="13"/>
      <c r="BE724" s="13"/>
      <c r="BF724" s="13"/>
      <c r="BG724" s="13"/>
    </row>
    <row r="725" spans="1:59" x14ac:dyDescent="0.35">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c r="AK725" s="13"/>
      <c r="AL725" s="13"/>
      <c r="AM725" s="13"/>
      <c r="AN725" s="13"/>
      <c r="AO725" s="13"/>
      <c r="AP725" s="13"/>
      <c r="AQ725" s="13"/>
      <c r="AR725" s="13"/>
      <c r="AS725" s="13"/>
      <c r="AT725" s="13"/>
      <c r="AU725" s="13"/>
      <c r="AV725" s="13"/>
      <c r="AW725" s="13"/>
      <c r="AX725" s="13"/>
      <c r="AY725" s="13"/>
      <c r="AZ725" s="13"/>
      <c r="BA725" s="13"/>
      <c r="BB725" s="13"/>
      <c r="BC725" s="13"/>
      <c r="BD725" s="13"/>
      <c r="BE725" s="13"/>
      <c r="BF725" s="13"/>
      <c r="BG725" s="13"/>
    </row>
    <row r="726" spans="1:59" x14ac:dyDescent="0.35">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13"/>
      <c r="AH726" s="13"/>
      <c r="AI726" s="13"/>
      <c r="AJ726" s="13"/>
      <c r="AK726" s="13"/>
      <c r="AL726" s="13"/>
      <c r="AM726" s="13"/>
      <c r="AN726" s="13"/>
      <c r="AO726" s="13"/>
      <c r="AP726" s="13"/>
      <c r="AQ726" s="13"/>
      <c r="AR726" s="13"/>
      <c r="AS726" s="13"/>
      <c r="AT726" s="13"/>
      <c r="AU726" s="13"/>
      <c r="AV726" s="13"/>
      <c r="AW726" s="13"/>
      <c r="AX726" s="13"/>
      <c r="AY726" s="13"/>
      <c r="AZ726" s="13"/>
      <c r="BA726" s="13"/>
      <c r="BB726" s="13"/>
      <c r="BC726" s="13"/>
      <c r="BD726" s="13"/>
      <c r="BE726" s="13"/>
      <c r="BF726" s="13"/>
      <c r="BG726" s="13"/>
    </row>
    <row r="727" spans="1:59" x14ac:dyDescent="0.35">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13"/>
      <c r="BA727" s="13"/>
      <c r="BB727" s="13"/>
      <c r="BC727" s="13"/>
      <c r="BD727" s="13"/>
      <c r="BE727" s="13"/>
      <c r="BF727" s="13"/>
      <c r="BG727" s="13"/>
    </row>
    <row r="728" spans="1:59" x14ac:dyDescent="0.35">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c r="AK728" s="13"/>
      <c r="AL728" s="13"/>
      <c r="AM728" s="13"/>
      <c r="AN728" s="13"/>
      <c r="AO728" s="13"/>
      <c r="AP728" s="13"/>
      <c r="AQ728" s="13"/>
      <c r="AR728" s="13"/>
      <c r="AS728" s="13"/>
      <c r="AT728" s="13"/>
      <c r="AU728" s="13"/>
      <c r="AV728" s="13"/>
      <c r="AW728" s="13"/>
      <c r="AX728" s="13"/>
      <c r="AY728" s="13"/>
      <c r="AZ728" s="13"/>
      <c r="BA728" s="13"/>
      <c r="BB728" s="13"/>
      <c r="BC728" s="13"/>
      <c r="BD728" s="13"/>
      <c r="BE728" s="13"/>
      <c r="BF728" s="13"/>
      <c r="BG728" s="13"/>
    </row>
    <row r="729" spans="1:59" x14ac:dyDescent="0.35">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c r="AK729" s="13"/>
      <c r="AL729" s="13"/>
      <c r="AM729" s="13"/>
      <c r="AN729" s="13"/>
      <c r="AO729" s="13"/>
      <c r="AP729" s="13"/>
      <c r="AQ729" s="13"/>
      <c r="AR729" s="13"/>
      <c r="AS729" s="13"/>
      <c r="AT729" s="13"/>
      <c r="AU729" s="13"/>
      <c r="AV729" s="13"/>
      <c r="AW729" s="13"/>
      <c r="AX729" s="13"/>
      <c r="AY729" s="13"/>
      <c r="AZ729" s="13"/>
      <c r="BA729" s="13"/>
      <c r="BB729" s="13"/>
      <c r="BC729" s="13"/>
      <c r="BD729" s="13"/>
      <c r="BE729" s="13"/>
      <c r="BF729" s="13"/>
      <c r="BG729" s="13"/>
    </row>
    <row r="730" spans="1:59" x14ac:dyDescent="0.35">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c r="AK730" s="13"/>
      <c r="AL730" s="13"/>
      <c r="AM730" s="13"/>
      <c r="AN730" s="13"/>
      <c r="AO730" s="13"/>
      <c r="AP730" s="13"/>
      <c r="AQ730" s="13"/>
      <c r="AR730" s="13"/>
      <c r="AS730" s="13"/>
      <c r="AT730" s="13"/>
      <c r="AU730" s="13"/>
      <c r="AV730" s="13"/>
      <c r="AW730" s="13"/>
      <c r="AX730" s="13"/>
      <c r="AY730" s="13"/>
      <c r="AZ730" s="13"/>
      <c r="BA730" s="13"/>
      <c r="BB730" s="13"/>
      <c r="BC730" s="13"/>
      <c r="BD730" s="13"/>
      <c r="BE730" s="13"/>
      <c r="BF730" s="13"/>
      <c r="BG730" s="13"/>
    </row>
    <row r="731" spans="1:59" x14ac:dyDescent="0.35">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c r="AC731" s="13"/>
      <c r="AD731" s="13"/>
      <c r="AE731" s="13"/>
      <c r="AF731" s="13"/>
      <c r="AG731" s="13"/>
      <c r="AH731" s="13"/>
      <c r="AI731" s="13"/>
      <c r="AJ731" s="13"/>
      <c r="AK731" s="13"/>
      <c r="AL731" s="13"/>
      <c r="AM731" s="13"/>
      <c r="AN731" s="13"/>
      <c r="AO731" s="13"/>
      <c r="AP731" s="13"/>
      <c r="AQ731" s="13"/>
      <c r="AR731" s="13"/>
      <c r="AS731" s="13"/>
      <c r="AT731" s="13"/>
      <c r="AU731" s="13"/>
      <c r="AV731" s="13"/>
      <c r="AW731" s="13"/>
      <c r="AX731" s="13"/>
      <c r="AY731" s="13"/>
      <c r="AZ731" s="13"/>
      <c r="BA731" s="13"/>
      <c r="BB731" s="13"/>
      <c r="BC731" s="13"/>
      <c r="BD731" s="13"/>
      <c r="BE731" s="13"/>
      <c r="BF731" s="13"/>
      <c r="BG731" s="13"/>
    </row>
    <row r="732" spans="1:59" x14ac:dyDescent="0.35">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c r="AC732" s="13"/>
      <c r="AD732" s="13"/>
      <c r="AE732" s="13"/>
      <c r="AF732" s="13"/>
      <c r="AG732" s="13"/>
      <c r="AH732" s="13"/>
      <c r="AI732" s="13"/>
      <c r="AJ732" s="13"/>
      <c r="AK732" s="13"/>
      <c r="AL732" s="13"/>
      <c r="AM732" s="13"/>
      <c r="AN732" s="13"/>
      <c r="AO732" s="13"/>
      <c r="AP732" s="13"/>
      <c r="AQ732" s="13"/>
      <c r="AR732" s="13"/>
      <c r="AS732" s="13"/>
      <c r="AT732" s="13"/>
      <c r="AU732" s="13"/>
      <c r="AV732" s="13"/>
      <c r="AW732" s="13"/>
      <c r="AX732" s="13"/>
      <c r="AY732" s="13"/>
      <c r="AZ732" s="13"/>
      <c r="BA732" s="13"/>
      <c r="BB732" s="13"/>
      <c r="BC732" s="13"/>
      <c r="BD732" s="13"/>
      <c r="BE732" s="13"/>
      <c r="BF732" s="13"/>
      <c r="BG732" s="13"/>
    </row>
    <row r="733" spans="1:59" x14ac:dyDescent="0.35">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c r="AC733" s="13"/>
      <c r="AD733" s="13"/>
      <c r="AE733" s="13"/>
      <c r="AF733" s="13"/>
      <c r="AG733" s="13"/>
      <c r="AH733" s="13"/>
      <c r="AI733" s="13"/>
      <c r="AJ733" s="13"/>
      <c r="AK733" s="13"/>
      <c r="AL733" s="13"/>
      <c r="AM733" s="13"/>
      <c r="AN733" s="13"/>
      <c r="AO733" s="13"/>
      <c r="AP733" s="13"/>
      <c r="AQ733" s="13"/>
      <c r="AR733" s="13"/>
      <c r="AS733" s="13"/>
      <c r="AT733" s="13"/>
      <c r="AU733" s="13"/>
      <c r="AV733" s="13"/>
      <c r="AW733" s="13"/>
      <c r="AX733" s="13"/>
      <c r="AY733" s="13"/>
      <c r="AZ733" s="13"/>
      <c r="BA733" s="13"/>
      <c r="BB733" s="13"/>
      <c r="BC733" s="13"/>
      <c r="BD733" s="13"/>
      <c r="BE733" s="13"/>
      <c r="BF733" s="13"/>
      <c r="BG733" s="13"/>
    </row>
    <row r="734" spans="1:59" x14ac:dyDescent="0.35">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c r="AC734" s="13"/>
      <c r="AD734" s="13"/>
      <c r="AE734" s="13"/>
      <c r="AF734" s="13"/>
      <c r="AG734" s="13"/>
      <c r="AH734" s="13"/>
      <c r="AI734" s="13"/>
      <c r="AJ734" s="13"/>
      <c r="AK734" s="13"/>
      <c r="AL734" s="13"/>
      <c r="AM734" s="13"/>
      <c r="AN734" s="13"/>
      <c r="AO734" s="13"/>
      <c r="AP734" s="13"/>
      <c r="AQ734" s="13"/>
      <c r="AR734" s="13"/>
      <c r="AS734" s="13"/>
      <c r="AT734" s="13"/>
      <c r="AU734" s="13"/>
      <c r="AV734" s="13"/>
      <c r="AW734" s="13"/>
      <c r="AX734" s="13"/>
      <c r="AY734" s="13"/>
      <c r="AZ734" s="13"/>
      <c r="BA734" s="13"/>
      <c r="BB734" s="13"/>
      <c r="BC734" s="13"/>
      <c r="BD734" s="13"/>
      <c r="BE734" s="13"/>
      <c r="BF734" s="13"/>
      <c r="BG734" s="13"/>
    </row>
    <row r="735" spans="1:59" x14ac:dyDescent="0.35">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c r="AC735" s="13"/>
      <c r="AD735" s="13"/>
      <c r="AE735" s="13"/>
      <c r="AF735" s="13"/>
      <c r="AG735" s="13"/>
      <c r="AH735" s="13"/>
      <c r="AI735" s="13"/>
      <c r="AJ735" s="13"/>
      <c r="AK735" s="13"/>
      <c r="AL735" s="13"/>
      <c r="AM735" s="13"/>
      <c r="AN735" s="13"/>
      <c r="AO735" s="13"/>
      <c r="AP735" s="13"/>
      <c r="AQ735" s="13"/>
      <c r="AR735" s="13"/>
      <c r="AS735" s="13"/>
      <c r="AT735" s="13"/>
      <c r="AU735" s="13"/>
      <c r="AV735" s="13"/>
      <c r="AW735" s="13"/>
      <c r="AX735" s="13"/>
      <c r="AY735" s="13"/>
      <c r="AZ735" s="13"/>
      <c r="BA735" s="13"/>
      <c r="BB735" s="13"/>
      <c r="BC735" s="13"/>
      <c r="BD735" s="13"/>
      <c r="BE735" s="13"/>
      <c r="BF735" s="13"/>
      <c r="BG735" s="13"/>
    </row>
    <row r="736" spans="1:59" x14ac:dyDescent="0.35">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c r="AC736" s="13"/>
      <c r="AD736" s="13"/>
      <c r="AE736" s="13"/>
      <c r="AF736" s="13"/>
      <c r="AG736" s="13"/>
      <c r="AH736" s="13"/>
      <c r="AI736" s="13"/>
      <c r="AJ736" s="13"/>
      <c r="AK736" s="13"/>
      <c r="AL736" s="13"/>
      <c r="AM736" s="13"/>
      <c r="AN736" s="13"/>
      <c r="AO736" s="13"/>
      <c r="AP736" s="13"/>
      <c r="AQ736" s="13"/>
      <c r="AR736" s="13"/>
      <c r="AS736" s="13"/>
      <c r="AT736" s="13"/>
      <c r="AU736" s="13"/>
      <c r="AV736" s="13"/>
      <c r="AW736" s="13"/>
      <c r="AX736" s="13"/>
      <c r="AY736" s="13"/>
      <c r="AZ736" s="13"/>
      <c r="BA736" s="13"/>
      <c r="BB736" s="13"/>
      <c r="BC736" s="13"/>
      <c r="BD736" s="13"/>
      <c r="BE736" s="13"/>
      <c r="BF736" s="13"/>
      <c r="BG736" s="13"/>
    </row>
    <row r="737" spans="1:59" x14ac:dyDescent="0.35">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c r="AC737" s="13"/>
      <c r="AD737" s="13"/>
      <c r="AE737" s="13"/>
      <c r="AF737" s="13"/>
      <c r="AG737" s="13"/>
      <c r="AH737" s="13"/>
      <c r="AI737" s="13"/>
      <c r="AJ737" s="13"/>
      <c r="AK737" s="13"/>
      <c r="AL737" s="13"/>
      <c r="AM737" s="13"/>
      <c r="AN737" s="13"/>
      <c r="AO737" s="13"/>
      <c r="AP737" s="13"/>
      <c r="AQ737" s="13"/>
      <c r="AR737" s="13"/>
      <c r="AS737" s="13"/>
      <c r="AT737" s="13"/>
      <c r="AU737" s="13"/>
      <c r="AV737" s="13"/>
      <c r="AW737" s="13"/>
      <c r="AX737" s="13"/>
      <c r="AY737" s="13"/>
      <c r="AZ737" s="13"/>
      <c r="BA737" s="13"/>
      <c r="BB737" s="13"/>
      <c r="BC737" s="13"/>
      <c r="BD737" s="13"/>
      <c r="BE737" s="13"/>
      <c r="BF737" s="13"/>
      <c r="BG737" s="13"/>
    </row>
    <row r="738" spans="1:59" x14ac:dyDescent="0.35">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c r="AC738" s="13"/>
      <c r="AD738" s="13"/>
      <c r="AE738" s="13"/>
      <c r="AF738" s="13"/>
      <c r="AG738" s="13"/>
      <c r="AH738" s="13"/>
      <c r="AI738" s="13"/>
      <c r="AJ738" s="13"/>
      <c r="AK738" s="13"/>
      <c r="AL738" s="13"/>
      <c r="AM738" s="13"/>
      <c r="AN738" s="13"/>
      <c r="AO738" s="13"/>
      <c r="AP738" s="13"/>
      <c r="AQ738" s="13"/>
      <c r="AR738" s="13"/>
      <c r="AS738" s="13"/>
      <c r="AT738" s="13"/>
      <c r="AU738" s="13"/>
      <c r="AV738" s="13"/>
      <c r="AW738" s="13"/>
      <c r="AX738" s="13"/>
      <c r="AY738" s="13"/>
      <c r="AZ738" s="13"/>
      <c r="BA738" s="13"/>
      <c r="BB738" s="13"/>
      <c r="BC738" s="13"/>
      <c r="BD738" s="13"/>
      <c r="BE738" s="13"/>
      <c r="BF738" s="13"/>
      <c r="BG738" s="13"/>
    </row>
    <row r="739" spans="1:59" x14ac:dyDescent="0.35">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c r="AC739" s="13"/>
      <c r="AD739" s="13"/>
      <c r="AE739" s="13"/>
      <c r="AF739" s="13"/>
      <c r="AG739" s="13"/>
      <c r="AH739" s="13"/>
      <c r="AI739" s="13"/>
      <c r="AJ739" s="13"/>
      <c r="AK739" s="13"/>
      <c r="AL739" s="13"/>
      <c r="AM739" s="13"/>
      <c r="AN739" s="13"/>
      <c r="AO739" s="13"/>
      <c r="AP739" s="13"/>
      <c r="AQ739" s="13"/>
      <c r="AR739" s="13"/>
      <c r="AS739" s="13"/>
      <c r="AT739" s="13"/>
      <c r="AU739" s="13"/>
      <c r="AV739" s="13"/>
      <c r="AW739" s="13"/>
      <c r="AX739" s="13"/>
      <c r="AY739" s="13"/>
      <c r="AZ739" s="13"/>
      <c r="BA739" s="13"/>
      <c r="BB739" s="13"/>
      <c r="BC739" s="13"/>
      <c r="BD739" s="13"/>
      <c r="BE739" s="13"/>
      <c r="BF739" s="13"/>
      <c r="BG739" s="13"/>
    </row>
    <row r="740" spans="1:59" x14ac:dyDescent="0.35">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c r="AC740" s="13"/>
      <c r="AD740" s="13"/>
      <c r="AE740" s="13"/>
      <c r="AF740" s="13"/>
      <c r="AG740" s="13"/>
      <c r="AH740" s="13"/>
      <c r="AI740" s="13"/>
      <c r="AJ740" s="13"/>
      <c r="AK740" s="13"/>
      <c r="AL740" s="13"/>
      <c r="AM740" s="13"/>
      <c r="AN740" s="13"/>
      <c r="AO740" s="13"/>
      <c r="AP740" s="13"/>
      <c r="AQ740" s="13"/>
      <c r="AR740" s="13"/>
      <c r="AS740" s="13"/>
      <c r="AT740" s="13"/>
      <c r="AU740" s="13"/>
      <c r="AV740" s="13"/>
      <c r="AW740" s="13"/>
      <c r="AX740" s="13"/>
      <c r="AY740" s="13"/>
      <c r="AZ740" s="13"/>
      <c r="BA740" s="13"/>
      <c r="BB740" s="13"/>
      <c r="BC740" s="13"/>
      <c r="BD740" s="13"/>
      <c r="BE740" s="13"/>
      <c r="BF740" s="13"/>
      <c r="BG740" s="13"/>
    </row>
    <row r="741" spans="1:59" x14ac:dyDescent="0.35">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c r="AC741" s="13"/>
      <c r="AD741" s="13"/>
      <c r="AE741" s="13"/>
      <c r="AF741" s="13"/>
      <c r="AG741" s="13"/>
      <c r="AH741" s="13"/>
      <c r="AI741" s="13"/>
      <c r="AJ741" s="13"/>
      <c r="AK741" s="13"/>
      <c r="AL741" s="13"/>
      <c r="AM741" s="13"/>
      <c r="AN741" s="13"/>
      <c r="AO741" s="13"/>
      <c r="AP741" s="13"/>
      <c r="AQ741" s="13"/>
      <c r="AR741" s="13"/>
      <c r="AS741" s="13"/>
      <c r="AT741" s="13"/>
      <c r="AU741" s="13"/>
      <c r="AV741" s="13"/>
      <c r="AW741" s="13"/>
      <c r="AX741" s="13"/>
      <c r="AY741" s="13"/>
      <c r="AZ741" s="13"/>
      <c r="BA741" s="13"/>
      <c r="BB741" s="13"/>
      <c r="BC741" s="13"/>
      <c r="BD741" s="13"/>
      <c r="BE741" s="13"/>
      <c r="BF741" s="13"/>
      <c r="BG741" s="13"/>
    </row>
    <row r="742" spans="1:59" x14ac:dyDescent="0.35">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c r="AC742" s="13"/>
      <c r="AD742" s="13"/>
      <c r="AE742" s="13"/>
      <c r="AF742" s="13"/>
      <c r="AG742" s="13"/>
      <c r="AH742" s="13"/>
      <c r="AI742" s="13"/>
      <c r="AJ742" s="13"/>
      <c r="AK742" s="13"/>
      <c r="AL742" s="13"/>
      <c r="AM742" s="13"/>
      <c r="AN742" s="13"/>
      <c r="AO742" s="13"/>
      <c r="AP742" s="13"/>
      <c r="AQ742" s="13"/>
      <c r="AR742" s="13"/>
      <c r="AS742" s="13"/>
      <c r="AT742" s="13"/>
      <c r="AU742" s="13"/>
      <c r="AV742" s="13"/>
      <c r="AW742" s="13"/>
      <c r="AX742" s="13"/>
      <c r="AY742" s="13"/>
      <c r="AZ742" s="13"/>
      <c r="BA742" s="13"/>
      <c r="BB742" s="13"/>
      <c r="BC742" s="13"/>
      <c r="BD742" s="13"/>
      <c r="BE742" s="13"/>
      <c r="BF742" s="13"/>
      <c r="BG742" s="13"/>
    </row>
    <row r="743" spans="1:59" x14ac:dyDescent="0.35">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c r="AC743" s="13"/>
      <c r="AD743" s="13"/>
      <c r="AE743" s="13"/>
      <c r="AF743" s="13"/>
      <c r="AG743" s="13"/>
      <c r="AH743" s="13"/>
      <c r="AI743" s="13"/>
      <c r="AJ743" s="13"/>
      <c r="AK743" s="13"/>
      <c r="AL743" s="13"/>
      <c r="AM743" s="13"/>
      <c r="AN743" s="13"/>
      <c r="AO743" s="13"/>
      <c r="AP743" s="13"/>
      <c r="AQ743" s="13"/>
      <c r="AR743" s="13"/>
      <c r="AS743" s="13"/>
      <c r="AT743" s="13"/>
      <c r="AU743" s="13"/>
      <c r="AV743" s="13"/>
      <c r="AW743" s="13"/>
      <c r="AX743" s="13"/>
      <c r="AY743" s="13"/>
      <c r="AZ743" s="13"/>
      <c r="BA743" s="13"/>
      <c r="BB743" s="13"/>
      <c r="BC743" s="13"/>
      <c r="BD743" s="13"/>
      <c r="BE743" s="13"/>
      <c r="BF743" s="13"/>
      <c r="BG743" s="13"/>
    </row>
    <row r="744" spans="1:59" x14ac:dyDescent="0.35">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c r="AC744" s="13"/>
      <c r="AD744" s="13"/>
      <c r="AE744" s="13"/>
      <c r="AF744" s="13"/>
      <c r="AG744" s="13"/>
      <c r="AH744" s="13"/>
      <c r="AI744" s="13"/>
      <c r="AJ744" s="13"/>
      <c r="AK744" s="13"/>
      <c r="AL744" s="13"/>
      <c r="AM744" s="13"/>
      <c r="AN744" s="13"/>
      <c r="AO744" s="13"/>
      <c r="AP744" s="13"/>
      <c r="AQ744" s="13"/>
      <c r="AR744" s="13"/>
      <c r="AS744" s="13"/>
      <c r="AT744" s="13"/>
      <c r="AU744" s="13"/>
      <c r="AV744" s="13"/>
      <c r="AW744" s="13"/>
      <c r="AX744" s="13"/>
      <c r="AY744" s="13"/>
      <c r="AZ744" s="13"/>
      <c r="BA744" s="13"/>
      <c r="BB744" s="13"/>
      <c r="BC744" s="13"/>
      <c r="BD744" s="13"/>
      <c r="BE744" s="13"/>
      <c r="BF744" s="13"/>
      <c r="BG744" s="13"/>
    </row>
    <row r="745" spans="1:59" x14ac:dyDescent="0.35">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c r="AC745" s="13"/>
      <c r="AD745" s="13"/>
      <c r="AE745" s="13"/>
      <c r="AF745" s="13"/>
      <c r="AG745" s="13"/>
      <c r="AH745" s="13"/>
      <c r="AI745" s="13"/>
      <c r="AJ745" s="13"/>
      <c r="AK745" s="13"/>
      <c r="AL745" s="13"/>
      <c r="AM745" s="13"/>
      <c r="AN745" s="13"/>
      <c r="AO745" s="13"/>
      <c r="AP745" s="13"/>
      <c r="AQ745" s="13"/>
      <c r="AR745" s="13"/>
      <c r="AS745" s="13"/>
      <c r="AT745" s="13"/>
      <c r="AU745" s="13"/>
      <c r="AV745" s="13"/>
      <c r="AW745" s="13"/>
      <c r="AX745" s="13"/>
      <c r="AY745" s="13"/>
      <c r="AZ745" s="13"/>
      <c r="BA745" s="13"/>
      <c r="BB745" s="13"/>
      <c r="BC745" s="13"/>
      <c r="BD745" s="13"/>
      <c r="BE745" s="13"/>
      <c r="BF745" s="13"/>
      <c r="BG745" s="13"/>
    </row>
    <row r="746" spans="1:59" x14ac:dyDescent="0.35">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c r="AC746" s="13"/>
      <c r="AD746" s="13"/>
      <c r="AE746" s="13"/>
      <c r="AF746" s="13"/>
      <c r="AG746" s="13"/>
      <c r="AH746" s="13"/>
      <c r="AI746" s="13"/>
      <c r="AJ746" s="13"/>
      <c r="AK746" s="13"/>
      <c r="AL746" s="13"/>
      <c r="AM746" s="13"/>
      <c r="AN746" s="13"/>
      <c r="AO746" s="13"/>
      <c r="AP746" s="13"/>
      <c r="AQ746" s="13"/>
      <c r="AR746" s="13"/>
      <c r="AS746" s="13"/>
      <c r="AT746" s="13"/>
      <c r="AU746" s="13"/>
      <c r="AV746" s="13"/>
      <c r="AW746" s="13"/>
      <c r="AX746" s="13"/>
      <c r="AY746" s="13"/>
      <c r="AZ746" s="13"/>
      <c r="BA746" s="13"/>
      <c r="BB746" s="13"/>
      <c r="BC746" s="13"/>
      <c r="BD746" s="13"/>
      <c r="BE746" s="13"/>
      <c r="BF746" s="13"/>
      <c r="BG746" s="13"/>
    </row>
    <row r="747" spans="1:59" x14ac:dyDescent="0.35">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c r="AC747" s="13"/>
      <c r="AD747" s="13"/>
      <c r="AE747" s="13"/>
      <c r="AF747" s="13"/>
      <c r="AG747" s="13"/>
      <c r="AH747" s="13"/>
      <c r="AI747" s="13"/>
      <c r="AJ747" s="13"/>
      <c r="AK747" s="13"/>
      <c r="AL747" s="13"/>
      <c r="AM747" s="13"/>
      <c r="AN747" s="13"/>
      <c r="AO747" s="13"/>
      <c r="AP747" s="13"/>
      <c r="AQ747" s="13"/>
      <c r="AR747" s="13"/>
      <c r="AS747" s="13"/>
      <c r="AT747" s="13"/>
      <c r="AU747" s="13"/>
      <c r="AV747" s="13"/>
      <c r="AW747" s="13"/>
      <c r="AX747" s="13"/>
      <c r="AY747" s="13"/>
      <c r="AZ747" s="13"/>
      <c r="BA747" s="13"/>
      <c r="BB747" s="13"/>
      <c r="BC747" s="13"/>
      <c r="BD747" s="13"/>
      <c r="BE747" s="13"/>
      <c r="BF747" s="13"/>
      <c r="BG747" s="13"/>
    </row>
    <row r="748" spans="1:59" x14ac:dyDescent="0.35">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c r="AC748" s="13"/>
      <c r="AD748" s="13"/>
      <c r="AE748" s="13"/>
      <c r="AF748" s="13"/>
      <c r="AG748" s="13"/>
      <c r="AH748" s="13"/>
      <c r="AI748" s="13"/>
      <c r="AJ748" s="13"/>
      <c r="AK748" s="13"/>
      <c r="AL748" s="13"/>
      <c r="AM748" s="13"/>
      <c r="AN748" s="13"/>
      <c r="AO748" s="13"/>
      <c r="AP748" s="13"/>
      <c r="AQ748" s="13"/>
      <c r="AR748" s="13"/>
      <c r="AS748" s="13"/>
      <c r="AT748" s="13"/>
      <c r="AU748" s="13"/>
      <c r="AV748" s="13"/>
      <c r="AW748" s="13"/>
      <c r="AX748" s="13"/>
      <c r="AY748" s="13"/>
      <c r="AZ748" s="13"/>
      <c r="BA748" s="13"/>
      <c r="BB748" s="13"/>
      <c r="BC748" s="13"/>
      <c r="BD748" s="13"/>
      <c r="BE748" s="13"/>
      <c r="BF748" s="13"/>
      <c r="BG748" s="13"/>
    </row>
    <row r="749" spans="1:59" x14ac:dyDescent="0.35">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c r="AC749" s="13"/>
      <c r="AD749" s="13"/>
      <c r="AE749" s="13"/>
      <c r="AF749" s="13"/>
      <c r="AG749" s="13"/>
      <c r="AH749" s="13"/>
      <c r="AI749" s="13"/>
      <c r="AJ749" s="13"/>
      <c r="AK749" s="13"/>
      <c r="AL749" s="13"/>
      <c r="AM749" s="13"/>
      <c r="AN749" s="13"/>
      <c r="AO749" s="13"/>
      <c r="AP749" s="13"/>
      <c r="AQ749" s="13"/>
      <c r="AR749" s="13"/>
      <c r="AS749" s="13"/>
      <c r="AT749" s="13"/>
      <c r="AU749" s="13"/>
      <c r="AV749" s="13"/>
      <c r="AW749" s="13"/>
      <c r="AX749" s="13"/>
      <c r="AY749" s="13"/>
      <c r="AZ749" s="13"/>
      <c r="BA749" s="13"/>
      <c r="BB749" s="13"/>
      <c r="BC749" s="13"/>
      <c r="BD749" s="13"/>
      <c r="BE749" s="13"/>
      <c r="BF749" s="13"/>
      <c r="BG749" s="13"/>
    </row>
    <row r="750" spans="1:59" x14ac:dyDescent="0.35">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c r="AC750" s="13"/>
      <c r="AD750" s="13"/>
      <c r="AE750" s="13"/>
      <c r="AF750" s="13"/>
      <c r="AG750" s="13"/>
      <c r="AH750" s="13"/>
      <c r="AI750" s="13"/>
      <c r="AJ750" s="13"/>
      <c r="AK750" s="13"/>
      <c r="AL750" s="13"/>
      <c r="AM750" s="13"/>
      <c r="AN750" s="13"/>
      <c r="AO750" s="13"/>
      <c r="AP750" s="13"/>
      <c r="AQ750" s="13"/>
      <c r="AR750" s="13"/>
      <c r="AS750" s="13"/>
      <c r="AT750" s="13"/>
      <c r="AU750" s="13"/>
      <c r="AV750" s="13"/>
      <c r="AW750" s="13"/>
      <c r="AX750" s="13"/>
      <c r="AY750" s="13"/>
      <c r="AZ750" s="13"/>
      <c r="BA750" s="13"/>
      <c r="BB750" s="13"/>
      <c r="BC750" s="13"/>
      <c r="BD750" s="13"/>
      <c r="BE750" s="13"/>
      <c r="BF750" s="13"/>
      <c r="BG750" s="13"/>
    </row>
    <row r="751" spans="1:59" x14ac:dyDescent="0.35">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c r="AC751" s="13"/>
      <c r="AD751" s="13"/>
      <c r="AE751" s="13"/>
      <c r="AF751" s="13"/>
      <c r="AG751" s="13"/>
      <c r="AH751" s="13"/>
      <c r="AI751" s="13"/>
      <c r="AJ751" s="13"/>
      <c r="AK751" s="13"/>
      <c r="AL751" s="13"/>
      <c r="AM751" s="13"/>
      <c r="AN751" s="13"/>
      <c r="AO751" s="13"/>
      <c r="AP751" s="13"/>
      <c r="AQ751" s="13"/>
      <c r="AR751" s="13"/>
      <c r="AS751" s="13"/>
      <c r="AT751" s="13"/>
      <c r="AU751" s="13"/>
      <c r="AV751" s="13"/>
      <c r="AW751" s="13"/>
      <c r="AX751" s="13"/>
      <c r="AY751" s="13"/>
      <c r="AZ751" s="13"/>
      <c r="BA751" s="13"/>
      <c r="BB751" s="13"/>
      <c r="BC751" s="13"/>
      <c r="BD751" s="13"/>
      <c r="BE751" s="13"/>
      <c r="BF751" s="13"/>
      <c r="BG751" s="13"/>
    </row>
    <row r="752" spans="1:59" x14ac:dyDescent="0.35">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c r="AC752" s="13"/>
      <c r="AD752" s="13"/>
      <c r="AE752" s="13"/>
      <c r="AF752" s="13"/>
      <c r="AG752" s="13"/>
      <c r="AH752" s="13"/>
      <c r="AI752" s="13"/>
      <c r="AJ752" s="13"/>
      <c r="AK752" s="13"/>
      <c r="AL752" s="13"/>
      <c r="AM752" s="13"/>
      <c r="AN752" s="13"/>
      <c r="AO752" s="13"/>
      <c r="AP752" s="13"/>
      <c r="AQ752" s="13"/>
      <c r="AR752" s="13"/>
      <c r="AS752" s="13"/>
      <c r="AT752" s="13"/>
      <c r="AU752" s="13"/>
      <c r="AV752" s="13"/>
      <c r="AW752" s="13"/>
      <c r="AX752" s="13"/>
      <c r="AY752" s="13"/>
      <c r="AZ752" s="13"/>
      <c r="BA752" s="13"/>
      <c r="BB752" s="13"/>
      <c r="BC752" s="13"/>
      <c r="BD752" s="13"/>
      <c r="BE752" s="13"/>
      <c r="BF752" s="13"/>
      <c r="BG752" s="13"/>
    </row>
    <row r="753" spans="1:59" x14ac:dyDescent="0.35">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c r="AC753" s="13"/>
      <c r="AD753" s="13"/>
      <c r="AE753" s="13"/>
      <c r="AF753" s="13"/>
      <c r="AG753" s="13"/>
      <c r="AH753" s="13"/>
      <c r="AI753" s="13"/>
      <c r="AJ753" s="13"/>
      <c r="AK753" s="13"/>
      <c r="AL753" s="13"/>
      <c r="AM753" s="13"/>
      <c r="AN753" s="13"/>
      <c r="AO753" s="13"/>
      <c r="AP753" s="13"/>
      <c r="AQ753" s="13"/>
      <c r="AR753" s="13"/>
      <c r="AS753" s="13"/>
      <c r="AT753" s="13"/>
      <c r="AU753" s="13"/>
      <c r="AV753" s="13"/>
      <c r="AW753" s="13"/>
      <c r="AX753" s="13"/>
      <c r="AY753" s="13"/>
      <c r="AZ753" s="13"/>
      <c r="BA753" s="13"/>
      <c r="BB753" s="13"/>
      <c r="BC753" s="13"/>
      <c r="BD753" s="13"/>
      <c r="BE753" s="13"/>
      <c r="BF753" s="13"/>
      <c r="BG753" s="13"/>
    </row>
    <row r="754" spans="1:59" x14ac:dyDescent="0.35">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c r="AC754" s="13"/>
      <c r="AD754" s="13"/>
      <c r="AE754" s="13"/>
      <c r="AF754" s="13"/>
      <c r="AG754" s="13"/>
      <c r="AH754" s="13"/>
      <c r="AI754" s="13"/>
      <c r="AJ754" s="13"/>
      <c r="AK754" s="13"/>
      <c r="AL754" s="13"/>
      <c r="AM754" s="13"/>
      <c r="AN754" s="13"/>
      <c r="AO754" s="13"/>
      <c r="AP754" s="13"/>
      <c r="AQ754" s="13"/>
      <c r="AR754" s="13"/>
      <c r="AS754" s="13"/>
      <c r="AT754" s="13"/>
      <c r="AU754" s="13"/>
      <c r="AV754" s="13"/>
      <c r="AW754" s="13"/>
      <c r="AX754" s="13"/>
      <c r="AY754" s="13"/>
      <c r="AZ754" s="13"/>
      <c r="BA754" s="13"/>
      <c r="BB754" s="13"/>
      <c r="BC754" s="13"/>
      <c r="BD754" s="13"/>
      <c r="BE754" s="13"/>
      <c r="BF754" s="13"/>
      <c r="BG754" s="13"/>
    </row>
    <row r="755" spans="1:59" x14ac:dyDescent="0.35">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c r="AC755" s="13"/>
      <c r="AD755" s="13"/>
      <c r="AE755" s="13"/>
      <c r="AF755" s="13"/>
      <c r="AG755" s="13"/>
      <c r="AH755" s="13"/>
      <c r="AI755" s="13"/>
      <c r="AJ755" s="13"/>
      <c r="AK755" s="13"/>
      <c r="AL755" s="13"/>
      <c r="AM755" s="13"/>
      <c r="AN755" s="13"/>
      <c r="AO755" s="13"/>
      <c r="AP755" s="13"/>
      <c r="AQ755" s="13"/>
      <c r="AR755" s="13"/>
      <c r="AS755" s="13"/>
      <c r="AT755" s="13"/>
      <c r="AU755" s="13"/>
      <c r="AV755" s="13"/>
      <c r="AW755" s="13"/>
      <c r="AX755" s="13"/>
      <c r="AY755" s="13"/>
      <c r="AZ755" s="13"/>
      <c r="BA755" s="13"/>
      <c r="BB755" s="13"/>
      <c r="BC755" s="13"/>
      <c r="BD755" s="13"/>
      <c r="BE755" s="13"/>
      <c r="BF755" s="13"/>
      <c r="BG755" s="13"/>
    </row>
    <row r="756" spans="1:59" x14ac:dyDescent="0.35">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c r="AK756" s="13"/>
      <c r="AL756" s="13"/>
      <c r="AM756" s="13"/>
      <c r="AN756" s="13"/>
      <c r="AO756" s="13"/>
      <c r="AP756" s="13"/>
      <c r="AQ756" s="13"/>
      <c r="AR756" s="13"/>
      <c r="AS756" s="13"/>
      <c r="AT756" s="13"/>
      <c r="AU756" s="13"/>
      <c r="AV756" s="13"/>
      <c r="AW756" s="13"/>
      <c r="AX756" s="13"/>
      <c r="AY756" s="13"/>
      <c r="AZ756" s="13"/>
      <c r="BA756" s="13"/>
      <c r="BB756" s="13"/>
      <c r="BC756" s="13"/>
      <c r="BD756" s="13"/>
      <c r="BE756" s="13"/>
      <c r="BF756" s="13"/>
      <c r="BG756" s="13"/>
    </row>
    <row r="757" spans="1:59" x14ac:dyDescent="0.35">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c r="AK757" s="13"/>
      <c r="AL757" s="13"/>
      <c r="AM757" s="13"/>
      <c r="AN757" s="13"/>
      <c r="AO757" s="13"/>
      <c r="AP757" s="13"/>
      <c r="AQ757" s="13"/>
      <c r="AR757" s="13"/>
      <c r="AS757" s="13"/>
      <c r="AT757" s="13"/>
      <c r="AU757" s="13"/>
      <c r="AV757" s="13"/>
      <c r="AW757" s="13"/>
      <c r="AX757" s="13"/>
      <c r="AY757" s="13"/>
      <c r="AZ757" s="13"/>
      <c r="BA757" s="13"/>
      <c r="BB757" s="13"/>
      <c r="BC757" s="13"/>
      <c r="BD757" s="13"/>
      <c r="BE757" s="13"/>
      <c r="BF757" s="13"/>
      <c r="BG757" s="13"/>
    </row>
    <row r="758" spans="1:59" x14ac:dyDescent="0.35">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c r="AC758" s="13"/>
      <c r="AD758" s="13"/>
      <c r="AE758" s="13"/>
      <c r="AF758" s="13"/>
      <c r="AG758" s="13"/>
      <c r="AH758" s="13"/>
      <c r="AI758" s="13"/>
      <c r="AJ758" s="13"/>
      <c r="AK758" s="13"/>
      <c r="AL758" s="13"/>
      <c r="AM758" s="13"/>
      <c r="AN758" s="13"/>
      <c r="AO758" s="13"/>
      <c r="AP758" s="13"/>
      <c r="AQ758" s="13"/>
      <c r="AR758" s="13"/>
      <c r="AS758" s="13"/>
      <c r="AT758" s="13"/>
      <c r="AU758" s="13"/>
      <c r="AV758" s="13"/>
      <c r="AW758" s="13"/>
      <c r="AX758" s="13"/>
      <c r="AY758" s="13"/>
      <c r="AZ758" s="13"/>
      <c r="BA758" s="13"/>
      <c r="BB758" s="13"/>
      <c r="BC758" s="13"/>
      <c r="BD758" s="13"/>
      <c r="BE758" s="13"/>
      <c r="BF758" s="13"/>
      <c r="BG758" s="13"/>
    </row>
    <row r="759" spans="1:59" x14ac:dyDescent="0.35">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c r="AC759" s="13"/>
      <c r="AD759" s="13"/>
      <c r="AE759" s="13"/>
      <c r="AF759" s="13"/>
      <c r="AG759" s="13"/>
      <c r="AH759" s="13"/>
      <c r="AI759" s="13"/>
      <c r="AJ759" s="13"/>
      <c r="AK759" s="13"/>
      <c r="AL759" s="13"/>
      <c r="AM759" s="13"/>
      <c r="AN759" s="13"/>
      <c r="AO759" s="13"/>
      <c r="AP759" s="13"/>
      <c r="AQ759" s="13"/>
      <c r="AR759" s="13"/>
      <c r="AS759" s="13"/>
      <c r="AT759" s="13"/>
      <c r="AU759" s="13"/>
      <c r="AV759" s="13"/>
      <c r="AW759" s="13"/>
      <c r="AX759" s="13"/>
      <c r="AY759" s="13"/>
      <c r="AZ759" s="13"/>
      <c r="BA759" s="13"/>
      <c r="BB759" s="13"/>
      <c r="BC759" s="13"/>
      <c r="BD759" s="13"/>
      <c r="BE759" s="13"/>
      <c r="BF759" s="13"/>
      <c r="BG759" s="13"/>
    </row>
    <row r="760" spans="1:59" x14ac:dyDescent="0.35">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c r="AC760" s="13"/>
      <c r="AD760" s="13"/>
      <c r="AE760" s="13"/>
      <c r="AF760" s="13"/>
      <c r="AG760" s="13"/>
      <c r="AH760" s="13"/>
      <c r="AI760" s="13"/>
      <c r="AJ760" s="13"/>
      <c r="AK760" s="13"/>
      <c r="AL760" s="13"/>
      <c r="AM760" s="13"/>
      <c r="AN760" s="13"/>
      <c r="AO760" s="13"/>
      <c r="AP760" s="13"/>
      <c r="AQ760" s="13"/>
      <c r="AR760" s="13"/>
      <c r="AS760" s="13"/>
      <c r="AT760" s="13"/>
      <c r="AU760" s="13"/>
      <c r="AV760" s="13"/>
      <c r="AW760" s="13"/>
      <c r="AX760" s="13"/>
      <c r="AY760" s="13"/>
      <c r="AZ760" s="13"/>
      <c r="BA760" s="13"/>
      <c r="BB760" s="13"/>
      <c r="BC760" s="13"/>
      <c r="BD760" s="13"/>
      <c r="BE760" s="13"/>
      <c r="BF760" s="13"/>
      <c r="BG760" s="13"/>
    </row>
    <row r="761" spans="1:59" x14ac:dyDescent="0.35">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c r="AC761" s="13"/>
      <c r="AD761" s="13"/>
      <c r="AE761" s="13"/>
      <c r="AF761" s="13"/>
      <c r="AG761" s="13"/>
      <c r="AH761" s="13"/>
      <c r="AI761" s="13"/>
      <c r="AJ761" s="13"/>
      <c r="AK761" s="13"/>
      <c r="AL761" s="13"/>
      <c r="AM761" s="13"/>
      <c r="AN761" s="13"/>
      <c r="AO761" s="13"/>
      <c r="AP761" s="13"/>
      <c r="AQ761" s="13"/>
      <c r="AR761" s="13"/>
      <c r="AS761" s="13"/>
      <c r="AT761" s="13"/>
      <c r="AU761" s="13"/>
      <c r="AV761" s="13"/>
      <c r="AW761" s="13"/>
      <c r="AX761" s="13"/>
      <c r="AY761" s="13"/>
      <c r="AZ761" s="13"/>
      <c r="BA761" s="13"/>
      <c r="BB761" s="13"/>
      <c r="BC761" s="13"/>
      <c r="BD761" s="13"/>
      <c r="BE761" s="13"/>
      <c r="BF761" s="13"/>
      <c r="BG761" s="13"/>
    </row>
    <row r="762" spans="1:59" x14ac:dyDescent="0.35">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c r="AK762" s="13"/>
      <c r="AL762" s="13"/>
      <c r="AM762" s="13"/>
      <c r="AN762" s="13"/>
      <c r="AO762" s="13"/>
      <c r="AP762" s="13"/>
      <c r="AQ762" s="13"/>
      <c r="AR762" s="13"/>
      <c r="AS762" s="13"/>
      <c r="AT762" s="13"/>
      <c r="AU762" s="13"/>
      <c r="AV762" s="13"/>
      <c r="AW762" s="13"/>
      <c r="AX762" s="13"/>
      <c r="AY762" s="13"/>
      <c r="AZ762" s="13"/>
      <c r="BA762" s="13"/>
      <c r="BB762" s="13"/>
      <c r="BC762" s="13"/>
      <c r="BD762" s="13"/>
      <c r="BE762" s="13"/>
      <c r="BF762" s="13"/>
      <c r="BG762" s="13"/>
    </row>
    <row r="763" spans="1:59" x14ac:dyDescent="0.35">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c r="AK763" s="13"/>
      <c r="AL763" s="13"/>
      <c r="AM763" s="13"/>
      <c r="AN763" s="13"/>
      <c r="AO763" s="13"/>
      <c r="AP763" s="13"/>
      <c r="AQ763" s="13"/>
      <c r="AR763" s="13"/>
      <c r="AS763" s="13"/>
      <c r="AT763" s="13"/>
      <c r="AU763" s="13"/>
      <c r="AV763" s="13"/>
      <c r="AW763" s="13"/>
      <c r="AX763" s="13"/>
      <c r="AY763" s="13"/>
      <c r="AZ763" s="13"/>
      <c r="BA763" s="13"/>
      <c r="BB763" s="13"/>
      <c r="BC763" s="13"/>
      <c r="BD763" s="13"/>
      <c r="BE763" s="13"/>
      <c r="BF763" s="13"/>
      <c r="BG763" s="13"/>
    </row>
    <row r="764" spans="1:59" x14ac:dyDescent="0.35">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c r="AK764" s="13"/>
      <c r="AL764" s="13"/>
      <c r="AM764" s="13"/>
      <c r="AN764" s="13"/>
      <c r="AO764" s="13"/>
      <c r="AP764" s="13"/>
      <c r="AQ764" s="13"/>
      <c r="AR764" s="13"/>
      <c r="AS764" s="13"/>
      <c r="AT764" s="13"/>
      <c r="AU764" s="13"/>
      <c r="AV764" s="13"/>
      <c r="AW764" s="13"/>
      <c r="AX764" s="13"/>
      <c r="AY764" s="13"/>
      <c r="AZ764" s="13"/>
      <c r="BA764" s="13"/>
      <c r="BB764" s="13"/>
      <c r="BC764" s="13"/>
      <c r="BD764" s="13"/>
      <c r="BE764" s="13"/>
      <c r="BF764" s="13"/>
      <c r="BG764" s="13"/>
    </row>
    <row r="765" spans="1:59" x14ac:dyDescent="0.35">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c r="AK765" s="13"/>
      <c r="AL765" s="13"/>
      <c r="AM765" s="13"/>
      <c r="AN765" s="13"/>
      <c r="AO765" s="13"/>
      <c r="AP765" s="13"/>
      <c r="AQ765" s="13"/>
      <c r="AR765" s="13"/>
      <c r="AS765" s="13"/>
      <c r="AT765" s="13"/>
      <c r="AU765" s="13"/>
      <c r="AV765" s="13"/>
      <c r="AW765" s="13"/>
      <c r="AX765" s="13"/>
      <c r="AY765" s="13"/>
      <c r="AZ765" s="13"/>
      <c r="BA765" s="13"/>
      <c r="BB765" s="13"/>
      <c r="BC765" s="13"/>
      <c r="BD765" s="13"/>
      <c r="BE765" s="13"/>
      <c r="BF765" s="13"/>
      <c r="BG765" s="13"/>
    </row>
    <row r="766" spans="1:59" x14ac:dyDescent="0.35">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c r="AK766" s="13"/>
      <c r="AL766" s="13"/>
      <c r="AM766" s="13"/>
      <c r="AN766" s="13"/>
      <c r="AO766" s="13"/>
      <c r="AP766" s="13"/>
      <c r="AQ766" s="13"/>
      <c r="AR766" s="13"/>
      <c r="AS766" s="13"/>
      <c r="AT766" s="13"/>
      <c r="AU766" s="13"/>
      <c r="AV766" s="13"/>
      <c r="AW766" s="13"/>
      <c r="AX766" s="13"/>
      <c r="AY766" s="13"/>
      <c r="AZ766" s="13"/>
      <c r="BA766" s="13"/>
      <c r="BB766" s="13"/>
      <c r="BC766" s="13"/>
      <c r="BD766" s="13"/>
      <c r="BE766" s="13"/>
      <c r="BF766" s="13"/>
      <c r="BG766" s="13"/>
    </row>
    <row r="767" spans="1:59" x14ac:dyDescent="0.35">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c r="AK767" s="13"/>
      <c r="AL767" s="13"/>
      <c r="AM767" s="13"/>
      <c r="AN767" s="13"/>
      <c r="AO767" s="13"/>
      <c r="AP767" s="13"/>
      <c r="AQ767" s="13"/>
      <c r="AR767" s="13"/>
      <c r="AS767" s="13"/>
      <c r="AT767" s="13"/>
      <c r="AU767" s="13"/>
      <c r="AV767" s="13"/>
      <c r="AW767" s="13"/>
      <c r="AX767" s="13"/>
      <c r="AY767" s="13"/>
      <c r="AZ767" s="13"/>
      <c r="BA767" s="13"/>
      <c r="BB767" s="13"/>
      <c r="BC767" s="13"/>
      <c r="BD767" s="13"/>
      <c r="BE767" s="13"/>
      <c r="BF767" s="13"/>
      <c r="BG767" s="13"/>
    </row>
    <row r="768" spans="1:59" x14ac:dyDescent="0.35">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c r="AK768" s="13"/>
      <c r="AL768" s="13"/>
      <c r="AM768" s="13"/>
      <c r="AN768" s="13"/>
      <c r="AO768" s="13"/>
      <c r="AP768" s="13"/>
      <c r="AQ768" s="13"/>
      <c r="AR768" s="13"/>
      <c r="AS768" s="13"/>
      <c r="AT768" s="13"/>
      <c r="AU768" s="13"/>
      <c r="AV768" s="13"/>
      <c r="AW768" s="13"/>
      <c r="AX768" s="13"/>
      <c r="AY768" s="13"/>
      <c r="AZ768" s="13"/>
      <c r="BA768" s="13"/>
      <c r="BB768" s="13"/>
      <c r="BC768" s="13"/>
      <c r="BD768" s="13"/>
      <c r="BE768" s="13"/>
      <c r="BF768" s="13"/>
      <c r="BG768" s="13"/>
    </row>
    <row r="769" spans="1:59" x14ac:dyDescent="0.35">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c r="AK769" s="13"/>
      <c r="AL769" s="13"/>
      <c r="AM769" s="13"/>
      <c r="AN769" s="13"/>
      <c r="AO769" s="13"/>
      <c r="AP769" s="13"/>
      <c r="AQ769" s="13"/>
      <c r="AR769" s="13"/>
      <c r="AS769" s="13"/>
      <c r="AT769" s="13"/>
      <c r="AU769" s="13"/>
      <c r="AV769" s="13"/>
      <c r="AW769" s="13"/>
      <c r="AX769" s="13"/>
      <c r="AY769" s="13"/>
      <c r="AZ769" s="13"/>
      <c r="BA769" s="13"/>
      <c r="BB769" s="13"/>
      <c r="BC769" s="13"/>
      <c r="BD769" s="13"/>
      <c r="BE769" s="13"/>
      <c r="BF769" s="13"/>
      <c r="BG769" s="13"/>
    </row>
    <row r="770" spans="1:59" x14ac:dyDescent="0.35">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c r="AK770" s="13"/>
      <c r="AL770" s="13"/>
      <c r="AM770" s="13"/>
      <c r="AN770" s="13"/>
      <c r="AO770" s="13"/>
      <c r="AP770" s="13"/>
      <c r="AQ770" s="13"/>
      <c r="AR770" s="13"/>
      <c r="AS770" s="13"/>
      <c r="AT770" s="13"/>
      <c r="AU770" s="13"/>
      <c r="AV770" s="13"/>
      <c r="AW770" s="13"/>
      <c r="AX770" s="13"/>
      <c r="AY770" s="13"/>
      <c r="AZ770" s="13"/>
      <c r="BA770" s="13"/>
      <c r="BB770" s="13"/>
      <c r="BC770" s="13"/>
      <c r="BD770" s="13"/>
      <c r="BE770" s="13"/>
      <c r="BF770" s="13"/>
      <c r="BG770" s="13"/>
    </row>
    <row r="771" spans="1:59" x14ac:dyDescent="0.35">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c r="AK771" s="13"/>
      <c r="AL771" s="13"/>
      <c r="AM771" s="13"/>
      <c r="AN771" s="13"/>
      <c r="AO771" s="13"/>
      <c r="AP771" s="13"/>
      <c r="AQ771" s="13"/>
      <c r="AR771" s="13"/>
      <c r="AS771" s="13"/>
      <c r="AT771" s="13"/>
      <c r="AU771" s="13"/>
      <c r="AV771" s="13"/>
      <c r="AW771" s="13"/>
      <c r="AX771" s="13"/>
      <c r="AY771" s="13"/>
      <c r="AZ771" s="13"/>
      <c r="BA771" s="13"/>
      <c r="BB771" s="13"/>
      <c r="BC771" s="13"/>
      <c r="BD771" s="13"/>
      <c r="BE771" s="13"/>
      <c r="BF771" s="13"/>
      <c r="BG771" s="13"/>
    </row>
    <row r="772" spans="1:59" x14ac:dyDescent="0.35">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c r="AK772" s="13"/>
      <c r="AL772" s="13"/>
      <c r="AM772" s="13"/>
      <c r="AN772" s="13"/>
      <c r="AO772" s="13"/>
      <c r="AP772" s="13"/>
      <c r="AQ772" s="13"/>
      <c r="AR772" s="13"/>
      <c r="AS772" s="13"/>
      <c r="AT772" s="13"/>
      <c r="AU772" s="13"/>
      <c r="AV772" s="13"/>
      <c r="AW772" s="13"/>
      <c r="AX772" s="13"/>
      <c r="AY772" s="13"/>
      <c r="AZ772" s="13"/>
      <c r="BA772" s="13"/>
      <c r="BB772" s="13"/>
      <c r="BC772" s="13"/>
      <c r="BD772" s="13"/>
      <c r="BE772" s="13"/>
      <c r="BF772" s="13"/>
      <c r="BG772" s="13"/>
    </row>
    <row r="773" spans="1:59" x14ac:dyDescent="0.35">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c r="AK773" s="13"/>
      <c r="AL773" s="13"/>
      <c r="AM773" s="13"/>
      <c r="AN773" s="13"/>
      <c r="AO773" s="13"/>
      <c r="AP773" s="13"/>
      <c r="AQ773" s="13"/>
      <c r="AR773" s="13"/>
      <c r="AS773" s="13"/>
      <c r="AT773" s="13"/>
      <c r="AU773" s="13"/>
      <c r="AV773" s="13"/>
      <c r="AW773" s="13"/>
      <c r="AX773" s="13"/>
      <c r="AY773" s="13"/>
      <c r="AZ773" s="13"/>
      <c r="BA773" s="13"/>
      <c r="BB773" s="13"/>
      <c r="BC773" s="13"/>
      <c r="BD773" s="13"/>
      <c r="BE773" s="13"/>
      <c r="BF773" s="13"/>
      <c r="BG773" s="13"/>
    </row>
    <row r="774" spans="1:59" x14ac:dyDescent="0.35">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c r="AK774" s="13"/>
      <c r="AL774" s="13"/>
      <c r="AM774" s="13"/>
      <c r="AN774" s="13"/>
      <c r="AO774" s="13"/>
      <c r="AP774" s="13"/>
      <c r="AQ774" s="13"/>
      <c r="AR774" s="13"/>
      <c r="AS774" s="13"/>
      <c r="AT774" s="13"/>
      <c r="AU774" s="13"/>
      <c r="AV774" s="13"/>
      <c r="AW774" s="13"/>
      <c r="AX774" s="13"/>
      <c r="AY774" s="13"/>
      <c r="AZ774" s="13"/>
      <c r="BA774" s="13"/>
      <c r="BB774" s="13"/>
      <c r="BC774" s="13"/>
      <c r="BD774" s="13"/>
      <c r="BE774" s="13"/>
      <c r="BF774" s="13"/>
      <c r="BG774" s="13"/>
    </row>
    <row r="775" spans="1:59" x14ac:dyDescent="0.35">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c r="AK775" s="13"/>
      <c r="AL775" s="13"/>
      <c r="AM775" s="13"/>
      <c r="AN775" s="13"/>
      <c r="AO775" s="13"/>
      <c r="AP775" s="13"/>
      <c r="AQ775" s="13"/>
      <c r="AR775" s="13"/>
      <c r="AS775" s="13"/>
      <c r="AT775" s="13"/>
      <c r="AU775" s="13"/>
      <c r="AV775" s="13"/>
      <c r="AW775" s="13"/>
      <c r="AX775" s="13"/>
      <c r="AY775" s="13"/>
      <c r="AZ775" s="13"/>
      <c r="BA775" s="13"/>
      <c r="BB775" s="13"/>
      <c r="BC775" s="13"/>
      <c r="BD775" s="13"/>
      <c r="BE775" s="13"/>
      <c r="BF775" s="13"/>
      <c r="BG775" s="13"/>
    </row>
    <row r="776" spans="1:59" x14ac:dyDescent="0.35">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c r="AC776" s="13"/>
      <c r="AD776" s="13"/>
      <c r="AE776" s="13"/>
      <c r="AF776" s="13"/>
      <c r="AG776" s="13"/>
      <c r="AH776" s="13"/>
      <c r="AI776" s="13"/>
      <c r="AJ776" s="13"/>
      <c r="AK776" s="13"/>
      <c r="AL776" s="13"/>
      <c r="AM776" s="13"/>
      <c r="AN776" s="13"/>
      <c r="AO776" s="13"/>
      <c r="AP776" s="13"/>
      <c r="AQ776" s="13"/>
      <c r="AR776" s="13"/>
      <c r="AS776" s="13"/>
      <c r="AT776" s="13"/>
      <c r="AU776" s="13"/>
      <c r="AV776" s="13"/>
      <c r="AW776" s="13"/>
      <c r="AX776" s="13"/>
      <c r="AY776" s="13"/>
      <c r="AZ776" s="13"/>
      <c r="BA776" s="13"/>
      <c r="BB776" s="13"/>
      <c r="BC776" s="13"/>
      <c r="BD776" s="13"/>
      <c r="BE776" s="13"/>
      <c r="BF776" s="13"/>
      <c r="BG776" s="13"/>
    </row>
    <row r="777" spans="1:59" x14ac:dyDescent="0.35">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c r="AC777" s="13"/>
      <c r="AD777" s="13"/>
      <c r="AE777" s="13"/>
      <c r="AF777" s="13"/>
      <c r="AG777" s="13"/>
      <c r="AH777" s="13"/>
      <c r="AI777" s="13"/>
      <c r="AJ777" s="13"/>
      <c r="AK777" s="13"/>
      <c r="AL777" s="13"/>
      <c r="AM777" s="13"/>
      <c r="AN777" s="13"/>
      <c r="AO777" s="13"/>
      <c r="AP777" s="13"/>
      <c r="AQ777" s="13"/>
      <c r="AR777" s="13"/>
      <c r="AS777" s="13"/>
      <c r="AT777" s="13"/>
      <c r="AU777" s="13"/>
      <c r="AV777" s="13"/>
      <c r="AW777" s="13"/>
      <c r="AX777" s="13"/>
      <c r="AY777" s="13"/>
      <c r="AZ777" s="13"/>
      <c r="BA777" s="13"/>
      <c r="BB777" s="13"/>
      <c r="BC777" s="13"/>
      <c r="BD777" s="13"/>
      <c r="BE777" s="13"/>
      <c r="BF777" s="13"/>
      <c r="BG777" s="13"/>
    </row>
    <row r="778" spans="1:59" x14ac:dyDescent="0.35">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c r="AC778" s="13"/>
      <c r="AD778" s="13"/>
      <c r="AE778" s="13"/>
      <c r="AF778" s="13"/>
      <c r="AG778" s="13"/>
      <c r="AH778" s="13"/>
      <c r="AI778" s="13"/>
      <c r="AJ778" s="13"/>
      <c r="AK778" s="13"/>
      <c r="AL778" s="13"/>
      <c r="AM778" s="13"/>
      <c r="AN778" s="13"/>
      <c r="AO778" s="13"/>
      <c r="AP778" s="13"/>
      <c r="AQ778" s="13"/>
      <c r="AR778" s="13"/>
      <c r="AS778" s="13"/>
      <c r="AT778" s="13"/>
      <c r="AU778" s="13"/>
      <c r="AV778" s="13"/>
      <c r="AW778" s="13"/>
      <c r="AX778" s="13"/>
      <c r="AY778" s="13"/>
      <c r="AZ778" s="13"/>
      <c r="BA778" s="13"/>
      <c r="BB778" s="13"/>
      <c r="BC778" s="13"/>
      <c r="BD778" s="13"/>
      <c r="BE778" s="13"/>
      <c r="BF778" s="13"/>
      <c r="BG778" s="13"/>
    </row>
    <row r="779" spans="1:59" x14ac:dyDescent="0.35">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c r="AC779" s="13"/>
      <c r="AD779" s="13"/>
      <c r="AE779" s="13"/>
      <c r="AF779" s="13"/>
      <c r="AG779" s="13"/>
      <c r="AH779" s="13"/>
      <c r="AI779" s="13"/>
      <c r="AJ779" s="13"/>
      <c r="AK779" s="13"/>
      <c r="AL779" s="13"/>
      <c r="AM779" s="13"/>
      <c r="AN779" s="13"/>
      <c r="AO779" s="13"/>
      <c r="AP779" s="13"/>
      <c r="AQ779" s="13"/>
      <c r="AR779" s="13"/>
      <c r="AS779" s="13"/>
      <c r="AT779" s="13"/>
      <c r="AU779" s="13"/>
      <c r="AV779" s="13"/>
      <c r="AW779" s="13"/>
      <c r="AX779" s="13"/>
      <c r="AY779" s="13"/>
      <c r="AZ779" s="13"/>
      <c r="BA779" s="13"/>
      <c r="BB779" s="13"/>
      <c r="BC779" s="13"/>
      <c r="BD779" s="13"/>
      <c r="BE779" s="13"/>
      <c r="BF779" s="13"/>
      <c r="BG779" s="13"/>
    </row>
    <row r="780" spans="1:59" x14ac:dyDescent="0.35">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c r="AC780" s="13"/>
      <c r="AD780" s="13"/>
      <c r="AE780" s="13"/>
      <c r="AF780" s="13"/>
      <c r="AG780" s="13"/>
      <c r="AH780" s="13"/>
      <c r="AI780" s="13"/>
      <c r="AJ780" s="13"/>
      <c r="AK780" s="13"/>
      <c r="AL780" s="13"/>
      <c r="AM780" s="13"/>
      <c r="AN780" s="13"/>
      <c r="AO780" s="13"/>
      <c r="AP780" s="13"/>
      <c r="AQ780" s="13"/>
      <c r="AR780" s="13"/>
      <c r="AS780" s="13"/>
      <c r="AT780" s="13"/>
      <c r="AU780" s="13"/>
      <c r="AV780" s="13"/>
      <c r="AW780" s="13"/>
      <c r="AX780" s="13"/>
      <c r="AY780" s="13"/>
      <c r="AZ780" s="13"/>
      <c r="BA780" s="13"/>
      <c r="BB780" s="13"/>
      <c r="BC780" s="13"/>
      <c r="BD780" s="13"/>
      <c r="BE780" s="13"/>
      <c r="BF780" s="13"/>
      <c r="BG780" s="13"/>
    </row>
    <row r="781" spans="1:59" x14ac:dyDescent="0.35">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c r="AD781" s="13"/>
      <c r="AE781" s="13"/>
      <c r="AF781" s="13"/>
      <c r="AG781" s="13"/>
      <c r="AH781" s="13"/>
      <c r="AI781" s="13"/>
      <c r="AJ781" s="13"/>
      <c r="AK781" s="13"/>
      <c r="AL781" s="13"/>
      <c r="AM781" s="13"/>
      <c r="AN781" s="13"/>
      <c r="AO781" s="13"/>
      <c r="AP781" s="13"/>
      <c r="AQ781" s="13"/>
      <c r="AR781" s="13"/>
      <c r="AS781" s="13"/>
      <c r="AT781" s="13"/>
      <c r="AU781" s="13"/>
      <c r="AV781" s="13"/>
      <c r="AW781" s="13"/>
      <c r="AX781" s="13"/>
      <c r="AY781" s="13"/>
      <c r="AZ781" s="13"/>
      <c r="BA781" s="13"/>
      <c r="BB781" s="13"/>
      <c r="BC781" s="13"/>
      <c r="BD781" s="13"/>
      <c r="BE781" s="13"/>
      <c r="BF781" s="13"/>
      <c r="BG781" s="13"/>
    </row>
    <row r="782" spans="1:59" x14ac:dyDescent="0.35">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c r="AC782" s="13"/>
      <c r="AD782" s="13"/>
      <c r="AE782" s="13"/>
      <c r="AF782" s="13"/>
      <c r="AG782" s="13"/>
      <c r="AH782" s="13"/>
      <c r="AI782" s="13"/>
      <c r="AJ782" s="13"/>
      <c r="AK782" s="13"/>
      <c r="AL782" s="13"/>
      <c r="AM782" s="13"/>
      <c r="AN782" s="13"/>
      <c r="AO782" s="13"/>
      <c r="AP782" s="13"/>
      <c r="AQ782" s="13"/>
      <c r="AR782" s="13"/>
      <c r="AS782" s="13"/>
      <c r="AT782" s="13"/>
      <c r="AU782" s="13"/>
      <c r="AV782" s="13"/>
      <c r="AW782" s="13"/>
      <c r="AX782" s="13"/>
      <c r="AY782" s="13"/>
      <c r="AZ782" s="13"/>
      <c r="BA782" s="13"/>
      <c r="BB782" s="13"/>
      <c r="BC782" s="13"/>
      <c r="BD782" s="13"/>
      <c r="BE782" s="13"/>
      <c r="BF782" s="13"/>
      <c r="BG782" s="13"/>
    </row>
    <row r="783" spans="1:59" x14ac:dyDescent="0.35">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c r="AC783" s="13"/>
      <c r="AD783" s="13"/>
      <c r="AE783" s="13"/>
      <c r="AF783" s="13"/>
      <c r="AG783" s="13"/>
      <c r="AH783" s="13"/>
      <c r="AI783" s="13"/>
      <c r="AJ783" s="13"/>
      <c r="AK783" s="13"/>
      <c r="AL783" s="13"/>
      <c r="AM783" s="13"/>
      <c r="AN783" s="13"/>
      <c r="AO783" s="13"/>
      <c r="AP783" s="13"/>
      <c r="AQ783" s="13"/>
      <c r="AR783" s="13"/>
      <c r="AS783" s="13"/>
      <c r="AT783" s="13"/>
      <c r="AU783" s="13"/>
      <c r="AV783" s="13"/>
      <c r="AW783" s="13"/>
      <c r="AX783" s="13"/>
      <c r="AY783" s="13"/>
      <c r="AZ783" s="13"/>
      <c r="BA783" s="13"/>
      <c r="BB783" s="13"/>
      <c r="BC783" s="13"/>
      <c r="BD783" s="13"/>
      <c r="BE783" s="13"/>
      <c r="BF783" s="13"/>
      <c r="BG783" s="13"/>
    </row>
    <row r="784" spans="1:59" x14ac:dyDescent="0.35">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c r="AC784" s="13"/>
      <c r="AD784" s="13"/>
      <c r="AE784" s="13"/>
      <c r="AF784" s="13"/>
      <c r="AG784" s="13"/>
      <c r="AH784" s="13"/>
      <c r="AI784" s="13"/>
      <c r="AJ784" s="13"/>
      <c r="AK784" s="13"/>
      <c r="AL784" s="13"/>
      <c r="AM784" s="13"/>
      <c r="AN784" s="13"/>
      <c r="AO784" s="13"/>
      <c r="AP784" s="13"/>
      <c r="AQ784" s="13"/>
      <c r="AR784" s="13"/>
      <c r="AS784" s="13"/>
      <c r="AT784" s="13"/>
      <c r="AU784" s="13"/>
      <c r="AV784" s="13"/>
      <c r="AW784" s="13"/>
      <c r="AX784" s="13"/>
      <c r="AY784" s="13"/>
      <c r="AZ784" s="13"/>
      <c r="BA784" s="13"/>
      <c r="BB784" s="13"/>
      <c r="BC784" s="13"/>
      <c r="BD784" s="13"/>
      <c r="BE784" s="13"/>
      <c r="BF784" s="13"/>
      <c r="BG784" s="13"/>
    </row>
    <row r="785" spans="1:59" x14ac:dyDescent="0.35">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c r="AC785" s="13"/>
      <c r="AD785" s="13"/>
      <c r="AE785" s="13"/>
      <c r="AF785" s="13"/>
      <c r="AG785" s="13"/>
      <c r="AH785" s="13"/>
      <c r="AI785" s="13"/>
      <c r="AJ785" s="13"/>
      <c r="AK785" s="13"/>
      <c r="AL785" s="13"/>
      <c r="AM785" s="13"/>
      <c r="AN785" s="13"/>
      <c r="AO785" s="13"/>
      <c r="AP785" s="13"/>
      <c r="AQ785" s="13"/>
      <c r="AR785" s="13"/>
      <c r="AS785" s="13"/>
      <c r="AT785" s="13"/>
      <c r="AU785" s="13"/>
      <c r="AV785" s="13"/>
      <c r="AW785" s="13"/>
      <c r="AX785" s="13"/>
      <c r="AY785" s="13"/>
      <c r="AZ785" s="13"/>
      <c r="BA785" s="13"/>
      <c r="BB785" s="13"/>
      <c r="BC785" s="13"/>
      <c r="BD785" s="13"/>
      <c r="BE785" s="13"/>
      <c r="BF785" s="13"/>
      <c r="BG785" s="13"/>
    </row>
    <row r="786" spans="1:59" x14ac:dyDescent="0.35">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c r="AC786" s="13"/>
      <c r="AD786" s="13"/>
      <c r="AE786" s="13"/>
      <c r="AF786" s="13"/>
      <c r="AG786" s="13"/>
      <c r="AH786" s="13"/>
      <c r="AI786" s="13"/>
      <c r="AJ786" s="13"/>
      <c r="AK786" s="13"/>
      <c r="AL786" s="13"/>
      <c r="AM786" s="13"/>
      <c r="AN786" s="13"/>
      <c r="AO786" s="13"/>
      <c r="AP786" s="13"/>
      <c r="AQ786" s="13"/>
      <c r="AR786" s="13"/>
      <c r="AS786" s="13"/>
      <c r="AT786" s="13"/>
      <c r="AU786" s="13"/>
      <c r="AV786" s="13"/>
      <c r="AW786" s="13"/>
      <c r="AX786" s="13"/>
      <c r="AY786" s="13"/>
      <c r="AZ786" s="13"/>
      <c r="BA786" s="13"/>
      <c r="BB786" s="13"/>
      <c r="BC786" s="13"/>
      <c r="BD786" s="13"/>
      <c r="BE786" s="13"/>
      <c r="BF786" s="13"/>
      <c r="BG786" s="13"/>
    </row>
    <row r="787" spans="1:59" x14ac:dyDescent="0.35">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c r="AC787" s="13"/>
      <c r="AD787" s="13"/>
      <c r="AE787" s="13"/>
      <c r="AF787" s="13"/>
      <c r="AG787" s="13"/>
      <c r="AH787" s="13"/>
      <c r="AI787" s="13"/>
      <c r="AJ787" s="13"/>
      <c r="AK787" s="13"/>
      <c r="AL787" s="13"/>
      <c r="AM787" s="13"/>
      <c r="AN787" s="13"/>
      <c r="AO787" s="13"/>
      <c r="AP787" s="13"/>
      <c r="AQ787" s="13"/>
      <c r="AR787" s="13"/>
      <c r="AS787" s="13"/>
      <c r="AT787" s="13"/>
      <c r="AU787" s="13"/>
      <c r="AV787" s="13"/>
      <c r="AW787" s="13"/>
      <c r="AX787" s="13"/>
      <c r="AY787" s="13"/>
      <c r="AZ787" s="13"/>
      <c r="BA787" s="13"/>
      <c r="BB787" s="13"/>
      <c r="BC787" s="13"/>
      <c r="BD787" s="13"/>
      <c r="BE787" s="13"/>
      <c r="BF787" s="13"/>
      <c r="BG787" s="13"/>
    </row>
    <row r="788" spans="1:59" x14ac:dyDescent="0.35">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c r="AC788" s="13"/>
      <c r="AD788" s="13"/>
      <c r="AE788" s="13"/>
      <c r="AF788" s="13"/>
      <c r="AG788" s="13"/>
      <c r="AH788" s="13"/>
      <c r="AI788" s="13"/>
      <c r="AJ788" s="13"/>
      <c r="AK788" s="13"/>
      <c r="AL788" s="13"/>
      <c r="AM788" s="13"/>
      <c r="AN788" s="13"/>
      <c r="AO788" s="13"/>
      <c r="AP788" s="13"/>
      <c r="AQ788" s="13"/>
      <c r="AR788" s="13"/>
      <c r="AS788" s="13"/>
      <c r="AT788" s="13"/>
      <c r="AU788" s="13"/>
      <c r="AV788" s="13"/>
      <c r="AW788" s="13"/>
      <c r="AX788" s="13"/>
      <c r="AY788" s="13"/>
      <c r="AZ788" s="13"/>
      <c r="BA788" s="13"/>
      <c r="BB788" s="13"/>
      <c r="BC788" s="13"/>
      <c r="BD788" s="13"/>
      <c r="BE788" s="13"/>
      <c r="BF788" s="13"/>
      <c r="BG788" s="13"/>
    </row>
    <row r="789" spans="1:59" x14ac:dyDescent="0.35">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c r="AC789" s="13"/>
      <c r="AD789" s="13"/>
      <c r="AE789" s="13"/>
      <c r="AF789" s="13"/>
      <c r="AG789" s="13"/>
      <c r="AH789" s="13"/>
      <c r="AI789" s="13"/>
      <c r="AJ789" s="13"/>
      <c r="AK789" s="13"/>
      <c r="AL789" s="13"/>
      <c r="AM789" s="13"/>
      <c r="AN789" s="13"/>
      <c r="AO789" s="13"/>
      <c r="AP789" s="13"/>
      <c r="AQ789" s="13"/>
      <c r="AR789" s="13"/>
      <c r="AS789" s="13"/>
      <c r="AT789" s="13"/>
      <c r="AU789" s="13"/>
      <c r="AV789" s="13"/>
      <c r="AW789" s="13"/>
      <c r="AX789" s="13"/>
      <c r="AY789" s="13"/>
      <c r="AZ789" s="13"/>
      <c r="BA789" s="13"/>
      <c r="BB789" s="13"/>
      <c r="BC789" s="13"/>
      <c r="BD789" s="13"/>
      <c r="BE789" s="13"/>
      <c r="BF789" s="13"/>
      <c r="BG789" s="13"/>
    </row>
    <row r="790" spans="1:59" x14ac:dyDescent="0.35">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c r="AK790" s="13"/>
      <c r="AL790" s="13"/>
      <c r="AM790" s="13"/>
      <c r="AN790" s="13"/>
      <c r="AO790" s="13"/>
      <c r="AP790" s="13"/>
      <c r="AQ790" s="13"/>
      <c r="AR790" s="13"/>
      <c r="AS790" s="13"/>
      <c r="AT790" s="13"/>
      <c r="AU790" s="13"/>
      <c r="AV790" s="13"/>
      <c r="AW790" s="13"/>
      <c r="AX790" s="13"/>
      <c r="AY790" s="13"/>
      <c r="AZ790" s="13"/>
      <c r="BA790" s="13"/>
      <c r="BB790" s="13"/>
      <c r="BC790" s="13"/>
      <c r="BD790" s="13"/>
      <c r="BE790" s="13"/>
      <c r="BF790" s="13"/>
      <c r="BG790" s="13"/>
    </row>
    <row r="791" spans="1:59" x14ac:dyDescent="0.35">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c r="AK791" s="13"/>
      <c r="AL791" s="13"/>
      <c r="AM791" s="13"/>
      <c r="AN791" s="13"/>
      <c r="AO791" s="13"/>
      <c r="AP791" s="13"/>
      <c r="AQ791" s="13"/>
      <c r="AR791" s="13"/>
      <c r="AS791" s="13"/>
      <c r="AT791" s="13"/>
      <c r="AU791" s="13"/>
      <c r="AV791" s="13"/>
      <c r="AW791" s="13"/>
      <c r="AX791" s="13"/>
      <c r="AY791" s="13"/>
      <c r="AZ791" s="13"/>
      <c r="BA791" s="13"/>
      <c r="BB791" s="13"/>
      <c r="BC791" s="13"/>
      <c r="BD791" s="13"/>
      <c r="BE791" s="13"/>
      <c r="BF791" s="13"/>
      <c r="BG791" s="13"/>
    </row>
    <row r="792" spans="1:59" x14ac:dyDescent="0.35">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13"/>
      <c r="BB792" s="13"/>
      <c r="BC792" s="13"/>
      <c r="BD792" s="13"/>
      <c r="BE792" s="13"/>
      <c r="BF792" s="13"/>
      <c r="BG792" s="13"/>
    </row>
    <row r="793" spans="1:59" x14ac:dyDescent="0.35">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c r="AK793" s="13"/>
      <c r="AL793" s="13"/>
      <c r="AM793" s="13"/>
      <c r="AN793" s="13"/>
      <c r="AO793" s="13"/>
      <c r="AP793" s="13"/>
      <c r="AQ793" s="13"/>
      <c r="AR793" s="13"/>
      <c r="AS793" s="13"/>
      <c r="AT793" s="13"/>
      <c r="AU793" s="13"/>
      <c r="AV793" s="13"/>
      <c r="AW793" s="13"/>
      <c r="AX793" s="13"/>
      <c r="AY793" s="13"/>
      <c r="AZ793" s="13"/>
      <c r="BA793" s="13"/>
      <c r="BB793" s="13"/>
      <c r="BC793" s="13"/>
      <c r="BD793" s="13"/>
      <c r="BE793" s="13"/>
      <c r="BF793" s="13"/>
      <c r="BG793" s="13"/>
    </row>
    <row r="794" spans="1:59" x14ac:dyDescent="0.35">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c r="AK794" s="13"/>
      <c r="AL794" s="13"/>
      <c r="AM794" s="13"/>
      <c r="AN794" s="13"/>
      <c r="AO794" s="13"/>
      <c r="AP794" s="13"/>
      <c r="AQ794" s="13"/>
      <c r="AR794" s="13"/>
      <c r="AS794" s="13"/>
      <c r="AT794" s="13"/>
      <c r="AU794" s="13"/>
      <c r="AV794" s="13"/>
      <c r="AW794" s="13"/>
      <c r="AX794" s="13"/>
      <c r="AY794" s="13"/>
      <c r="AZ794" s="13"/>
      <c r="BA794" s="13"/>
      <c r="BB794" s="13"/>
      <c r="BC794" s="13"/>
      <c r="BD794" s="13"/>
      <c r="BE794" s="13"/>
      <c r="BF794" s="13"/>
      <c r="BG794" s="13"/>
    </row>
    <row r="795" spans="1:59" x14ac:dyDescent="0.35">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c r="AK795" s="13"/>
      <c r="AL795" s="13"/>
      <c r="AM795" s="13"/>
      <c r="AN795" s="13"/>
      <c r="AO795" s="13"/>
      <c r="AP795" s="13"/>
      <c r="AQ795" s="13"/>
      <c r="AR795" s="13"/>
      <c r="AS795" s="13"/>
      <c r="AT795" s="13"/>
      <c r="AU795" s="13"/>
      <c r="AV795" s="13"/>
      <c r="AW795" s="13"/>
      <c r="AX795" s="13"/>
      <c r="AY795" s="13"/>
      <c r="AZ795" s="13"/>
      <c r="BA795" s="13"/>
      <c r="BB795" s="13"/>
      <c r="BC795" s="13"/>
      <c r="BD795" s="13"/>
      <c r="BE795" s="13"/>
      <c r="BF795" s="13"/>
      <c r="BG795" s="13"/>
    </row>
    <row r="796" spans="1:59" x14ac:dyDescent="0.35">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c r="AC796" s="13"/>
      <c r="AD796" s="13"/>
      <c r="AE796" s="13"/>
      <c r="AF796" s="13"/>
      <c r="AG796" s="13"/>
      <c r="AH796" s="13"/>
      <c r="AI796" s="13"/>
      <c r="AJ796" s="13"/>
      <c r="AK796" s="13"/>
      <c r="AL796" s="13"/>
      <c r="AM796" s="13"/>
      <c r="AN796" s="13"/>
      <c r="AO796" s="13"/>
      <c r="AP796" s="13"/>
      <c r="AQ796" s="13"/>
      <c r="AR796" s="13"/>
      <c r="AS796" s="13"/>
      <c r="AT796" s="13"/>
      <c r="AU796" s="13"/>
      <c r="AV796" s="13"/>
      <c r="AW796" s="13"/>
      <c r="AX796" s="13"/>
      <c r="AY796" s="13"/>
      <c r="AZ796" s="13"/>
      <c r="BA796" s="13"/>
      <c r="BB796" s="13"/>
      <c r="BC796" s="13"/>
      <c r="BD796" s="13"/>
      <c r="BE796" s="13"/>
      <c r="BF796" s="13"/>
      <c r="BG796" s="13"/>
    </row>
    <row r="797" spans="1:59" x14ac:dyDescent="0.35">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c r="AC797" s="13"/>
      <c r="AD797" s="13"/>
      <c r="AE797" s="13"/>
      <c r="AF797" s="13"/>
      <c r="AG797" s="13"/>
      <c r="AH797" s="13"/>
      <c r="AI797" s="13"/>
      <c r="AJ797" s="13"/>
      <c r="AK797" s="13"/>
      <c r="AL797" s="13"/>
      <c r="AM797" s="13"/>
      <c r="AN797" s="13"/>
      <c r="AO797" s="13"/>
      <c r="AP797" s="13"/>
      <c r="AQ797" s="13"/>
      <c r="AR797" s="13"/>
      <c r="AS797" s="13"/>
      <c r="AT797" s="13"/>
      <c r="AU797" s="13"/>
      <c r="AV797" s="13"/>
      <c r="AW797" s="13"/>
      <c r="AX797" s="13"/>
      <c r="AY797" s="13"/>
      <c r="AZ797" s="13"/>
      <c r="BA797" s="13"/>
      <c r="BB797" s="13"/>
      <c r="BC797" s="13"/>
      <c r="BD797" s="13"/>
      <c r="BE797" s="13"/>
      <c r="BF797" s="13"/>
      <c r="BG797" s="13"/>
    </row>
    <row r="798" spans="1:59" x14ac:dyDescent="0.35">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c r="AK798" s="13"/>
      <c r="AL798" s="13"/>
      <c r="AM798" s="13"/>
      <c r="AN798" s="13"/>
      <c r="AO798" s="13"/>
      <c r="AP798" s="13"/>
      <c r="AQ798" s="13"/>
      <c r="AR798" s="13"/>
      <c r="AS798" s="13"/>
      <c r="AT798" s="13"/>
      <c r="AU798" s="13"/>
      <c r="AV798" s="13"/>
      <c r="AW798" s="13"/>
      <c r="AX798" s="13"/>
      <c r="AY798" s="13"/>
      <c r="AZ798" s="13"/>
      <c r="BA798" s="13"/>
      <c r="BB798" s="13"/>
      <c r="BC798" s="13"/>
      <c r="BD798" s="13"/>
      <c r="BE798" s="13"/>
      <c r="BF798" s="13"/>
      <c r="BG798" s="13"/>
    </row>
    <row r="799" spans="1:59" x14ac:dyDescent="0.35">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c r="AK799" s="13"/>
      <c r="AL799" s="13"/>
      <c r="AM799" s="13"/>
      <c r="AN799" s="13"/>
      <c r="AO799" s="13"/>
      <c r="AP799" s="13"/>
      <c r="AQ799" s="13"/>
      <c r="AR799" s="13"/>
      <c r="AS799" s="13"/>
      <c r="AT799" s="13"/>
      <c r="AU799" s="13"/>
      <c r="AV799" s="13"/>
      <c r="AW799" s="13"/>
      <c r="AX799" s="13"/>
      <c r="AY799" s="13"/>
      <c r="AZ799" s="13"/>
      <c r="BA799" s="13"/>
      <c r="BB799" s="13"/>
      <c r="BC799" s="13"/>
      <c r="BD799" s="13"/>
      <c r="BE799" s="13"/>
      <c r="BF799" s="13"/>
      <c r="BG799" s="13"/>
    </row>
    <row r="800" spans="1:59" x14ac:dyDescent="0.35">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c r="AK800" s="13"/>
      <c r="AL800" s="13"/>
      <c r="AM800" s="13"/>
      <c r="AN800" s="13"/>
      <c r="AO800" s="13"/>
      <c r="AP800" s="13"/>
      <c r="AQ800" s="13"/>
      <c r="AR800" s="13"/>
      <c r="AS800" s="13"/>
      <c r="AT800" s="13"/>
      <c r="AU800" s="13"/>
      <c r="AV800" s="13"/>
      <c r="AW800" s="13"/>
      <c r="AX800" s="13"/>
      <c r="AY800" s="13"/>
      <c r="AZ800" s="13"/>
      <c r="BA800" s="13"/>
      <c r="BB800" s="13"/>
      <c r="BC800" s="13"/>
      <c r="BD800" s="13"/>
      <c r="BE800" s="13"/>
      <c r="BF800" s="13"/>
      <c r="BG800" s="13"/>
    </row>
    <row r="801" spans="1:59" x14ac:dyDescent="0.35">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c r="AK801" s="13"/>
      <c r="AL801" s="13"/>
      <c r="AM801" s="13"/>
      <c r="AN801" s="13"/>
      <c r="AO801" s="13"/>
      <c r="AP801" s="13"/>
      <c r="AQ801" s="13"/>
      <c r="AR801" s="13"/>
      <c r="AS801" s="13"/>
      <c r="AT801" s="13"/>
      <c r="AU801" s="13"/>
      <c r="AV801" s="13"/>
      <c r="AW801" s="13"/>
      <c r="AX801" s="13"/>
      <c r="AY801" s="13"/>
      <c r="AZ801" s="13"/>
      <c r="BA801" s="13"/>
      <c r="BB801" s="13"/>
      <c r="BC801" s="13"/>
      <c r="BD801" s="13"/>
      <c r="BE801" s="13"/>
      <c r="BF801" s="13"/>
      <c r="BG801" s="13"/>
    </row>
    <row r="802" spans="1:59" x14ac:dyDescent="0.35">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13"/>
      <c r="AI802" s="13"/>
      <c r="AJ802" s="13"/>
      <c r="AK802" s="13"/>
      <c r="AL802" s="13"/>
      <c r="AM802" s="13"/>
      <c r="AN802" s="13"/>
      <c r="AO802" s="13"/>
      <c r="AP802" s="13"/>
      <c r="AQ802" s="13"/>
      <c r="AR802" s="13"/>
      <c r="AS802" s="13"/>
      <c r="AT802" s="13"/>
      <c r="AU802" s="13"/>
      <c r="AV802" s="13"/>
      <c r="AW802" s="13"/>
      <c r="AX802" s="13"/>
      <c r="AY802" s="13"/>
      <c r="AZ802" s="13"/>
      <c r="BA802" s="13"/>
      <c r="BB802" s="13"/>
      <c r="BC802" s="13"/>
      <c r="BD802" s="13"/>
      <c r="BE802" s="13"/>
      <c r="BF802" s="13"/>
      <c r="BG802" s="13"/>
    </row>
    <row r="803" spans="1:59" x14ac:dyDescent="0.35">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c r="AC803" s="13"/>
      <c r="AD803" s="13"/>
      <c r="AE803" s="13"/>
      <c r="AF803" s="13"/>
      <c r="AG803" s="13"/>
      <c r="AH803" s="13"/>
      <c r="AI803" s="13"/>
      <c r="AJ803" s="13"/>
      <c r="AK803" s="13"/>
      <c r="AL803" s="13"/>
      <c r="AM803" s="13"/>
      <c r="AN803" s="13"/>
      <c r="AO803" s="13"/>
      <c r="AP803" s="13"/>
      <c r="AQ803" s="13"/>
      <c r="AR803" s="13"/>
      <c r="AS803" s="13"/>
      <c r="AT803" s="13"/>
      <c r="AU803" s="13"/>
      <c r="AV803" s="13"/>
      <c r="AW803" s="13"/>
      <c r="AX803" s="13"/>
      <c r="AY803" s="13"/>
      <c r="AZ803" s="13"/>
      <c r="BA803" s="13"/>
      <c r="BB803" s="13"/>
      <c r="BC803" s="13"/>
      <c r="BD803" s="13"/>
      <c r="BE803" s="13"/>
      <c r="BF803" s="13"/>
      <c r="BG803" s="13"/>
    </row>
    <row r="804" spans="1:59" x14ac:dyDescent="0.35">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c r="AK804" s="13"/>
      <c r="AL804" s="13"/>
      <c r="AM804" s="13"/>
      <c r="AN804" s="13"/>
      <c r="AO804" s="13"/>
      <c r="AP804" s="13"/>
      <c r="AQ804" s="13"/>
      <c r="AR804" s="13"/>
      <c r="AS804" s="13"/>
      <c r="AT804" s="13"/>
      <c r="AU804" s="13"/>
      <c r="AV804" s="13"/>
      <c r="AW804" s="13"/>
      <c r="AX804" s="13"/>
      <c r="AY804" s="13"/>
      <c r="AZ804" s="13"/>
      <c r="BA804" s="13"/>
      <c r="BB804" s="13"/>
      <c r="BC804" s="13"/>
      <c r="BD804" s="13"/>
      <c r="BE804" s="13"/>
      <c r="BF804" s="13"/>
      <c r="BG804" s="13"/>
    </row>
    <row r="805" spans="1:59" x14ac:dyDescent="0.35">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c r="AK805" s="13"/>
      <c r="AL805" s="13"/>
      <c r="AM805" s="13"/>
      <c r="AN805" s="13"/>
      <c r="AO805" s="13"/>
      <c r="AP805" s="13"/>
      <c r="AQ805" s="13"/>
      <c r="AR805" s="13"/>
      <c r="AS805" s="13"/>
      <c r="AT805" s="13"/>
      <c r="AU805" s="13"/>
      <c r="AV805" s="13"/>
      <c r="AW805" s="13"/>
      <c r="AX805" s="13"/>
      <c r="AY805" s="13"/>
      <c r="AZ805" s="13"/>
      <c r="BA805" s="13"/>
      <c r="BB805" s="13"/>
      <c r="BC805" s="13"/>
      <c r="BD805" s="13"/>
      <c r="BE805" s="13"/>
      <c r="BF805" s="13"/>
      <c r="BG805" s="13"/>
    </row>
    <row r="806" spans="1:59" x14ac:dyDescent="0.35">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c r="AK806" s="13"/>
      <c r="AL806" s="13"/>
      <c r="AM806" s="13"/>
      <c r="AN806" s="13"/>
      <c r="AO806" s="13"/>
      <c r="AP806" s="13"/>
      <c r="AQ806" s="13"/>
      <c r="AR806" s="13"/>
      <c r="AS806" s="13"/>
      <c r="AT806" s="13"/>
      <c r="AU806" s="13"/>
      <c r="AV806" s="13"/>
      <c r="AW806" s="13"/>
      <c r="AX806" s="13"/>
      <c r="AY806" s="13"/>
      <c r="AZ806" s="13"/>
      <c r="BA806" s="13"/>
      <c r="BB806" s="13"/>
      <c r="BC806" s="13"/>
      <c r="BD806" s="13"/>
      <c r="BE806" s="13"/>
      <c r="BF806" s="13"/>
      <c r="BG806" s="13"/>
    </row>
    <row r="807" spans="1:59" x14ac:dyDescent="0.35">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c r="AK807" s="13"/>
      <c r="AL807" s="13"/>
      <c r="AM807" s="13"/>
      <c r="AN807" s="13"/>
      <c r="AO807" s="13"/>
      <c r="AP807" s="13"/>
      <c r="AQ807" s="13"/>
      <c r="AR807" s="13"/>
      <c r="AS807" s="13"/>
      <c r="AT807" s="13"/>
      <c r="AU807" s="13"/>
      <c r="AV807" s="13"/>
      <c r="AW807" s="13"/>
      <c r="AX807" s="13"/>
      <c r="AY807" s="13"/>
      <c r="AZ807" s="13"/>
      <c r="BA807" s="13"/>
      <c r="BB807" s="13"/>
      <c r="BC807" s="13"/>
      <c r="BD807" s="13"/>
      <c r="BE807" s="13"/>
      <c r="BF807" s="13"/>
      <c r="BG807" s="13"/>
    </row>
    <row r="808" spans="1:59" x14ac:dyDescent="0.35">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c r="AK808" s="13"/>
      <c r="AL808" s="13"/>
      <c r="AM808" s="13"/>
      <c r="AN808" s="13"/>
      <c r="AO808" s="13"/>
      <c r="AP808" s="13"/>
      <c r="AQ808" s="13"/>
      <c r="AR808" s="13"/>
      <c r="AS808" s="13"/>
      <c r="AT808" s="13"/>
      <c r="AU808" s="13"/>
      <c r="AV808" s="13"/>
      <c r="AW808" s="13"/>
      <c r="AX808" s="13"/>
      <c r="AY808" s="13"/>
      <c r="AZ808" s="13"/>
      <c r="BA808" s="13"/>
      <c r="BB808" s="13"/>
      <c r="BC808" s="13"/>
      <c r="BD808" s="13"/>
      <c r="BE808" s="13"/>
      <c r="BF808" s="13"/>
      <c r="BG808" s="13"/>
    </row>
    <row r="809" spans="1:59" x14ac:dyDescent="0.35">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c r="AK809" s="13"/>
      <c r="AL809" s="13"/>
      <c r="AM809" s="13"/>
      <c r="AN809" s="13"/>
      <c r="AO809" s="13"/>
      <c r="AP809" s="13"/>
      <c r="AQ809" s="13"/>
      <c r="AR809" s="13"/>
      <c r="AS809" s="13"/>
      <c r="AT809" s="13"/>
      <c r="AU809" s="13"/>
      <c r="AV809" s="13"/>
      <c r="AW809" s="13"/>
      <c r="AX809" s="13"/>
      <c r="AY809" s="13"/>
      <c r="AZ809" s="13"/>
      <c r="BA809" s="13"/>
      <c r="BB809" s="13"/>
      <c r="BC809" s="13"/>
      <c r="BD809" s="13"/>
      <c r="BE809" s="13"/>
      <c r="BF809" s="13"/>
      <c r="BG809" s="13"/>
    </row>
    <row r="810" spans="1:59" x14ac:dyDescent="0.35">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c r="AC810" s="13"/>
      <c r="AD810" s="13"/>
      <c r="AE810" s="13"/>
      <c r="AF810" s="13"/>
      <c r="AG810" s="13"/>
      <c r="AH810" s="13"/>
      <c r="AI810" s="13"/>
      <c r="AJ810" s="13"/>
      <c r="AK810" s="13"/>
      <c r="AL810" s="13"/>
      <c r="AM810" s="13"/>
      <c r="AN810" s="13"/>
      <c r="AO810" s="13"/>
      <c r="AP810" s="13"/>
      <c r="AQ810" s="13"/>
      <c r="AR810" s="13"/>
      <c r="AS810" s="13"/>
      <c r="AT810" s="13"/>
      <c r="AU810" s="13"/>
      <c r="AV810" s="13"/>
      <c r="AW810" s="13"/>
      <c r="AX810" s="13"/>
      <c r="AY810" s="13"/>
      <c r="AZ810" s="13"/>
      <c r="BA810" s="13"/>
      <c r="BB810" s="13"/>
      <c r="BC810" s="13"/>
      <c r="BD810" s="13"/>
      <c r="BE810" s="13"/>
      <c r="BF810" s="13"/>
      <c r="BG810" s="13"/>
    </row>
    <row r="811" spans="1:59" x14ac:dyDescent="0.35">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c r="AK811" s="13"/>
      <c r="AL811" s="13"/>
      <c r="AM811" s="13"/>
      <c r="AN811" s="13"/>
      <c r="AO811" s="13"/>
      <c r="AP811" s="13"/>
      <c r="AQ811" s="13"/>
      <c r="AR811" s="13"/>
      <c r="AS811" s="13"/>
      <c r="AT811" s="13"/>
      <c r="AU811" s="13"/>
      <c r="AV811" s="13"/>
      <c r="AW811" s="13"/>
      <c r="AX811" s="13"/>
      <c r="AY811" s="13"/>
      <c r="AZ811" s="13"/>
      <c r="BA811" s="13"/>
      <c r="BB811" s="13"/>
      <c r="BC811" s="13"/>
      <c r="BD811" s="13"/>
      <c r="BE811" s="13"/>
      <c r="BF811" s="13"/>
      <c r="BG811" s="13"/>
    </row>
    <row r="812" spans="1:59" x14ac:dyDescent="0.35">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c r="AK812" s="13"/>
      <c r="AL812" s="13"/>
      <c r="AM812" s="13"/>
      <c r="AN812" s="13"/>
      <c r="AO812" s="13"/>
      <c r="AP812" s="13"/>
      <c r="AQ812" s="13"/>
      <c r="AR812" s="13"/>
      <c r="AS812" s="13"/>
      <c r="AT812" s="13"/>
      <c r="AU812" s="13"/>
      <c r="AV812" s="13"/>
      <c r="AW812" s="13"/>
      <c r="AX812" s="13"/>
      <c r="AY812" s="13"/>
      <c r="AZ812" s="13"/>
      <c r="BA812" s="13"/>
      <c r="BB812" s="13"/>
      <c r="BC812" s="13"/>
      <c r="BD812" s="13"/>
      <c r="BE812" s="13"/>
      <c r="BF812" s="13"/>
      <c r="BG812" s="13"/>
    </row>
    <row r="813" spans="1:59" x14ac:dyDescent="0.35">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c r="AK813" s="13"/>
      <c r="AL813" s="13"/>
      <c r="AM813" s="13"/>
      <c r="AN813" s="13"/>
      <c r="AO813" s="13"/>
      <c r="AP813" s="13"/>
      <c r="AQ813" s="13"/>
      <c r="AR813" s="13"/>
      <c r="AS813" s="13"/>
      <c r="AT813" s="13"/>
      <c r="AU813" s="13"/>
      <c r="AV813" s="13"/>
      <c r="AW813" s="13"/>
      <c r="AX813" s="13"/>
      <c r="AY813" s="13"/>
      <c r="AZ813" s="13"/>
      <c r="BA813" s="13"/>
      <c r="BB813" s="13"/>
      <c r="BC813" s="13"/>
      <c r="BD813" s="13"/>
      <c r="BE813" s="13"/>
      <c r="BF813" s="13"/>
      <c r="BG813" s="13"/>
    </row>
    <row r="814" spans="1:59" x14ac:dyDescent="0.35">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c r="AC814" s="13"/>
      <c r="AD814" s="13"/>
      <c r="AE814" s="13"/>
      <c r="AF814" s="13"/>
      <c r="AG814" s="13"/>
      <c r="AH814" s="13"/>
      <c r="AI814" s="13"/>
      <c r="AJ814" s="13"/>
      <c r="AK814" s="13"/>
      <c r="AL814" s="13"/>
      <c r="AM814" s="13"/>
      <c r="AN814" s="13"/>
      <c r="AO814" s="13"/>
      <c r="AP814" s="13"/>
      <c r="AQ814" s="13"/>
      <c r="AR814" s="13"/>
      <c r="AS814" s="13"/>
      <c r="AT814" s="13"/>
      <c r="AU814" s="13"/>
      <c r="AV814" s="13"/>
      <c r="AW814" s="13"/>
      <c r="AX814" s="13"/>
      <c r="AY814" s="13"/>
      <c r="AZ814" s="13"/>
      <c r="BA814" s="13"/>
      <c r="BB814" s="13"/>
      <c r="BC814" s="13"/>
      <c r="BD814" s="13"/>
      <c r="BE814" s="13"/>
      <c r="BF814" s="13"/>
      <c r="BG814" s="13"/>
    </row>
    <row r="815" spans="1:59" x14ac:dyDescent="0.35">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c r="AK815" s="13"/>
      <c r="AL815" s="13"/>
      <c r="AM815" s="13"/>
      <c r="AN815" s="13"/>
      <c r="AO815" s="13"/>
      <c r="AP815" s="13"/>
      <c r="AQ815" s="13"/>
      <c r="AR815" s="13"/>
      <c r="AS815" s="13"/>
      <c r="AT815" s="13"/>
      <c r="AU815" s="13"/>
      <c r="AV815" s="13"/>
      <c r="AW815" s="13"/>
      <c r="AX815" s="13"/>
      <c r="AY815" s="13"/>
      <c r="AZ815" s="13"/>
      <c r="BA815" s="13"/>
      <c r="BB815" s="13"/>
      <c r="BC815" s="13"/>
      <c r="BD815" s="13"/>
      <c r="BE815" s="13"/>
      <c r="BF815" s="13"/>
      <c r="BG815" s="13"/>
    </row>
    <row r="816" spans="1:59" x14ac:dyDescent="0.35">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c r="AC816" s="13"/>
      <c r="AD816" s="13"/>
      <c r="AE816" s="13"/>
      <c r="AF816" s="13"/>
      <c r="AG816" s="13"/>
      <c r="AH816" s="13"/>
      <c r="AI816" s="13"/>
      <c r="AJ816" s="13"/>
      <c r="AK816" s="13"/>
      <c r="AL816" s="13"/>
      <c r="AM816" s="13"/>
      <c r="AN816" s="13"/>
      <c r="AO816" s="13"/>
      <c r="AP816" s="13"/>
      <c r="AQ816" s="13"/>
      <c r="AR816" s="13"/>
      <c r="AS816" s="13"/>
      <c r="AT816" s="13"/>
      <c r="AU816" s="13"/>
      <c r="AV816" s="13"/>
      <c r="AW816" s="13"/>
      <c r="AX816" s="13"/>
      <c r="AY816" s="13"/>
      <c r="AZ816" s="13"/>
      <c r="BA816" s="13"/>
      <c r="BB816" s="13"/>
      <c r="BC816" s="13"/>
      <c r="BD816" s="13"/>
      <c r="BE816" s="13"/>
      <c r="BF816" s="13"/>
      <c r="BG816" s="13"/>
    </row>
    <row r="817" spans="1:59" x14ac:dyDescent="0.35">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c r="AK817" s="13"/>
      <c r="AL817" s="13"/>
      <c r="AM817" s="13"/>
      <c r="AN817" s="13"/>
      <c r="AO817" s="13"/>
      <c r="AP817" s="13"/>
      <c r="AQ817" s="13"/>
      <c r="AR817" s="13"/>
      <c r="AS817" s="13"/>
      <c r="AT817" s="13"/>
      <c r="AU817" s="13"/>
      <c r="AV817" s="13"/>
      <c r="AW817" s="13"/>
      <c r="AX817" s="13"/>
      <c r="AY817" s="13"/>
      <c r="AZ817" s="13"/>
      <c r="BA817" s="13"/>
      <c r="BB817" s="13"/>
      <c r="BC817" s="13"/>
      <c r="BD817" s="13"/>
      <c r="BE817" s="13"/>
      <c r="BF817" s="13"/>
      <c r="BG817" s="13"/>
    </row>
    <row r="818" spans="1:59" x14ac:dyDescent="0.35">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c r="AC818" s="13"/>
      <c r="AD818" s="13"/>
      <c r="AE818" s="13"/>
      <c r="AF818" s="13"/>
      <c r="AG818" s="13"/>
      <c r="AH818" s="13"/>
      <c r="AI818" s="13"/>
      <c r="AJ818" s="13"/>
      <c r="AK818" s="13"/>
      <c r="AL818" s="13"/>
      <c r="AM818" s="13"/>
      <c r="AN818" s="13"/>
      <c r="AO818" s="13"/>
      <c r="AP818" s="13"/>
      <c r="AQ818" s="13"/>
      <c r="AR818" s="13"/>
      <c r="AS818" s="13"/>
      <c r="AT818" s="13"/>
      <c r="AU818" s="13"/>
      <c r="AV818" s="13"/>
      <c r="AW818" s="13"/>
      <c r="AX818" s="13"/>
      <c r="AY818" s="13"/>
      <c r="AZ818" s="13"/>
      <c r="BA818" s="13"/>
      <c r="BB818" s="13"/>
      <c r="BC818" s="13"/>
      <c r="BD818" s="13"/>
      <c r="BE818" s="13"/>
      <c r="BF818" s="13"/>
      <c r="BG818" s="13"/>
    </row>
    <row r="819" spans="1:59" x14ac:dyDescent="0.35">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c r="AC819" s="13"/>
      <c r="AD819" s="13"/>
      <c r="AE819" s="13"/>
      <c r="AF819" s="13"/>
      <c r="AG819" s="13"/>
      <c r="AH819" s="13"/>
      <c r="AI819" s="13"/>
      <c r="AJ819" s="13"/>
      <c r="AK819" s="13"/>
      <c r="AL819" s="13"/>
      <c r="AM819" s="13"/>
      <c r="AN819" s="13"/>
      <c r="AO819" s="13"/>
      <c r="AP819" s="13"/>
      <c r="AQ819" s="13"/>
      <c r="AR819" s="13"/>
      <c r="AS819" s="13"/>
      <c r="AT819" s="13"/>
      <c r="AU819" s="13"/>
      <c r="AV819" s="13"/>
      <c r="AW819" s="13"/>
      <c r="AX819" s="13"/>
      <c r="AY819" s="13"/>
      <c r="AZ819" s="13"/>
      <c r="BA819" s="13"/>
      <c r="BB819" s="13"/>
      <c r="BC819" s="13"/>
      <c r="BD819" s="13"/>
      <c r="BE819" s="13"/>
      <c r="BF819" s="13"/>
      <c r="BG819" s="13"/>
    </row>
    <row r="820" spans="1:59" x14ac:dyDescent="0.35">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c r="AC820" s="13"/>
      <c r="AD820" s="13"/>
      <c r="AE820" s="13"/>
      <c r="AF820" s="13"/>
      <c r="AG820" s="13"/>
      <c r="AH820" s="13"/>
      <c r="AI820" s="13"/>
      <c r="AJ820" s="13"/>
      <c r="AK820" s="13"/>
      <c r="AL820" s="13"/>
      <c r="AM820" s="13"/>
      <c r="AN820" s="13"/>
      <c r="AO820" s="13"/>
      <c r="AP820" s="13"/>
      <c r="AQ820" s="13"/>
      <c r="AR820" s="13"/>
      <c r="AS820" s="13"/>
      <c r="AT820" s="13"/>
      <c r="AU820" s="13"/>
      <c r="AV820" s="13"/>
      <c r="AW820" s="13"/>
      <c r="AX820" s="13"/>
      <c r="AY820" s="13"/>
      <c r="AZ820" s="13"/>
      <c r="BA820" s="13"/>
      <c r="BB820" s="13"/>
      <c r="BC820" s="13"/>
      <c r="BD820" s="13"/>
      <c r="BE820" s="13"/>
      <c r="BF820" s="13"/>
      <c r="BG820" s="13"/>
    </row>
    <row r="821" spans="1:59" x14ac:dyDescent="0.35">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c r="AC821" s="13"/>
      <c r="AD821" s="13"/>
      <c r="AE821" s="13"/>
      <c r="AF821" s="13"/>
      <c r="AG821" s="13"/>
      <c r="AH821" s="13"/>
      <c r="AI821" s="13"/>
      <c r="AJ821" s="13"/>
      <c r="AK821" s="13"/>
      <c r="AL821" s="13"/>
      <c r="AM821" s="13"/>
      <c r="AN821" s="13"/>
      <c r="AO821" s="13"/>
      <c r="AP821" s="13"/>
      <c r="AQ821" s="13"/>
      <c r="AR821" s="13"/>
      <c r="AS821" s="13"/>
      <c r="AT821" s="13"/>
      <c r="AU821" s="13"/>
      <c r="AV821" s="13"/>
      <c r="AW821" s="13"/>
      <c r="AX821" s="13"/>
      <c r="AY821" s="13"/>
      <c r="AZ821" s="13"/>
      <c r="BA821" s="13"/>
      <c r="BB821" s="13"/>
      <c r="BC821" s="13"/>
      <c r="BD821" s="13"/>
      <c r="BE821" s="13"/>
      <c r="BF821" s="13"/>
      <c r="BG821" s="13"/>
    </row>
    <row r="822" spans="1:59" x14ac:dyDescent="0.35">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c r="AC822" s="13"/>
      <c r="AD822" s="13"/>
      <c r="AE822" s="13"/>
      <c r="AF822" s="13"/>
      <c r="AG822" s="13"/>
      <c r="AH822" s="13"/>
      <c r="AI822" s="13"/>
      <c r="AJ822" s="13"/>
      <c r="AK822" s="13"/>
      <c r="AL822" s="13"/>
      <c r="AM822" s="13"/>
      <c r="AN822" s="13"/>
      <c r="AO822" s="13"/>
      <c r="AP822" s="13"/>
      <c r="AQ822" s="13"/>
      <c r="AR822" s="13"/>
      <c r="AS822" s="13"/>
      <c r="AT822" s="13"/>
      <c r="AU822" s="13"/>
      <c r="AV822" s="13"/>
      <c r="AW822" s="13"/>
      <c r="AX822" s="13"/>
      <c r="AY822" s="13"/>
      <c r="AZ822" s="13"/>
      <c r="BA822" s="13"/>
      <c r="BB822" s="13"/>
      <c r="BC822" s="13"/>
      <c r="BD822" s="13"/>
      <c r="BE822" s="13"/>
      <c r="BF822" s="13"/>
      <c r="BG822" s="13"/>
    </row>
    <row r="823" spans="1:59" x14ac:dyDescent="0.35">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c r="AC823" s="13"/>
      <c r="AD823" s="13"/>
      <c r="AE823" s="13"/>
      <c r="AF823" s="13"/>
      <c r="AG823" s="13"/>
      <c r="AH823" s="13"/>
      <c r="AI823" s="13"/>
      <c r="AJ823" s="13"/>
      <c r="AK823" s="13"/>
      <c r="AL823" s="13"/>
      <c r="AM823" s="13"/>
      <c r="AN823" s="13"/>
      <c r="AO823" s="13"/>
      <c r="AP823" s="13"/>
      <c r="AQ823" s="13"/>
      <c r="AR823" s="13"/>
      <c r="AS823" s="13"/>
      <c r="AT823" s="13"/>
      <c r="AU823" s="13"/>
      <c r="AV823" s="13"/>
      <c r="AW823" s="13"/>
      <c r="AX823" s="13"/>
      <c r="AY823" s="13"/>
      <c r="AZ823" s="13"/>
      <c r="BA823" s="13"/>
      <c r="BB823" s="13"/>
      <c r="BC823" s="13"/>
      <c r="BD823" s="13"/>
      <c r="BE823" s="13"/>
      <c r="BF823" s="13"/>
      <c r="BG823" s="13"/>
    </row>
    <row r="824" spans="1:59" x14ac:dyDescent="0.35">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c r="AK824" s="13"/>
      <c r="AL824" s="13"/>
      <c r="AM824" s="13"/>
      <c r="AN824" s="13"/>
      <c r="AO824" s="13"/>
      <c r="AP824" s="13"/>
      <c r="AQ824" s="13"/>
      <c r="AR824" s="13"/>
      <c r="AS824" s="13"/>
      <c r="AT824" s="13"/>
      <c r="AU824" s="13"/>
      <c r="AV824" s="13"/>
      <c r="AW824" s="13"/>
      <c r="AX824" s="13"/>
      <c r="AY824" s="13"/>
      <c r="AZ824" s="13"/>
      <c r="BA824" s="13"/>
      <c r="BB824" s="13"/>
      <c r="BC824" s="13"/>
      <c r="BD824" s="13"/>
      <c r="BE824" s="13"/>
      <c r="BF824" s="13"/>
      <c r="BG824" s="13"/>
    </row>
    <row r="825" spans="1:59" x14ac:dyDescent="0.35">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c r="AK825" s="13"/>
      <c r="AL825" s="13"/>
      <c r="AM825" s="13"/>
      <c r="AN825" s="13"/>
      <c r="AO825" s="13"/>
      <c r="AP825" s="13"/>
      <c r="AQ825" s="13"/>
      <c r="AR825" s="13"/>
      <c r="AS825" s="13"/>
      <c r="AT825" s="13"/>
      <c r="AU825" s="13"/>
      <c r="AV825" s="13"/>
      <c r="AW825" s="13"/>
      <c r="AX825" s="13"/>
      <c r="AY825" s="13"/>
      <c r="AZ825" s="13"/>
      <c r="BA825" s="13"/>
      <c r="BB825" s="13"/>
      <c r="BC825" s="13"/>
      <c r="BD825" s="13"/>
      <c r="BE825" s="13"/>
      <c r="BF825" s="13"/>
      <c r="BG825" s="13"/>
    </row>
    <row r="826" spans="1:59" x14ac:dyDescent="0.35">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c r="AC826" s="13"/>
      <c r="AD826" s="13"/>
      <c r="AE826" s="13"/>
      <c r="AF826" s="13"/>
      <c r="AG826" s="13"/>
      <c r="AH826" s="13"/>
      <c r="AI826" s="13"/>
      <c r="AJ826" s="13"/>
      <c r="AK826" s="13"/>
      <c r="AL826" s="13"/>
      <c r="AM826" s="13"/>
      <c r="AN826" s="13"/>
      <c r="AO826" s="13"/>
      <c r="AP826" s="13"/>
      <c r="AQ826" s="13"/>
      <c r="AR826" s="13"/>
      <c r="AS826" s="13"/>
      <c r="AT826" s="13"/>
      <c r="AU826" s="13"/>
      <c r="AV826" s="13"/>
      <c r="AW826" s="13"/>
      <c r="AX826" s="13"/>
      <c r="AY826" s="13"/>
      <c r="AZ826" s="13"/>
      <c r="BA826" s="13"/>
      <c r="BB826" s="13"/>
      <c r="BC826" s="13"/>
      <c r="BD826" s="13"/>
      <c r="BE826" s="13"/>
      <c r="BF826" s="13"/>
      <c r="BG826" s="13"/>
    </row>
    <row r="827" spans="1:59" x14ac:dyDescent="0.35">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c r="AC827" s="13"/>
      <c r="AD827" s="13"/>
      <c r="AE827" s="13"/>
      <c r="AF827" s="13"/>
      <c r="AG827" s="13"/>
      <c r="AH827" s="13"/>
      <c r="AI827" s="13"/>
      <c r="AJ827" s="13"/>
      <c r="AK827" s="13"/>
      <c r="AL827" s="13"/>
      <c r="AM827" s="13"/>
      <c r="AN827" s="13"/>
      <c r="AO827" s="13"/>
      <c r="AP827" s="13"/>
      <c r="AQ827" s="13"/>
      <c r="AR827" s="13"/>
      <c r="AS827" s="13"/>
      <c r="AT827" s="13"/>
      <c r="AU827" s="13"/>
      <c r="AV827" s="13"/>
      <c r="AW827" s="13"/>
      <c r="AX827" s="13"/>
      <c r="AY827" s="13"/>
      <c r="AZ827" s="13"/>
      <c r="BA827" s="13"/>
      <c r="BB827" s="13"/>
      <c r="BC827" s="13"/>
      <c r="BD827" s="13"/>
      <c r="BE827" s="13"/>
      <c r="BF827" s="13"/>
      <c r="BG827" s="13"/>
    </row>
    <row r="828" spans="1:59" x14ac:dyDescent="0.35">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c r="AC828" s="13"/>
      <c r="AD828" s="13"/>
      <c r="AE828" s="13"/>
      <c r="AF828" s="13"/>
      <c r="AG828" s="13"/>
      <c r="AH828" s="13"/>
      <c r="AI828" s="13"/>
      <c r="AJ828" s="13"/>
      <c r="AK828" s="13"/>
      <c r="AL828" s="13"/>
      <c r="AM828" s="13"/>
      <c r="AN828" s="13"/>
      <c r="AO828" s="13"/>
      <c r="AP828" s="13"/>
      <c r="AQ828" s="13"/>
      <c r="AR828" s="13"/>
      <c r="AS828" s="13"/>
      <c r="AT828" s="13"/>
      <c r="AU828" s="13"/>
      <c r="AV828" s="13"/>
      <c r="AW828" s="13"/>
      <c r="AX828" s="13"/>
      <c r="AY828" s="13"/>
      <c r="AZ828" s="13"/>
      <c r="BA828" s="13"/>
      <c r="BB828" s="13"/>
      <c r="BC828" s="13"/>
      <c r="BD828" s="13"/>
      <c r="BE828" s="13"/>
      <c r="BF828" s="13"/>
      <c r="BG828" s="13"/>
    </row>
    <row r="829" spans="1:59" x14ac:dyDescent="0.35">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c r="AC829" s="13"/>
      <c r="AD829" s="13"/>
      <c r="AE829" s="13"/>
      <c r="AF829" s="13"/>
      <c r="AG829" s="13"/>
      <c r="AH829" s="13"/>
      <c r="AI829" s="13"/>
      <c r="AJ829" s="13"/>
      <c r="AK829" s="13"/>
      <c r="AL829" s="13"/>
      <c r="AM829" s="13"/>
      <c r="AN829" s="13"/>
      <c r="AO829" s="13"/>
      <c r="AP829" s="13"/>
      <c r="AQ829" s="13"/>
      <c r="AR829" s="13"/>
      <c r="AS829" s="13"/>
      <c r="AT829" s="13"/>
      <c r="AU829" s="13"/>
      <c r="AV829" s="13"/>
      <c r="AW829" s="13"/>
      <c r="AX829" s="13"/>
      <c r="AY829" s="13"/>
      <c r="AZ829" s="13"/>
      <c r="BA829" s="13"/>
      <c r="BB829" s="13"/>
      <c r="BC829" s="13"/>
      <c r="BD829" s="13"/>
      <c r="BE829" s="13"/>
      <c r="BF829" s="13"/>
      <c r="BG829" s="13"/>
    </row>
    <row r="830" spans="1:59" x14ac:dyDescent="0.35">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c r="AC830" s="13"/>
      <c r="AD830" s="13"/>
      <c r="AE830" s="13"/>
      <c r="AF830" s="13"/>
      <c r="AG830" s="13"/>
      <c r="AH830" s="13"/>
      <c r="AI830" s="13"/>
      <c r="AJ830" s="13"/>
      <c r="AK830" s="13"/>
      <c r="AL830" s="13"/>
      <c r="AM830" s="13"/>
      <c r="AN830" s="13"/>
      <c r="AO830" s="13"/>
      <c r="AP830" s="13"/>
      <c r="AQ830" s="13"/>
      <c r="AR830" s="13"/>
      <c r="AS830" s="13"/>
      <c r="AT830" s="13"/>
      <c r="AU830" s="13"/>
      <c r="AV830" s="13"/>
      <c r="AW830" s="13"/>
      <c r="AX830" s="13"/>
      <c r="AY830" s="13"/>
      <c r="AZ830" s="13"/>
      <c r="BA830" s="13"/>
      <c r="BB830" s="13"/>
      <c r="BC830" s="13"/>
      <c r="BD830" s="13"/>
      <c r="BE830" s="13"/>
      <c r="BF830" s="13"/>
      <c r="BG830" s="13"/>
    </row>
    <row r="831" spans="1:59" x14ac:dyDescent="0.35">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c r="AC831" s="13"/>
      <c r="AD831" s="13"/>
      <c r="AE831" s="13"/>
      <c r="AF831" s="13"/>
      <c r="AG831" s="13"/>
      <c r="AH831" s="13"/>
      <c r="AI831" s="13"/>
      <c r="AJ831" s="13"/>
      <c r="AK831" s="13"/>
      <c r="AL831" s="13"/>
      <c r="AM831" s="13"/>
      <c r="AN831" s="13"/>
      <c r="AO831" s="13"/>
      <c r="AP831" s="13"/>
      <c r="AQ831" s="13"/>
      <c r="AR831" s="13"/>
      <c r="AS831" s="13"/>
      <c r="AT831" s="13"/>
      <c r="AU831" s="13"/>
      <c r="AV831" s="13"/>
      <c r="AW831" s="13"/>
      <c r="AX831" s="13"/>
      <c r="AY831" s="13"/>
      <c r="AZ831" s="13"/>
      <c r="BA831" s="13"/>
      <c r="BB831" s="13"/>
      <c r="BC831" s="13"/>
      <c r="BD831" s="13"/>
      <c r="BE831" s="13"/>
      <c r="BF831" s="13"/>
      <c r="BG831" s="13"/>
    </row>
    <row r="832" spans="1:59" x14ac:dyDescent="0.35">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c r="AK832" s="13"/>
      <c r="AL832" s="13"/>
      <c r="AM832" s="13"/>
      <c r="AN832" s="13"/>
      <c r="AO832" s="13"/>
      <c r="AP832" s="13"/>
      <c r="AQ832" s="13"/>
      <c r="AR832" s="13"/>
      <c r="AS832" s="13"/>
      <c r="AT832" s="13"/>
      <c r="AU832" s="13"/>
      <c r="AV832" s="13"/>
      <c r="AW832" s="13"/>
      <c r="AX832" s="13"/>
      <c r="AY832" s="13"/>
      <c r="AZ832" s="13"/>
      <c r="BA832" s="13"/>
      <c r="BB832" s="13"/>
      <c r="BC832" s="13"/>
      <c r="BD832" s="13"/>
      <c r="BE832" s="13"/>
      <c r="BF832" s="13"/>
      <c r="BG832" s="13"/>
    </row>
    <row r="833" spans="1:59" x14ac:dyDescent="0.35">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c r="AK833" s="13"/>
      <c r="AL833" s="13"/>
      <c r="AM833" s="13"/>
      <c r="AN833" s="13"/>
      <c r="AO833" s="13"/>
      <c r="AP833" s="13"/>
      <c r="AQ833" s="13"/>
      <c r="AR833" s="13"/>
      <c r="AS833" s="13"/>
      <c r="AT833" s="13"/>
      <c r="AU833" s="13"/>
      <c r="AV833" s="13"/>
      <c r="AW833" s="13"/>
      <c r="AX833" s="13"/>
      <c r="AY833" s="13"/>
      <c r="AZ833" s="13"/>
      <c r="BA833" s="13"/>
      <c r="BB833" s="13"/>
      <c r="BC833" s="13"/>
      <c r="BD833" s="13"/>
      <c r="BE833" s="13"/>
      <c r="BF833" s="13"/>
      <c r="BG833" s="13"/>
    </row>
    <row r="834" spans="1:59" x14ac:dyDescent="0.35">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c r="AK834" s="13"/>
      <c r="AL834" s="13"/>
      <c r="AM834" s="13"/>
      <c r="AN834" s="13"/>
      <c r="AO834" s="13"/>
      <c r="AP834" s="13"/>
      <c r="AQ834" s="13"/>
      <c r="AR834" s="13"/>
      <c r="AS834" s="13"/>
      <c r="AT834" s="13"/>
      <c r="AU834" s="13"/>
      <c r="AV834" s="13"/>
      <c r="AW834" s="13"/>
      <c r="AX834" s="13"/>
      <c r="AY834" s="13"/>
      <c r="AZ834" s="13"/>
      <c r="BA834" s="13"/>
      <c r="BB834" s="13"/>
      <c r="BC834" s="13"/>
      <c r="BD834" s="13"/>
      <c r="BE834" s="13"/>
      <c r="BF834" s="13"/>
      <c r="BG834" s="13"/>
    </row>
    <row r="835" spans="1:59" x14ac:dyDescent="0.35">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c r="AK835" s="13"/>
      <c r="AL835" s="13"/>
      <c r="AM835" s="13"/>
      <c r="AN835" s="13"/>
      <c r="AO835" s="13"/>
      <c r="AP835" s="13"/>
      <c r="AQ835" s="13"/>
      <c r="AR835" s="13"/>
      <c r="AS835" s="13"/>
      <c r="AT835" s="13"/>
      <c r="AU835" s="13"/>
      <c r="AV835" s="13"/>
      <c r="AW835" s="13"/>
      <c r="AX835" s="13"/>
      <c r="AY835" s="13"/>
      <c r="AZ835" s="13"/>
      <c r="BA835" s="13"/>
      <c r="BB835" s="13"/>
      <c r="BC835" s="13"/>
      <c r="BD835" s="13"/>
      <c r="BE835" s="13"/>
      <c r="BF835" s="13"/>
      <c r="BG835" s="13"/>
    </row>
    <row r="836" spans="1:59" x14ac:dyDescent="0.35">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c r="AK836" s="13"/>
      <c r="AL836" s="13"/>
      <c r="AM836" s="13"/>
      <c r="AN836" s="13"/>
      <c r="AO836" s="13"/>
      <c r="AP836" s="13"/>
      <c r="AQ836" s="13"/>
      <c r="AR836" s="13"/>
      <c r="AS836" s="13"/>
      <c r="AT836" s="13"/>
      <c r="AU836" s="13"/>
      <c r="AV836" s="13"/>
      <c r="AW836" s="13"/>
      <c r="AX836" s="13"/>
      <c r="AY836" s="13"/>
      <c r="AZ836" s="13"/>
      <c r="BA836" s="13"/>
      <c r="BB836" s="13"/>
      <c r="BC836" s="13"/>
      <c r="BD836" s="13"/>
      <c r="BE836" s="13"/>
      <c r="BF836" s="13"/>
      <c r="BG836" s="13"/>
    </row>
    <row r="837" spans="1:59" x14ac:dyDescent="0.35">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c r="AK837" s="13"/>
      <c r="AL837" s="13"/>
      <c r="AM837" s="13"/>
      <c r="AN837" s="13"/>
      <c r="AO837" s="13"/>
      <c r="AP837" s="13"/>
      <c r="AQ837" s="13"/>
      <c r="AR837" s="13"/>
      <c r="AS837" s="13"/>
      <c r="AT837" s="13"/>
      <c r="AU837" s="13"/>
      <c r="AV837" s="13"/>
      <c r="AW837" s="13"/>
      <c r="AX837" s="13"/>
      <c r="AY837" s="13"/>
      <c r="AZ837" s="13"/>
      <c r="BA837" s="13"/>
      <c r="BB837" s="13"/>
      <c r="BC837" s="13"/>
      <c r="BD837" s="13"/>
      <c r="BE837" s="13"/>
      <c r="BF837" s="13"/>
      <c r="BG837" s="13"/>
    </row>
    <row r="838" spans="1:59" x14ac:dyDescent="0.35">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c r="AC838" s="13"/>
      <c r="AD838" s="13"/>
      <c r="AE838" s="13"/>
      <c r="AF838" s="13"/>
      <c r="AG838" s="13"/>
      <c r="AH838" s="13"/>
      <c r="AI838" s="13"/>
      <c r="AJ838" s="13"/>
      <c r="AK838" s="13"/>
      <c r="AL838" s="13"/>
      <c r="AM838" s="13"/>
      <c r="AN838" s="13"/>
      <c r="AO838" s="13"/>
      <c r="AP838" s="13"/>
      <c r="AQ838" s="13"/>
      <c r="AR838" s="13"/>
      <c r="AS838" s="13"/>
      <c r="AT838" s="13"/>
      <c r="AU838" s="13"/>
      <c r="AV838" s="13"/>
      <c r="AW838" s="13"/>
      <c r="AX838" s="13"/>
      <c r="AY838" s="13"/>
      <c r="AZ838" s="13"/>
      <c r="BA838" s="13"/>
      <c r="BB838" s="13"/>
      <c r="BC838" s="13"/>
      <c r="BD838" s="13"/>
      <c r="BE838" s="13"/>
      <c r="BF838" s="13"/>
      <c r="BG838" s="13"/>
    </row>
    <row r="839" spans="1:59" x14ac:dyDescent="0.35">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c r="AC839" s="13"/>
      <c r="AD839" s="13"/>
      <c r="AE839" s="13"/>
      <c r="AF839" s="13"/>
      <c r="AG839" s="13"/>
      <c r="AH839" s="13"/>
      <c r="AI839" s="13"/>
      <c r="AJ839" s="13"/>
      <c r="AK839" s="13"/>
      <c r="AL839" s="13"/>
      <c r="AM839" s="13"/>
      <c r="AN839" s="13"/>
      <c r="AO839" s="13"/>
      <c r="AP839" s="13"/>
      <c r="AQ839" s="13"/>
      <c r="AR839" s="13"/>
      <c r="AS839" s="13"/>
      <c r="AT839" s="13"/>
      <c r="AU839" s="13"/>
      <c r="AV839" s="13"/>
      <c r="AW839" s="13"/>
      <c r="AX839" s="13"/>
      <c r="AY839" s="13"/>
      <c r="AZ839" s="13"/>
      <c r="BA839" s="13"/>
      <c r="BB839" s="13"/>
      <c r="BC839" s="13"/>
      <c r="BD839" s="13"/>
      <c r="BE839" s="13"/>
      <c r="BF839" s="13"/>
      <c r="BG839" s="13"/>
    </row>
    <row r="840" spans="1:59" x14ac:dyDescent="0.35">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c r="AC840" s="13"/>
      <c r="AD840" s="13"/>
      <c r="AE840" s="13"/>
      <c r="AF840" s="13"/>
      <c r="AG840" s="13"/>
      <c r="AH840" s="13"/>
      <c r="AI840" s="13"/>
      <c r="AJ840" s="13"/>
      <c r="AK840" s="13"/>
      <c r="AL840" s="13"/>
      <c r="AM840" s="13"/>
      <c r="AN840" s="13"/>
      <c r="AO840" s="13"/>
      <c r="AP840" s="13"/>
      <c r="AQ840" s="13"/>
      <c r="AR840" s="13"/>
      <c r="AS840" s="13"/>
      <c r="AT840" s="13"/>
      <c r="AU840" s="13"/>
      <c r="AV840" s="13"/>
      <c r="AW840" s="13"/>
      <c r="AX840" s="13"/>
      <c r="AY840" s="13"/>
      <c r="AZ840" s="13"/>
      <c r="BA840" s="13"/>
      <c r="BB840" s="13"/>
      <c r="BC840" s="13"/>
      <c r="BD840" s="13"/>
      <c r="BE840" s="13"/>
      <c r="BF840" s="13"/>
      <c r="BG840" s="13"/>
    </row>
    <row r="841" spans="1:59" x14ac:dyDescent="0.35">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c r="AC841" s="13"/>
      <c r="AD841" s="13"/>
      <c r="AE841" s="13"/>
      <c r="AF841" s="13"/>
      <c r="AG841" s="13"/>
      <c r="AH841" s="13"/>
      <c r="AI841" s="13"/>
      <c r="AJ841" s="13"/>
      <c r="AK841" s="13"/>
      <c r="AL841" s="13"/>
      <c r="AM841" s="13"/>
      <c r="AN841" s="13"/>
      <c r="AO841" s="13"/>
      <c r="AP841" s="13"/>
      <c r="AQ841" s="13"/>
      <c r="AR841" s="13"/>
      <c r="AS841" s="13"/>
      <c r="AT841" s="13"/>
      <c r="AU841" s="13"/>
      <c r="AV841" s="13"/>
      <c r="AW841" s="13"/>
      <c r="AX841" s="13"/>
      <c r="AY841" s="13"/>
      <c r="AZ841" s="13"/>
      <c r="BA841" s="13"/>
      <c r="BB841" s="13"/>
      <c r="BC841" s="13"/>
      <c r="BD841" s="13"/>
      <c r="BE841" s="13"/>
      <c r="BF841" s="13"/>
      <c r="BG841" s="13"/>
    </row>
    <row r="842" spans="1:59" x14ac:dyDescent="0.35">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c r="AC842" s="13"/>
      <c r="AD842" s="13"/>
      <c r="AE842" s="13"/>
      <c r="AF842" s="13"/>
      <c r="AG842" s="13"/>
      <c r="AH842" s="13"/>
      <c r="AI842" s="13"/>
      <c r="AJ842" s="13"/>
      <c r="AK842" s="13"/>
      <c r="AL842" s="13"/>
      <c r="AM842" s="13"/>
      <c r="AN842" s="13"/>
      <c r="AO842" s="13"/>
      <c r="AP842" s="13"/>
      <c r="AQ842" s="13"/>
      <c r="AR842" s="13"/>
      <c r="AS842" s="13"/>
      <c r="AT842" s="13"/>
      <c r="AU842" s="13"/>
      <c r="AV842" s="13"/>
      <c r="AW842" s="13"/>
      <c r="AX842" s="13"/>
      <c r="AY842" s="13"/>
      <c r="AZ842" s="13"/>
      <c r="BA842" s="13"/>
      <c r="BB842" s="13"/>
      <c r="BC842" s="13"/>
      <c r="BD842" s="13"/>
      <c r="BE842" s="13"/>
      <c r="BF842" s="13"/>
      <c r="BG842" s="13"/>
    </row>
    <row r="843" spans="1:59" x14ac:dyDescent="0.35">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c r="AC843" s="13"/>
      <c r="AD843" s="13"/>
      <c r="AE843" s="13"/>
      <c r="AF843" s="13"/>
      <c r="AG843" s="13"/>
      <c r="AH843" s="13"/>
      <c r="AI843" s="13"/>
      <c r="AJ843" s="13"/>
      <c r="AK843" s="13"/>
      <c r="AL843" s="13"/>
      <c r="AM843" s="13"/>
      <c r="AN843" s="13"/>
      <c r="AO843" s="13"/>
      <c r="AP843" s="13"/>
      <c r="AQ843" s="13"/>
      <c r="AR843" s="13"/>
      <c r="AS843" s="13"/>
      <c r="AT843" s="13"/>
      <c r="AU843" s="13"/>
      <c r="AV843" s="13"/>
      <c r="AW843" s="13"/>
      <c r="AX843" s="13"/>
      <c r="AY843" s="13"/>
      <c r="AZ843" s="13"/>
      <c r="BA843" s="13"/>
      <c r="BB843" s="13"/>
      <c r="BC843" s="13"/>
      <c r="BD843" s="13"/>
      <c r="BE843" s="13"/>
      <c r="BF843" s="13"/>
      <c r="BG843" s="13"/>
    </row>
    <row r="844" spans="1:59" x14ac:dyDescent="0.35">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c r="AC844" s="13"/>
      <c r="AD844" s="13"/>
      <c r="AE844" s="13"/>
      <c r="AF844" s="13"/>
      <c r="AG844" s="13"/>
      <c r="AH844" s="13"/>
      <c r="AI844" s="13"/>
      <c r="AJ844" s="13"/>
      <c r="AK844" s="13"/>
      <c r="AL844" s="13"/>
      <c r="AM844" s="13"/>
      <c r="AN844" s="13"/>
      <c r="AO844" s="13"/>
      <c r="AP844" s="13"/>
      <c r="AQ844" s="13"/>
      <c r="AR844" s="13"/>
      <c r="AS844" s="13"/>
      <c r="AT844" s="13"/>
      <c r="AU844" s="13"/>
      <c r="AV844" s="13"/>
      <c r="AW844" s="13"/>
      <c r="AX844" s="13"/>
      <c r="AY844" s="13"/>
      <c r="AZ844" s="13"/>
      <c r="BA844" s="13"/>
      <c r="BB844" s="13"/>
      <c r="BC844" s="13"/>
      <c r="BD844" s="13"/>
      <c r="BE844" s="13"/>
      <c r="BF844" s="13"/>
      <c r="BG844" s="13"/>
    </row>
    <row r="845" spans="1:59" x14ac:dyDescent="0.35">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c r="AC845" s="13"/>
      <c r="AD845" s="13"/>
      <c r="AE845" s="13"/>
      <c r="AF845" s="13"/>
      <c r="AG845" s="13"/>
      <c r="AH845" s="13"/>
      <c r="AI845" s="13"/>
      <c r="AJ845" s="13"/>
      <c r="AK845" s="13"/>
      <c r="AL845" s="13"/>
      <c r="AM845" s="13"/>
      <c r="AN845" s="13"/>
      <c r="AO845" s="13"/>
      <c r="AP845" s="13"/>
      <c r="AQ845" s="13"/>
      <c r="AR845" s="13"/>
      <c r="AS845" s="13"/>
      <c r="AT845" s="13"/>
      <c r="AU845" s="13"/>
      <c r="AV845" s="13"/>
      <c r="AW845" s="13"/>
      <c r="AX845" s="13"/>
      <c r="AY845" s="13"/>
      <c r="AZ845" s="13"/>
      <c r="BA845" s="13"/>
      <c r="BB845" s="13"/>
      <c r="BC845" s="13"/>
      <c r="BD845" s="13"/>
      <c r="BE845" s="13"/>
      <c r="BF845" s="13"/>
      <c r="BG845" s="13"/>
    </row>
    <row r="846" spans="1:59" x14ac:dyDescent="0.35">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c r="AC846" s="13"/>
      <c r="AD846" s="13"/>
      <c r="AE846" s="13"/>
      <c r="AF846" s="13"/>
      <c r="AG846" s="13"/>
      <c r="AH846" s="13"/>
      <c r="AI846" s="13"/>
      <c r="AJ846" s="13"/>
      <c r="AK846" s="13"/>
      <c r="AL846" s="13"/>
      <c r="AM846" s="13"/>
      <c r="AN846" s="13"/>
      <c r="AO846" s="13"/>
      <c r="AP846" s="13"/>
      <c r="AQ846" s="13"/>
      <c r="AR846" s="13"/>
      <c r="AS846" s="13"/>
      <c r="AT846" s="13"/>
      <c r="AU846" s="13"/>
      <c r="AV846" s="13"/>
      <c r="AW846" s="13"/>
      <c r="AX846" s="13"/>
      <c r="AY846" s="13"/>
      <c r="AZ846" s="13"/>
      <c r="BA846" s="13"/>
      <c r="BB846" s="13"/>
      <c r="BC846" s="13"/>
      <c r="BD846" s="13"/>
      <c r="BE846" s="13"/>
      <c r="BF846" s="13"/>
      <c r="BG846" s="13"/>
    </row>
    <row r="847" spans="1:59" x14ac:dyDescent="0.35">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c r="AC847" s="13"/>
      <c r="AD847" s="13"/>
      <c r="AE847" s="13"/>
      <c r="AF847" s="13"/>
      <c r="AG847" s="13"/>
      <c r="AH847" s="13"/>
      <c r="AI847" s="13"/>
      <c r="AJ847" s="13"/>
      <c r="AK847" s="13"/>
      <c r="AL847" s="13"/>
      <c r="AM847" s="13"/>
      <c r="AN847" s="13"/>
      <c r="AO847" s="13"/>
      <c r="AP847" s="13"/>
      <c r="AQ847" s="13"/>
      <c r="AR847" s="13"/>
      <c r="AS847" s="13"/>
      <c r="AT847" s="13"/>
      <c r="AU847" s="13"/>
      <c r="AV847" s="13"/>
      <c r="AW847" s="13"/>
      <c r="AX847" s="13"/>
      <c r="AY847" s="13"/>
      <c r="AZ847" s="13"/>
      <c r="BA847" s="13"/>
      <c r="BB847" s="13"/>
      <c r="BC847" s="13"/>
      <c r="BD847" s="13"/>
      <c r="BE847" s="13"/>
      <c r="BF847" s="13"/>
      <c r="BG847" s="13"/>
    </row>
    <row r="848" spans="1:59" x14ac:dyDescent="0.35">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c r="AC848" s="13"/>
      <c r="AD848" s="13"/>
      <c r="AE848" s="13"/>
      <c r="AF848" s="13"/>
      <c r="AG848" s="13"/>
      <c r="AH848" s="13"/>
      <c r="AI848" s="13"/>
      <c r="AJ848" s="13"/>
      <c r="AK848" s="13"/>
      <c r="AL848" s="13"/>
      <c r="AM848" s="13"/>
      <c r="AN848" s="13"/>
      <c r="AO848" s="13"/>
      <c r="AP848" s="13"/>
      <c r="AQ848" s="13"/>
      <c r="AR848" s="13"/>
      <c r="AS848" s="13"/>
      <c r="AT848" s="13"/>
      <c r="AU848" s="13"/>
      <c r="AV848" s="13"/>
      <c r="AW848" s="13"/>
      <c r="AX848" s="13"/>
      <c r="AY848" s="13"/>
      <c r="AZ848" s="13"/>
      <c r="BA848" s="13"/>
      <c r="BB848" s="13"/>
      <c r="BC848" s="13"/>
      <c r="BD848" s="13"/>
      <c r="BE848" s="13"/>
      <c r="BF848" s="13"/>
      <c r="BG848" s="13"/>
    </row>
    <row r="849" spans="1:59" x14ac:dyDescent="0.35">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c r="AC849" s="13"/>
      <c r="AD849" s="13"/>
      <c r="AE849" s="13"/>
      <c r="AF849" s="13"/>
      <c r="AG849" s="13"/>
      <c r="AH849" s="13"/>
      <c r="AI849" s="13"/>
      <c r="AJ849" s="13"/>
      <c r="AK849" s="13"/>
      <c r="AL849" s="13"/>
      <c r="AM849" s="13"/>
      <c r="AN849" s="13"/>
      <c r="AO849" s="13"/>
      <c r="AP849" s="13"/>
      <c r="AQ849" s="13"/>
      <c r="AR849" s="13"/>
      <c r="AS849" s="13"/>
      <c r="AT849" s="13"/>
      <c r="AU849" s="13"/>
      <c r="AV849" s="13"/>
      <c r="AW849" s="13"/>
      <c r="AX849" s="13"/>
      <c r="AY849" s="13"/>
      <c r="AZ849" s="13"/>
      <c r="BA849" s="13"/>
      <c r="BB849" s="13"/>
      <c r="BC849" s="13"/>
      <c r="BD849" s="13"/>
      <c r="BE849" s="13"/>
      <c r="BF849" s="13"/>
      <c r="BG849" s="13"/>
    </row>
    <row r="850" spans="1:59" x14ac:dyDescent="0.35">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c r="AC850" s="13"/>
      <c r="AD850" s="13"/>
      <c r="AE850" s="13"/>
      <c r="AF850" s="13"/>
      <c r="AG850" s="13"/>
      <c r="AH850" s="13"/>
      <c r="AI850" s="13"/>
      <c r="AJ850" s="13"/>
      <c r="AK850" s="13"/>
      <c r="AL850" s="13"/>
      <c r="AM850" s="13"/>
      <c r="AN850" s="13"/>
      <c r="AO850" s="13"/>
      <c r="AP850" s="13"/>
      <c r="AQ850" s="13"/>
      <c r="AR850" s="13"/>
      <c r="AS850" s="13"/>
      <c r="AT850" s="13"/>
      <c r="AU850" s="13"/>
      <c r="AV850" s="13"/>
      <c r="AW850" s="13"/>
      <c r="AX850" s="13"/>
      <c r="AY850" s="13"/>
      <c r="AZ850" s="13"/>
      <c r="BA850" s="13"/>
      <c r="BB850" s="13"/>
      <c r="BC850" s="13"/>
      <c r="BD850" s="13"/>
      <c r="BE850" s="13"/>
      <c r="BF850" s="13"/>
      <c r="BG850" s="13"/>
    </row>
    <row r="851" spans="1:59" x14ac:dyDescent="0.35">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c r="AC851" s="13"/>
      <c r="AD851" s="13"/>
      <c r="AE851" s="13"/>
      <c r="AF851" s="13"/>
      <c r="AG851" s="13"/>
      <c r="AH851" s="13"/>
      <c r="AI851" s="13"/>
      <c r="AJ851" s="13"/>
      <c r="AK851" s="13"/>
      <c r="AL851" s="13"/>
      <c r="AM851" s="13"/>
      <c r="AN851" s="13"/>
      <c r="AO851" s="13"/>
      <c r="AP851" s="13"/>
      <c r="AQ851" s="13"/>
      <c r="AR851" s="13"/>
      <c r="AS851" s="13"/>
      <c r="AT851" s="13"/>
      <c r="AU851" s="13"/>
      <c r="AV851" s="13"/>
      <c r="AW851" s="13"/>
      <c r="AX851" s="13"/>
      <c r="AY851" s="13"/>
      <c r="AZ851" s="13"/>
      <c r="BA851" s="13"/>
      <c r="BB851" s="13"/>
      <c r="BC851" s="13"/>
      <c r="BD851" s="13"/>
      <c r="BE851" s="13"/>
      <c r="BF851" s="13"/>
      <c r="BG851" s="13"/>
    </row>
    <row r="852" spans="1:59" x14ac:dyDescent="0.35">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c r="AC852" s="13"/>
      <c r="AD852" s="13"/>
      <c r="AE852" s="13"/>
      <c r="AF852" s="13"/>
      <c r="AG852" s="13"/>
      <c r="AH852" s="13"/>
      <c r="AI852" s="13"/>
      <c r="AJ852" s="13"/>
      <c r="AK852" s="13"/>
      <c r="AL852" s="13"/>
      <c r="AM852" s="13"/>
      <c r="AN852" s="13"/>
      <c r="AO852" s="13"/>
      <c r="AP852" s="13"/>
      <c r="AQ852" s="13"/>
      <c r="AR852" s="13"/>
      <c r="AS852" s="13"/>
      <c r="AT852" s="13"/>
      <c r="AU852" s="13"/>
      <c r="AV852" s="13"/>
      <c r="AW852" s="13"/>
      <c r="AX852" s="13"/>
      <c r="AY852" s="13"/>
      <c r="AZ852" s="13"/>
      <c r="BA852" s="13"/>
      <c r="BB852" s="13"/>
      <c r="BC852" s="13"/>
      <c r="BD852" s="13"/>
      <c r="BE852" s="13"/>
      <c r="BF852" s="13"/>
      <c r="BG852" s="13"/>
    </row>
    <row r="853" spans="1:59" x14ac:dyDescent="0.35">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c r="AC853" s="13"/>
      <c r="AD853" s="13"/>
      <c r="AE853" s="13"/>
      <c r="AF853" s="13"/>
      <c r="AG853" s="13"/>
      <c r="AH853" s="13"/>
      <c r="AI853" s="13"/>
      <c r="AJ853" s="13"/>
      <c r="AK853" s="13"/>
      <c r="AL853" s="13"/>
      <c r="AM853" s="13"/>
      <c r="AN853" s="13"/>
      <c r="AO853" s="13"/>
      <c r="AP853" s="13"/>
      <c r="AQ853" s="13"/>
      <c r="AR853" s="13"/>
      <c r="AS853" s="13"/>
      <c r="AT853" s="13"/>
      <c r="AU853" s="13"/>
      <c r="AV853" s="13"/>
      <c r="AW853" s="13"/>
      <c r="AX853" s="13"/>
      <c r="AY853" s="13"/>
      <c r="AZ853" s="13"/>
      <c r="BA853" s="13"/>
      <c r="BB853" s="13"/>
      <c r="BC853" s="13"/>
      <c r="BD853" s="13"/>
      <c r="BE853" s="13"/>
      <c r="BF853" s="13"/>
      <c r="BG853" s="13"/>
    </row>
    <row r="854" spans="1:59" x14ac:dyDescent="0.35">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c r="AC854" s="13"/>
      <c r="AD854" s="13"/>
      <c r="AE854" s="13"/>
      <c r="AF854" s="13"/>
      <c r="AG854" s="13"/>
      <c r="AH854" s="13"/>
      <c r="AI854" s="13"/>
      <c r="AJ854" s="13"/>
      <c r="AK854" s="13"/>
      <c r="AL854" s="13"/>
      <c r="AM854" s="13"/>
      <c r="AN854" s="13"/>
      <c r="AO854" s="13"/>
      <c r="AP854" s="13"/>
      <c r="AQ854" s="13"/>
      <c r="AR854" s="13"/>
      <c r="AS854" s="13"/>
      <c r="AT854" s="13"/>
      <c r="AU854" s="13"/>
      <c r="AV854" s="13"/>
      <c r="AW854" s="13"/>
      <c r="AX854" s="13"/>
      <c r="AY854" s="13"/>
      <c r="AZ854" s="13"/>
      <c r="BA854" s="13"/>
      <c r="BB854" s="13"/>
      <c r="BC854" s="13"/>
      <c r="BD854" s="13"/>
      <c r="BE854" s="13"/>
      <c r="BF854" s="13"/>
      <c r="BG854" s="13"/>
    </row>
    <row r="855" spans="1:59" x14ac:dyDescent="0.35">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c r="AC855" s="13"/>
      <c r="AD855" s="13"/>
      <c r="AE855" s="13"/>
      <c r="AF855" s="13"/>
      <c r="AG855" s="13"/>
      <c r="AH855" s="13"/>
      <c r="AI855" s="13"/>
      <c r="AJ855" s="13"/>
      <c r="AK855" s="13"/>
      <c r="AL855" s="13"/>
      <c r="AM855" s="13"/>
      <c r="AN855" s="13"/>
      <c r="AO855" s="13"/>
      <c r="AP855" s="13"/>
      <c r="AQ855" s="13"/>
      <c r="AR855" s="13"/>
      <c r="AS855" s="13"/>
      <c r="AT855" s="13"/>
      <c r="AU855" s="13"/>
      <c r="AV855" s="13"/>
      <c r="AW855" s="13"/>
      <c r="AX855" s="13"/>
      <c r="AY855" s="13"/>
      <c r="AZ855" s="13"/>
      <c r="BA855" s="13"/>
      <c r="BB855" s="13"/>
      <c r="BC855" s="13"/>
      <c r="BD855" s="13"/>
      <c r="BE855" s="13"/>
      <c r="BF855" s="13"/>
      <c r="BG855" s="13"/>
    </row>
    <row r="856" spans="1:59" x14ac:dyDescent="0.35">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c r="AC856" s="13"/>
      <c r="AD856" s="13"/>
      <c r="AE856" s="13"/>
      <c r="AF856" s="13"/>
      <c r="AG856" s="13"/>
      <c r="AH856" s="13"/>
      <c r="AI856" s="13"/>
      <c r="AJ856" s="13"/>
      <c r="AK856" s="13"/>
      <c r="AL856" s="13"/>
      <c r="AM856" s="13"/>
      <c r="AN856" s="13"/>
      <c r="AO856" s="13"/>
      <c r="AP856" s="13"/>
      <c r="AQ856" s="13"/>
      <c r="AR856" s="13"/>
      <c r="AS856" s="13"/>
      <c r="AT856" s="13"/>
      <c r="AU856" s="13"/>
      <c r="AV856" s="13"/>
      <c r="AW856" s="13"/>
      <c r="AX856" s="13"/>
      <c r="AY856" s="13"/>
      <c r="AZ856" s="13"/>
      <c r="BA856" s="13"/>
      <c r="BB856" s="13"/>
      <c r="BC856" s="13"/>
      <c r="BD856" s="13"/>
      <c r="BE856" s="13"/>
      <c r="BF856" s="13"/>
      <c r="BG856" s="13"/>
    </row>
    <row r="857" spans="1:59" x14ac:dyDescent="0.35">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c r="AC857" s="13"/>
      <c r="AD857" s="13"/>
      <c r="AE857" s="13"/>
      <c r="AF857" s="13"/>
      <c r="AG857" s="13"/>
      <c r="AH857" s="13"/>
      <c r="AI857" s="13"/>
      <c r="AJ857" s="13"/>
      <c r="AK857" s="13"/>
      <c r="AL857" s="13"/>
      <c r="AM857" s="13"/>
      <c r="AN857" s="13"/>
      <c r="AO857" s="13"/>
      <c r="AP857" s="13"/>
      <c r="AQ857" s="13"/>
      <c r="AR857" s="13"/>
      <c r="AS857" s="13"/>
      <c r="AT857" s="13"/>
      <c r="AU857" s="13"/>
      <c r="AV857" s="13"/>
      <c r="AW857" s="13"/>
      <c r="AX857" s="13"/>
      <c r="AY857" s="13"/>
      <c r="AZ857" s="13"/>
      <c r="BA857" s="13"/>
      <c r="BB857" s="13"/>
      <c r="BC857" s="13"/>
      <c r="BD857" s="13"/>
      <c r="BE857" s="13"/>
      <c r="BF857" s="13"/>
      <c r="BG857" s="13"/>
    </row>
    <row r="858" spans="1:59" x14ac:dyDescent="0.35">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c r="AC858" s="13"/>
      <c r="AD858" s="13"/>
      <c r="AE858" s="13"/>
      <c r="AF858" s="13"/>
      <c r="AG858" s="13"/>
      <c r="AH858" s="13"/>
      <c r="AI858" s="13"/>
      <c r="AJ858" s="13"/>
      <c r="AK858" s="13"/>
      <c r="AL858" s="13"/>
      <c r="AM858" s="13"/>
      <c r="AN858" s="13"/>
      <c r="AO858" s="13"/>
      <c r="AP858" s="13"/>
      <c r="AQ858" s="13"/>
      <c r="AR858" s="13"/>
      <c r="AS858" s="13"/>
      <c r="AT858" s="13"/>
      <c r="AU858" s="13"/>
      <c r="AV858" s="13"/>
      <c r="AW858" s="13"/>
      <c r="AX858" s="13"/>
      <c r="AY858" s="13"/>
      <c r="AZ858" s="13"/>
      <c r="BA858" s="13"/>
      <c r="BB858" s="13"/>
      <c r="BC858" s="13"/>
      <c r="BD858" s="13"/>
      <c r="BE858" s="13"/>
      <c r="BF858" s="13"/>
      <c r="BG858" s="13"/>
    </row>
    <row r="859" spans="1:59" x14ac:dyDescent="0.35">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c r="AC859" s="13"/>
      <c r="AD859" s="13"/>
      <c r="AE859" s="13"/>
      <c r="AF859" s="13"/>
      <c r="AG859" s="13"/>
      <c r="AH859" s="13"/>
      <c r="AI859" s="13"/>
      <c r="AJ859" s="13"/>
      <c r="AK859" s="13"/>
      <c r="AL859" s="13"/>
      <c r="AM859" s="13"/>
      <c r="AN859" s="13"/>
      <c r="AO859" s="13"/>
      <c r="AP859" s="13"/>
      <c r="AQ859" s="13"/>
      <c r="AR859" s="13"/>
      <c r="AS859" s="13"/>
      <c r="AT859" s="13"/>
      <c r="AU859" s="13"/>
      <c r="AV859" s="13"/>
      <c r="AW859" s="13"/>
      <c r="AX859" s="13"/>
      <c r="AY859" s="13"/>
      <c r="AZ859" s="13"/>
      <c r="BA859" s="13"/>
      <c r="BB859" s="13"/>
      <c r="BC859" s="13"/>
      <c r="BD859" s="13"/>
      <c r="BE859" s="13"/>
      <c r="BF859" s="13"/>
      <c r="BG859" s="13"/>
    </row>
    <row r="860" spans="1:59" x14ac:dyDescent="0.35">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c r="AC860" s="13"/>
      <c r="AD860" s="13"/>
      <c r="AE860" s="13"/>
      <c r="AF860" s="13"/>
      <c r="AG860" s="13"/>
      <c r="AH860" s="13"/>
      <c r="AI860" s="13"/>
      <c r="AJ860" s="13"/>
      <c r="AK860" s="13"/>
      <c r="AL860" s="13"/>
      <c r="AM860" s="13"/>
      <c r="AN860" s="13"/>
      <c r="AO860" s="13"/>
      <c r="AP860" s="13"/>
      <c r="AQ860" s="13"/>
      <c r="AR860" s="13"/>
      <c r="AS860" s="13"/>
      <c r="AT860" s="13"/>
      <c r="AU860" s="13"/>
      <c r="AV860" s="13"/>
      <c r="AW860" s="13"/>
      <c r="AX860" s="13"/>
      <c r="AY860" s="13"/>
      <c r="AZ860" s="13"/>
      <c r="BA860" s="13"/>
      <c r="BB860" s="13"/>
      <c r="BC860" s="13"/>
      <c r="BD860" s="13"/>
      <c r="BE860" s="13"/>
      <c r="BF860" s="13"/>
      <c r="BG860" s="13"/>
    </row>
    <row r="861" spans="1:59" x14ac:dyDescent="0.35">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c r="AC861" s="13"/>
      <c r="AD861" s="13"/>
      <c r="AE861" s="13"/>
      <c r="AF861" s="13"/>
      <c r="AG861" s="13"/>
      <c r="AH861" s="13"/>
      <c r="AI861" s="13"/>
      <c r="AJ861" s="13"/>
      <c r="AK861" s="13"/>
      <c r="AL861" s="13"/>
      <c r="AM861" s="13"/>
      <c r="AN861" s="13"/>
      <c r="AO861" s="13"/>
      <c r="AP861" s="13"/>
      <c r="AQ861" s="13"/>
      <c r="AR861" s="13"/>
      <c r="AS861" s="13"/>
      <c r="AT861" s="13"/>
      <c r="AU861" s="13"/>
      <c r="AV861" s="13"/>
      <c r="AW861" s="13"/>
      <c r="AX861" s="13"/>
      <c r="AY861" s="13"/>
      <c r="AZ861" s="13"/>
      <c r="BA861" s="13"/>
      <c r="BB861" s="13"/>
      <c r="BC861" s="13"/>
      <c r="BD861" s="13"/>
      <c r="BE861" s="13"/>
      <c r="BF861" s="13"/>
      <c r="BG861" s="13"/>
    </row>
    <row r="862" spans="1:59" x14ac:dyDescent="0.35">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c r="AC862" s="13"/>
      <c r="AD862" s="13"/>
      <c r="AE862" s="13"/>
      <c r="AF862" s="13"/>
      <c r="AG862" s="13"/>
      <c r="AH862" s="13"/>
      <c r="AI862" s="13"/>
      <c r="AJ862" s="13"/>
      <c r="AK862" s="13"/>
      <c r="AL862" s="13"/>
      <c r="AM862" s="13"/>
      <c r="AN862" s="13"/>
      <c r="AO862" s="13"/>
      <c r="AP862" s="13"/>
      <c r="AQ862" s="13"/>
      <c r="AR862" s="13"/>
      <c r="AS862" s="13"/>
      <c r="AT862" s="13"/>
      <c r="AU862" s="13"/>
      <c r="AV862" s="13"/>
      <c r="AW862" s="13"/>
      <c r="AX862" s="13"/>
      <c r="AY862" s="13"/>
      <c r="AZ862" s="13"/>
      <c r="BA862" s="13"/>
      <c r="BB862" s="13"/>
      <c r="BC862" s="13"/>
      <c r="BD862" s="13"/>
      <c r="BE862" s="13"/>
      <c r="BF862" s="13"/>
      <c r="BG862" s="13"/>
    </row>
    <row r="863" spans="1:59" x14ac:dyDescent="0.35">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c r="AC863" s="13"/>
      <c r="AD863" s="13"/>
      <c r="AE863" s="13"/>
      <c r="AF863" s="13"/>
      <c r="AG863" s="13"/>
      <c r="AH863" s="13"/>
      <c r="AI863" s="13"/>
      <c r="AJ863" s="13"/>
      <c r="AK863" s="13"/>
      <c r="AL863" s="13"/>
      <c r="AM863" s="13"/>
      <c r="AN863" s="13"/>
      <c r="AO863" s="13"/>
      <c r="AP863" s="13"/>
      <c r="AQ863" s="13"/>
      <c r="AR863" s="13"/>
      <c r="AS863" s="13"/>
      <c r="AT863" s="13"/>
      <c r="AU863" s="13"/>
      <c r="AV863" s="13"/>
      <c r="AW863" s="13"/>
      <c r="AX863" s="13"/>
      <c r="AY863" s="13"/>
      <c r="AZ863" s="13"/>
      <c r="BA863" s="13"/>
      <c r="BB863" s="13"/>
      <c r="BC863" s="13"/>
      <c r="BD863" s="13"/>
      <c r="BE863" s="13"/>
      <c r="BF863" s="13"/>
      <c r="BG863" s="13"/>
    </row>
    <row r="864" spans="1:59" x14ac:dyDescent="0.35">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c r="AC864" s="13"/>
      <c r="AD864" s="13"/>
      <c r="AE864" s="13"/>
      <c r="AF864" s="13"/>
      <c r="AG864" s="13"/>
      <c r="AH864" s="13"/>
      <c r="AI864" s="13"/>
      <c r="AJ864" s="13"/>
      <c r="AK864" s="13"/>
      <c r="AL864" s="13"/>
      <c r="AM864" s="13"/>
      <c r="AN864" s="13"/>
      <c r="AO864" s="13"/>
      <c r="AP864" s="13"/>
      <c r="AQ864" s="13"/>
      <c r="AR864" s="13"/>
      <c r="AS864" s="13"/>
      <c r="AT864" s="13"/>
      <c r="AU864" s="13"/>
      <c r="AV864" s="13"/>
      <c r="AW864" s="13"/>
      <c r="AX864" s="13"/>
      <c r="AY864" s="13"/>
      <c r="AZ864" s="13"/>
      <c r="BA864" s="13"/>
      <c r="BB864" s="13"/>
      <c r="BC864" s="13"/>
      <c r="BD864" s="13"/>
      <c r="BE864" s="13"/>
      <c r="BF864" s="13"/>
      <c r="BG864" s="13"/>
    </row>
    <row r="865" spans="1:59" x14ac:dyDescent="0.35">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c r="AC865" s="13"/>
      <c r="AD865" s="13"/>
      <c r="AE865" s="13"/>
      <c r="AF865" s="13"/>
      <c r="AG865" s="13"/>
      <c r="AH865" s="13"/>
      <c r="AI865" s="13"/>
      <c r="AJ865" s="13"/>
      <c r="AK865" s="13"/>
      <c r="AL865" s="13"/>
      <c r="AM865" s="13"/>
      <c r="AN865" s="13"/>
      <c r="AO865" s="13"/>
      <c r="AP865" s="13"/>
      <c r="AQ865" s="13"/>
      <c r="AR865" s="13"/>
      <c r="AS865" s="13"/>
      <c r="AT865" s="13"/>
      <c r="AU865" s="13"/>
      <c r="AV865" s="13"/>
      <c r="AW865" s="13"/>
      <c r="AX865" s="13"/>
      <c r="AY865" s="13"/>
      <c r="AZ865" s="13"/>
      <c r="BA865" s="13"/>
      <c r="BB865" s="13"/>
      <c r="BC865" s="13"/>
      <c r="BD865" s="13"/>
      <c r="BE865" s="13"/>
      <c r="BF865" s="13"/>
      <c r="BG865" s="13"/>
    </row>
    <row r="866" spans="1:59" x14ac:dyDescent="0.35">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c r="AC866" s="13"/>
      <c r="AD866" s="13"/>
      <c r="AE866" s="13"/>
      <c r="AF866" s="13"/>
      <c r="AG866" s="13"/>
      <c r="AH866" s="13"/>
      <c r="AI866" s="13"/>
      <c r="AJ866" s="13"/>
      <c r="AK866" s="13"/>
      <c r="AL866" s="13"/>
      <c r="AM866" s="13"/>
      <c r="AN866" s="13"/>
      <c r="AO866" s="13"/>
      <c r="AP866" s="13"/>
      <c r="AQ866" s="13"/>
      <c r="AR866" s="13"/>
      <c r="AS866" s="13"/>
      <c r="AT866" s="13"/>
      <c r="AU866" s="13"/>
      <c r="AV866" s="13"/>
      <c r="AW866" s="13"/>
      <c r="AX866" s="13"/>
      <c r="AY866" s="13"/>
      <c r="AZ866" s="13"/>
      <c r="BA866" s="13"/>
      <c r="BB866" s="13"/>
      <c r="BC866" s="13"/>
      <c r="BD866" s="13"/>
      <c r="BE866" s="13"/>
      <c r="BF866" s="13"/>
      <c r="BG866" s="13"/>
    </row>
    <row r="867" spans="1:59" x14ac:dyDescent="0.35">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c r="AC867" s="13"/>
      <c r="AD867" s="13"/>
      <c r="AE867" s="13"/>
      <c r="AF867" s="13"/>
      <c r="AG867" s="13"/>
      <c r="AH867" s="13"/>
      <c r="AI867" s="13"/>
      <c r="AJ867" s="13"/>
      <c r="AK867" s="13"/>
      <c r="AL867" s="13"/>
      <c r="AM867" s="13"/>
      <c r="AN867" s="13"/>
      <c r="AO867" s="13"/>
      <c r="AP867" s="13"/>
      <c r="AQ867" s="13"/>
      <c r="AR867" s="13"/>
      <c r="AS867" s="13"/>
      <c r="AT867" s="13"/>
      <c r="AU867" s="13"/>
      <c r="AV867" s="13"/>
      <c r="AW867" s="13"/>
      <c r="AX867" s="13"/>
      <c r="AY867" s="13"/>
      <c r="AZ867" s="13"/>
      <c r="BA867" s="13"/>
      <c r="BB867" s="13"/>
      <c r="BC867" s="13"/>
      <c r="BD867" s="13"/>
      <c r="BE867" s="13"/>
      <c r="BF867" s="13"/>
      <c r="BG867" s="13"/>
    </row>
    <row r="868" spans="1:59" x14ac:dyDescent="0.35">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c r="AC868" s="13"/>
      <c r="AD868" s="13"/>
      <c r="AE868" s="13"/>
      <c r="AF868" s="13"/>
      <c r="AG868" s="13"/>
      <c r="AH868" s="13"/>
      <c r="AI868" s="13"/>
      <c r="AJ868" s="13"/>
      <c r="AK868" s="13"/>
      <c r="AL868" s="13"/>
      <c r="AM868" s="13"/>
      <c r="AN868" s="13"/>
      <c r="AO868" s="13"/>
      <c r="AP868" s="13"/>
      <c r="AQ868" s="13"/>
      <c r="AR868" s="13"/>
      <c r="AS868" s="13"/>
      <c r="AT868" s="13"/>
      <c r="AU868" s="13"/>
      <c r="AV868" s="13"/>
      <c r="AW868" s="13"/>
      <c r="AX868" s="13"/>
      <c r="AY868" s="13"/>
      <c r="AZ868" s="13"/>
      <c r="BA868" s="13"/>
      <c r="BB868" s="13"/>
      <c r="BC868" s="13"/>
      <c r="BD868" s="13"/>
      <c r="BE868" s="13"/>
      <c r="BF868" s="13"/>
      <c r="BG868" s="13"/>
    </row>
    <row r="869" spans="1:59" x14ac:dyDescent="0.35">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c r="AC869" s="13"/>
      <c r="AD869" s="13"/>
      <c r="AE869" s="13"/>
      <c r="AF869" s="13"/>
      <c r="AG869" s="13"/>
      <c r="AH869" s="13"/>
      <c r="AI869" s="13"/>
      <c r="AJ869" s="13"/>
      <c r="AK869" s="13"/>
      <c r="AL869" s="13"/>
      <c r="AM869" s="13"/>
      <c r="AN869" s="13"/>
      <c r="AO869" s="13"/>
      <c r="AP869" s="13"/>
      <c r="AQ869" s="13"/>
      <c r="AR869" s="13"/>
      <c r="AS869" s="13"/>
      <c r="AT869" s="13"/>
      <c r="AU869" s="13"/>
      <c r="AV869" s="13"/>
      <c r="AW869" s="13"/>
      <c r="AX869" s="13"/>
      <c r="AY869" s="13"/>
      <c r="AZ869" s="13"/>
      <c r="BA869" s="13"/>
      <c r="BB869" s="13"/>
      <c r="BC869" s="13"/>
      <c r="BD869" s="13"/>
      <c r="BE869" s="13"/>
      <c r="BF869" s="13"/>
      <c r="BG869" s="13"/>
    </row>
    <row r="870" spans="1:59" x14ac:dyDescent="0.35">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c r="AC870" s="13"/>
      <c r="AD870" s="13"/>
      <c r="AE870" s="13"/>
      <c r="AF870" s="13"/>
      <c r="AG870" s="13"/>
      <c r="AH870" s="13"/>
      <c r="AI870" s="13"/>
      <c r="AJ870" s="13"/>
      <c r="AK870" s="13"/>
      <c r="AL870" s="13"/>
      <c r="AM870" s="13"/>
      <c r="AN870" s="13"/>
      <c r="AO870" s="13"/>
      <c r="AP870" s="13"/>
      <c r="AQ870" s="13"/>
      <c r="AR870" s="13"/>
      <c r="AS870" s="13"/>
      <c r="AT870" s="13"/>
      <c r="AU870" s="13"/>
      <c r="AV870" s="13"/>
      <c r="AW870" s="13"/>
      <c r="AX870" s="13"/>
      <c r="AY870" s="13"/>
      <c r="AZ870" s="13"/>
      <c r="BA870" s="13"/>
      <c r="BB870" s="13"/>
      <c r="BC870" s="13"/>
      <c r="BD870" s="13"/>
      <c r="BE870" s="13"/>
      <c r="BF870" s="13"/>
      <c r="BG870" s="13"/>
    </row>
    <row r="871" spans="1:59" x14ac:dyDescent="0.35">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c r="AC871" s="13"/>
      <c r="AD871" s="13"/>
      <c r="AE871" s="13"/>
      <c r="AF871" s="13"/>
      <c r="AG871" s="13"/>
      <c r="AH871" s="13"/>
      <c r="AI871" s="13"/>
      <c r="AJ871" s="13"/>
      <c r="AK871" s="13"/>
      <c r="AL871" s="13"/>
      <c r="AM871" s="13"/>
      <c r="AN871" s="13"/>
      <c r="AO871" s="13"/>
      <c r="AP871" s="13"/>
      <c r="AQ871" s="13"/>
      <c r="AR871" s="13"/>
      <c r="AS871" s="13"/>
      <c r="AT871" s="13"/>
      <c r="AU871" s="13"/>
      <c r="AV871" s="13"/>
      <c r="AW871" s="13"/>
      <c r="AX871" s="13"/>
      <c r="AY871" s="13"/>
      <c r="AZ871" s="13"/>
      <c r="BA871" s="13"/>
      <c r="BB871" s="13"/>
      <c r="BC871" s="13"/>
      <c r="BD871" s="13"/>
      <c r="BE871" s="13"/>
      <c r="BF871" s="13"/>
      <c r="BG871" s="13"/>
    </row>
    <row r="872" spans="1:59" x14ac:dyDescent="0.35">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c r="AC872" s="13"/>
      <c r="AD872" s="13"/>
      <c r="AE872" s="13"/>
      <c r="AF872" s="13"/>
      <c r="AG872" s="13"/>
      <c r="AH872" s="13"/>
      <c r="AI872" s="13"/>
      <c r="AJ872" s="13"/>
      <c r="AK872" s="13"/>
      <c r="AL872" s="13"/>
      <c r="AM872" s="13"/>
      <c r="AN872" s="13"/>
      <c r="AO872" s="13"/>
      <c r="AP872" s="13"/>
      <c r="AQ872" s="13"/>
      <c r="AR872" s="13"/>
      <c r="AS872" s="13"/>
      <c r="AT872" s="13"/>
      <c r="AU872" s="13"/>
      <c r="AV872" s="13"/>
      <c r="AW872" s="13"/>
      <c r="AX872" s="13"/>
      <c r="AY872" s="13"/>
      <c r="AZ872" s="13"/>
      <c r="BA872" s="13"/>
      <c r="BB872" s="13"/>
      <c r="BC872" s="13"/>
      <c r="BD872" s="13"/>
      <c r="BE872" s="13"/>
      <c r="BF872" s="13"/>
      <c r="BG872" s="13"/>
    </row>
    <row r="873" spans="1:59" x14ac:dyDescent="0.35">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c r="AC873" s="13"/>
      <c r="AD873" s="13"/>
      <c r="AE873" s="13"/>
      <c r="AF873" s="13"/>
      <c r="AG873" s="13"/>
      <c r="AH873" s="13"/>
      <c r="AI873" s="13"/>
      <c r="AJ873" s="13"/>
      <c r="AK873" s="13"/>
      <c r="AL873" s="13"/>
      <c r="AM873" s="13"/>
      <c r="AN873" s="13"/>
      <c r="AO873" s="13"/>
      <c r="AP873" s="13"/>
      <c r="AQ873" s="13"/>
      <c r="AR873" s="13"/>
      <c r="AS873" s="13"/>
      <c r="AT873" s="13"/>
      <c r="AU873" s="13"/>
      <c r="AV873" s="13"/>
      <c r="AW873" s="13"/>
      <c r="AX873" s="13"/>
      <c r="AY873" s="13"/>
      <c r="AZ873" s="13"/>
      <c r="BA873" s="13"/>
      <c r="BB873" s="13"/>
      <c r="BC873" s="13"/>
      <c r="BD873" s="13"/>
      <c r="BE873" s="13"/>
      <c r="BF873" s="13"/>
      <c r="BG873" s="13"/>
    </row>
    <row r="874" spans="1:59" x14ac:dyDescent="0.35">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c r="AC874" s="13"/>
      <c r="AD874" s="13"/>
      <c r="AE874" s="13"/>
      <c r="AF874" s="13"/>
      <c r="AG874" s="13"/>
      <c r="AH874" s="13"/>
      <c r="AI874" s="13"/>
      <c r="AJ874" s="13"/>
      <c r="AK874" s="13"/>
      <c r="AL874" s="13"/>
      <c r="AM874" s="13"/>
      <c r="AN874" s="13"/>
      <c r="AO874" s="13"/>
      <c r="AP874" s="13"/>
      <c r="AQ874" s="13"/>
      <c r="AR874" s="13"/>
      <c r="AS874" s="13"/>
      <c r="AT874" s="13"/>
      <c r="AU874" s="13"/>
      <c r="AV874" s="13"/>
      <c r="AW874" s="13"/>
      <c r="AX874" s="13"/>
      <c r="AY874" s="13"/>
      <c r="AZ874" s="13"/>
      <c r="BA874" s="13"/>
      <c r="BB874" s="13"/>
      <c r="BC874" s="13"/>
      <c r="BD874" s="13"/>
      <c r="BE874" s="13"/>
      <c r="BF874" s="13"/>
      <c r="BG874" s="13"/>
    </row>
    <row r="875" spans="1:59" x14ac:dyDescent="0.35">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c r="AC875" s="13"/>
      <c r="AD875" s="13"/>
      <c r="AE875" s="13"/>
      <c r="AF875" s="13"/>
      <c r="AG875" s="13"/>
      <c r="AH875" s="13"/>
      <c r="AI875" s="13"/>
      <c r="AJ875" s="13"/>
      <c r="AK875" s="13"/>
      <c r="AL875" s="13"/>
      <c r="AM875" s="13"/>
      <c r="AN875" s="13"/>
      <c r="AO875" s="13"/>
      <c r="AP875" s="13"/>
      <c r="AQ875" s="13"/>
      <c r="AR875" s="13"/>
      <c r="AS875" s="13"/>
      <c r="AT875" s="13"/>
      <c r="AU875" s="13"/>
      <c r="AV875" s="13"/>
      <c r="AW875" s="13"/>
      <c r="AX875" s="13"/>
      <c r="AY875" s="13"/>
      <c r="AZ875" s="13"/>
      <c r="BA875" s="13"/>
      <c r="BB875" s="13"/>
      <c r="BC875" s="13"/>
      <c r="BD875" s="13"/>
      <c r="BE875" s="13"/>
      <c r="BF875" s="13"/>
      <c r="BG875" s="13"/>
    </row>
    <row r="876" spans="1:59" x14ac:dyDescent="0.35">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c r="AC876" s="13"/>
      <c r="AD876" s="13"/>
      <c r="AE876" s="13"/>
      <c r="AF876" s="13"/>
      <c r="AG876" s="13"/>
      <c r="AH876" s="13"/>
      <c r="AI876" s="13"/>
      <c r="AJ876" s="13"/>
      <c r="AK876" s="13"/>
      <c r="AL876" s="13"/>
      <c r="AM876" s="13"/>
      <c r="AN876" s="13"/>
      <c r="AO876" s="13"/>
      <c r="AP876" s="13"/>
      <c r="AQ876" s="13"/>
      <c r="AR876" s="13"/>
      <c r="AS876" s="13"/>
      <c r="AT876" s="13"/>
      <c r="AU876" s="13"/>
      <c r="AV876" s="13"/>
      <c r="AW876" s="13"/>
      <c r="AX876" s="13"/>
      <c r="AY876" s="13"/>
      <c r="AZ876" s="13"/>
      <c r="BA876" s="13"/>
      <c r="BB876" s="13"/>
      <c r="BC876" s="13"/>
      <c r="BD876" s="13"/>
      <c r="BE876" s="13"/>
      <c r="BF876" s="13"/>
      <c r="BG876" s="13"/>
    </row>
    <row r="877" spans="1:59" x14ac:dyDescent="0.35">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c r="AC877" s="13"/>
      <c r="AD877" s="13"/>
      <c r="AE877" s="13"/>
      <c r="AF877" s="13"/>
      <c r="AG877" s="13"/>
      <c r="AH877" s="13"/>
      <c r="AI877" s="13"/>
      <c r="AJ877" s="13"/>
      <c r="AK877" s="13"/>
      <c r="AL877" s="13"/>
      <c r="AM877" s="13"/>
      <c r="AN877" s="13"/>
      <c r="AO877" s="13"/>
      <c r="AP877" s="13"/>
      <c r="AQ877" s="13"/>
      <c r="AR877" s="13"/>
      <c r="AS877" s="13"/>
      <c r="AT877" s="13"/>
      <c r="AU877" s="13"/>
      <c r="AV877" s="13"/>
      <c r="AW877" s="13"/>
      <c r="AX877" s="13"/>
      <c r="AY877" s="13"/>
      <c r="AZ877" s="13"/>
      <c r="BA877" s="13"/>
      <c r="BB877" s="13"/>
      <c r="BC877" s="13"/>
      <c r="BD877" s="13"/>
      <c r="BE877" s="13"/>
      <c r="BF877" s="13"/>
      <c r="BG877" s="13"/>
    </row>
    <row r="878" spans="1:59" x14ac:dyDescent="0.35">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c r="AC878" s="13"/>
      <c r="AD878" s="13"/>
      <c r="AE878" s="13"/>
      <c r="AF878" s="13"/>
      <c r="AG878" s="13"/>
      <c r="AH878" s="13"/>
      <c r="AI878" s="13"/>
      <c r="AJ878" s="13"/>
      <c r="AK878" s="13"/>
      <c r="AL878" s="13"/>
      <c r="AM878" s="13"/>
      <c r="AN878" s="13"/>
      <c r="AO878" s="13"/>
      <c r="AP878" s="13"/>
      <c r="AQ878" s="13"/>
      <c r="AR878" s="13"/>
      <c r="AS878" s="13"/>
      <c r="AT878" s="13"/>
      <c r="AU878" s="13"/>
      <c r="AV878" s="13"/>
      <c r="AW878" s="13"/>
      <c r="AX878" s="13"/>
      <c r="AY878" s="13"/>
      <c r="AZ878" s="13"/>
      <c r="BA878" s="13"/>
      <c r="BB878" s="13"/>
      <c r="BC878" s="13"/>
      <c r="BD878" s="13"/>
      <c r="BE878" s="13"/>
      <c r="BF878" s="13"/>
      <c r="BG878" s="13"/>
    </row>
    <row r="879" spans="1:59" x14ac:dyDescent="0.35">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c r="AC879" s="13"/>
      <c r="AD879" s="13"/>
      <c r="AE879" s="13"/>
      <c r="AF879" s="13"/>
      <c r="AG879" s="13"/>
      <c r="AH879" s="13"/>
      <c r="AI879" s="13"/>
      <c r="AJ879" s="13"/>
      <c r="AK879" s="13"/>
      <c r="AL879" s="13"/>
      <c r="AM879" s="13"/>
      <c r="AN879" s="13"/>
      <c r="AO879" s="13"/>
      <c r="AP879" s="13"/>
      <c r="AQ879" s="13"/>
      <c r="AR879" s="13"/>
      <c r="AS879" s="13"/>
      <c r="AT879" s="13"/>
      <c r="AU879" s="13"/>
      <c r="AV879" s="13"/>
      <c r="AW879" s="13"/>
      <c r="AX879" s="13"/>
      <c r="AY879" s="13"/>
      <c r="AZ879" s="13"/>
      <c r="BA879" s="13"/>
      <c r="BB879" s="13"/>
      <c r="BC879" s="13"/>
      <c r="BD879" s="13"/>
      <c r="BE879" s="13"/>
      <c r="BF879" s="13"/>
      <c r="BG879" s="13"/>
    </row>
    <row r="880" spans="1:59" x14ac:dyDescent="0.35">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c r="AC880" s="13"/>
      <c r="AD880" s="13"/>
      <c r="AE880" s="13"/>
      <c r="AF880" s="13"/>
      <c r="AG880" s="13"/>
      <c r="AH880" s="13"/>
      <c r="AI880" s="13"/>
      <c r="AJ880" s="13"/>
      <c r="AK880" s="13"/>
      <c r="AL880" s="13"/>
      <c r="AM880" s="13"/>
      <c r="AN880" s="13"/>
      <c r="AO880" s="13"/>
      <c r="AP880" s="13"/>
      <c r="AQ880" s="13"/>
      <c r="AR880" s="13"/>
      <c r="AS880" s="13"/>
      <c r="AT880" s="13"/>
      <c r="AU880" s="13"/>
      <c r="AV880" s="13"/>
      <c r="AW880" s="13"/>
      <c r="AX880" s="13"/>
      <c r="AY880" s="13"/>
      <c r="AZ880" s="13"/>
      <c r="BA880" s="13"/>
      <c r="BB880" s="13"/>
      <c r="BC880" s="13"/>
      <c r="BD880" s="13"/>
      <c r="BE880" s="13"/>
      <c r="BF880" s="13"/>
      <c r="BG880" s="13"/>
    </row>
    <row r="881" spans="1:59" x14ac:dyDescent="0.35">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c r="AC881" s="13"/>
      <c r="AD881" s="13"/>
      <c r="AE881" s="13"/>
      <c r="AF881" s="13"/>
      <c r="AG881" s="13"/>
      <c r="AH881" s="13"/>
      <c r="AI881" s="13"/>
      <c r="AJ881" s="13"/>
      <c r="AK881" s="13"/>
      <c r="AL881" s="13"/>
      <c r="AM881" s="13"/>
      <c r="AN881" s="13"/>
      <c r="AO881" s="13"/>
      <c r="AP881" s="13"/>
      <c r="AQ881" s="13"/>
      <c r="AR881" s="13"/>
      <c r="AS881" s="13"/>
      <c r="AT881" s="13"/>
      <c r="AU881" s="13"/>
      <c r="AV881" s="13"/>
      <c r="AW881" s="13"/>
      <c r="AX881" s="13"/>
      <c r="AY881" s="13"/>
      <c r="AZ881" s="13"/>
      <c r="BA881" s="13"/>
      <c r="BB881" s="13"/>
      <c r="BC881" s="13"/>
      <c r="BD881" s="13"/>
      <c r="BE881" s="13"/>
      <c r="BF881" s="13"/>
      <c r="BG881" s="13"/>
    </row>
    <row r="882" spans="1:59" x14ac:dyDescent="0.35">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c r="AC882" s="13"/>
      <c r="AD882" s="13"/>
      <c r="AE882" s="13"/>
      <c r="AF882" s="13"/>
      <c r="AG882" s="13"/>
      <c r="AH882" s="13"/>
      <c r="AI882" s="13"/>
      <c r="AJ882" s="13"/>
      <c r="AK882" s="13"/>
      <c r="AL882" s="13"/>
      <c r="AM882" s="13"/>
      <c r="AN882" s="13"/>
      <c r="AO882" s="13"/>
      <c r="AP882" s="13"/>
      <c r="AQ882" s="13"/>
      <c r="AR882" s="13"/>
      <c r="AS882" s="13"/>
      <c r="AT882" s="13"/>
      <c r="AU882" s="13"/>
      <c r="AV882" s="13"/>
      <c r="AW882" s="13"/>
      <c r="AX882" s="13"/>
      <c r="AY882" s="13"/>
      <c r="AZ882" s="13"/>
      <c r="BA882" s="13"/>
      <c r="BB882" s="13"/>
      <c r="BC882" s="13"/>
      <c r="BD882" s="13"/>
      <c r="BE882" s="13"/>
      <c r="BF882" s="13"/>
      <c r="BG882" s="13"/>
    </row>
    <row r="883" spans="1:59" x14ac:dyDescent="0.35">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c r="AC883" s="13"/>
      <c r="AD883" s="13"/>
      <c r="AE883" s="13"/>
      <c r="AF883" s="13"/>
      <c r="AG883" s="13"/>
      <c r="AH883" s="13"/>
      <c r="AI883" s="13"/>
      <c r="AJ883" s="13"/>
      <c r="AK883" s="13"/>
      <c r="AL883" s="13"/>
      <c r="AM883" s="13"/>
      <c r="AN883" s="13"/>
      <c r="AO883" s="13"/>
      <c r="AP883" s="13"/>
      <c r="AQ883" s="13"/>
      <c r="AR883" s="13"/>
      <c r="AS883" s="13"/>
      <c r="AT883" s="13"/>
      <c r="AU883" s="13"/>
      <c r="AV883" s="13"/>
      <c r="AW883" s="13"/>
      <c r="AX883" s="13"/>
      <c r="AY883" s="13"/>
      <c r="AZ883" s="13"/>
      <c r="BA883" s="13"/>
      <c r="BB883" s="13"/>
      <c r="BC883" s="13"/>
      <c r="BD883" s="13"/>
      <c r="BE883" s="13"/>
      <c r="BF883" s="13"/>
      <c r="BG883" s="13"/>
    </row>
    <row r="884" spans="1:59" x14ac:dyDescent="0.35">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c r="AC884" s="13"/>
      <c r="AD884" s="13"/>
      <c r="AE884" s="13"/>
      <c r="AF884" s="13"/>
      <c r="AG884" s="13"/>
      <c r="AH884" s="13"/>
      <c r="AI884" s="13"/>
      <c r="AJ884" s="13"/>
      <c r="AK884" s="13"/>
      <c r="AL884" s="13"/>
      <c r="AM884" s="13"/>
      <c r="AN884" s="13"/>
      <c r="AO884" s="13"/>
      <c r="AP884" s="13"/>
      <c r="AQ884" s="13"/>
      <c r="AR884" s="13"/>
      <c r="AS884" s="13"/>
      <c r="AT884" s="13"/>
      <c r="AU884" s="13"/>
      <c r="AV884" s="13"/>
      <c r="AW884" s="13"/>
      <c r="AX884" s="13"/>
      <c r="AY884" s="13"/>
      <c r="AZ884" s="13"/>
      <c r="BA884" s="13"/>
      <c r="BB884" s="13"/>
      <c r="BC884" s="13"/>
      <c r="BD884" s="13"/>
      <c r="BE884" s="13"/>
      <c r="BF884" s="13"/>
      <c r="BG884" s="13"/>
    </row>
    <row r="885" spans="1:59" x14ac:dyDescent="0.35">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c r="AC885" s="13"/>
      <c r="AD885" s="13"/>
      <c r="AE885" s="13"/>
      <c r="AF885" s="13"/>
      <c r="AG885" s="13"/>
      <c r="AH885" s="13"/>
      <c r="AI885" s="13"/>
      <c r="AJ885" s="13"/>
      <c r="AK885" s="13"/>
      <c r="AL885" s="13"/>
      <c r="AM885" s="13"/>
      <c r="AN885" s="13"/>
      <c r="AO885" s="13"/>
      <c r="AP885" s="13"/>
      <c r="AQ885" s="13"/>
      <c r="AR885" s="13"/>
      <c r="AS885" s="13"/>
      <c r="AT885" s="13"/>
      <c r="AU885" s="13"/>
      <c r="AV885" s="13"/>
      <c r="AW885" s="13"/>
      <c r="AX885" s="13"/>
      <c r="AY885" s="13"/>
      <c r="AZ885" s="13"/>
      <c r="BA885" s="13"/>
      <c r="BB885" s="13"/>
      <c r="BC885" s="13"/>
      <c r="BD885" s="13"/>
      <c r="BE885" s="13"/>
      <c r="BF885" s="13"/>
      <c r="BG885" s="13"/>
    </row>
    <row r="886" spans="1:59" x14ac:dyDescent="0.35">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c r="AC886" s="13"/>
      <c r="AD886" s="13"/>
      <c r="AE886" s="13"/>
      <c r="AF886" s="13"/>
      <c r="AG886" s="13"/>
      <c r="AH886" s="13"/>
      <c r="AI886" s="13"/>
      <c r="AJ886" s="13"/>
      <c r="AK886" s="13"/>
      <c r="AL886" s="13"/>
      <c r="AM886" s="13"/>
      <c r="AN886" s="13"/>
      <c r="AO886" s="13"/>
      <c r="AP886" s="13"/>
      <c r="AQ886" s="13"/>
      <c r="AR886" s="13"/>
      <c r="AS886" s="13"/>
      <c r="AT886" s="13"/>
      <c r="AU886" s="13"/>
      <c r="AV886" s="13"/>
      <c r="AW886" s="13"/>
      <c r="AX886" s="13"/>
      <c r="AY886" s="13"/>
      <c r="AZ886" s="13"/>
      <c r="BA886" s="13"/>
      <c r="BB886" s="13"/>
      <c r="BC886" s="13"/>
      <c r="BD886" s="13"/>
      <c r="BE886" s="13"/>
      <c r="BF886" s="13"/>
      <c r="BG886" s="13"/>
    </row>
    <row r="887" spans="1:59" x14ac:dyDescent="0.35">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c r="AK887" s="13"/>
      <c r="AL887" s="13"/>
      <c r="AM887" s="13"/>
      <c r="AN887" s="13"/>
      <c r="AO887" s="13"/>
      <c r="AP887" s="13"/>
      <c r="AQ887" s="13"/>
      <c r="AR887" s="13"/>
      <c r="AS887" s="13"/>
      <c r="AT887" s="13"/>
      <c r="AU887" s="13"/>
      <c r="AV887" s="13"/>
      <c r="AW887" s="13"/>
      <c r="AX887" s="13"/>
      <c r="AY887" s="13"/>
      <c r="AZ887" s="13"/>
      <c r="BA887" s="13"/>
      <c r="BB887" s="13"/>
      <c r="BC887" s="13"/>
      <c r="BD887" s="13"/>
      <c r="BE887" s="13"/>
      <c r="BF887" s="13"/>
      <c r="BG887" s="13"/>
    </row>
    <row r="888" spans="1:59" x14ac:dyDescent="0.35">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c r="AQ888" s="13"/>
      <c r="AR888" s="13"/>
      <c r="AS888" s="13"/>
      <c r="AT888" s="13"/>
      <c r="AU888" s="13"/>
      <c r="AV888" s="13"/>
      <c r="AW888" s="13"/>
      <c r="AX888" s="13"/>
      <c r="AY888" s="13"/>
      <c r="AZ888" s="13"/>
      <c r="BA888" s="13"/>
      <c r="BB888" s="13"/>
      <c r="BC888" s="13"/>
      <c r="BD888" s="13"/>
      <c r="BE888" s="13"/>
      <c r="BF888" s="13"/>
      <c r="BG888" s="13"/>
    </row>
    <row r="889" spans="1:59" x14ac:dyDescent="0.35">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c r="AK889" s="13"/>
      <c r="AL889" s="13"/>
      <c r="AM889" s="13"/>
      <c r="AN889" s="13"/>
      <c r="AO889" s="13"/>
      <c r="AP889" s="13"/>
      <c r="AQ889" s="13"/>
      <c r="AR889" s="13"/>
      <c r="AS889" s="13"/>
      <c r="AT889" s="13"/>
      <c r="AU889" s="13"/>
      <c r="AV889" s="13"/>
      <c r="AW889" s="13"/>
      <c r="AX889" s="13"/>
      <c r="AY889" s="13"/>
      <c r="AZ889" s="13"/>
      <c r="BA889" s="13"/>
      <c r="BB889" s="13"/>
      <c r="BC889" s="13"/>
      <c r="BD889" s="13"/>
      <c r="BE889" s="13"/>
      <c r="BF889" s="13"/>
      <c r="BG889" s="13"/>
    </row>
    <row r="890" spans="1:59" x14ac:dyDescent="0.35">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c r="AK890" s="13"/>
      <c r="AL890" s="13"/>
      <c r="AM890" s="13"/>
      <c r="AN890" s="13"/>
      <c r="AO890" s="13"/>
      <c r="AP890" s="13"/>
      <c r="AQ890" s="13"/>
      <c r="AR890" s="13"/>
      <c r="AS890" s="13"/>
      <c r="AT890" s="13"/>
      <c r="AU890" s="13"/>
      <c r="AV890" s="13"/>
      <c r="AW890" s="13"/>
      <c r="AX890" s="13"/>
      <c r="AY890" s="13"/>
      <c r="AZ890" s="13"/>
      <c r="BA890" s="13"/>
      <c r="BB890" s="13"/>
      <c r="BC890" s="13"/>
      <c r="BD890" s="13"/>
      <c r="BE890" s="13"/>
      <c r="BF890" s="13"/>
      <c r="BG890" s="13"/>
    </row>
    <row r="891" spans="1:59" x14ac:dyDescent="0.35">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c r="AK891" s="13"/>
      <c r="AL891" s="13"/>
      <c r="AM891" s="13"/>
      <c r="AN891" s="13"/>
      <c r="AO891" s="13"/>
      <c r="AP891" s="13"/>
      <c r="AQ891" s="13"/>
      <c r="AR891" s="13"/>
      <c r="AS891" s="13"/>
      <c r="AT891" s="13"/>
      <c r="AU891" s="13"/>
      <c r="AV891" s="13"/>
      <c r="AW891" s="13"/>
      <c r="AX891" s="13"/>
      <c r="AY891" s="13"/>
      <c r="AZ891" s="13"/>
      <c r="BA891" s="13"/>
      <c r="BB891" s="13"/>
      <c r="BC891" s="13"/>
      <c r="BD891" s="13"/>
      <c r="BE891" s="13"/>
      <c r="BF891" s="13"/>
      <c r="BG891" s="13"/>
    </row>
    <row r="892" spans="1:59" x14ac:dyDescent="0.35">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c r="AK892" s="13"/>
      <c r="AL892" s="13"/>
      <c r="AM892" s="13"/>
      <c r="AN892" s="13"/>
      <c r="AO892" s="13"/>
      <c r="AP892" s="13"/>
      <c r="AQ892" s="13"/>
      <c r="AR892" s="13"/>
      <c r="AS892" s="13"/>
      <c r="AT892" s="13"/>
      <c r="AU892" s="13"/>
      <c r="AV892" s="13"/>
      <c r="AW892" s="13"/>
      <c r="AX892" s="13"/>
      <c r="AY892" s="13"/>
      <c r="AZ892" s="13"/>
      <c r="BA892" s="13"/>
      <c r="BB892" s="13"/>
      <c r="BC892" s="13"/>
      <c r="BD892" s="13"/>
      <c r="BE892" s="13"/>
      <c r="BF892" s="13"/>
      <c r="BG892" s="13"/>
    </row>
    <row r="893" spans="1:59" x14ac:dyDescent="0.35">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c r="AK893" s="13"/>
      <c r="AL893" s="13"/>
      <c r="AM893" s="13"/>
      <c r="AN893" s="13"/>
      <c r="AO893" s="13"/>
      <c r="AP893" s="13"/>
      <c r="AQ893" s="13"/>
      <c r="AR893" s="13"/>
      <c r="AS893" s="13"/>
      <c r="AT893" s="13"/>
      <c r="AU893" s="13"/>
      <c r="AV893" s="13"/>
      <c r="AW893" s="13"/>
      <c r="AX893" s="13"/>
      <c r="AY893" s="13"/>
      <c r="AZ893" s="13"/>
      <c r="BA893" s="13"/>
      <c r="BB893" s="13"/>
      <c r="BC893" s="13"/>
      <c r="BD893" s="13"/>
      <c r="BE893" s="13"/>
      <c r="BF893" s="13"/>
      <c r="BG893" s="13"/>
    </row>
    <row r="894" spans="1:59" x14ac:dyDescent="0.35">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c r="AK894" s="13"/>
      <c r="AL894" s="13"/>
      <c r="AM894" s="13"/>
      <c r="AN894" s="13"/>
      <c r="AO894" s="13"/>
      <c r="AP894" s="13"/>
      <c r="AQ894" s="13"/>
      <c r="AR894" s="13"/>
      <c r="AS894" s="13"/>
      <c r="AT894" s="13"/>
      <c r="AU894" s="13"/>
      <c r="AV894" s="13"/>
      <c r="AW894" s="13"/>
      <c r="AX894" s="13"/>
      <c r="AY894" s="13"/>
      <c r="AZ894" s="13"/>
      <c r="BA894" s="13"/>
      <c r="BB894" s="13"/>
      <c r="BC894" s="13"/>
      <c r="BD894" s="13"/>
      <c r="BE894" s="13"/>
      <c r="BF894" s="13"/>
      <c r="BG894" s="13"/>
    </row>
    <row r="895" spans="1:59" x14ac:dyDescent="0.35">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c r="AK895" s="13"/>
      <c r="AL895" s="13"/>
      <c r="AM895" s="13"/>
      <c r="AN895" s="13"/>
      <c r="AO895" s="13"/>
      <c r="AP895" s="13"/>
      <c r="AQ895" s="13"/>
      <c r="AR895" s="13"/>
      <c r="AS895" s="13"/>
      <c r="AT895" s="13"/>
      <c r="AU895" s="13"/>
      <c r="AV895" s="13"/>
      <c r="AW895" s="13"/>
      <c r="AX895" s="13"/>
      <c r="AY895" s="13"/>
      <c r="AZ895" s="13"/>
      <c r="BA895" s="13"/>
      <c r="BB895" s="13"/>
      <c r="BC895" s="13"/>
      <c r="BD895" s="13"/>
      <c r="BE895" s="13"/>
      <c r="BF895" s="13"/>
      <c r="BG895" s="13"/>
    </row>
    <row r="896" spans="1:59" x14ac:dyDescent="0.35">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c r="AK896" s="13"/>
      <c r="AL896" s="13"/>
      <c r="AM896" s="13"/>
      <c r="AN896" s="13"/>
      <c r="AO896" s="13"/>
      <c r="AP896" s="13"/>
      <c r="AQ896" s="13"/>
      <c r="AR896" s="13"/>
      <c r="AS896" s="13"/>
      <c r="AT896" s="13"/>
      <c r="AU896" s="13"/>
      <c r="AV896" s="13"/>
      <c r="AW896" s="13"/>
      <c r="AX896" s="13"/>
      <c r="AY896" s="13"/>
      <c r="AZ896" s="13"/>
      <c r="BA896" s="13"/>
      <c r="BB896" s="13"/>
      <c r="BC896" s="13"/>
      <c r="BD896" s="13"/>
      <c r="BE896" s="13"/>
      <c r="BF896" s="13"/>
      <c r="BG896" s="13"/>
    </row>
    <row r="897" spans="1:59" x14ac:dyDescent="0.35">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c r="AK897" s="13"/>
      <c r="AL897" s="13"/>
      <c r="AM897" s="13"/>
      <c r="AN897" s="13"/>
      <c r="AO897" s="13"/>
      <c r="AP897" s="13"/>
      <c r="AQ897" s="13"/>
      <c r="AR897" s="13"/>
      <c r="AS897" s="13"/>
      <c r="AT897" s="13"/>
      <c r="AU897" s="13"/>
      <c r="AV897" s="13"/>
      <c r="AW897" s="13"/>
      <c r="AX897" s="13"/>
      <c r="AY897" s="13"/>
      <c r="AZ897" s="13"/>
      <c r="BA897" s="13"/>
      <c r="BB897" s="13"/>
      <c r="BC897" s="13"/>
      <c r="BD897" s="13"/>
      <c r="BE897" s="13"/>
      <c r="BF897" s="13"/>
      <c r="BG897" s="13"/>
    </row>
    <row r="898" spans="1:59" x14ac:dyDescent="0.35">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c r="AC898" s="13"/>
      <c r="AD898" s="13"/>
      <c r="AE898" s="13"/>
      <c r="AF898" s="13"/>
      <c r="AG898" s="13"/>
      <c r="AH898" s="13"/>
      <c r="AI898" s="13"/>
      <c r="AJ898" s="13"/>
      <c r="AK898" s="13"/>
      <c r="AL898" s="13"/>
      <c r="AM898" s="13"/>
      <c r="AN898" s="13"/>
      <c r="AO898" s="13"/>
      <c r="AP898" s="13"/>
      <c r="AQ898" s="13"/>
      <c r="AR898" s="13"/>
      <c r="AS898" s="13"/>
      <c r="AT898" s="13"/>
      <c r="AU898" s="13"/>
      <c r="AV898" s="13"/>
      <c r="AW898" s="13"/>
      <c r="AX898" s="13"/>
      <c r="AY898" s="13"/>
      <c r="AZ898" s="13"/>
      <c r="BA898" s="13"/>
      <c r="BB898" s="13"/>
      <c r="BC898" s="13"/>
      <c r="BD898" s="13"/>
      <c r="BE898" s="13"/>
      <c r="BF898" s="13"/>
      <c r="BG898" s="13"/>
    </row>
    <row r="899" spans="1:59" x14ac:dyDescent="0.35">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c r="AC899" s="13"/>
      <c r="AD899" s="13"/>
      <c r="AE899" s="13"/>
      <c r="AF899" s="13"/>
      <c r="AG899" s="13"/>
      <c r="AH899" s="13"/>
      <c r="AI899" s="13"/>
      <c r="AJ899" s="13"/>
      <c r="AK899" s="13"/>
      <c r="AL899" s="13"/>
      <c r="AM899" s="13"/>
      <c r="AN899" s="13"/>
      <c r="AO899" s="13"/>
      <c r="AP899" s="13"/>
      <c r="AQ899" s="13"/>
      <c r="AR899" s="13"/>
      <c r="AS899" s="13"/>
      <c r="AT899" s="13"/>
      <c r="AU899" s="13"/>
      <c r="AV899" s="13"/>
      <c r="AW899" s="13"/>
      <c r="AX899" s="13"/>
      <c r="AY899" s="13"/>
      <c r="AZ899" s="13"/>
      <c r="BA899" s="13"/>
      <c r="BB899" s="13"/>
      <c r="BC899" s="13"/>
      <c r="BD899" s="13"/>
      <c r="BE899" s="13"/>
      <c r="BF899" s="13"/>
      <c r="BG899" s="13"/>
    </row>
    <row r="900" spans="1:59" x14ac:dyDescent="0.35">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c r="AC900" s="13"/>
      <c r="AD900" s="13"/>
      <c r="AE900" s="13"/>
      <c r="AF900" s="13"/>
      <c r="AG900" s="13"/>
      <c r="AH900" s="13"/>
      <c r="AI900" s="13"/>
      <c r="AJ900" s="13"/>
      <c r="AK900" s="13"/>
      <c r="AL900" s="13"/>
      <c r="AM900" s="13"/>
      <c r="AN900" s="13"/>
      <c r="AO900" s="13"/>
      <c r="AP900" s="13"/>
      <c r="AQ900" s="13"/>
      <c r="AR900" s="13"/>
      <c r="AS900" s="13"/>
      <c r="AT900" s="13"/>
      <c r="AU900" s="13"/>
      <c r="AV900" s="13"/>
      <c r="AW900" s="13"/>
      <c r="AX900" s="13"/>
      <c r="AY900" s="13"/>
      <c r="AZ900" s="13"/>
      <c r="BA900" s="13"/>
      <c r="BB900" s="13"/>
      <c r="BC900" s="13"/>
      <c r="BD900" s="13"/>
      <c r="BE900" s="13"/>
      <c r="BF900" s="13"/>
      <c r="BG900" s="13"/>
    </row>
    <row r="901" spans="1:59" x14ac:dyDescent="0.35">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c r="AC901" s="13"/>
      <c r="AD901" s="13"/>
      <c r="AE901" s="13"/>
      <c r="AF901" s="13"/>
      <c r="AG901" s="13"/>
      <c r="AH901" s="13"/>
      <c r="AI901" s="13"/>
      <c r="AJ901" s="13"/>
      <c r="AK901" s="13"/>
      <c r="AL901" s="13"/>
      <c r="AM901" s="13"/>
      <c r="AN901" s="13"/>
      <c r="AO901" s="13"/>
      <c r="AP901" s="13"/>
      <c r="AQ901" s="13"/>
      <c r="AR901" s="13"/>
      <c r="AS901" s="13"/>
      <c r="AT901" s="13"/>
      <c r="AU901" s="13"/>
      <c r="AV901" s="13"/>
      <c r="AW901" s="13"/>
      <c r="AX901" s="13"/>
      <c r="AY901" s="13"/>
      <c r="AZ901" s="13"/>
      <c r="BA901" s="13"/>
      <c r="BB901" s="13"/>
      <c r="BC901" s="13"/>
      <c r="BD901" s="13"/>
      <c r="BE901" s="13"/>
      <c r="BF901" s="13"/>
      <c r="BG901" s="13"/>
    </row>
    <row r="902" spans="1:59" x14ac:dyDescent="0.35">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c r="AC902" s="13"/>
      <c r="AD902" s="13"/>
      <c r="AE902" s="13"/>
      <c r="AF902" s="13"/>
      <c r="AG902" s="13"/>
      <c r="AH902" s="13"/>
      <c r="AI902" s="13"/>
      <c r="AJ902" s="13"/>
      <c r="AK902" s="13"/>
      <c r="AL902" s="13"/>
      <c r="AM902" s="13"/>
      <c r="AN902" s="13"/>
      <c r="AO902" s="13"/>
      <c r="AP902" s="13"/>
      <c r="AQ902" s="13"/>
      <c r="AR902" s="13"/>
      <c r="AS902" s="13"/>
      <c r="AT902" s="13"/>
      <c r="AU902" s="13"/>
      <c r="AV902" s="13"/>
      <c r="AW902" s="13"/>
      <c r="AX902" s="13"/>
      <c r="AY902" s="13"/>
      <c r="AZ902" s="13"/>
      <c r="BA902" s="13"/>
      <c r="BB902" s="13"/>
      <c r="BC902" s="13"/>
      <c r="BD902" s="13"/>
      <c r="BE902" s="13"/>
      <c r="BF902" s="13"/>
      <c r="BG902" s="13"/>
    </row>
    <row r="903" spans="1:59" x14ac:dyDescent="0.35">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c r="AC903" s="13"/>
      <c r="AD903" s="13"/>
      <c r="AE903" s="13"/>
      <c r="AF903" s="13"/>
      <c r="AG903" s="13"/>
      <c r="AH903" s="13"/>
      <c r="AI903" s="13"/>
      <c r="AJ903" s="13"/>
      <c r="AK903" s="13"/>
      <c r="AL903" s="13"/>
      <c r="AM903" s="13"/>
      <c r="AN903" s="13"/>
      <c r="AO903" s="13"/>
      <c r="AP903" s="13"/>
      <c r="AQ903" s="13"/>
      <c r="AR903" s="13"/>
      <c r="AS903" s="13"/>
      <c r="AT903" s="13"/>
      <c r="AU903" s="13"/>
      <c r="AV903" s="13"/>
      <c r="AW903" s="13"/>
      <c r="AX903" s="13"/>
      <c r="AY903" s="13"/>
      <c r="AZ903" s="13"/>
      <c r="BA903" s="13"/>
      <c r="BB903" s="13"/>
      <c r="BC903" s="13"/>
      <c r="BD903" s="13"/>
      <c r="BE903" s="13"/>
      <c r="BF903" s="13"/>
      <c r="BG903" s="13"/>
    </row>
    <row r="904" spans="1:59" x14ac:dyDescent="0.35">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c r="AC904" s="13"/>
      <c r="AD904" s="13"/>
      <c r="AE904" s="13"/>
      <c r="AF904" s="13"/>
      <c r="AG904" s="13"/>
      <c r="AH904" s="13"/>
      <c r="AI904" s="13"/>
      <c r="AJ904" s="13"/>
      <c r="AK904" s="13"/>
      <c r="AL904" s="13"/>
      <c r="AM904" s="13"/>
      <c r="AN904" s="13"/>
      <c r="AO904" s="13"/>
      <c r="AP904" s="13"/>
      <c r="AQ904" s="13"/>
      <c r="AR904" s="13"/>
      <c r="AS904" s="13"/>
      <c r="AT904" s="13"/>
      <c r="AU904" s="13"/>
      <c r="AV904" s="13"/>
      <c r="AW904" s="13"/>
      <c r="AX904" s="13"/>
      <c r="AY904" s="13"/>
      <c r="AZ904" s="13"/>
      <c r="BA904" s="13"/>
      <c r="BB904" s="13"/>
      <c r="BC904" s="13"/>
      <c r="BD904" s="13"/>
      <c r="BE904" s="13"/>
      <c r="BF904" s="13"/>
      <c r="BG904" s="13"/>
    </row>
    <row r="905" spans="1:59" x14ac:dyDescent="0.35">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c r="AC905" s="13"/>
      <c r="AD905" s="13"/>
      <c r="AE905" s="13"/>
      <c r="AF905" s="13"/>
      <c r="AG905" s="13"/>
      <c r="AH905" s="13"/>
      <c r="AI905" s="13"/>
      <c r="AJ905" s="13"/>
      <c r="AK905" s="13"/>
      <c r="AL905" s="13"/>
      <c r="AM905" s="13"/>
      <c r="AN905" s="13"/>
      <c r="AO905" s="13"/>
      <c r="AP905" s="13"/>
      <c r="AQ905" s="13"/>
      <c r="AR905" s="13"/>
      <c r="AS905" s="13"/>
      <c r="AT905" s="13"/>
      <c r="AU905" s="13"/>
      <c r="AV905" s="13"/>
      <c r="AW905" s="13"/>
      <c r="AX905" s="13"/>
      <c r="AY905" s="13"/>
      <c r="AZ905" s="13"/>
      <c r="BA905" s="13"/>
      <c r="BB905" s="13"/>
      <c r="BC905" s="13"/>
      <c r="BD905" s="13"/>
      <c r="BE905" s="13"/>
      <c r="BF905" s="13"/>
      <c r="BG905" s="13"/>
    </row>
    <row r="906" spans="1:59" x14ac:dyDescent="0.35">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c r="AC906" s="13"/>
      <c r="AD906" s="13"/>
      <c r="AE906" s="13"/>
      <c r="AF906" s="13"/>
      <c r="AG906" s="13"/>
      <c r="AH906" s="13"/>
      <c r="AI906" s="13"/>
      <c r="AJ906" s="13"/>
      <c r="AK906" s="13"/>
      <c r="AL906" s="13"/>
      <c r="AM906" s="13"/>
      <c r="AN906" s="13"/>
      <c r="AO906" s="13"/>
      <c r="AP906" s="13"/>
      <c r="AQ906" s="13"/>
      <c r="AR906" s="13"/>
      <c r="AS906" s="13"/>
      <c r="AT906" s="13"/>
      <c r="AU906" s="13"/>
      <c r="AV906" s="13"/>
      <c r="AW906" s="13"/>
      <c r="AX906" s="13"/>
      <c r="AY906" s="13"/>
      <c r="AZ906" s="13"/>
      <c r="BA906" s="13"/>
      <c r="BB906" s="13"/>
      <c r="BC906" s="13"/>
      <c r="BD906" s="13"/>
      <c r="BE906" s="13"/>
      <c r="BF906" s="13"/>
      <c r="BG906" s="13"/>
    </row>
    <row r="907" spans="1:59" x14ac:dyDescent="0.35">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c r="AC907" s="13"/>
      <c r="AD907" s="13"/>
      <c r="AE907" s="13"/>
      <c r="AF907" s="13"/>
      <c r="AG907" s="13"/>
      <c r="AH907" s="13"/>
      <c r="AI907" s="13"/>
      <c r="AJ907" s="13"/>
      <c r="AK907" s="13"/>
      <c r="AL907" s="13"/>
      <c r="AM907" s="13"/>
      <c r="AN907" s="13"/>
      <c r="AO907" s="13"/>
      <c r="AP907" s="13"/>
      <c r="AQ907" s="13"/>
      <c r="AR907" s="13"/>
      <c r="AS907" s="13"/>
      <c r="AT907" s="13"/>
      <c r="AU907" s="13"/>
      <c r="AV907" s="13"/>
      <c r="AW907" s="13"/>
      <c r="AX907" s="13"/>
      <c r="AY907" s="13"/>
      <c r="AZ907" s="13"/>
      <c r="BA907" s="13"/>
      <c r="BB907" s="13"/>
      <c r="BC907" s="13"/>
      <c r="BD907" s="13"/>
      <c r="BE907" s="13"/>
      <c r="BF907" s="13"/>
      <c r="BG907" s="13"/>
    </row>
    <row r="908" spans="1:59" x14ac:dyDescent="0.35">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c r="AC908" s="13"/>
      <c r="AD908" s="13"/>
      <c r="AE908" s="13"/>
      <c r="AF908" s="13"/>
      <c r="AG908" s="13"/>
      <c r="AH908" s="13"/>
      <c r="AI908" s="13"/>
      <c r="AJ908" s="13"/>
      <c r="AK908" s="13"/>
      <c r="AL908" s="13"/>
      <c r="AM908" s="13"/>
      <c r="AN908" s="13"/>
      <c r="AO908" s="13"/>
      <c r="AP908" s="13"/>
      <c r="AQ908" s="13"/>
      <c r="AR908" s="13"/>
      <c r="AS908" s="13"/>
      <c r="AT908" s="13"/>
      <c r="AU908" s="13"/>
      <c r="AV908" s="13"/>
      <c r="AW908" s="13"/>
      <c r="AX908" s="13"/>
      <c r="AY908" s="13"/>
      <c r="AZ908" s="13"/>
      <c r="BA908" s="13"/>
      <c r="BB908" s="13"/>
      <c r="BC908" s="13"/>
      <c r="BD908" s="13"/>
      <c r="BE908" s="13"/>
      <c r="BF908" s="13"/>
      <c r="BG908" s="13"/>
    </row>
    <row r="909" spans="1:59" x14ac:dyDescent="0.35">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c r="AC909" s="13"/>
      <c r="AD909" s="13"/>
      <c r="AE909" s="13"/>
      <c r="AF909" s="13"/>
      <c r="AG909" s="13"/>
      <c r="AH909" s="13"/>
      <c r="AI909" s="13"/>
      <c r="AJ909" s="13"/>
      <c r="AK909" s="13"/>
      <c r="AL909" s="13"/>
      <c r="AM909" s="13"/>
      <c r="AN909" s="13"/>
      <c r="AO909" s="13"/>
      <c r="AP909" s="13"/>
      <c r="AQ909" s="13"/>
      <c r="AR909" s="13"/>
      <c r="AS909" s="13"/>
      <c r="AT909" s="13"/>
      <c r="AU909" s="13"/>
      <c r="AV909" s="13"/>
      <c r="AW909" s="13"/>
      <c r="AX909" s="13"/>
      <c r="AY909" s="13"/>
      <c r="AZ909" s="13"/>
      <c r="BA909" s="13"/>
      <c r="BB909" s="13"/>
      <c r="BC909" s="13"/>
      <c r="BD909" s="13"/>
      <c r="BE909" s="13"/>
      <c r="BF909" s="13"/>
      <c r="BG909" s="13"/>
    </row>
    <row r="910" spans="1:59" x14ac:dyDescent="0.35">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c r="AC910" s="13"/>
      <c r="AD910" s="13"/>
      <c r="AE910" s="13"/>
      <c r="AF910" s="13"/>
      <c r="AG910" s="13"/>
      <c r="AH910" s="13"/>
      <c r="AI910" s="13"/>
      <c r="AJ910" s="13"/>
      <c r="AK910" s="13"/>
      <c r="AL910" s="13"/>
      <c r="AM910" s="13"/>
      <c r="AN910" s="13"/>
      <c r="AO910" s="13"/>
      <c r="AP910" s="13"/>
      <c r="AQ910" s="13"/>
      <c r="AR910" s="13"/>
      <c r="AS910" s="13"/>
      <c r="AT910" s="13"/>
      <c r="AU910" s="13"/>
      <c r="AV910" s="13"/>
      <c r="AW910" s="13"/>
      <c r="AX910" s="13"/>
      <c r="AY910" s="13"/>
      <c r="AZ910" s="13"/>
      <c r="BA910" s="13"/>
      <c r="BB910" s="13"/>
      <c r="BC910" s="13"/>
      <c r="BD910" s="13"/>
      <c r="BE910" s="13"/>
      <c r="BF910" s="13"/>
      <c r="BG910" s="13"/>
    </row>
    <row r="911" spans="1:59" x14ac:dyDescent="0.35">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c r="AC911" s="13"/>
      <c r="AD911" s="13"/>
      <c r="AE911" s="13"/>
      <c r="AF911" s="13"/>
      <c r="AG911" s="13"/>
      <c r="AH911" s="13"/>
      <c r="AI911" s="13"/>
      <c r="AJ911" s="13"/>
      <c r="AK911" s="13"/>
      <c r="AL911" s="13"/>
      <c r="AM911" s="13"/>
      <c r="AN911" s="13"/>
      <c r="AO911" s="13"/>
      <c r="AP911" s="13"/>
      <c r="AQ911" s="13"/>
      <c r="AR911" s="13"/>
      <c r="AS911" s="13"/>
      <c r="AT911" s="13"/>
      <c r="AU911" s="13"/>
      <c r="AV911" s="13"/>
      <c r="AW911" s="13"/>
      <c r="AX911" s="13"/>
      <c r="AY911" s="13"/>
      <c r="AZ911" s="13"/>
      <c r="BA911" s="13"/>
      <c r="BB911" s="13"/>
      <c r="BC911" s="13"/>
      <c r="BD911" s="13"/>
      <c r="BE911" s="13"/>
      <c r="BF911" s="13"/>
      <c r="BG911" s="13"/>
    </row>
    <row r="912" spans="1:59" x14ac:dyDescent="0.35">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c r="AC912" s="13"/>
      <c r="AD912" s="13"/>
      <c r="AE912" s="13"/>
      <c r="AF912" s="13"/>
      <c r="AG912" s="13"/>
      <c r="AH912" s="13"/>
      <c r="AI912" s="13"/>
      <c r="AJ912" s="13"/>
      <c r="AK912" s="13"/>
      <c r="AL912" s="13"/>
      <c r="AM912" s="13"/>
      <c r="AN912" s="13"/>
      <c r="AO912" s="13"/>
      <c r="AP912" s="13"/>
      <c r="AQ912" s="13"/>
      <c r="AR912" s="13"/>
      <c r="AS912" s="13"/>
      <c r="AT912" s="13"/>
      <c r="AU912" s="13"/>
      <c r="AV912" s="13"/>
      <c r="AW912" s="13"/>
      <c r="AX912" s="13"/>
      <c r="AY912" s="13"/>
      <c r="AZ912" s="13"/>
      <c r="BA912" s="13"/>
      <c r="BB912" s="13"/>
      <c r="BC912" s="13"/>
      <c r="BD912" s="13"/>
      <c r="BE912" s="13"/>
      <c r="BF912" s="13"/>
      <c r="BG912" s="13"/>
    </row>
    <row r="913" spans="1:59" x14ac:dyDescent="0.35">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c r="AC913" s="13"/>
      <c r="AD913" s="13"/>
      <c r="AE913" s="13"/>
      <c r="AF913" s="13"/>
      <c r="AG913" s="13"/>
      <c r="AH913" s="13"/>
      <c r="AI913" s="13"/>
      <c r="AJ913" s="13"/>
      <c r="AK913" s="13"/>
      <c r="AL913" s="13"/>
      <c r="AM913" s="13"/>
      <c r="AN913" s="13"/>
      <c r="AO913" s="13"/>
      <c r="AP913" s="13"/>
      <c r="AQ913" s="13"/>
      <c r="AR913" s="13"/>
      <c r="AS913" s="13"/>
      <c r="AT913" s="13"/>
      <c r="AU913" s="13"/>
      <c r="AV913" s="13"/>
      <c r="AW913" s="13"/>
      <c r="AX913" s="13"/>
      <c r="AY913" s="13"/>
      <c r="AZ913" s="13"/>
      <c r="BA913" s="13"/>
      <c r="BB913" s="13"/>
      <c r="BC913" s="13"/>
      <c r="BD913" s="13"/>
      <c r="BE913" s="13"/>
      <c r="BF913" s="13"/>
      <c r="BG913" s="13"/>
    </row>
    <row r="914" spans="1:59" x14ac:dyDescent="0.35">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c r="AC914" s="13"/>
      <c r="AD914" s="13"/>
      <c r="AE914" s="13"/>
      <c r="AF914" s="13"/>
      <c r="AG914" s="13"/>
      <c r="AH914" s="13"/>
      <c r="AI914" s="13"/>
      <c r="AJ914" s="13"/>
      <c r="AK914" s="13"/>
      <c r="AL914" s="13"/>
      <c r="AM914" s="13"/>
      <c r="AN914" s="13"/>
      <c r="AO914" s="13"/>
      <c r="AP914" s="13"/>
      <c r="AQ914" s="13"/>
      <c r="AR914" s="13"/>
      <c r="AS914" s="13"/>
      <c r="AT914" s="13"/>
      <c r="AU914" s="13"/>
      <c r="AV914" s="13"/>
      <c r="AW914" s="13"/>
      <c r="AX914" s="13"/>
      <c r="AY914" s="13"/>
      <c r="AZ914" s="13"/>
      <c r="BA914" s="13"/>
      <c r="BB914" s="13"/>
      <c r="BC914" s="13"/>
      <c r="BD914" s="13"/>
      <c r="BE914" s="13"/>
      <c r="BF914" s="13"/>
      <c r="BG914" s="13"/>
    </row>
    <row r="915" spans="1:59" x14ac:dyDescent="0.35">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c r="AC915" s="13"/>
      <c r="AD915" s="13"/>
      <c r="AE915" s="13"/>
      <c r="AF915" s="13"/>
      <c r="AG915" s="13"/>
      <c r="AH915" s="13"/>
      <c r="AI915" s="13"/>
      <c r="AJ915" s="13"/>
      <c r="AK915" s="13"/>
      <c r="AL915" s="13"/>
      <c r="AM915" s="13"/>
      <c r="AN915" s="13"/>
      <c r="AO915" s="13"/>
      <c r="AP915" s="13"/>
      <c r="AQ915" s="13"/>
      <c r="AR915" s="13"/>
      <c r="AS915" s="13"/>
      <c r="AT915" s="13"/>
      <c r="AU915" s="13"/>
      <c r="AV915" s="13"/>
      <c r="AW915" s="13"/>
      <c r="AX915" s="13"/>
      <c r="AY915" s="13"/>
      <c r="AZ915" s="13"/>
      <c r="BA915" s="13"/>
      <c r="BB915" s="13"/>
      <c r="BC915" s="13"/>
      <c r="BD915" s="13"/>
      <c r="BE915" s="13"/>
      <c r="BF915" s="13"/>
      <c r="BG915" s="13"/>
    </row>
    <row r="916" spans="1:59" x14ac:dyDescent="0.35">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c r="AC916" s="13"/>
      <c r="AD916" s="13"/>
      <c r="AE916" s="13"/>
      <c r="AF916" s="13"/>
      <c r="AG916" s="13"/>
      <c r="AH916" s="13"/>
      <c r="AI916" s="13"/>
      <c r="AJ916" s="13"/>
      <c r="AK916" s="13"/>
      <c r="AL916" s="13"/>
      <c r="AM916" s="13"/>
      <c r="AN916" s="13"/>
      <c r="AO916" s="13"/>
      <c r="AP916" s="13"/>
      <c r="AQ916" s="13"/>
      <c r="AR916" s="13"/>
      <c r="AS916" s="13"/>
      <c r="AT916" s="13"/>
      <c r="AU916" s="13"/>
      <c r="AV916" s="13"/>
      <c r="AW916" s="13"/>
      <c r="AX916" s="13"/>
      <c r="AY916" s="13"/>
      <c r="AZ916" s="13"/>
      <c r="BA916" s="13"/>
      <c r="BB916" s="13"/>
      <c r="BC916" s="13"/>
      <c r="BD916" s="13"/>
      <c r="BE916" s="13"/>
      <c r="BF916" s="13"/>
      <c r="BG916" s="13"/>
    </row>
    <row r="917" spans="1:59" x14ac:dyDescent="0.35">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c r="AC917" s="13"/>
      <c r="AD917" s="13"/>
      <c r="AE917" s="13"/>
      <c r="AF917" s="13"/>
      <c r="AG917" s="13"/>
      <c r="AH917" s="13"/>
      <c r="AI917" s="13"/>
      <c r="AJ917" s="13"/>
      <c r="AK917" s="13"/>
      <c r="AL917" s="13"/>
      <c r="AM917" s="13"/>
      <c r="AN917" s="13"/>
      <c r="AO917" s="13"/>
      <c r="AP917" s="13"/>
      <c r="AQ917" s="13"/>
      <c r="AR917" s="13"/>
      <c r="AS917" s="13"/>
      <c r="AT917" s="13"/>
      <c r="AU917" s="13"/>
      <c r="AV917" s="13"/>
      <c r="AW917" s="13"/>
      <c r="AX917" s="13"/>
      <c r="AY917" s="13"/>
      <c r="AZ917" s="13"/>
      <c r="BA917" s="13"/>
      <c r="BB917" s="13"/>
      <c r="BC917" s="13"/>
      <c r="BD917" s="13"/>
      <c r="BE917" s="13"/>
      <c r="BF917" s="13"/>
      <c r="BG917" s="13"/>
    </row>
    <row r="918" spans="1:59" x14ac:dyDescent="0.35">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c r="AC918" s="13"/>
      <c r="AD918" s="13"/>
      <c r="AE918" s="13"/>
      <c r="AF918" s="13"/>
      <c r="AG918" s="13"/>
      <c r="AH918" s="13"/>
      <c r="AI918" s="13"/>
      <c r="AJ918" s="13"/>
      <c r="AK918" s="13"/>
      <c r="AL918" s="13"/>
      <c r="AM918" s="13"/>
      <c r="AN918" s="13"/>
      <c r="AO918" s="13"/>
      <c r="AP918" s="13"/>
      <c r="AQ918" s="13"/>
      <c r="AR918" s="13"/>
      <c r="AS918" s="13"/>
      <c r="AT918" s="13"/>
      <c r="AU918" s="13"/>
      <c r="AV918" s="13"/>
      <c r="AW918" s="13"/>
      <c r="AX918" s="13"/>
      <c r="AY918" s="13"/>
      <c r="AZ918" s="13"/>
      <c r="BA918" s="13"/>
      <c r="BB918" s="13"/>
      <c r="BC918" s="13"/>
      <c r="BD918" s="13"/>
      <c r="BE918" s="13"/>
      <c r="BF918" s="13"/>
      <c r="BG918" s="13"/>
    </row>
    <row r="919" spans="1:59" x14ac:dyDescent="0.35">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c r="AC919" s="13"/>
      <c r="AD919" s="13"/>
      <c r="AE919" s="13"/>
      <c r="AF919" s="13"/>
      <c r="AG919" s="13"/>
      <c r="AH919" s="13"/>
      <c r="AI919" s="13"/>
      <c r="AJ919" s="13"/>
      <c r="AK919" s="13"/>
      <c r="AL919" s="13"/>
      <c r="AM919" s="13"/>
      <c r="AN919" s="13"/>
      <c r="AO919" s="13"/>
      <c r="AP919" s="13"/>
      <c r="AQ919" s="13"/>
      <c r="AR919" s="13"/>
      <c r="AS919" s="13"/>
      <c r="AT919" s="13"/>
      <c r="AU919" s="13"/>
      <c r="AV919" s="13"/>
      <c r="AW919" s="13"/>
      <c r="AX919" s="13"/>
      <c r="AY919" s="13"/>
      <c r="AZ919" s="13"/>
      <c r="BA919" s="13"/>
      <c r="BB919" s="13"/>
      <c r="BC919" s="13"/>
      <c r="BD919" s="13"/>
      <c r="BE919" s="13"/>
      <c r="BF919" s="13"/>
      <c r="BG919" s="13"/>
    </row>
    <row r="920" spans="1:59" x14ac:dyDescent="0.35">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c r="AC920" s="13"/>
      <c r="AD920" s="13"/>
      <c r="AE920" s="13"/>
      <c r="AF920" s="13"/>
      <c r="AG920" s="13"/>
      <c r="AH920" s="13"/>
      <c r="AI920" s="13"/>
      <c r="AJ920" s="13"/>
      <c r="AK920" s="13"/>
      <c r="AL920" s="13"/>
      <c r="AM920" s="13"/>
      <c r="AN920" s="13"/>
      <c r="AO920" s="13"/>
      <c r="AP920" s="13"/>
      <c r="AQ920" s="13"/>
      <c r="AR920" s="13"/>
      <c r="AS920" s="13"/>
      <c r="AT920" s="13"/>
      <c r="AU920" s="13"/>
      <c r="AV920" s="13"/>
      <c r="AW920" s="13"/>
      <c r="AX920" s="13"/>
      <c r="AY920" s="13"/>
      <c r="AZ920" s="13"/>
      <c r="BA920" s="13"/>
      <c r="BB920" s="13"/>
      <c r="BC920" s="13"/>
      <c r="BD920" s="13"/>
      <c r="BE920" s="13"/>
      <c r="BF920" s="13"/>
      <c r="BG920" s="13"/>
    </row>
    <row r="921" spans="1:59" x14ac:dyDescent="0.35">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c r="AC921" s="13"/>
      <c r="AD921" s="13"/>
      <c r="AE921" s="13"/>
      <c r="AF921" s="13"/>
      <c r="AG921" s="13"/>
      <c r="AH921" s="13"/>
      <c r="AI921" s="13"/>
      <c r="AJ921" s="13"/>
      <c r="AK921" s="13"/>
      <c r="AL921" s="13"/>
      <c r="AM921" s="13"/>
      <c r="AN921" s="13"/>
      <c r="AO921" s="13"/>
      <c r="AP921" s="13"/>
      <c r="AQ921" s="13"/>
      <c r="AR921" s="13"/>
      <c r="AS921" s="13"/>
      <c r="AT921" s="13"/>
      <c r="AU921" s="13"/>
      <c r="AV921" s="13"/>
      <c r="AW921" s="13"/>
      <c r="AX921" s="13"/>
      <c r="AY921" s="13"/>
      <c r="AZ921" s="13"/>
      <c r="BA921" s="13"/>
      <c r="BB921" s="13"/>
      <c r="BC921" s="13"/>
      <c r="BD921" s="13"/>
      <c r="BE921" s="13"/>
      <c r="BF921" s="13"/>
      <c r="BG921" s="13"/>
    </row>
    <row r="922" spans="1:59" x14ac:dyDescent="0.35">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c r="AC922" s="13"/>
      <c r="AD922" s="13"/>
      <c r="AE922" s="13"/>
      <c r="AF922" s="13"/>
      <c r="AG922" s="13"/>
      <c r="AH922" s="13"/>
      <c r="AI922" s="13"/>
      <c r="AJ922" s="13"/>
      <c r="AK922" s="13"/>
      <c r="AL922" s="13"/>
      <c r="AM922" s="13"/>
      <c r="AN922" s="13"/>
      <c r="AO922" s="13"/>
      <c r="AP922" s="13"/>
      <c r="AQ922" s="13"/>
      <c r="AR922" s="13"/>
      <c r="AS922" s="13"/>
      <c r="AT922" s="13"/>
      <c r="AU922" s="13"/>
      <c r="AV922" s="13"/>
      <c r="AW922" s="13"/>
      <c r="AX922" s="13"/>
      <c r="AY922" s="13"/>
      <c r="AZ922" s="13"/>
      <c r="BA922" s="13"/>
      <c r="BB922" s="13"/>
      <c r="BC922" s="13"/>
      <c r="BD922" s="13"/>
      <c r="BE922" s="13"/>
      <c r="BF922" s="13"/>
      <c r="BG922" s="13"/>
    </row>
    <row r="923" spans="1:59" x14ac:dyDescent="0.35">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c r="AC923" s="13"/>
      <c r="AD923" s="13"/>
      <c r="AE923" s="13"/>
      <c r="AF923" s="13"/>
      <c r="AG923" s="13"/>
      <c r="AH923" s="13"/>
      <c r="AI923" s="13"/>
      <c r="AJ923" s="13"/>
      <c r="AK923" s="13"/>
      <c r="AL923" s="13"/>
      <c r="AM923" s="13"/>
      <c r="AN923" s="13"/>
      <c r="AO923" s="13"/>
      <c r="AP923" s="13"/>
      <c r="AQ923" s="13"/>
      <c r="AR923" s="13"/>
      <c r="AS923" s="13"/>
      <c r="AT923" s="13"/>
      <c r="AU923" s="13"/>
      <c r="AV923" s="13"/>
      <c r="AW923" s="13"/>
      <c r="AX923" s="13"/>
      <c r="AY923" s="13"/>
      <c r="AZ923" s="13"/>
      <c r="BA923" s="13"/>
      <c r="BB923" s="13"/>
      <c r="BC923" s="13"/>
      <c r="BD923" s="13"/>
      <c r="BE923" s="13"/>
      <c r="BF923" s="13"/>
      <c r="BG923" s="13"/>
    </row>
    <row r="924" spans="1:59" x14ac:dyDescent="0.35">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c r="AC924" s="13"/>
      <c r="AD924" s="13"/>
      <c r="AE924" s="13"/>
      <c r="AF924" s="13"/>
      <c r="AG924" s="13"/>
      <c r="AH924" s="13"/>
      <c r="AI924" s="13"/>
      <c r="AJ924" s="13"/>
      <c r="AK924" s="13"/>
      <c r="AL924" s="13"/>
      <c r="AM924" s="13"/>
      <c r="AN924" s="13"/>
      <c r="AO924" s="13"/>
      <c r="AP924" s="13"/>
      <c r="AQ924" s="13"/>
      <c r="AR924" s="13"/>
      <c r="AS924" s="13"/>
      <c r="AT924" s="13"/>
      <c r="AU924" s="13"/>
      <c r="AV924" s="13"/>
      <c r="AW924" s="13"/>
      <c r="AX924" s="13"/>
      <c r="AY924" s="13"/>
      <c r="AZ924" s="13"/>
      <c r="BA924" s="13"/>
      <c r="BB924" s="13"/>
      <c r="BC924" s="13"/>
      <c r="BD924" s="13"/>
      <c r="BE924" s="13"/>
      <c r="BF924" s="13"/>
      <c r="BG924" s="13"/>
    </row>
    <row r="925" spans="1:59" x14ac:dyDescent="0.35">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c r="AC925" s="13"/>
      <c r="AD925" s="13"/>
      <c r="AE925" s="13"/>
      <c r="AF925" s="13"/>
      <c r="AG925" s="13"/>
      <c r="AH925" s="13"/>
      <c r="AI925" s="13"/>
      <c r="AJ925" s="13"/>
      <c r="AK925" s="13"/>
      <c r="AL925" s="13"/>
      <c r="AM925" s="13"/>
      <c r="AN925" s="13"/>
      <c r="AO925" s="13"/>
      <c r="AP925" s="13"/>
      <c r="AQ925" s="13"/>
      <c r="AR925" s="13"/>
      <c r="AS925" s="13"/>
      <c r="AT925" s="13"/>
      <c r="AU925" s="13"/>
      <c r="AV925" s="13"/>
      <c r="AW925" s="13"/>
      <c r="AX925" s="13"/>
      <c r="AY925" s="13"/>
      <c r="AZ925" s="13"/>
      <c r="BA925" s="13"/>
      <c r="BB925" s="13"/>
      <c r="BC925" s="13"/>
      <c r="BD925" s="13"/>
      <c r="BE925" s="13"/>
      <c r="BF925" s="13"/>
      <c r="BG925" s="13"/>
    </row>
    <row r="926" spans="1:59" x14ac:dyDescent="0.35">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c r="AC926" s="13"/>
      <c r="AD926" s="13"/>
      <c r="AE926" s="13"/>
      <c r="AF926" s="13"/>
      <c r="AG926" s="13"/>
      <c r="AH926" s="13"/>
      <c r="AI926" s="13"/>
      <c r="AJ926" s="13"/>
      <c r="AK926" s="13"/>
      <c r="AL926" s="13"/>
      <c r="AM926" s="13"/>
      <c r="AN926" s="13"/>
      <c r="AO926" s="13"/>
      <c r="AP926" s="13"/>
      <c r="AQ926" s="13"/>
      <c r="AR926" s="13"/>
      <c r="AS926" s="13"/>
      <c r="AT926" s="13"/>
      <c r="AU926" s="13"/>
      <c r="AV926" s="13"/>
      <c r="AW926" s="13"/>
      <c r="AX926" s="13"/>
      <c r="AY926" s="13"/>
      <c r="AZ926" s="13"/>
      <c r="BA926" s="13"/>
      <c r="BB926" s="13"/>
      <c r="BC926" s="13"/>
      <c r="BD926" s="13"/>
      <c r="BE926" s="13"/>
      <c r="BF926" s="13"/>
      <c r="BG926" s="13"/>
    </row>
    <row r="927" spans="1:59" x14ac:dyDescent="0.35">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c r="AC927" s="13"/>
      <c r="AD927" s="13"/>
      <c r="AE927" s="13"/>
      <c r="AF927" s="13"/>
      <c r="AG927" s="13"/>
      <c r="AH927" s="13"/>
      <c r="AI927" s="13"/>
      <c r="AJ927" s="13"/>
      <c r="AK927" s="13"/>
      <c r="AL927" s="13"/>
      <c r="AM927" s="13"/>
      <c r="AN927" s="13"/>
      <c r="AO927" s="13"/>
      <c r="AP927" s="13"/>
      <c r="AQ927" s="13"/>
      <c r="AR927" s="13"/>
      <c r="AS927" s="13"/>
      <c r="AT927" s="13"/>
      <c r="AU927" s="13"/>
      <c r="AV927" s="13"/>
      <c r="AW927" s="13"/>
      <c r="AX927" s="13"/>
      <c r="AY927" s="13"/>
      <c r="AZ927" s="13"/>
      <c r="BA927" s="13"/>
      <c r="BB927" s="13"/>
      <c r="BC927" s="13"/>
      <c r="BD927" s="13"/>
      <c r="BE927" s="13"/>
      <c r="BF927" s="13"/>
      <c r="BG927" s="13"/>
    </row>
    <row r="928" spans="1:59" x14ac:dyDescent="0.35">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c r="AC928" s="13"/>
      <c r="AD928" s="13"/>
      <c r="AE928" s="13"/>
      <c r="AF928" s="13"/>
      <c r="AG928" s="13"/>
      <c r="AH928" s="13"/>
      <c r="AI928" s="13"/>
      <c r="AJ928" s="13"/>
      <c r="AK928" s="13"/>
      <c r="AL928" s="13"/>
      <c r="AM928" s="13"/>
      <c r="AN928" s="13"/>
      <c r="AO928" s="13"/>
      <c r="AP928" s="13"/>
      <c r="AQ928" s="13"/>
      <c r="AR928" s="13"/>
      <c r="AS928" s="13"/>
      <c r="AT928" s="13"/>
      <c r="AU928" s="13"/>
      <c r="AV928" s="13"/>
      <c r="AW928" s="13"/>
      <c r="AX928" s="13"/>
      <c r="AY928" s="13"/>
      <c r="AZ928" s="13"/>
      <c r="BA928" s="13"/>
      <c r="BB928" s="13"/>
      <c r="BC928" s="13"/>
      <c r="BD928" s="13"/>
      <c r="BE928" s="13"/>
      <c r="BF928" s="13"/>
      <c r="BG928" s="13"/>
    </row>
    <row r="929" spans="1:59" x14ac:dyDescent="0.35">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c r="AC929" s="13"/>
      <c r="AD929" s="13"/>
      <c r="AE929" s="13"/>
      <c r="AF929" s="13"/>
      <c r="AG929" s="13"/>
      <c r="AH929" s="13"/>
      <c r="AI929" s="13"/>
      <c r="AJ929" s="13"/>
      <c r="AK929" s="13"/>
      <c r="AL929" s="13"/>
      <c r="AM929" s="13"/>
      <c r="AN929" s="13"/>
      <c r="AO929" s="13"/>
      <c r="AP929" s="13"/>
      <c r="AQ929" s="13"/>
      <c r="AR929" s="13"/>
      <c r="AS929" s="13"/>
      <c r="AT929" s="13"/>
      <c r="AU929" s="13"/>
      <c r="AV929" s="13"/>
      <c r="AW929" s="13"/>
      <c r="AX929" s="13"/>
      <c r="AY929" s="13"/>
      <c r="AZ929" s="13"/>
      <c r="BA929" s="13"/>
      <c r="BB929" s="13"/>
      <c r="BC929" s="13"/>
      <c r="BD929" s="13"/>
      <c r="BE929" s="13"/>
      <c r="BF929" s="13"/>
      <c r="BG929" s="13"/>
    </row>
    <row r="930" spans="1:59" x14ac:dyDescent="0.35">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c r="AC930" s="13"/>
      <c r="AD930" s="13"/>
      <c r="AE930" s="13"/>
      <c r="AF930" s="13"/>
      <c r="AG930" s="13"/>
      <c r="AH930" s="13"/>
      <c r="AI930" s="13"/>
      <c r="AJ930" s="13"/>
      <c r="AK930" s="13"/>
      <c r="AL930" s="13"/>
      <c r="AM930" s="13"/>
      <c r="AN930" s="13"/>
      <c r="AO930" s="13"/>
      <c r="AP930" s="13"/>
      <c r="AQ930" s="13"/>
      <c r="AR930" s="13"/>
      <c r="AS930" s="13"/>
      <c r="AT930" s="13"/>
      <c r="AU930" s="13"/>
      <c r="AV930" s="13"/>
      <c r="AW930" s="13"/>
      <c r="AX930" s="13"/>
      <c r="AY930" s="13"/>
      <c r="AZ930" s="13"/>
      <c r="BA930" s="13"/>
      <c r="BB930" s="13"/>
      <c r="BC930" s="13"/>
      <c r="BD930" s="13"/>
      <c r="BE930" s="13"/>
      <c r="BF930" s="13"/>
      <c r="BG930" s="13"/>
    </row>
    <row r="931" spans="1:59" x14ac:dyDescent="0.35">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c r="AC931" s="13"/>
      <c r="AD931" s="13"/>
      <c r="AE931" s="13"/>
      <c r="AF931" s="13"/>
      <c r="AG931" s="13"/>
      <c r="AH931" s="13"/>
      <c r="AI931" s="13"/>
      <c r="AJ931" s="13"/>
      <c r="AK931" s="13"/>
      <c r="AL931" s="13"/>
      <c r="AM931" s="13"/>
      <c r="AN931" s="13"/>
      <c r="AO931" s="13"/>
      <c r="AP931" s="13"/>
      <c r="AQ931" s="13"/>
      <c r="AR931" s="13"/>
      <c r="AS931" s="13"/>
      <c r="AT931" s="13"/>
      <c r="AU931" s="13"/>
      <c r="AV931" s="13"/>
      <c r="AW931" s="13"/>
      <c r="AX931" s="13"/>
      <c r="AY931" s="13"/>
      <c r="AZ931" s="13"/>
      <c r="BA931" s="13"/>
      <c r="BB931" s="13"/>
      <c r="BC931" s="13"/>
      <c r="BD931" s="13"/>
      <c r="BE931" s="13"/>
      <c r="BF931" s="13"/>
      <c r="BG931" s="13"/>
    </row>
    <row r="932" spans="1:59" x14ac:dyDescent="0.35">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c r="AC932" s="13"/>
      <c r="AD932" s="13"/>
      <c r="AE932" s="13"/>
      <c r="AF932" s="13"/>
      <c r="AG932" s="13"/>
      <c r="AH932" s="13"/>
      <c r="AI932" s="13"/>
      <c r="AJ932" s="13"/>
      <c r="AK932" s="13"/>
      <c r="AL932" s="13"/>
      <c r="AM932" s="13"/>
      <c r="AN932" s="13"/>
      <c r="AO932" s="13"/>
      <c r="AP932" s="13"/>
      <c r="AQ932" s="13"/>
      <c r="AR932" s="13"/>
      <c r="AS932" s="13"/>
      <c r="AT932" s="13"/>
      <c r="AU932" s="13"/>
      <c r="AV932" s="13"/>
      <c r="AW932" s="13"/>
      <c r="AX932" s="13"/>
      <c r="AY932" s="13"/>
      <c r="AZ932" s="13"/>
      <c r="BA932" s="13"/>
      <c r="BB932" s="13"/>
      <c r="BC932" s="13"/>
      <c r="BD932" s="13"/>
      <c r="BE932" s="13"/>
      <c r="BF932" s="13"/>
      <c r="BG932" s="13"/>
    </row>
    <row r="933" spans="1:59" x14ac:dyDescent="0.35">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c r="AC933" s="13"/>
      <c r="AD933" s="13"/>
      <c r="AE933" s="13"/>
      <c r="AF933" s="13"/>
      <c r="AG933" s="13"/>
      <c r="AH933" s="13"/>
      <c r="AI933" s="13"/>
      <c r="AJ933" s="13"/>
      <c r="AK933" s="13"/>
      <c r="AL933" s="13"/>
      <c r="AM933" s="13"/>
      <c r="AN933" s="13"/>
      <c r="AO933" s="13"/>
      <c r="AP933" s="13"/>
      <c r="AQ933" s="13"/>
      <c r="AR933" s="13"/>
      <c r="AS933" s="13"/>
      <c r="AT933" s="13"/>
      <c r="AU933" s="13"/>
      <c r="AV933" s="13"/>
      <c r="AW933" s="13"/>
      <c r="AX933" s="13"/>
      <c r="AY933" s="13"/>
      <c r="AZ933" s="13"/>
      <c r="BA933" s="13"/>
      <c r="BB933" s="13"/>
      <c r="BC933" s="13"/>
      <c r="BD933" s="13"/>
      <c r="BE933" s="13"/>
      <c r="BF933" s="13"/>
      <c r="BG933" s="13"/>
    </row>
    <row r="934" spans="1:59" x14ac:dyDescent="0.35">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c r="AK934" s="13"/>
      <c r="AL934" s="13"/>
      <c r="AM934" s="13"/>
      <c r="AN934" s="13"/>
      <c r="AO934" s="13"/>
      <c r="AP934" s="13"/>
      <c r="AQ934" s="13"/>
      <c r="AR934" s="13"/>
      <c r="AS934" s="13"/>
      <c r="AT934" s="13"/>
      <c r="AU934" s="13"/>
      <c r="AV934" s="13"/>
      <c r="AW934" s="13"/>
      <c r="AX934" s="13"/>
      <c r="AY934" s="13"/>
      <c r="AZ934" s="13"/>
      <c r="BA934" s="13"/>
      <c r="BB934" s="13"/>
      <c r="BC934" s="13"/>
      <c r="BD934" s="13"/>
      <c r="BE934" s="13"/>
      <c r="BF934" s="13"/>
      <c r="BG934" s="13"/>
    </row>
    <row r="935" spans="1:59" x14ac:dyDescent="0.35">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c r="AK935" s="13"/>
      <c r="AL935" s="13"/>
      <c r="AM935" s="13"/>
      <c r="AN935" s="13"/>
      <c r="AO935" s="13"/>
      <c r="AP935" s="13"/>
      <c r="AQ935" s="13"/>
      <c r="AR935" s="13"/>
      <c r="AS935" s="13"/>
      <c r="AT935" s="13"/>
      <c r="AU935" s="13"/>
      <c r="AV935" s="13"/>
      <c r="AW935" s="13"/>
      <c r="AX935" s="13"/>
      <c r="AY935" s="13"/>
      <c r="AZ935" s="13"/>
      <c r="BA935" s="13"/>
      <c r="BB935" s="13"/>
      <c r="BC935" s="13"/>
      <c r="BD935" s="13"/>
      <c r="BE935" s="13"/>
      <c r="BF935" s="13"/>
      <c r="BG935" s="13"/>
    </row>
    <row r="936" spans="1:59" x14ac:dyDescent="0.35">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c r="AC936" s="13"/>
      <c r="AD936" s="13"/>
      <c r="AE936" s="13"/>
      <c r="AF936" s="13"/>
      <c r="AG936" s="13"/>
      <c r="AH936" s="13"/>
      <c r="AI936" s="13"/>
      <c r="AJ936" s="13"/>
      <c r="AK936" s="13"/>
      <c r="AL936" s="13"/>
      <c r="AM936" s="13"/>
      <c r="AN936" s="13"/>
      <c r="AO936" s="13"/>
      <c r="AP936" s="13"/>
      <c r="AQ936" s="13"/>
      <c r="AR936" s="13"/>
      <c r="AS936" s="13"/>
      <c r="AT936" s="13"/>
      <c r="AU936" s="13"/>
      <c r="AV936" s="13"/>
      <c r="AW936" s="13"/>
      <c r="AX936" s="13"/>
      <c r="AY936" s="13"/>
      <c r="AZ936" s="13"/>
      <c r="BA936" s="13"/>
      <c r="BB936" s="13"/>
      <c r="BC936" s="13"/>
      <c r="BD936" s="13"/>
      <c r="BE936" s="13"/>
      <c r="BF936" s="13"/>
      <c r="BG936" s="13"/>
    </row>
    <row r="937" spans="1:59" x14ac:dyDescent="0.35">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c r="AC937" s="13"/>
      <c r="AD937" s="13"/>
      <c r="AE937" s="13"/>
      <c r="AF937" s="13"/>
      <c r="AG937" s="13"/>
      <c r="AH937" s="13"/>
      <c r="AI937" s="13"/>
      <c r="AJ937" s="13"/>
      <c r="AK937" s="13"/>
      <c r="AL937" s="13"/>
      <c r="AM937" s="13"/>
      <c r="AN937" s="13"/>
      <c r="AO937" s="13"/>
      <c r="AP937" s="13"/>
      <c r="AQ937" s="13"/>
      <c r="AR937" s="13"/>
      <c r="AS937" s="13"/>
      <c r="AT937" s="13"/>
      <c r="AU937" s="13"/>
      <c r="AV937" s="13"/>
      <c r="AW937" s="13"/>
      <c r="AX937" s="13"/>
      <c r="AY937" s="13"/>
      <c r="AZ937" s="13"/>
      <c r="BA937" s="13"/>
      <c r="BB937" s="13"/>
      <c r="BC937" s="13"/>
      <c r="BD937" s="13"/>
      <c r="BE937" s="13"/>
      <c r="BF937" s="13"/>
      <c r="BG937" s="13"/>
    </row>
    <row r="938" spans="1:59" x14ac:dyDescent="0.35">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c r="AC938" s="13"/>
      <c r="AD938" s="13"/>
      <c r="AE938" s="13"/>
      <c r="AF938" s="13"/>
      <c r="AG938" s="13"/>
      <c r="AH938" s="13"/>
      <c r="AI938" s="13"/>
      <c r="AJ938" s="13"/>
      <c r="AK938" s="13"/>
      <c r="AL938" s="13"/>
      <c r="AM938" s="13"/>
      <c r="AN938" s="13"/>
      <c r="AO938" s="13"/>
      <c r="AP938" s="13"/>
      <c r="AQ938" s="13"/>
      <c r="AR938" s="13"/>
      <c r="AS938" s="13"/>
      <c r="AT938" s="13"/>
      <c r="AU938" s="13"/>
      <c r="AV938" s="13"/>
      <c r="AW938" s="13"/>
      <c r="AX938" s="13"/>
      <c r="AY938" s="13"/>
      <c r="AZ938" s="13"/>
      <c r="BA938" s="13"/>
      <c r="BB938" s="13"/>
      <c r="BC938" s="13"/>
      <c r="BD938" s="13"/>
      <c r="BE938" s="13"/>
      <c r="BF938" s="13"/>
      <c r="BG938" s="13"/>
    </row>
    <row r="939" spans="1:59" x14ac:dyDescent="0.35">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c r="AC939" s="13"/>
      <c r="AD939" s="13"/>
      <c r="AE939" s="13"/>
      <c r="AF939" s="13"/>
      <c r="AG939" s="13"/>
      <c r="AH939" s="13"/>
      <c r="AI939" s="13"/>
      <c r="AJ939" s="13"/>
      <c r="AK939" s="13"/>
      <c r="AL939" s="13"/>
      <c r="AM939" s="13"/>
      <c r="AN939" s="13"/>
      <c r="AO939" s="13"/>
      <c r="AP939" s="13"/>
      <c r="AQ939" s="13"/>
      <c r="AR939" s="13"/>
      <c r="AS939" s="13"/>
      <c r="AT939" s="13"/>
      <c r="AU939" s="13"/>
      <c r="AV939" s="13"/>
      <c r="AW939" s="13"/>
      <c r="AX939" s="13"/>
      <c r="AY939" s="13"/>
      <c r="AZ939" s="13"/>
      <c r="BA939" s="13"/>
      <c r="BB939" s="13"/>
      <c r="BC939" s="13"/>
      <c r="BD939" s="13"/>
      <c r="BE939" s="13"/>
      <c r="BF939" s="13"/>
      <c r="BG939" s="13"/>
    </row>
    <row r="940" spans="1:59" x14ac:dyDescent="0.35">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c r="AC940" s="13"/>
      <c r="AD940" s="13"/>
      <c r="AE940" s="13"/>
      <c r="AF940" s="13"/>
      <c r="AG940" s="13"/>
      <c r="AH940" s="13"/>
      <c r="AI940" s="13"/>
      <c r="AJ940" s="13"/>
      <c r="AK940" s="13"/>
      <c r="AL940" s="13"/>
      <c r="AM940" s="13"/>
      <c r="AN940" s="13"/>
      <c r="AO940" s="13"/>
      <c r="AP940" s="13"/>
      <c r="AQ940" s="13"/>
      <c r="AR940" s="13"/>
      <c r="AS940" s="13"/>
      <c r="AT940" s="13"/>
      <c r="AU940" s="13"/>
      <c r="AV940" s="13"/>
      <c r="AW940" s="13"/>
      <c r="AX940" s="13"/>
      <c r="AY940" s="13"/>
      <c r="AZ940" s="13"/>
      <c r="BA940" s="13"/>
      <c r="BB940" s="13"/>
      <c r="BC940" s="13"/>
      <c r="BD940" s="13"/>
      <c r="BE940" s="13"/>
      <c r="BF940" s="13"/>
      <c r="BG940" s="13"/>
    </row>
    <row r="941" spans="1:59" x14ac:dyDescent="0.35">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c r="AC941" s="13"/>
      <c r="AD941" s="13"/>
      <c r="AE941" s="13"/>
      <c r="AF941" s="13"/>
      <c r="AG941" s="13"/>
      <c r="AH941" s="13"/>
      <c r="AI941" s="13"/>
      <c r="AJ941" s="13"/>
      <c r="AK941" s="13"/>
      <c r="AL941" s="13"/>
      <c r="AM941" s="13"/>
      <c r="AN941" s="13"/>
      <c r="AO941" s="13"/>
      <c r="AP941" s="13"/>
      <c r="AQ941" s="13"/>
      <c r="AR941" s="13"/>
      <c r="AS941" s="13"/>
      <c r="AT941" s="13"/>
      <c r="AU941" s="13"/>
      <c r="AV941" s="13"/>
      <c r="AW941" s="13"/>
      <c r="AX941" s="13"/>
      <c r="AY941" s="13"/>
      <c r="AZ941" s="13"/>
      <c r="BA941" s="13"/>
      <c r="BB941" s="13"/>
      <c r="BC941" s="13"/>
      <c r="BD941" s="13"/>
      <c r="BE941" s="13"/>
      <c r="BF941" s="13"/>
      <c r="BG941" s="13"/>
    </row>
    <row r="942" spans="1:59" x14ac:dyDescent="0.35">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c r="AC942" s="13"/>
      <c r="AD942" s="13"/>
      <c r="AE942" s="13"/>
      <c r="AF942" s="13"/>
      <c r="AG942" s="13"/>
      <c r="AH942" s="13"/>
      <c r="AI942" s="13"/>
      <c r="AJ942" s="13"/>
      <c r="AK942" s="13"/>
      <c r="AL942" s="13"/>
      <c r="AM942" s="13"/>
      <c r="AN942" s="13"/>
      <c r="AO942" s="13"/>
      <c r="AP942" s="13"/>
      <c r="AQ942" s="13"/>
      <c r="AR942" s="13"/>
      <c r="AS942" s="13"/>
      <c r="AT942" s="13"/>
      <c r="AU942" s="13"/>
      <c r="AV942" s="13"/>
      <c r="AW942" s="13"/>
      <c r="AX942" s="13"/>
      <c r="AY942" s="13"/>
      <c r="AZ942" s="13"/>
      <c r="BA942" s="13"/>
      <c r="BB942" s="13"/>
      <c r="BC942" s="13"/>
      <c r="BD942" s="13"/>
      <c r="BE942" s="13"/>
      <c r="BF942" s="13"/>
      <c r="BG942" s="13"/>
    </row>
    <row r="943" spans="1:59" x14ac:dyDescent="0.35">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c r="AC943" s="13"/>
      <c r="AD943" s="13"/>
      <c r="AE943" s="13"/>
      <c r="AF943" s="13"/>
      <c r="AG943" s="13"/>
      <c r="AH943" s="13"/>
      <c r="AI943" s="13"/>
      <c r="AJ943" s="13"/>
      <c r="AK943" s="13"/>
      <c r="AL943" s="13"/>
      <c r="AM943" s="13"/>
      <c r="AN943" s="13"/>
      <c r="AO943" s="13"/>
      <c r="AP943" s="13"/>
      <c r="AQ943" s="13"/>
      <c r="AR943" s="13"/>
      <c r="AS943" s="13"/>
      <c r="AT943" s="13"/>
      <c r="AU943" s="13"/>
      <c r="AV943" s="13"/>
      <c r="AW943" s="13"/>
      <c r="AX943" s="13"/>
      <c r="AY943" s="13"/>
      <c r="AZ943" s="13"/>
      <c r="BA943" s="13"/>
      <c r="BB943" s="13"/>
      <c r="BC943" s="13"/>
      <c r="BD943" s="13"/>
      <c r="BE943" s="13"/>
      <c r="BF943" s="13"/>
      <c r="BG943" s="13"/>
    </row>
    <row r="944" spans="1:59" x14ac:dyDescent="0.35">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c r="AC944" s="13"/>
      <c r="AD944" s="13"/>
      <c r="AE944" s="13"/>
      <c r="AF944" s="13"/>
      <c r="AG944" s="13"/>
      <c r="AH944" s="13"/>
      <c r="AI944" s="13"/>
      <c r="AJ944" s="13"/>
      <c r="AK944" s="13"/>
      <c r="AL944" s="13"/>
      <c r="AM944" s="13"/>
      <c r="AN944" s="13"/>
      <c r="AO944" s="13"/>
      <c r="AP944" s="13"/>
      <c r="AQ944" s="13"/>
      <c r="AR944" s="13"/>
      <c r="AS944" s="13"/>
      <c r="AT944" s="13"/>
      <c r="AU944" s="13"/>
      <c r="AV944" s="13"/>
      <c r="AW944" s="13"/>
      <c r="AX944" s="13"/>
      <c r="AY944" s="13"/>
      <c r="AZ944" s="13"/>
      <c r="BA944" s="13"/>
      <c r="BB944" s="13"/>
      <c r="BC944" s="13"/>
      <c r="BD944" s="13"/>
      <c r="BE944" s="13"/>
      <c r="BF944" s="13"/>
      <c r="BG944" s="13"/>
    </row>
    <row r="945" spans="1:59" x14ac:dyDescent="0.35">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c r="AC945" s="13"/>
      <c r="AD945" s="13"/>
      <c r="AE945" s="13"/>
      <c r="AF945" s="13"/>
      <c r="AG945" s="13"/>
      <c r="AH945" s="13"/>
      <c r="AI945" s="13"/>
      <c r="AJ945" s="13"/>
      <c r="AK945" s="13"/>
      <c r="AL945" s="13"/>
      <c r="AM945" s="13"/>
      <c r="AN945" s="13"/>
      <c r="AO945" s="13"/>
      <c r="AP945" s="13"/>
      <c r="AQ945" s="13"/>
      <c r="AR945" s="13"/>
      <c r="AS945" s="13"/>
      <c r="AT945" s="13"/>
      <c r="AU945" s="13"/>
      <c r="AV945" s="13"/>
      <c r="AW945" s="13"/>
      <c r="AX945" s="13"/>
      <c r="AY945" s="13"/>
      <c r="AZ945" s="13"/>
      <c r="BA945" s="13"/>
      <c r="BB945" s="13"/>
      <c r="BC945" s="13"/>
      <c r="BD945" s="13"/>
      <c r="BE945" s="13"/>
      <c r="BF945" s="13"/>
      <c r="BG945" s="13"/>
    </row>
    <row r="946" spans="1:59" x14ac:dyDescent="0.35">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c r="AC946" s="13"/>
      <c r="AD946" s="13"/>
      <c r="AE946" s="13"/>
      <c r="AF946" s="13"/>
      <c r="AG946" s="13"/>
      <c r="AH946" s="13"/>
      <c r="AI946" s="13"/>
      <c r="AJ946" s="13"/>
      <c r="AK946" s="13"/>
      <c r="AL946" s="13"/>
      <c r="AM946" s="13"/>
      <c r="AN946" s="13"/>
      <c r="AO946" s="13"/>
      <c r="AP946" s="13"/>
      <c r="AQ946" s="13"/>
      <c r="AR946" s="13"/>
      <c r="AS946" s="13"/>
      <c r="AT946" s="13"/>
      <c r="AU946" s="13"/>
      <c r="AV946" s="13"/>
      <c r="AW946" s="13"/>
      <c r="AX946" s="13"/>
      <c r="AY946" s="13"/>
      <c r="AZ946" s="13"/>
      <c r="BA946" s="13"/>
      <c r="BB946" s="13"/>
      <c r="BC946" s="13"/>
      <c r="BD946" s="13"/>
      <c r="BE946" s="13"/>
      <c r="BF946" s="13"/>
      <c r="BG946" s="13"/>
    </row>
    <row r="947" spans="1:59" x14ac:dyDescent="0.35">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c r="AC947" s="13"/>
      <c r="AD947" s="13"/>
      <c r="AE947" s="13"/>
      <c r="AF947" s="13"/>
      <c r="AG947" s="13"/>
      <c r="AH947" s="13"/>
      <c r="AI947" s="13"/>
      <c r="AJ947" s="13"/>
      <c r="AK947" s="13"/>
      <c r="AL947" s="13"/>
      <c r="AM947" s="13"/>
      <c r="AN947" s="13"/>
      <c r="AO947" s="13"/>
      <c r="AP947" s="13"/>
      <c r="AQ947" s="13"/>
      <c r="AR947" s="13"/>
      <c r="AS947" s="13"/>
      <c r="AT947" s="13"/>
      <c r="AU947" s="13"/>
      <c r="AV947" s="13"/>
      <c r="AW947" s="13"/>
      <c r="AX947" s="13"/>
      <c r="AY947" s="13"/>
      <c r="AZ947" s="13"/>
      <c r="BA947" s="13"/>
      <c r="BB947" s="13"/>
      <c r="BC947" s="13"/>
      <c r="BD947" s="13"/>
      <c r="BE947" s="13"/>
      <c r="BF947" s="13"/>
      <c r="BG947" s="13"/>
    </row>
    <row r="948" spans="1:59" x14ac:dyDescent="0.35">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c r="AC948" s="13"/>
      <c r="AD948" s="13"/>
      <c r="AE948" s="13"/>
      <c r="AF948" s="13"/>
      <c r="AG948" s="13"/>
      <c r="AH948" s="13"/>
      <c r="AI948" s="13"/>
      <c r="AJ948" s="13"/>
      <c r="AK948" s="13"/>
      <c r="AL948" s="13"/>
      <c r="AM948" s="13"/>
      <c r="AN948" s="13"/>
      <c r="AO948" s="13"/>
      <c r="AP948" s="13"/>
      <c r="AQ948" s="13"/>
      <c r="AR948" s="13"/>
      <c r="AS948" s="13"/>
      <c r="AT948" s="13"/>
      <c r="AU948" s="13"/>
      <c r="AV948" s="13"/>
      <c r="AW948" s="13"/>
      <c r="AX948" s="13"/>
      <c r="AY948" s="13"/>
      <c r="AZ948" s="13"/>
      <c r="BA948" s="13"/>
      <c r="BB948" s="13"/>
      <c r="BC948" s="13"/>
      <c r="BD948" s="13"/>
      <c r="BE948" s="13"/>
      <c r="BF948" s="13"/>
      <c r="BG948" s="13"/>
    </row>
    <row r="949" spans="1:59" x14ac:dyDescent="0.35">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c r="AC949" s="13"/>
      <c r="AD949" s="13"/>
      <c r="AE949" s="13"/>
      <c r="AF949" s="13"/>
      <c r="AG949" s="13"/>
      <c r="AH949" s="13"/>
      <c r="AI949" s="13"/>
      <c r="AJ949" s="13"/>
      <c r="AK949" s="13"/>
      <c r="AL949" s="13"/>
      <c r="AM949" s="13"/>
      <c r="AN949" s="13"/>
      <c r="AO949" s="13"/>
      <c r="AP949" s="13"/>
      <c r="AQ949" s="13"/>
      <c r="AR949" s="13"/>
      <c r="AS949" s="13"/>
      <c r="AT949" s="13"/>
      <c r="AU949" s="13"/>
      <c r="AV949" s="13"/>
      <c r="AW949" s="13"/>
      <c r="AX949" s="13"/>
      <c r="AY949" s="13"/>
      <c r="AZ949" s="13"/>
      <c r="BA949" s="13"/>
      <c r="BB949" s="13"/>
      <c r="BC949" s="13"/>
      <c r="BD949" s="13"/>
      <c r="BE949" s="13"/>
      <c r="BF949" s="13"/>
      <c r="BG949" s="13"/>
    </row>
    <row r="950" spans="1:59" x14ac:dyDescent="0.35">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c r="AC950" s="13"/>
      <c r="AD950" s="13"/>
      <c r="AE950" s="13"/>
      <c r="AF950" s="13"/>
      <c r="AG950" s="13"/>
      <c r="AH950" s="13"/>
      <c r="AI950" s="13"/>
      <c r="AJ950" s="13"/>
      <c r="AK950" s="13"/>
      <c r="AL950" s="13"/>
      <c r="AM950" s="13"/>
      <c r="AN950" s="13"/>
      <c r="AO950" s="13"/>
      <c r="AP950" s="13"/>
      <c r="AQ950" s="13"/>
      <c r="AR950" s="13"/>
      <c r="AS950" s="13"/>
      <c r="AT950" s="13"/>
      <c r="AU950" s="13"/>
      <c r="AV950" s="13"/>
      <c r="AW950" s="13"/>
      <c r="AX950" s="13"/>
      <c r="AY950" s="13"/>
      <c r="AZ950" s="13"/>
      <c r="BA950" s="13"/>
      <c r="BB950" s="13"/>
      <c r="BC950" s="13"/>
      <c r="BD950" s="13"/>
      <c r="BE950" s="13"/>
      <c r="BF950" s="13"/>
      <c r="BG950" s="13"/>
    </row>
    <row r="951" spans="1:59" x14ac:dyDescent="0.35">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c r="AC951" s="13"/>
      <c r="AD951" s="13"/>
      <c r="AE951" s="13"/>
      <c r="AF951" s="13"/>
      <c r="AG951" s="13"/>
      <c r="AH951" s="13"/>
      <c r="AI951" s="13"/>
      <c r="AJ951" s="13"/>
      <c r="AK951" s="13"/>
      <c r="AL951" s="13"/>
      <c r="AM951" s="13"/>
      <c r="AN951" s="13"/>
      <c r="AO951" s="13"/>
      <c r="AP951" s="13"/>
      <c r="AQ951" s="13"/>
      <c r="AR951" s="13"/>
      <c r="AS951" s="13"/>
      <c r="AT951" s="13"/>
      <c r="AU951" s="13"/>
      <c r="AV951" s="13"/>
      <c r="AW951" s="13"/>
      <c r="AX951" s="13"/>
      <c r="AY951" s="13"/>
      <c r="AZ951" s="13"/>
      <c r="BA951" s="13"/>
      <c r="BB951" s="13"/>
      <c r="BC951" s="13"/>
      <c r="BD951" s="13"/>
      <c r="BE951" s="13"/>
      <c r="BF951" s="13"/>
      <c r="BG951" s="13"/>
    </row>
    <row r="952" spans="1:59" x14ac:dyDescent="0.35">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c r="AC952" s="13"/>
      <c r="AD952" s="13"/>
      <c r="AE952" s="13"/>
      <c r="AF952" s="13"/>
      <c r="AG952" s="13"/>
      <c r="AH952" s="13"/>
      <c r="AI952" s="13"/>
      <c r="AJ952" s="13"/>
      <c r="AK952" s="13"/>
      <c r="AL952" s="13"/>
      <c r="AM952" s="13"/>
      <c r="AN952" s="13"/>
      <c r="AO952" s="13"/>
      <c r="AP952" s="13"/>
      <c r="AQ952" s="13"/>
      <c r="AR952" s="13"/>
      <c r="AS952" s="13"/>
      <c r="AT952" s="13"/>
      <c r="AU952" s="13"/>
      <c r="AV952" s="13"/>
      <c r="AW952" s="13"/>
      <c r="AX952" s="13"/>
      <c r="AY952" s="13"/>
      <c r="AZ952" s="13"/>
      <c r="BA952" s="13"/>
      <c r="BB952" s="13"/>
      <c r="BC952" s="13"/>
      <c r="BD952" s="13"/>
      <c r="BE952" s="13"/>
      <c r="BF952" s="13"/>
      <c r="BG952" s="13"/>
    </row>
    <row r="953" spans="1:59" x14ac:dyDescent="0.35">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c r="AC953" s="13"/>
      <c r="AD953" s="13"/>
      <c r="AE953" s="13"/>
      <c r="AF953" s="13"/>
      <c r="AG953" s="13"/>
      <c r="AH953" s="13"/>
      <c r="AI953" s="13"/>
      <c r="AJ953" s="13"/>
      <c r="AK953" s="13"/>
      <c r="AL953" s="13"/>
      <c r="AM953" s="13"/>
      <c r="AN953" s="13"/>
      <c r="AO953" s="13"/>
      <c r="AP953" s="13"/>
      <c r="AQ953" s="13"/>
      <c r="AR953" s="13"/>
      <c r="AS953" s="13"/>
      <c r="AT953" s="13"/>
      <c r="AU953" s="13"/>
      <c r="AV953" s="13"/>
      <c r="AW953" s="13"/>
      <c r="AX953" s="13"/>
      <c r="AY953" s="13"/>
      <c r="AZ953" s="13"/>
      <c r="BA953" s="13"/>
      <c r="BB953" s="13"/>
      <c r="BC953" s="13"/>
      <c r="BD953" s="13"/>
      <c r="BE953" s="13"/>
      <c r="BF953" s="13"/>
      <c r="BG953" s="13"/>
    </row>
    <row r="954" spans="1:59" x14ac:dyDescent="0.35">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c r="AC954" s="13"/>
      <c r="AD954" s="13"/>
      <c r="AE954" s="13"/>
      <c r="AF954" s="13"/>
      <c r="AG954" s="13"/>
      <c r="AH954" s="13"/>
      <c r="AI954" s="13"/>
      <c r="AJ954" s="13"/>
      <c r="AK954" s="13"/>
      <c r="AL954" s="13"/>
      <c r="AM954" s="13"/>
      <c r="AN954" s="13"/>
      <c r="AO954" s="13"/>
      <c r="AP954" s="13"/>
      <c r="AQ954" s="13"/>
      <c r="AR954" s="13"/>
      <c r="AS954" s="13"/>
      <c r="AT954" s="13"/>
      <c r="AU954" s="13"/>
      <c r="AV954" s="13"/>
      <c r="AW954" s="13"/>
      <c r="AX954" s="13"/>
      <c r="AY954" s="13"/>
      <c r="AZ954" s="13"/>
      <c r="BA954" s="13"/>
      <c r="BB954" s="13"/>
      <c r="BC954" s="13"/>
      <c r="BD954" s="13"/>
      <c r="BE954" s="13"/>
      <c r="BF954" s="13"/>
      <c r="BG954" s="13"/>
    </row>
    <row r="955" spans="1:59" x14ac:dyDescent="0.35">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c r="AC955" s="13"/>
      <c r="AD955" s="13"/>
      <c r="AE955" s="13"/>
      <c r="AF955" s="13"/>
      <c r="AG955" s="13"/>
      <c r="AH955" s="13"/>
      <c r="AI955" s="13"/>
      <c r="AJ955" s="13"/>
      <c r="AK955" s="13"/>
      <c r="AL955" s="13"/>
      <c r="AM955" s="13"/>
      <c r="AN955" s="13"/>
      <c r="AO955" s="13"/>
      <c r="AP955" s="13"/>
      <c r="AQ955" s="13"/>
      <c r="AR955" s="13"/>
      <c r="AS955" s="13"/>
      <c r="AT955" s="13"/>
      <c r="AU955" s="13"/>
      <c r="AV955" s="13"/>
      <c r="AW955" s="13"/>
      <c r="AX955" s="13"/>
      <c r="AY955" s="13"/>
      <c r="AZ955" s="13"/>
      <c r="BA955" s="13"/>
      <c r="BB955" s="13"/>
      <c r="BC955" s="13"/>
      <c r="BD955" s="13"/>
      <c r="BE955" s="13"/>
      <c r="BF955" s="13"/>
      <c r="BG955" s="13"/>
    </row>
    <row r="956" spans="1:59" x14ac:dyDescent="0.35">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c r="AC956" s="13"/>
      <c r="AD956" s="13"/>
      <c r="AE956" s="13"/>
      <c r="AF956" s="13"/>
      <c r="AG956" s="13"/>
      <c r="AH956" s="13"/>
      <c r="AI956" s="13"/>
      <c r="AJ956" s="13"/>
      <c r="AK956" s="13"/>
      <c r="AL956" s="13"/>
      <c r="AM956" s="13"/>
      <c r="AN956" s="13"/>
      <c r="AO956" s="13"/>
      <c r="AP956" s="13"/>
      <c r="AQ956" s="13"/>
      <c r="AR956" s="13"/>
      <c r="AS956" s="13"/>
      <c r="AT956" s="13"/>
      <c r="AU956" s="13"/>
      <c r="AV956" s="13"/>
      <c r="AW956" s="13"/>
      <c r="AX956" s="13"/>
      <c r="AY956" s="13"/>
      <c r="AZ956" s="13"/>
      <c r="BA956" s="13"/>
      <c r="BB956" s="13"/>
      <c r="BC956" s="13"/>
      <c r="BD956" s="13"/>
      <c r="BE956" s="13"/>
      <c r="BF956" s="13"/>
      <c r="BG956" s="13"/>
    </row>
    <row r="957" spans="1:59" x14ac:dyDescent="0.35">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c r="AC957" s="13"/>
      <c r="AD957" s="13"/>
      <c r="AE957" s="13"/>
      <c r="AF957" s="13"/>
      <c r="AG957" s="13"/>
      <c r="AH957" s="13"/>
      <c r="AI957" s="13"/>
      <c r="AJ957" s="13"/>
      <c r="AK957" s="13"/>
      <c r="AL957" s="13"/>
      <c r="AM957" s="13"/>
      <c r="AN957" s="13"/>
      <c r="AO957" s="13"/>
      <c r="AP957" s="13"/>
      <c r="AQ957" s="13"/>
      <c r="AR957" s="13"/>
      <c r="AS957" s="13"/>
      <c r="AT957" s="13"/>
      <c r="AU957" s="13"/>
      <c r="AV957" s="13"/>
      <c r="AW957" s="13"/>
      <c r="AX957" s="13"/>
      <c r="AY957" s="13"/>
      <c r="AZ957" s="13"/>
      <c r="BA957" s="13"/>
      <c r="BB957" s="13"/>
      <c r="BC957" s="13"/>
      <c r="BD957" s="13"/>
      <c r="BE957" s="13"/>
      <c r="BF957" s="13"/>
      <c r="BG957" s="13"/>
    </row>
    <row r="958" spans="1:59" x14ac:dyDescent="0.35">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c r="AC958" s="13"/>
      <c r="AD958" s="13"/>
      <c r="AE958" s="13"/>
      <c r="AF958" s="13"/>
      <c r="AG958" s="13"/>
      <c r="AH958" s="13"/>
      <c r="AI958" s="13"/>
      <c r="AJ958" s="13"/>
      <c r="AK958" s="13"/>
      <c r="AL958" s="13"/>
      <c r="AM958" s="13"/>
      <c r="AN958" s="13"/>
      <c r="AO958" s="13"/>
      <c r="AP958" s="13"/>
      <c r="AQ958" s="13"/>
      <c r="AR958" s="13"/>
      <c r="AS958" s="13"/>
      <c r="AT958" s="13"/>
      <c r="AU958" s="13"/>
      <c r="AV958" s="13"/>
      <c r="AW958" s="13"/>
      <c r="AX958" s="13"/>
      <c r="AY958" s="13"/>
      <c r="AZ958" s="13"/>
      <c r="BA958" s="13"/>
      <c r="BB958" s="13"/>
      <c r="BC958" s="13"/>
      <c r="BD958" s="13"/>
      <c r="BE958" s="13"/>
      <c r="BF958" s="13"/>
      <c r="BG958" s="13"/>
    </row>
    <row r="959" spans="1:59" x14ac:dyDescent="0.35">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c r="AC959" s="13"/>
      <c r="AD959" s="13"/>
      <c r="AE959" s="13"/>
      <c r="AF959" s="13"/>
      <c r="AG959" s="13"/>
      <c r="AH959" s="13"/>
      <c r="AI959" s="13"/>
      <c r="AJ959" s="13"/>
      <c r="AK959" s="13"/>
      <c r="AL959" s="13"/>
      <c r="AM959" s="13"/>
      <c r="AN959" s="13"/>
      <c r="AO959" s="13"/>
      <c r="AP959" s="13"/>
      <c r="AQ959" s="13"/>
      <c r="AR959" s="13"/>
      <c r="AS959" s="13"/>
      <c r="AT959" s="13"/>
      <c r="AU959" s="13"/>
      <c r="AV959" s="13"/>
      <c r="AW959" s="13"/>
      <c r="AX959" s="13"/>
      <c r="AY959" s="13"/>
      <c r="AZ959" s="13"/>
      <c r="BA959" s="13"/>
      <c r="BB959" s="13"/>
      <c r="BC959" s="13"/>
      <c r="BD959" s="13"/>
      <c r="BE959" s="13"/>
      <c r="BF959" s="13"/>
      <c r="BG959" s="13"/>
    </row>
    <row r="960" spans="1:59" x14ac:dyDescent="0.35">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c r="AC960" s="13"/>
      <c r="AD960" s="13"/>
      <c r="AE960" s="13"/>
      <c r="AF960" s="13"/>
      <c r="AG960" s="13"/>
      <c r="AH960" s="13"/>
      <c r="AI960" s="13"/>
      <c r="AJ960" s="13"/>
      <c r="AK960" s="13"/>
      <c r="AL960" s="13"/>
      <c r="AM960" s="13"/>
      <c r="AN960" s="13"/>
      <c r="AO960" s="13"/>
      <c r="AP960" s="13"/>
      <c r="AQ960" s="13"/>
      <c r="AR960" s="13"/>
      <c r="AS960" s="13"/>
      <c r="AT960" s="13"/>
      <c r="AU960" s="13"/>
      <c r="AV960" s="13"/>
      <c r="AW960" s="13"/>
      <c r="AX960" s="13"/>
      <c r="AY960" s="13"/>
      <c r="AZ960" s="13"/>
      <c r="BA960" s="13"/>
      <c r="BB960" s="13"/>
      <c r="BC960" s="13"/>
      <c r="BD960" s="13"/>
      <c r="BE960" s="13"/>
      <c r="BF960" s="13"/>
      <c r="BG960" s="13"/>
    </row>
    <row r="961" spans="1:59" x14ac:dyDescent="0.35">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c r="AC961" s="13"/>
      <c r="AD961" s="13"/>
      <c r="AE961" s="13"/>
      <c r="AF961" s="13"/>
      <c r="AG961" s="13"/>
      <c r="AH961" s="13"/>
      <c r="AI961" s="13"/>
      <c r="AJ961" s="13"/>
      <c r="AK961" s="13"/>
      <c r="AL961" s="13"/>
      <c r="AM961" s="13"/>
      <c r="AN961" s="13"/>
      <c r="AO961" s="13"/>
      <c r="AP961" s="13"/>
      <c r="AQ961" s="13"/>
      <c r="AR961" s="13"/>
      <c r="AS961" s="13"/>
      <c r="AT961" s="13"/>
      <c r="AU961" s="13"/>
      <c r="AV961" s="13"/>
      <c r="AW961" s="13"/>
      <c r="AX961" s="13"/>
      <c r="AY961" s="13"/>
      <c r="AZ961" s="13"/>
      <c r="BA961" s="13"/>
      <c r="BB961" s="13"/>
      <c r="BC961" s="13"/>
      <c r="BD961" s="13"/>
      <c r="BE961" s="13"/>
      <c r="BF961" s="13"/>
      <c r="BG961" s="13"/>
    </row>
    <row r="962" spans="1:59" x14ac:dyDescent="0.35">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c r="AC962" s="13"/>
      <c r="AD962" s="13"/>
      <c r="AE962" s="13"/>
      <c r="AF962" s="13"/>
      <c r="AG962" s="13"/>
      <c r="AH962" s="13"/>
      <c r="AI962" s="13"/>
      <c r="AJ962" s="13"/>
      <c r="AK962" s="13"/>
      <c r="AL962" s="13"/>
      <c r="AM962" s="13"/>
      <c r="AN962" s="13"/>
      <c r="AO962" s="13"/>
      <c r="AP962" s="13"/>
      <c r="AQ962" s="13"/>
      <c r="AR962" s="13"/>
      <c r="AS962" s="13"/>
      <c r="AT962" s="13"/>
      <c r="AU962" s="13"/>
      <c r="AV962" s="13"/>
      <c r="AW962" s="13"/>
      <c r="AX962" s="13"/>
      <c r="AY962" s="13"/>
      <c r="AZ962" s="13"/>
      <c r="BA962" s="13"/>
      <c r="BB962" s="13"/>
      <c r="BC962" s="13"/>
      <c r="BD962" s="13"/>
      <c r="BE962" s="13"/>
      <c r="BF962" s="13"/>
      <c r="BG962" s="13"/>
    </row>
    <row r="963" spans="1:59" x14ac:dyDescent="0.35">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c r="AC963" s="13"/>
      <c r="AD963" s="13"/>
      <c r="AE963" s="13"/>
      <c r="AF963" s="13"/>
      <c r="AG963" s="13"/>
      <c r="AH963" s="13"/>
      <c r="AI963" s="13"/>
      <c r="AJ963" s="13"/>
      <c r="AK963" s="13"/>
      <c r="AL963" s="13"/>
      <c r="AM963" s="13"/>
      <c r="AN963" s="13"/>
      <c r="AO963" s="13"/>
      <c r="AP963" s="13"/>
      <c r="AQ963" s="13"/>
      <c r="AR963" s="13"/>
      <c r="AS963" s="13"/>
      <c r="AT963" s="13"/>
      <c r="AU963" s="13"/>
      <c r="AV963" s="13"/>
      <c r="AW963" s="13"/>
      <c r="AX963" s="13"/>
      <c r="AY963" s="13"/>
      <c r="AZ963" s="13"/>
      <c r="BA963" s="13"/>
      <c r="BB963" s="13"/>
      <c r="BC963" s="13"/>
      <c r="BD963" s="13"/>
      <c r="BE963" s="13"/>
      <c r="BF963" s="13"/>
      <c r="BG963" s="13"/>
    </row>
    <row r="964" spans="1:59" x14ac:dyDescent="0.35">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c r="AC964" s="13"/>
      <c r="AD964" s="13"/>
      <c r="AE964" s="13"/>
      <c r="AF964" s="13"/>
      <c r="AG964" s="13"/>
      <c r="AH964" s="13"/>
      <c r="AI964" s="13"/>
      <c r="AJ964" s="13"/>
      <c r="AK964" s="13"/>
      <c r="AL964" s="13"/>
      <c r="AM964" s="13"/>
      <c r="AN964" s="13"/>
      <c r="AO964" s="13"/>
      <c r="AP964" s="13"/>
      <c r="AQ964" s="13"/>
      <c r="AR964" s="13"/>
      <c r="AS964" s="13"/>
      <c r="AT964" s="13"/>
      <c r="AU964" s="13"/>
      <c r="AV964" s="13"/>
      <c r="AW964" s="13"/>
      <c r="AX964" s="13"/>
      <c r="AY964" s="13"/>
      <c r="AZ964" s="13"/>
      <c r="BA964" s="13"/>
      <c r="BB964" s="13"/>
      <c r="BC964" s="13"/>
      <c r="BD964" s="13"/>
      <c r="BE964" s="13"/>
      <c r="BF964" s="13"/>
      <c r="BG964" s="13"/>
    </row>
    <row r="965" spans="1:59" x14ac:dyDescent="0.35">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c r="AC965" s="13"/>
      <c r="AD965" s="13"/>
      <c r="AE965" s="13"/>
      <c r="AF965" s="13"/>
      <c r="AG965" s="13"/>
      <c r="AH965" s="13"/>
      <c r="AI965" s="13"/>
      <c r="AJ965" s="13"/>
      <c r="AK965" s="13"/>
      <c r="AL965" s="13"/>
      <c r="AM965" s="13"/>
      <c r="AN965" s="13"/>
      <c r="AO965" s="13"/>
      <c r="AP965" s="13"/>
      <c r="AQ965" s="13"/>
      <c r="AR965" s="13"/>
      <c r="AS965" s="13"/>
      <c r="AT965" s="13"/>
      <c r="AU965" s="13"/>
      <c r="AV965" s="13"/>
      <c r="AW965" s="13"/>
      <c r="AX965" s="13"/>
      <c r="AY965" s="13"/>
      <c r="AZ965" s="13"/>
      <c r="BA965" s="13"/>
      <c r="BB965" s="13"/>
      <c r="BC965" s="13"/>
      <c r="BD965" s="13"/>
      <c r="BE965" s="13"/>
      <c r="BF965" s="13"/>
      <c r="BG965" s="13"/>
    </row>
    <row r="966" spans="1:59" x14ac:dyDescent="0.35">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c r="AC966" s="13"/>
      <c r="AD966" s="13"/>
      <c r="AE966" s="13"/>
      <c r="AF966" s="13"/>
      <c r="AG966" s="13"/>
      <c r="AH966" s="13"/>
      <c r="AI966" s="13"/>
      <c r="AJ966" s="13"/>
      <c r="AK966" s="13"/>
      <c r="AL966" s="13"/>
      <c r="AM966" s="13"/>
      <c r="AN966" s="13"/>
      <c r="AO966" s="13"/>
      <c r="AP966" s="13"/>
      <c r="AQ966" s="13"/>
      <c r="AR966" s="13"/>
      <c r="AS966" s="13"/>
      <c r="AT966" s="13"/>
      <c r="AU966" s="13"/>
      <c r="AV966" s="13"/>
      <c r="AW966" s="13"/>
      <c r="AX966" s="13"/>
      <c r="AY966" s="13"/>
      <c r="AZ966" s="13"/>
      <c r="BA966" s="13"/>
      <c r="BB966" s="13"/>
      <c r="BC966" s="13"/>
      <c r="BD966" s="13"/>
      <c r="BE966" s="13"/>
      <c r="BF966" s="13"/>
      <c r="BG966" s="13"/>
    </row>
    <row r="967" spans="1:59" x14ac:dyDescent="0.35">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c r="AC967" s="13"/>
      <c r="AD967" s="13"/>
      <c r="AE967" s="13"/>
      <c r="AF967" s="13"/>
      <c r="AG967" s="13"/>
      <c r="AH967" s="13"/>
      <c r="AI967" s="13"/>
      <c r="AJ967" s="13"/>
      <c r="AK967" s="13"/>
      <c r="AL967" s="13"/>
      <c r="AM967" s="13"/>
      <c r="AN967" s="13"/>
      <c r="AO967" s="13"/>
      <c r="AP967" s="13"/>
      <c r="AQ967" s="13"/>
      <c r="AR967" s="13"/>
      <c r="AS967" s="13"/>
      <c r="AT967" s="13"/>
      <c r="AU967" s="13"/>
      <c r="AV967" s="13"/>
      <c r="AW967" s="13"/>
      <c r="AX967" s="13"/>
      <c r="AY967" s="13"/>
      <c r="AZ967" s="13"/>
      <c r="BA967" s="13"/>
      <c r="BB967" s="13"/>
      <c r="BC967" s="13"/>
      <c r="BD967" s="13"/>
      <c r="BE967" s="13"/>
      <c r="BF967" s="13"/>
      <c r="BG967" s="13"/>
    </row>
    <row r="968" spans="1:59" x14ac:dyDescent="0.35">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c r="AC968" s="13"/>
      <c r="AD968" s="13"/>
      <c r="AE968" s="13"/>
      <c r="AF968" s="13"/>
      <c r="AG968" s="13"/>
      <c r="AH968" s="13"/>
      <c r="AI968" s="13"/>
      <c r="AJ968" s="13"/>
      <c r="AK968" s="13"/>
      <c r="AL968" s="13"/>
      <c r="AM968" s="13"/>
      <c r="AN968" s="13"/>
      <c r="AO968" s="13"/>
      <c r="AP968" s="13"/>
      <c r="AQ968" s="13"/>
      <c r="AR968" s="13"/>
      <c r="AS968" s="13"/>
      <c r="AT968" s="13"/>
      <c r="AU968" s="13"/>
      <c r="AV968" s="13"/>
      <c r="AW968" s="13"/>
      <c r="AX968" s="13"/>
      <c r="AY968" s="13"/>
      <c r="AZ968" s="13"/>
      <c r="BA968" s="13"/>
      <c r="BB968" s="13"/>
      <c r="BC968" s="13"/>
      <c r="BD968" s="13"/>
      <c r="BE968" s="13"/>
      <c r="BF968" s="13"/>
      <c r="BG968" s="13"/>
    </row>
    <row r="969" spans="1:59" x14ac:dyDescent="0.35">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c r="AC969" s="13"/>
      <c r="AD969" s="13"/>
      <c r="AE969" s="13"/>
      <c r="AF969" s="13"/>
      <c r="AG969" s="13"/>
      <c r="AH969" s="13"/>
      <c r="AI969" s="13"/>
      <c r="AJ969" s="13"/>
      <c r="AK969" s="13"/>
      <c r="AL969" s="13"/>
      <c r="AM969" s="13"/>
      <c r="AN969" s="13"/>
      <c r="AO969" s="13"/>
      <c r="AP969" s="13"/>
      <c r="AQ969" s="13"/>
      <c r="AR969" s="13"/>
      <c r="AS969" s="13"/>
      <c r="AT969" s="13"/>
      <c r="AU969" s="13"/>
      <c r="AV969" s="13"/>
      <c r="AW969" s="13"/>
      <c r="AX969" s="13"/>
      <c r="AY969" s="13"/>
      <c r="AZ969" s="13"/>
      <c r="BA969" s="13"/>
      <c r="BB969" s="13"/>
      <c r="BC969" s="13"/>
      <c r="BD969" s="13"/>
      <c r="BE969" s="13"/>
      <c r="BF969" s="13"/>
      <c r="BG969" s="13"/>
    </row>
    <row r="970" spans="1:59" x14ac:dyDescent="0.35">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c r="AC970" s="13"/>
      <c r="AD970" s="13"/>
      <c r="AE970" s="13"/>
      <c r="AF970" s="13"/>
      <c r="AG970" s="13"/>
      <c r="AH970" s="13"/>
      <c r="AI970" s="13"/>
      <c r="AJ970" s="13"/>
      <c r="AK970" s="13"/>
      <c r="AL970" s="13"/>
      <c r="AM970" s="13"/>
      <c r="AN970" s="13"/>
      <c r="AO970" s="13"/>
      <c r="AP970" s="13"/>
      <c r="AQ970" s="13"/>
      <c r="AR970" s="13"/>
      <c r="AS970" s="13"/>
      <c r="AT970" s="13"/>
      <c r="AU970" s="13"/>
      <c r="AV970" s="13"/>
      <c r="AW970" s="13"/>
      <c r="AX970" s="13"/>
      <c r="AY970" s="13"/>
      <c r="AZ970" s="13"/>
      <c r="BA970" s="13"/>
      <c r="BB970" s="13"/>
      <c r="BC970" s="13"/>
      <c r="BD970" s="13"/>
      <c r="BE970" s="13"/>
      <c r="BF970" s="13"/>
      <c r="BG970" s="13"/>
    </row>
    <row r="971" spans="1:59" x14ac:dyDescent="0.35">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c r="AC971" s="13"/>
      <c r="AD971" s="13"/>
      <c r="AE971" s="13"/>
      <c r="AF971" s="13"/>
      <c r="AG971" s="13"/>
      <c r="AH971" s="13"/>
      <c r="AI971" s="13"/>
      <c r="AJ971" s="13"/>
      <c r="AK971" s="13"/>
      <c r="AL971" s="13"/>
      <c r="AM971" s="13"/>
      <c r="AN971" s="13"/>
      <c r="AO971" s="13"/>
      <c r="AP971" s="13"/>
      <c r="AQ971" s="13"/>
      <c r="AR971" s="13"/>
      <c r="AS971" s="13"/>
      <c r="AT971" s="13"/>
      <c r="AU971" s="13"/>
      <c r="AV971" s="13"/>
      <c r="AW971" s="13"/>
      <c r="AX971" s="13"/>
      <c r="AY971" s="13"/>
      <c r="AZ971" s="13"/>
      <c r="BA971" s="13"/>
      <c r="BB971" s="13"/>
      <c r="BC971" s="13"/>
      <c r="BD971" s="13"/>
      <c r="BE971" s="13"/>
      <c r="BF971" s="13"/>
      <c r="BG971" s="13"/>
    </row>
    <row r="972" spans="1:59" x14ac:dyDescent="0.35">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c r="AC972" s="13"/>
      <c r="AD972" s="13"/>
      <c r="AE972" s="13"/>
      <c r="AF972" s="13"/>
      <c r="AG972" s="13"/>
      <c r="AH972" s="13"/>
      <c r="AI972" s="13"/>
      <c r="AJ972" s="13"/>
      <c r="AK972" s="13"/>
      <c r="AL972" s="13"/>
      <c r="AM972" s="13"/>
      <c r="AN972" s="13"/>
      <c r="AO972" s="13"/>
      <c r="AP972" s="13"/>
      <c r="AQ972" s="13"/>
      <c r="AR972" s="13"/>
      <c r="AS972" s="13"/>
      <c r="AT972" s="13"/>
      <c r="AU972" s="13"/>
      <c r="AV972" s="13"/>
      <c r="AW972" s="13"/>
      <c r="AX972" s="13"/>
      <c r="AY972" s="13"/>
      <c r="AZ972" s="13"/>
      <c r="BA972" s="13"/>
      <c r="BB972" s="13"/>
      <c r="BC972" s="13"/>
      <c r="BD972" s="13"/>
      <c r="BE972" s="13"/>
      <c r="BF972" s="13"/>
      <c r="BG972" s="13"/>
    </row>
    <row r="973" spans="1:59" x14ac:dyDescent="0.35">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c r="AC973" s="13"/>
      <c r="AD973" s="13"/>
      <c r="AE973" s="13"/>
      <c r="AF973" s="13"/>
      <c r="AG973" s="13"/>
      <c r="AH973" s="13"/>
      <c r="AI973" s="13"/>
      <c r="AJ973" s="13"/>
      <c r="AK973" s="13"/>
      <c r="AL973" s="13"/>
      <c r="AM973" s="13"/>
      <c r="AN973" s="13"/>
      <c r="AO973" s="13"/>
      <c r="AP973" s="13"/>
      <c r="AQ973" s="13"/>
      <c r="AR973" s="13"/>
      <c r="AS973" s="13"/>
      <c r="AT973" s="13"/>
      <c r="AU973" s="13"/>
      <c r="AV973" s="13"/>
      <c r="AW973" s="13"/>
      <c r="AX973" s="13"/>
      <c r="AY973" s="13"/>
      <c r="AZ973" s="13"/>
      <c r="BA973" s="13"/>
      <c r="BB973" s="13"/>
      <c r="BC973" s="13"/>
      <c r="BD973" s="13"/>
      <c r="BE973" s="13"/>
      <c r="BF973" s="13"/>
      <c r="BG973" s="13"/>
    </row>
    <row r="974" spans="1:59" x14ac:dyDescent="0.35">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c r="AC974" s="13"/>
      <c r="AD974" s="13"/>
      <c r="AE974" s="13"/>
      <c r="AF974" s="13"/>
      <c r="AG974" s="13"/>
      <c r="AH974" s="13"/>
      <c r="AI974" s="13"/>
      <c r="AJ974" s="13"/>
      <c r="AK974" s="13"/>
      <c r="AL974" s="13"/>
      <c r="AM974" s="13"/>
      <c r="AN974" s="13"/>
      <c r="AO974" s="13"/>
      <c r="AP974" s="13"/>
      <c r="AQ974" s="13"/>
      <c r="AR974" s="13"/>
      <c r="AS974" s="13"/>
      <c r="AT974" s="13"/>
      <c r="AU974" s="13"/>
      <c r="AV974" s="13"/>
      <c r="AW974" s="13"/>
      <c r="AX974" s="13"/>
      <c r="AY974" s="13"/>
      <c r="AZ974" s="13"/>
      <c r="BA974" s="13"/>
      <c r="BB974" s="13"/>
      <c r="BC974" s="13"/>
      <c r="BD974" s="13"/>
      <c r="BE974" s="13"/>
      <c r="BF974" s="13"/>
      <c r="BG974" s="13"/>
    </row>
    <row r="975" spans="1:59" x14ac:dyDescent="0.35">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c r="AC975" s="13"/>
      <c r="AD975" s="13"/>
      <c r="AE975" s="13"/>
      <c r="AF975" s="13"/>
      <c r="AG975" s="13"/>
      <c r="AH975" s="13"/>
      <c r="AI975" s="13"/>
      <c r="AJ975" s="13"/>
      <c r="AK975" s="13"/>
      <c r="AL975" s="13"/>
      <c r="AM975" s="13"/>
      <c r="AN975" s="13"/>
      <c r="AO975" s="13"/>
      <c r="AP975" s="13"/>
      <c r="AQ975" s="13"/>
      <c r="AR975" s="13"/>
      <c r="AS975" s="13"/>
      <c r="AT975" s="13"/>
      <c r="AU975" s="13"/>
      <c r="AV975" s="13"/>
      <c r="AW975" s="13"/>
      <c r="AX975" s="13"/>
      <c r="AY975" s="13"/>
      <c r="AZ975" s="13"/>
      <c r="BA975" s="13"/>
      <c r="BB975" s="13"/>
      <c r="BC975" s="13"/>
      <c r="BD975" s="13"/>
      <c r="BE975" s="13"/>
      <c r="BF975" s="13"/>
      <c r="BG975" s="13"/>
    </row>
    <row r="976" spans="1:59" x14ac:dyDescent="0.35">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c r="AC976" s="13"/>
      <c r="AD976" s="13"/>
      <c r="AE976" s="13"/>
      <c r="AF976" s="13"/>
      <c r="AG976" s="13"/>
      <c r="AH976" s="13"/>
      <c r="AI976" s="13"/>
      <c r="AJ976" s="13"/>
      <c r="AK976" s="13"/>
      <c r="AL976" s="13"/>
      <c r="AM976" s="13"/>
      <c r="AN976" s="13"/>
      <c r="AO976" s="13"/>
      <c r="AP976" s="13"/>
      <c r="AQ976" s="13"/>
      <c r="AR976" s="13"/>
      <c r="AS976" s="13"/>
      <c r="AT976" s="13"/>
      <c r="AU976" s="13"/>
      <c r="AV976" s="13"/>
      <c r="AW976" s="13"/>
      <c r="AX976" s="13"/>
      <c r="AY976" s="13"/>
      <c r="AZ976" s="13"/>
      <c r="BA976" s="13"/>
      <c r="BB976" s="13"/>
      <c r="BC976" s="13"/>
      <c r="BD976" s="13"/>
      <c r="BE976" s="13"/>
      <c r="BF976" s="13"/>
      <c r="BG976" s="13"/>
    </row>
    <row r="977" spans="1:59" x14ac:dyDescent="0.35">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c r="AC977" s="13"/>
      <c r="AD977" s="13"/>
      <c r="AE977" s="13"/>
      <c r="AF977" s="13"/>
      <c r="AG977" s="13"/>
      <c r="AH977" s="13"/>
      <c r="AI977" s="13"/>
      <c r="AJ977" s="13"/>
      <c r="AK977" s="13"/>
      <c r="AL977" s="13"/>
      <c r="AM977" s="13"/>
      <c r="AN977" s="13"/>
      <c r="AO977" s="13"/>
      <c r="AP977" s="13"/>
      <c r="AQ977" s="13"/>
      <c r="AR977" s="13"/>
      <c r="AS977" s="13"/>
      <c r="AT977" s="13"/>
      <c r="AU977" s="13"/>
      <c r="AV977" s="13"/>
      <c r="AW977" s="13"/>
      <c r="AX977" s="13"/>
      <c r="AY977" s="13"/>
      <c r="AZ977" s="13"/>
      <c r="BA977" s="13"/>
      <c r="BB977" s="13"/>
      <c r="BC977" s="13"/>
      <c r="BD977" s="13"/>
      <c r="BE977" s="13"/>
      <c r="BF977" s="13"/>
      <c r="BG977" s="13"/>
    </row>
    <row r="978" spans="1:59" x14ac:dyDescent="0.35">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c r="AC978" s="13"/>
      <c r="AD978" s="13"/>
      <c r="AE978" s="13"/>
      <c r="AF978" s="13"/>
      <c r="AG978" s="13"/>
      <c r="AH978" s="13"/>
      <c r="AI978" s="13"/>
      <c r="AJ978" s="13"/>
      <c r="AK978" s="13"/>
      <c r="AL978" s="13"/>
      <c r="AM978" s="13"/>
      <c r="AN978" s="13"/>
      <c r="AO978" s="13"/>
      <c r="AP978" s="13"/>
      <c r="AQ978" s="13"/>
      <c r="AR978" s="13"/>
      <c r="AS978" s="13"/>
      <c r="AT978" s="13"/>
      <c r="AU978" s="13"/>
      <c r="AV978" s="13"/>
      <c r="AW978" s="13"/>
      <c r="AX978" s="13"/>
      <c r="AY978" s="13"/>
      <c r="AZ978" s="13"/>
      <c r="BA978" s="13"/>
      <c r="BB978" s="13"/>
      <c r="BC978" s="13"/>
      <c r="BD978" s="13"/>
      <c r="BE978" s="13"/>
      <c r="BF978" s="13"/>
      <c r="BG978" s="13"/>
    </row>
    <row r="979" spans="1:59" x14ac:dyDescent="0.35">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c r="AC979" s="13"/>
      <c r="AD979" s="13"/>
      <c r="AE979" s="13"/>
      <c r="AF979" s="13"/>
      <c r="AG979" s="13"/>
      <c r="AH979" s="13"/>
      <c r="AI979" s="13"/>
      <c r="AJ979" s="13"/>
      <c r="AK979" s="13"/>
      <c r="AL979" s="13"/>
      <c r="AM979" s="13"/>
      <c r="AN979" s="13"/>
      <c r="AO979" s="13"/>
      <c r="AP979" s="13"/>
      <c r="AQ979" s="13"/>
      <c r="AR979" s="13"/>
      <c r="AS979" s="13"/>
      <c r="AT979" s="13"/>
      <c r="AU979" s="13"/>
      <c r="AV979" s="13"/>
      <c r="AW979" s="13"/>
      <c r="AX979" s="13"/>
      <c r="AY979" s="13"/>
      <c r="AZ979" s="13"/>
      <c r="BA979" s="13"/>
      <c r="BB979" s="13"/>
      <c r="BC979" s="13"/>
      <c r="BD979" s="13"/>
      <c r="BE979" s="13"/>
      <c r="BF979" s="13"/>
      <c r="BG979" s="13"/>
    </row>
    <row r="980" spans="1:59" x14ac:dyDescent="0.35">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c r="AK980" s="13"/>
      <c r="AL980" s="13"/>
      <c r="AM980" s="13"/>
      <c r="AN980" s="13"/>
      <c r="AO980" s="13"/>
      <c r="AP980" s="13"/>
      <c r="AQ980" s="13"/>
      <c r="AR980" s="13"/>
      <c r="AS980" s="13"/>
      <c r="AT980" s="13"/>
      <c r="AU980" s="13"/>
      <c r="AV980" s="13"/>
      <c r="AW980" s="13"/>
      <c r="AX980" s="13"/>
      <c r="AY980" s="13"/>
      <c r="AZ980" s="13"/>
      <c r="BA980" s="13"/>
      <c r="BB980" s="13"/>
      <c r="BC980" s="13"/>
      <c r="BD980" s="13"/>
      <c r="BE980" s="13"/>
      <c r="BF980" s="13"/>
      <c r="BG980" s="13"/>
    </row>
    <row r="981" spans="1:59" x14ac:dyDescent="0.35">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c r="AK981" s="13"/>
      <c r="AL981" s="13"/>
      <c r="AM981" s="13"/>
      <c r="AN981" s="13"/>
      <c r="AO981" s="13"/>
      <c r="AP981" s="13"/>
      <c r="AQ981" s="13"/>
      <c r="AR981" s="13"/>
      <c r="AS981" s="13"/>
      <c r="AT981" s="13"/>
      <c r="AU981" s="13"/>
      <c r="AV981" s="13"/>
      <c r="AW981" s="13"/>
      <c r="AX981" s="13"/>
      <c r="AY981" s="13"/>
      <c r="AZ981" s="13"/>
      <c r="BA981" s="13"/>
      <c r="BB981" s="13"/>
      <c r="BC981" s="13"/>
      <c r="BD981" s="13"/>
      <c r="BE981" s="13"/>
      <c r="BF981" s="13"/>
      <c r="BG981" s="13"/>
    </row>
    <row r="982" spans="1:59" x14ac:dyDescent="0.35">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c r="AK982" s="13"/>
      <c r="AL982" s="13"/>
      <c r="AM982" s="13"/>
      <c r="AN982" s="13"/>
      <c r="AO982" s="13"/>
      <c r="AP982" s="13"/>
      <c r="AQ982" s="13"/>
      <c r="AR982" s="13"/>
      <c r="AS982" s="13"/>
      <c r="AT982" s="13"/>
      <c r="AU982" s="13"/>
      <c r="AV982" s="13"/>
      <c r="AW982" s="13"/>
      <c r="AX982" s="13"/>
      <c r="AY982" s="13"/>
      <c r="AZ982" s="13"/>
      <c r="BA982" s="13"/>
      <c r="BB982" s="13"/>
      <c r="BC982" s="13"/>
      <c r="BD982" s="13"/>
      <c r="BE982" s="13"/>
      <c r="BF982" s="13"/>
      <c r="BG982" s="13"/>
    </row>
    <row r="983" spans="1:59" x14ac:dyDescent="0.35">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c r="AK983" s="13"/>
      <c r="AL983" s="13"/>
      <c r="AM983" s="13"/>
      <c r="AN983" s="13"/>
      <c r="AO983" s="13"/>
      <c r="AP983" s="13"/>
      <c r="AQ983" s="13"/>
      <c r="AR983" s="13"/>
      <c r="AS983" s="13"/>
      <c r="AT983" s="13"/>
      <c r="AU983" s="13"/>
      <c r="AV983" s="13"/>
      <c r="AW983" s="13"/>
      <c r="AX983" s="13"/>
      <c r="AY983" s="13"/>
      <c r="AZ983" s="13"/>
      <c r="BA983" s="13"/>
      <c r="BB983" s="13"/>
      <c r="BC983" s="13"/>
      <c r="BD983" s="13"/>
      <c r="BE983" s="13"/>
      <c r="BF983" s="13"/>
      <c r="BG983" s="13"/>
    </row>
    <row r="984" spans="1:59" x14ac:dyDescent="0.35">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c r="AC984" s="13"/>
      <c r="AD984" s="13"/>
      <c r="AE984" s="13"/>
      <c r="AF984" s="13"/>
      <c r="AG984" s="13"/>
      <c r="AH984" s="13"/>
      <c r="AI984" s="13"/>
      <c r="AJ984" s="13"/>
      <c r="AK984" s="13"/>
      <c r="AL984" s="13"/>
      <c r="AM984" s="13"/>
      <c r="AN984" s="13"/>
      <c r="AO984" s="13"/>
      <c r="AP984" s="13"/>
      <c r="AQ984" s="13"/>
      <c r="AR984" s="13"/>
      <c r="AS984" s="13"/>
      <c r="AT984" s="13"/>
      <c r="AU984" s="13"/>
      <c r="AV984" s="13"/>
      <c r="AW984" s="13"/>
      <c r="AX984" s="13"/>
      <c r="AY984" s="13"/>
      <c r="AZ984" s="13"/>
      <c r="BA984" s="13"/>
      <c r="BB984" s="13"/>
      <c r="BC984" s="13"/>
      <c r="BD984" s="13"/>
      <c r="BE984" s="13"/>
      <c r="BF984" s="13"/>
      <c r="BG984" s="13"/>
    </row>
    <row r="985" spans="1:59" x14ac:dyDescent="0.35">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c r="AB985" s="13"/>
      <c r="AC985" s="13"/>
      <c r="AD985" s="13"/>
      <c r="AE985" s="13"/>
      <c r="AF985" s="13"/>
      <c r="AG985" s="13"/>
      <c r="AH985" s="13"/>
      <c r="AI985" s="13"/>
      <c r="AJ985" s="13"/>
      <c r="AK985" s="13"/>
      <c r="AL985" s="13"/>
      <c r="AM985" s="13"/>
      <c r="AN985" s="13"/>
      <c r="AO985" s="13"/>
      <c r="AP985" s="13"/>
      <c r="AQ985" s="13"/>
      <c r="AR985" s="13"/>
      <c r="AS985" s="13"/>
      <c r="AT985" s="13"/>
      <c r="AU985" s="13"/>
      <c r="AV985" s="13"/>
      <c r="AW985" s="13"/>
      <c r="AX985" s="13"/>
      <c r="AY985" s="13"/>
      <c r="AZ985" s="13"/>
      <c r="BA985" s="13"/>
      <c r="BB985" s="13"/>
      <c r="BC985" s="13"/>
      <c r="BD985" s="13"/>
      <c r="BE985" s="13"/>
      <c r="BF985" s="13"/>
      <c r="BG985" s="13"/>
    </row>
    <row r="986" spans="1:59" x14ac:dyDescent="0.35">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c r="AB986" s="13"/>
      <c r="AC986" s="13"/>
      <c r="AD986" s="13"/>
      <c r="AE986" s="13"/>
      <c r="AF986" s="13"/>
      <c r="AG986" s="13"/>
      <c r="AH986" s="13"/>
      <c r="AI986" s="13"/>
      <c r="AJ986" s="13"/>
      <c r="AK986" s="13"/>
      <c r="AL986" s="13"/>
      <c r="AM986" s="13"/>
      <c r="AN986" s="13"/>
      <c r="AO986" s="13"/>
      <c r="AP986" s="13"/>
      <c r="AQ986" s="13"/>
      <c r="AR986" s="13"/>
      <c r="AS986" s="13"/>
      <c r="AT986" s="13"/>
      <c r="AU986" s="13"/>
      <c r="AV986" s="13"/>
      <c r="AW986" s="13"/>
      <c r="AX986" s="13"/>
      <c r="AY986" s="13"/>
      <c r="AZ986" s="13"/>
      <c r="BA986" s="13"/>
      <c r="BB986" s="13"/>
      <c r="BC986" s="13"/>
      <c r="BD986" s="13"/>
      <c r="BE986" s="13"/>
      <c r="BF986" s="13"/>
      <c r="BG986" s="13"/>
    </row>
    <row r="987" spans="1:59" x14ac:dyDescent="0.35">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c r="AB987" s="13"/>
      <c r="AC987" s="13"/>
      <c r="AD987" s="13"/>
      <c r="AE987" s="13"/>
      <c r="AF987" s="13"/>
      <c r="AG987" s="13"/>
      <c r="AH987" s="13"/>
      <c r="AI987" s="13"/>
      <c r="AJ987" s="13"/>
      <c r="AK987" s="13"/>
      <c r="AL987" s="13"/>
      <c r="AM987" s="13"/>
      <c r="AN987" s="13"/>
      <c r="AO987" s="13"/>
      <c r="AP987" s="13"/>
      <c r="AQ987" s="13"/>
      <c r="AR987" s="13"/>
      <c r="AS987" s="13"/>
      <c r="AT987" s="13"/>
      <c r="AU987" s="13"/>
      <c r="AV987" s="13"/>
      <c r="AW987" s="13"/>
      <c r="AX987" s="13"/>
      <c r="AY987" s="13"/>
      <c r="AZ987" s="13"/>
      <c r="BA987" s="13"/>
      <c r="BB987" s="13"/>
      <c r="BC987" s="13"/>
      <c r="BD987" s="13"/>
      <c r="BE987" s="13"/>
      <c r="BF987" s="13"/>
      <c r="BG987" s="13"/>
    </row>
    <row r="988" spans="1:59" x14ac:dyDescent="0.35">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c r="AK988" s="13"/>
      <c r="AL988" s="13"/>
      <c r="AM988" s="13"/>
      <c r="AN988" s="13"/>
      <c r="AO988" s="13"/>
      <c r="AP988" s="13"/>
      <c r="AQ988" s="13"/>
      <c r="AR988" s="13"/>
      <c r="AS988" s="13"/>
      <c r="AT988" s="13"/>
      <c r="AU988" s="13"/>
      <c r="AV988" s="13"/>
      <c r="AW988" s="13"/>
      <c r="AX988" s="13"/>
      <c r="AY988" s="13"/>
      <c r="AZ988" s="13"/>
      <c r="BA988" s="13"/>
      <c r="BB988" s="13"/>
      <c r="BC988" s="13"/>
      <c r="BD988" s="13"/>
      <c r="BE988" s="13"/>
      <c r="BF988" s="13"/>
      <c r="BG988" s="13"/>
    </row>
    <row r="989" spans="1:59" x14ac:dyDescent="0.35">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c r="AB989" s="13"/>
      <c r="AC989" s="13"/>
      <c r="AD989" s="13"/>
      <c r="AE989" s="13"/>
      <c r="AF989" s="13"/>
      <c r="AG989" s="13"/>
      <c r="AH989" s="13"/>
      <c r="AI989" s="13"/>
      <c r="AJ989" s="13"/>
      <c r="AK989" s="13"/>
      <c r="AL989" s="13"/>
      <c r="AM989" s="13"/>
      <c r="AN989" s="13"/>
      <c r="AO989" s="13"/>
      <c r="AP989" s="13"/>
      <c r="AQ989" s="13"/>
      <c r="AR989" s="13"/>
      <c r="AS989" s="13"/>
      <c r="AT989" s="13"/>
      <c r="AU989" s="13"/>
      <c r="AV989" s="13"/>
      <c r="AW989" s="13"/>
      <c r="AX989" s="13"/>
      <c r="AY989" s="13"/>
      <c r="AZ989" s="13"/>
      <c r="BA989" s="13"/>
      <c r="BB989" s="13"/>
      <c r="BC989" s="13"/>
      <c r="BD989" s="13"/>
      <c r="BE989" s="13"/>
      <c r="BF989" s="13"/>
      <c r="BG989" s="13"/>
    </row>
    <row r="990" spans="1:59" x14ac:dyDescent="0.35">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c r="AB990" s="13"/>
      <c r="AC990" s="13"/>
      <c r="AD990" s="13"/>
      <c r="AE990" s="13"/>
      <c r="AF990" s="13"/>
      <c r="AG990" s="13"/>
      <c r="AH990" s="13"/>
      <c r="AI990" s="13"/>
      <c r="AJ990" s="13"/>
      <c r="AK990" s="13"/>
      <c r="AL990" s="13"/>
      <c r="AM990" s="13"/>
      <c r="AN990" s="13"/>
      <c r="AO990" s="13"/>
      <c r="AP990" s="13"/>
      <c r="AQ990" s="13"/>
      <c r="AR990" s="13"/>
      <c r="AS990" s="13"/>
      <c r="AT990" s="13"/>
      <c r="AU990" s="13"/>
      <c r="AV990" s="13"/>
      <c r="AW990" s="13"/>
      <c r="AX990" s="13"/>
      <c r="AY990" s="13"/>
      <c r="AZ990" s="13"/>
      <c r="BA990" s="13"/>
      <c r="BB990" s="13"/>
      <c r="BC990" s="13"/>
      <c r="BD990" s="13"/>
      <c r="BE990" s="13"/>
      <c r="BF990" s="13"/>
      <c r="BG990" s="13"/>
    </row>
    <row r="991" spans="1:59" x14ac:dyDescent="0.35">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c r="AB991" s="13"/>
      <c r="AC991" s="13"/>
      <c r="AD991" s="13"/>
      <c r="AE991" s="13"/>
      <c r="AF991" s="13"/>
      <c r="AG991" s="13"/>
      <c r="AH991" s="13"/>
      <c r="AI991" s="13"/>
      <c r="AJ991" s="13"/>
      <c r="AK991" s="13"/>
      <c r="AL991" s="13"/>
      <c r="AM991" s="13"/>
      <c r="AN991" s="13"/>
      <c r="AO991" s="13"/>
      <c r="AP991" s="13"/>
      <c r="AQ991" s="13"/>
      <c r="AR991" s="13"/>
      <c r="AS991" s="13"/>
      <c r="AT991" s="13"/>
      <c r="AU991" s="13"/>
      <c r="AV991" s="13"/>
      <c r="AW991" s="13"/>
      <c r="AX991" s="13"/>
      <c r="AY991" s="13"/>
      <c r="AZ991" s="13"/>
      <c r="BA991" s="13"/>
      <c r="BB991" s="13"/>
      <c r="BC991" s="13"/>
      <c r="BD991" s="13"/>
      <c r="BE991" s="13"/>
      <c r="BF991" s="13"/>
      <c r="BG991" s="13"/>
    </row>
    <row r="992" spans="1:59" x14ac:dyDescent="0.35">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c r="AB992" s="13"/>
      <c r="AC992" s="13"/>
      <c r="AD992" s="13"/>
      <c r="AE992" s="13"/>
      <c r="AF992" s="13"/>
      <c r="AG992" s="13"/>
      <c r="AH992" s="13"/>
      <c r="AI992" s="13"/>
      <c r="AJ992" s="13"/>
      <c r="AK992" s="13"/>
      <c r="AL992" s="13"/>
      <c r="AM992" s="13"/>
      <c r="AN992" s="13"/>
      <c r="AO992" s="13"/>
      <c r="AP992" s="13"/>
      <c r="AQ992" s="13"/>
      <c r="AR992" s="13"/>
      <c r="AS992" s="13"/>
      <c r="AT992" s="13"/>
      <c r="AU992" s="13"/>
      <c r="AV992" s="13"/>
      <c r="AW992" s="13"/>
      <c r="AX992" s="13"/>
      <c r="AY992" s="13"/>
      <c r="AZ992" s="13"/>
      <c r="BA992" s="13"/>
      <c r="BB992" s="13"/>
      <c r="BC992" s="13"/>
      <c r="BD992" s="13"/>
      <c r="BE992" s="13"/>
      <c r="BF992" s="13"/>
      <c r="BG992" s="13"/>
    </row>
    <row r="993" spans="1:59" x14ac:dyDescent="0.35">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c r="AA993" s="13"/>
      <c r="AB993" s="13"/>
      <c r="AC993" s="13"/>
      <c r="AD993" s="13"/>
      <c r="AE993" s="13"/>
      <c r="AF993" s="13"/>
      <c r="AG993" s="13"/>
      <c r="AH993" s="13"/>
      <c r="AI993" s="13"/>
      <c r="AJ993" s="13"/>
      <c r="AK993" s="13"/>
      <c r="AL993" s="13"/>
      <c r="AM993" s="13"/>
      <c r="AN993" s="13"/>
      <c r="AO993" s="13"/>
      <c r="AP993" s="13"/>
      <c r="AQ993" s="13"/>
      <c r="AR993" s="13"/>
      <c r="AS993" s="13"/>
      <c r="AT993" s="13"/>
      <c r="AU993" s="13"/>
      <c r="AV993" s="13"/>
      <c r="AW993" s="13"/>
      <c r="AX993" s="13"/>
      <c r="AY993" s="13"/>
      <c r="AZ993" s="13"/>
      <c r="BA993" s="13"/>
      <c r="BB993" s="13"/>
      <c r="BC993" s="13"/>
      <c r="BD993" s="13"/>
      <c r="BE993" s="13"/>
      <c r="BF993" s="13"/>
      <c r="BG993" s="13"/>
    </row>
    <row r="994" spans="1:59" x14ac:dyDescent="0.35">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c r="AA994" s="13"/>
      <c r="AB994" s="13"/>
      <c r="AC994" s="13"/>
      <c r="AD994" s="13"/>
      <c r="AE994" s="13"/>
      <c r="AF994" s="13"/>
      <c r="AG994" s="13"/>
      <c r="AH994" s="13"/>
      <c r="AI994" s="13"/>
      <c r="AJ994" s="13"/>
      <c r="AK994" s="13"/>
      <c r="AL994" s="13"/>
      <c r="AM994" s="13"/>
      <c r="AN994" s="13"/>
      <c r="AO994" s="13"/>
      <c r="AP994" s="13"/>
      <c r="AQ994" s="13"/>
      <c r="AR994" s="13"/>
      <c r="AS994" s="13"/>
      <c r="AT994" s="13"/>
      <c r="AU994" s="13"/>
      <c r="AV994" s="13"/>
      <c r="AW994" s="13"/>
      <c r="AX994" s="13"/>
      <c r="AY994" s="13"/>
      <c r="AZ994" s="13"/>
      <c r="BA994" s="13"/>
      <c r="BB994" s="13"/>
      <c r="BC994" s="13"/>
      <c r="BD994" s="13"/>
      <c r="BE994" s="13"/>
      <c r="BF994" s="13"/>
      <c r="BG994" s="13"/>
    </row>
    <row r="995" spans="1:59" x14ac:dyDescent="0.35">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c r="AA995" s="13"/>
      <c r="AB995" s="13"/>
      <c r="AC995" s="13"/>
      <c r="AD995" s="13"/>
      <c r="AE995" s="13"/>
      <c r="AF995" s="13"/>
      <c r="AG995" s="13"/>
      <c r="AH995" s="13"/>
      <c r="AI995" s="13"/>
      <c r="AJ995" s="13"/>
      <c r="AK995" s="13"/>
      <c r="AL995" s="13"/>
      <c r="AM995" s="13"/>
      <c r="AN995" s="13"/>
      <c r="AO995" s="13"/>
      <c r="AP995" s="13"/>
      <c r="AQ995" s="13"/>
      <c r="AR995" s="13"/>
      <c r="AS995" s="13"/>
      <c r="AT995" s="13"/>
      <c r="AU995" s="13"/>
      <c r="AV995" s="13"/>
      <c r="AW995" s="13"/>
      <c r="AX995" s="13"/>
      <c r="AY995" s="13"/>
      <c r="AZ995" s="13"/>
      <c r="BA995" s="13"/>
      <c r="BB995" s="13"/>
      <c r="BC995" s="13"/>
      <c r="BD995" s="13"/>
      <c r="BE995" s="13"/>
      <c r="BF995" s="13"/>
      <c r="BG995" s="13"/>
    </row>
    <row r="996" spans="1:59" x14ac:dyDescent="0.35">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c r="AA996" s="13"/>
      <c r="AB996" s="13"/>
      <c r="AC996" s="13"/>
      <c r="AD996" s="13"/>
      <c r="AE996" s="13"/>
      <c r="AF996" s="13"/>
      <c r="AG996" s="13"/>
      <c r="AH996" s="13"/>
      <c r="AI996" s="13"/>
      <c r="AJ996" s="13"/>
      <c r="AK996" s="13"/>
      <c r="AL996" s="13"/>
      <c r="AM996" s="13"/>
      <c r="AN996" s="13"/>
      <c r="AO996" s="13"/>
      <c r="AP996" s="13"/>
      <c r="AQ996" s="13"/>
      <c r="AR996" s="13"/>
      <c r="AS996" s="13"/>
      <c r="AT996" s="13"/>
      <c r="AU996" s="13"/>
      <c r="AV996" s="13"/>
      <c r="AW996" s="13"/>
      <c r="AX996" s="13"/>
      <c r="AY996" s="13"/>
      <c r="AZ996" s="13"/>
      <c r="BA996" s="13"/>
      <c r="BB996" s="13"/>
      <c r="BC996" s="13"/>
      <c r="BD996" s="13"/>
      <c r="BE996" s="13"/>
      <c r="BF996" s="13"/>
      <c r="BG996" s="13"/>
    </row>
    <row r="997" spans="1:59" x14ac:dyDescent="0.35">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c r="AA997" s="13"/>
      <c r="AB997" s="13"/>
      <c r="AC997" s="13"/>
      <c r="AD997" s="13"/>
      <c r="AE997" s="13"/>
      <c r="AF997" s="13"/>
      <c r="AG997" s="13"/>
      <c r="AH997" s="13"/>
      <c r="AI997" s="13"/>
      <c r="AJ997" s="13"/>
      <c r="AK997" s="13"/>
      <c r="AL997" s="13"/>
      <c r="AM997" s="13"/>
      <c r="AN997" s="13"/>
      <c r="AO997" s="13"/>
      <c r="AP997" s="13"/>
      <c r="AQ997" s="13"/>
      <c r="AR997" s="13"/>
      <c r="AS997" s="13"/>
      <c r="AT997" s="13"/>
      <c r="AU997" s="13"/>
      <c r="AV997" s="13"/>
      <c r="AW997" s="13"/>
      <c r="AX997" s="13"/>
      <c r="AY997" s="13"/>
      <c r="AZ997" s="13"/>
      <c r="BA997" s="13"/>
      <c r="BB997" s="13"/>
      <c r="BC997" s="13"/>
      <c r="BD997" s="13"/>
      <c r="BE997" s="13"/>
      <c r="BF997" s="13"/>
      <c r="BG997" s="13"/>
    </row>
    <row r="998" spans="1:59" x14ac:dyDescent="0.35">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c r="AA998" s="13"/>
      <c r="AB998" s="13"/>
      <c r="AC998" s="13"/>
      <c r="AD998" s="13"/>
      <c r="AE998" s="13"/>
      <c r="AF998" s="13"/>
      <c r="AG998" s="13"/>
      <c r="AH998" s="13"/>
      <c r="AI998" s="13"/>
      <c r="AJ998" s="13"/>
      <c r="AK998" s="13"/>
      <c r="AL998" s="13"/>
      <c r="AM998" s="13"/>
      <c r="AN998" s="13"/>
      <c r="AO998" s="13"/>
      <c r="AP998" s="13"/>
      <c r="AQ998" s="13"/>
      <c r="AR998" s="13"/>
      <c r="AS998" s="13"/>
      <c r="AT998" s="13"/>
      <c r="AU998" s="13"/>
      <c r="AV998" s="13"/>
      <c r="AW998" s="13"/>
      <c r="AX998" s="13"/>
      <c r="AY998" s="13"/>
      <c r="AZ998" s="13"/>
      <c r="BA998" s="13"/>
      <c r="BB998" s="13"/>
      <c r="BC998" s="13"/>
      <c r="BD998" s="13"/>
      <c r="BE998" s="13"/>
      <c r="BF998" s="13"/>
      <c r="BG998" s="13"/>
    </row>
    <row r="999" spans="1:59" x14ac:dyDescent="0.35">
      <c r="A999" s="13"/>
      <c r="B999" s="13"/>
      <c r="C999" s="13"/>
      <c r="D999" s="13"/>
      <c r="E999" s="13"/>
      <c r="F999" s="13"/>
      <c r="G999" s="13"/>
      <c r="H999" s="13"/>
      <c r="I999" s="13"/>
      <c r="J999" s="13"/>
      <c r="K999" s="13"/>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c r="AK999" s="13"/>
      <c r="AL999" s="13"/>
      <c r="AM999" s="13"/>
      <c r="AN999" s="13"/>
      <c r="AO999" s="13"/>
      <c r="AP999" s="13"/>
      <c r="AQ999" s="13"/>
      <c r="AR999" s="13"/>
      <c r="AS999" s="13"/>
      <c r="AT999" s="13"/>
      <c r="AU999" s="13"/>
      <c r="AV999" s="13"/>
      <c r="AW999" s="13"/>
      <c r="AX999" s="13"/>
      <c r="AY999" s="13"/>
      <c r="AZ999" s="13"/>
      <c r="BA999" s="13"/>
      <c r="BB999" s="13"/>
      <c r="BC999" s="13"/>
      <c r="BD999" s="13"/>
      <c r="BE999" s="13"/>
      <c r="BF999" s="13"/>
      <c r="BG999" s="13"/>
    </row>
    <row r="1000" spans="1:59" x14ac:dyDescent="0.35">
      <c r="A1000" s="13"/>
      <c r="B1000" s="13"/>
      <c r="C1000" s="13"/>
      <c r="D1000" s="13"/>
      <c r="E1000" s="13"/>
      <c r="F1000" s="13"/>
      <c r="G1000" s="13"/>
      <c r="H1000" s="13"/>
      <c r="I1000" s="13"/>
      <c r="J1000" s="13"/>
      <c r="K1000" s="13"/>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c r="AK1000" s="13"/>
      <c r="AL1000" s="13"/>
      <c r="AM1000" s="13"/>
      <c r="AN1000" s="13"/>
      <c r="AO1000" s="13"/>
      <c r="AP1000" s="13"/>
      <c r="AQ1000" s="13"/>
      <c r="AR1000" s="13"/>
      <c r="AS1000" s="13"/>
      <c r="AT1000" s="13"/>
      <c r="AU1000" s="13"/>
      <c r="AV1000" s="13"/>
      <c r="AW1000" s="13"/>
      <c r="AX1000" s="13"/>
      <c r="AY1000" s="13"/>
      <c r="AZ1000" s="13"/>
      <c r="BA1000" s="13"/>
      <c r="BB1000" s="13"/>
      <c r="BC1000" s="13"/>
      <c r="BD1000" s="13"/>
      <c r="BE1000" s="13"/>
      <c r="BF1000" s="13"/>
      <c r="BG1000" s="13"/>
    </row>
    <row r="1001" spans="1:59" x14ac:dyDescent="0.35">
      <c r="A1001" s="13"/>
      <c r="B1001" s="13"/>
      <c r="C1001" s="13"/>
      <c r="D1001" s="13"/>
      <c r="E1001" s="13"/>
      <c r="F1001" s="13"/>
      <c r="G1001" s="13"/>
      <c r="H1001" s="13"/>
      <c r="I1001" s="13"/>
      <c r="J1001" s="13"/>
      <c r="K1001" s="13"/>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c r="AK1001" s="13"/>
      <c r="AL1001" s="13"/>
      <c r="AM1001" s="13"/>
      <c r="AN1001" s="13"/>
      <c r="AO1001" s="13"/>
      <c r="AP1001" s="13"/>
      <c r="AQ1001" s="13"/>
      <c r="AR1001" s="13"/>
      <c r="AS1001" s="13"/>
      <c r="AT1001" s="13"/>
      <c r="AU1001" s="13"/>
      <c r="AV1001" s="13"/>
      <c r="AW1001" s="13"/>
      <c r="AX1001" s="13"/>
      <c r="AY1001" s="13"/>
      <c r="AZ1001" s="13"/>
      <c r="BA1001" s="13"/>
      <c r="BB1001" s="13"/>
      <c r="BC1001" s="13"/>
      <c r="BD1001" s="13"/>
      <c r="BE1001" s="13"/>
      <c r="BF1001" s="13"/>
      <c r="BG1001" s="13"/>
    </row>
    <row r="1002" spans="1:59" x14ac:dyDescent="0.35">
      <c r="A1002" s="13"/>
      <c r="B1002" s="13"/>
      <c r="C1002" s="13"/>
      <c r="D1002" s="13"/>
      <c r="E1002" s="13"/>
      <c r="F1002" s="13"/>
      <c r="G1002" s="13"/>
      <c r="H1002" s="13"/>
      <c r="I1002" s="13"/>
      <c r="J1002" s="13"/>
      <c r="K1002" s="13"/>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c r="AK1002" s="13"/>
      <c r="AL1002" s="13"/>
      <c r="AM1002" s="13"/>
      <c r="AN1002" s="13"/>
      <c r="AO1002" s="13"/>
      <c r="AP1002" s="13"/>
      <c r="AQ1002" s="13"/>
      <c r="AR1002" s="13"/>
      <c r="AS1002" s="13"/>
      <c r="AT1002" s="13"/>
      <c r="AU1002" s="13"/>
      <c r="AV1002" s="13"/>
      <c r="AW1002" s="13"/>
      <c r="AX1002" s="13"/>
      <c r="AY1002" s="13"/>
      <c r="AZ1002" s="13"/>
      <c r="BA1002" s="13"/>
      <c r="BB1002" s="13"/>
      <c r="BC1002" s="13"/>
      <c r="BD1002" s="13"/>
      <c r="BE1002" s="13"/>
      <c r="BF1002" s="13"/>
      <c r="BG1002" s="13"/>
    </row>
    <row r="1003" spans="1:59" x14ac:dyDescent="0.35">
      <c r="A1003" s="13"/>
      <c r="B1003" s="13"/>
      <c r="C1003" s="13"/>
      <c r="D1003" s="13"/>
      <c r="E1003" s="13"/>
      <c r="F1003" s="13"/>
      <c r="G1003" s="13"/>
      <c r="H1003" s="13"/>
      <c r="I1003" s="13"/>
      <c r="J1003" s="13"/>
      <c r="K1003" s="13"/>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c r="AK1003" s="13"/>
      <c r="AL1003" s="13"/>
      <c r="AM1003" s="13"/>
      <c r="AN1003" s="13"/>
      <c r="AO1003" s="13"/>
      <c r="AP1003" s="13"/>
      <c r="AQ1003" s="13"/>
      <c r="AR1003" s="13"/>
      <c r="AS1003" s="13"/>
      <c r="AT1003" s="13"/>
      <c r="AU1003" s="13"/>
      <c r="AV1003" s="13"/>
      <c r="AW1003" s="13"/>
      <c r="AX1003" s="13"/>
      <c r="AY1003" s="13"/>
      <c r="AZ1003" s="13"/>
      <c r="BA1003" s="13"/>
      <c r="BB1003" s="13"/>
      <c r="BC1003" s="13"/>
      <c r="BD1003" s="13"/>
      <c r="BE1003" s="13"/>
      <c r="BF1003" s="13"/>
      <c r="BG1003" s="13"/>
    </row>
    <row r="1004" spans="1:59" x14ac:dyDescent="0.35">
      <c r="A1004" s="13"/>
      <c r="B1004" s="13"/>
      <c r="C1004" s="13"/>
      <c r="D1004" s="13"/>
      <c r="E1004" s="13"/>
      <c r="F1004" s="13"/>
      <c r="G1004" s="13"/>
      <c r="H1004" s="13"/>
      <c r="I1004" s="13"/>
      <c r="J1004" s="13"/>
      <c r="K1004" s="13"/>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c r="AK1004" s="13"/>
      <c r="AL1004" s="13"/>
      <c r="AM1004" s="13"/>
      <c r="AN1004" s="13"/>
      <c r="AO1004" s="13"/>
      <c r="AP1004" s="13"/>
      <c r="AQ1004" s="13"/>
      <c r="AR1004" s="13"/>
      <c r="AS1004" s="13"/>
      <c r="AT1004" s="13"/>
      <c r="AU1004" s="13"/>
      <c r="AV1004" s="13"/>
      <c r="AW1004" s="13"/>
      <c r="AX1004" s="13"/>
      <c r="AY1004" s="13"/>
      <c r="AZ1004" s="13"/>
      <c r="BA1004" s="13"/>
      <c r="BB1004" s="13"/>
      <c r="BC1004" s="13"/>
      <c r="BD1004" s="13"/>
      <c r="BE1004" s="13"/>
      <c r="BF1004" s="13"/>
      <c r="BG1004" s="13"/>
    </row>
    <row r="1005" spans="1:59" x14ac:dyDescent="0.35">
      <c r="A1005" s="13"/>
      <c r="B1005" s="13"/>
      <c r="C1005" s="13"/>
      <c r="D1005" s="13"/>
      <c r="E1005" s="13"/>
      <c r="F1005" s="13"/>
      <c r="G1005" s="13"/>
      <c r="H1005" s="13"/>
      <c r="I1005" s="13"/>
      <c r="J1005" s="13"/>
      <c r="K1005" s="13"/>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c r="AK1005" s="13"/>
      <c r="AL1005" s="13"/>
      <c r="AM1005" s="13"/>
      <c r="AN1005" s="13"/>
      <c r="AO1005" s="13"/>
      <c r="AP1005" s="13"/>
      <c r="AQ1005" s="13"/>
      <c r="AR1005" s="13"/>
      <c r="AS1005" s="13"/>
      <c r="AT1005" s="13"/>
      <c r="AU1005" s="13"/>
      <c r="AV1005" s="13"/>
      <c r="AW1005" s="13"/>
      <c r="AX1005" s="13"/>
      <c r="AY1005" s="13"/>
      <c r="AZ1005" s="13"/>
      <c r="BA1005" s="13"/>
      <c r="BB1005" s="13"/>
      <c r="BC1005" s="13"/>
      <c r="BD1005" s="13"/>
      <c r="BE1005" s="13"/>
      <c r="BF1005" s="13"/>
      <c r="BG1005" s="13"/>
    </row>
    <row r="1006" spans="1:59" x14ac:dyDescent="0.35">
      <c r="A1006" s="13"/>
      <c r="B1006" s="13"/>
      <c r="C1006" s="13"/>
      <c r="D1006" s="13"/>
      <c r="E1006" s="13"/>
      <c r="F1006" s="13"/>
      <c r="G1006" s="13"/>
      <c r="H1006" s="13"/>
      <c r="I1006" s="13"/>
      <c r="J1006" s="13"/>
      <c r="K1006" s="13"/>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c r="AK1006" s="13"/>
      <c r="AL1006" s="13"/>
      <c r="AM1006" s="13"/>
      <c r="AN1006" s="13"/>
      <c r="AO1006" s="13"/>
      <c r="AP1006" s="13"/>
      <c r="AQ1006" s="13"/>
      <c r="AR1006" s="13"/>
      <c r="AS1006" s="13"/>
      <c r="AT1006" s="13"/>
      <c r="AU1006" s="13"/>
      <c r="AV1006" s="13"/>
      <c r="AW1006" s="13"/>
      <c r="AX1006" s="13"/>
      <c r="AY1006" s="13"/>
      <c r="AZ1006" s="13"/>
      <c r="BA1006" s="13"/>
      <c r="BB1006" s="13"/>
      <c r="BC1006" s="13"/>
      <c r="BD1006" s="13"/>
      <c r="BE1006" s="13"/>
      <c r="BF1006" s="13"/>
      <c r="BG1006" s="13"/>
    </row>
    <row r="1007" spans="1:59" x14ac:dyDescent="0.35">
      <c r="A1007" s="13"/>
      <c r="B1007" s="13"/>
      <c r="C1007" s="13"/>
      <c r="D1007" s="13"/>
      <c r="E1007" s="13"/>
      <c r="F1007" s="13"/>
      <c r="G1007" s="13"/>
      <c r="H1007" s="13"/>
      <c r="I1007" s="13"/>
      <c r="J1007" s="13"/>
      <c r="K1007" s="13"/>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c r="AK1007" s="13"/>
      <c r="AL1007" s="13"/>
      <c r="AM1007" s="13"/>
      <c r="AN1007" s="13"/>
      <c r="AO1007" s="13"/>
      <c r="AP1007" s="13"/>
      <c r="AQ1007" s="13"/>
      <c r="AR1007" s="13"/>
      <c r="AS1007" s="13"/>
      <c r="AT1007" s="13"/>
      <c r="AU1007" s="13"/>
      <c r="AV1007" s="13"/>
      <c r="AW1007" s="13"/>
      <c r="AX1007" s="13"/>
      <c r="AY1007" s="13"/>
      <c r="AZ1007" s="13"/>
      <c r="BA1007" s="13"/>
      <c r="BB1007" s="13"/>
      <c r="BC1007" s="13"/>
      <c r="BD1007" s="13"/>
      <c r="BE1007" s="13"/>
      <c r="BF1007" s="13"/>
      <c r="BG1007" s="13"/>
    </row>
    <row r="1008" spans="1:59" x14ac:dyDescent="0.35">
      <c r="A1008" s="13"/>
      <c r="B1008" s="13"/>
      <c r="C1008" s="13"/>
      <c r="D1008" s="13"/>
      <c r="E1008" s="13"/>
      <c r="F1008" s="13"/>
      <c r="G1008" s="13"/>
      <c r="H1008" s="13"/>
      <c r="I1008" s="13"/>
      <c r="J1008" s="13"/>
      <c r="K1008" s="13"/>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c r="AK1008" s="13"/>
      <c r="AL1008" s="13"/>
      <c r="AM1008" s="13"/>
      <c r="AN1008" s="13"/>
      <c r="AO1008" s="13"/>
      <c r="AP1008" s="13"/>
      <c r="AQ1008" s="13"/>
      <c r="AR1008" s="13"/>
      <c r="AS1008" s="13"/>
      <c r="AT1008" s="13"/>
      <c r="AU1008" s="13"/>
      <c r="AV1008" s="13"/>
      <c r="AW1008" s="13"/>
      <c r="AX1008" s="13"/>
      <c r="AY1008" s="13"/>
      <c r="AZ1008" s="13"/>
      <c r="BA1008" s="13"/>
      <c r="BB1008" s="13"/>
      <c r="BC1008" s="13"/>
      <c r="BD1008" s="13"/>
      <c r="BE1008" s="13"/>
      <c r="BF1008" s="13"/>
      <c r="BG1008" s="13"/>
    </row>
    <row r="1009" spans="1:59" x14ac:dyDescent="0.35">
      <c r="A1009" s="13"/>
      <c r="B1009" s="13"/>
      <c r="C1009" s="13"/>
      <c r="D1009" s="13"/>
      <c r="E1009" s="13"/>
      <c r="F1009" s="13"/>
      <c r="G1009" s="13"/>
      <c r="H1009" s="13"/>
      <c r="I1009" s="13"/>
      <c r="J1009" s="13"/>
      <c r="K1009" s="13"/>
      <c r="L1009" s="13"/>
      <c r="M1009" s="13"/>
      <c r="N1009" s="13"/>
      <c r="O1009" s="13"/>
      <c r="P1009" s="13"/>
      <c r="Q1009" s="13"/>
      <c r="R1009" s="13"/>
      <c r="S1009" s="13"/>
      <c r="T1009" s="13"/>
      <c r="U1009" s="13"/>
      <c r="V1009" s="13"/>
      <c r="W1009" s="13"/>
      <c r="X1009" s="13"/>
      <c r="Y1009" s="13"/>
      <c r="Z1009" s="13"/>
      <c r="AA1009" s="13"/>
      <c r="AB1009" s="13"/>
      <c r="AC1009" s="13"/>
      <c r="AD1009" s="13"/>
      <c r="AE1009" s="13"/>
      <c r="AF1009" s="13"/>
      <c r="AG1009" s="13"/>
      <c r="AH1009" s="13"/>
      <c r="AI1009" s="13"/>
      <c r="AJ1009" s="13"/>
      <c r="AK1009" s="13"/>
      <c r="AL1009" s="13"/>
      <c r="AM1009" s="13"/>
      <c r="AN1009" s="13"/>
      <c r="AO1009" s="13"/>
      <c r="AP1009" s="13"/>
      <c r="AQ1009" s="13"/>
      <c r="AR1009" s="13"/>
      <c r="AS1009" s="13"/>
      <c r="AT1009" s="13"/>
      <c r="AU1009" s="13"/>
      <c r="AV1009" s="13"/>
      <c r="AW1009" s="13"/>
      <c r="AX1009" s="13"/>
      <c r="AY1009" s="13"/>
      <c r="AZ1009" s="13"/>
      <c r="BA1009" s="13"/>
      <c r="BB1009" s="13"/>
      <c r="BC1009" s="13"/>
      <c r="BD1009" s="13"/>
      <c r="BE1009" s="13"/>
      <c r="BF1009" s="13"/>
      <c r="BG1009" s="13"/>
    </row>
    <row r="1010" spans="1:59" x14ac:dyDescent="0.35">
      <c r="A1010" s="13"/>
      <c r="B1010" s="13"/>
      <c r="C1010" s="13"/>
      <c r="D1010" s="13"/>
      <c r="E1010" s="13"/>
      <c r="F1010" s="13"/>
      <c r="G1010" s="13"/>
      <c r="H1010" s="13"/>
      <c r="I1010" s="13"/>
      <c r="J1010" s="13"/>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c r="AK1010" s="13"/>
      <c r="AL1010" s="13"/>
      <c r="AM1010" s="13"/>
      <c r="AN1010" s="13"/>
      <c r="AO1010" s="13"/>
      <c r="AP1010" s="13"/>
      <c r="AQ1010" s="13"/>
      <c r="AR1010" s="13"/>
      <c r="AS1010" s="13"/>
      <c r="AT1010" s="13"/>
      <c r="AU1010" s="13"/>
      <c r="AV1010" s="13"/>
      <c r="AW1010" s="13"/>
      <c r="AX1010" s="13"/>
      <c r="AY1010" s="13"/>
      <c r="AZ1010" s="13"/>
      <c r="BA1010" s="13"/>
      <c r="BB1010" s="13"/>
      <c r="BC1010" s="13"/>
      <c r="BD1010" s="13"/>
      <c r="BE1010" s="13"/>
      <c r="BF1010" s="13"/>
      <c r="BG1010" s="13"/>
    </row>
    <row r="1011" spans="1:59" x14ac:dyDescent="0.35">
      <c r="A1011" s="13"/>
      <c r="B1011" s="13"/>
      <c r="C1011" s="13"/>
      <c r="D1011" s="13"/>
      <c r="E1011" s="13"/>
      <c r="F1011" s="13"/>
      <c r="G1011" s="13"/>
      <c r="H1011" s="13"/>
      <c r="I1011" s="13"/>
      <c r="J1011" s="13"/>
      <c r="K1011" s="13"/>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c r="AK1011" s="13"/>
      <c r="AL1011" s="13"/>
      <c r="AM1011" s="13"/>
      <c r="AN1011" s="13"/>
      <c r="AO1011" s="13"/>
      <c r="AP1011" s="13"/>
      <c r="AQ1011" s="13"/>
      <c r="AR1011" s="13"/>
      <c r="AS1011" s="13"/>
      <c r="AT1011" s="13"/>
      <c r="AU1011" s="13"/>
      <c r="AV1011" s="13"/>
      <c r="AW1011" s="13"/>
      <c r="AX1011" s="13"/>
      <c r="AY1011" s="13"/>
      <c r="AZ1011" s="13"/>
      <c r="BA1011" s="13"/>
      <c r="BB1011" s="13"/>
      <c r="BC1011" s="13"/>
      <c r="BD1011" s="13"/>
      <c r="BE1011" s="13"/>
      <c r="BF1011" s="13"/>
      <c r="BG1011" s="13"/>
    </row>
    <row r="1012" spans="1:59" x14ac:dyDescent="0.35">
      <c r="A1012" s="13"/>
      <c r="B1012" s="13"/>
      <c r="C1012" s="13"/>
      <c r="D1012" s="13"/>
      <c r="E1012" s="13"/>
      <c r="F1012" s="13"/>
      <c r="G1012" s="13"/>
      <c r="H1012" s="13"/>
      <c r="I1012" s="13"/>
      <c r="J1012" s="13"/>
      <c r="K1012" s="13"/>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c r="AK1012" s="13"/>
      <c r="AL1012" s="13"/>
      <c r="AM1012" s="13"/>
      <c r="AN1012" s="13"/>
      <c r="AO1012" s="13"/>
      <c r="AP1012" s="13"/>
      <c r="AQ1012" s="13"/>
      <c r="AR1012" s="13"/>
      <c r="AS1012" s="13"/>
      <c r="AT1012" s="13"/>
      <c r="AU1012" s="13"/>
      <c r="AV1012" s="13"/>
      <c r="AW1012" s="13"/>
      <c r="AX1012" s="13"/>
      <c r="AY1012" s="13"/>
      <c r="AZ1012" s="13"/>
      <c r="BA1012" s="13"/>
      <c r="BB1012" s="13"/>
      <c r="BC1012" s="13"/>
      <c r="BD1012" s="13"/>
      <c r="BE1012" s="13"/>
      <c r="BF1012" s="13"/>
      <c r="BG1012" s="13"/>
    </row>
    <row r="1013" spans="1:59" x14ac:dyDescent="0.35">
      <c r="A1013" s="13"/>
      <c r="B1013" s="13"/>
      <c r="C1013" s="13"/>
      <c r="D1013" s="13"/>
      <c r="E1013" s="13"/>
      <c r="F1013" s="13"/>
      <c r="G1013" s="13"/>
      <c r="H1013" s="13"/>
      <c r="I1013" s="13"/>
      <c r="J1013" s="13"/>
      <c r="K1013" s="13"/>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c r="AK1013" s="13"/>
      <c r="AL1013" s="13"/>
      <c r="AM1013" s="13"/>
      <c r="AN1013" s="13"/>
      <c r="AO1013" s="13"/>
      <c r="AP1013" s="13"/>
      <c r="AQ1013" s="13"/>
      <c r="AR1013" s="13"/>
      <c r="AS1013" s="13"/>
      <c r="AT1013" s="13"/>
      <c r="AU1013" s="13"/>
      <c r="AV1013" s="13"/>
      <c r="AW1013" s="13"/>
      <c r="AX1013" s="13"/>
      <c r="AY1013" s="13"/>
      <c r="AZ1013" s="13"/>
      <c r="BA1013" s="13"/>
      <c r="BB1013" s="13"/>
      <c r="BC1013" s="13"/>
      <c r="BD1013" s="13"/>
      <c r="BE1013" s="13"/>
      <c r="BF1013" s="13"/>
      <c r="BG1013" s="13"/>
    </row>
    <row r="1014" spans="1:59" x14ac:dyDescent="0.35">
      <c r="A1014" s="13"/>
      <c r="B1014" s="13"/>
      <c r="C1014" s="13"/>
      <c r="D1014" s="13"/>
      <c r="E1014" s="13"/>
      <c r="F1014" s="13"/>
      <c r="G1014" s="13"/>
      <c r="H1014" s="13"/>
      <c r="I1014" s="13"/>
      <c r="J1014" s="13"/>
      <c r="K1014" s="13"/>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c r="AK1014" s="13"/>
      <c r="AL1014" s="13"/>
      <c r="AM1014" s="13"/>
      <c r="AN1014" s="13"/>
      <c r="AO1014" s="13"/>
      <c r="AP1014" s="13"/>
      <c r="AQ1014" s="13"/>
      <c r="AR1014" s="13"/>
      <c r="AS1014" s="13"/>
      <c r="AT1014" s="13"/>
      <c r="AU1014" s="13"/>
      <c r="AV1014" s="13"/>
      <c r="AW1014" s="13"/>
      <c r="AX1014" s="13"/>
      <c r="AY1014" s="13"/>
      <c r="AZ1014" s="13"/>
      <c r="BA1014" s="13"/>
      <c r="BB1014" s="13"/>
      <c r="BC1014" s="13"/>
      <c r="BD1014" s="13"/>
      <c r="BE1014" s="13"/>
      <c r="BF1014" s="13"/>
      <c r="BG1014" s="13"/>
    </row>
    <row r="1015" spans="1:59" x14ac:dyDescent="0.35">
      <c r="A1015" s="13"/>
      <c r="B1015" s="13"/>
      <c r="C1015" s="13"/>
      <c r="D1015" s="13"/>
      <c r="E1015" s="13"/>
      <c r="F1015" s="13"/>
      <c r="G1015" s="13"/>
      <c r="H1015" s="13"/>
      <c r="I1015" s="13"/>
      <c r="J1015" s="13"/>
      <c r="K1015" s="13"/>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c r="AK1015" s="13"/>
      <c r="AL1015" s="13"/>
      <c r="AM1015" s="13"/>
      <c r="AN1015" s="13"/>
      <c r="AO1015" s="13"/>
      <c r="AP1015" s="13"/>
      <c r="AQ1015" s="13"/>
      <c r="AR1015" s="13"/>
      <c r="AS1015" s="13"/>
      <c r="AT1015" s="13"/>
      <c r="AU1015" s="13"/>
      <c r="AV1015" s="13"/>
      <c r="AW1015" s="13"/>
      <c r="AX1015" s="13"/>
      <c r="AY1015" s="13"/>
      <c r="AZ1015" s="13"/>
      <c r="BA1015" s="13"/>
      <c r="BB1015" s="13"/>
      <c r="BC1015" s="13"/>
      <c r="BD1015" s="13"/>
      <c r="BE1015" s="13"/>
      <c r="BF1015" s="13"/>
      <c r="BG1015" s="13"/>
    </row>
    <row r="1016" spans="1:59" x14ac:dyDescent="0.35">
      <c r="A1016" s="13"/>
      <c r="B1016" s="13"/>
      <c r="C1016" s="13"/>
      <c r="D1016" s="13"/>
      <c r="E1016" s="13"/>
      <c r="F1016" s="13"/>
      <c r="G1016" s="13"/>
      <c r="H1016" s="13"/>
      <c r="I1016" s="13"/>
      <c r="J1016" s="13"/>
      <c r="K1016" s="13"/>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c r="AK1016" s="13"/>
      <c r="AL1016" s="13"/>
      <c r="AM1016" s="13"/>
      <c r="AN1016" s="13"/>
      <c r="AO1016" s="13"/>
      <c r="AP1016" s="13"/>
      <c r="AQ1016" s="13"/>
      <c r="AR1016" s="13"/>
      <c r="AS1016" s="13"/>
      <c r="AT1016" s="13"/>
      <c r="AU1016" s="13"/>
      <c r="AV1016" s="13"/>
      <c r="AW1016" s="13"/>
      <c r="AX1016" s="13"/>
      <c r="AY1016" s="13"/>
      <c r="AZ1016" s="13"/>
      <c r="BA1016" s="13"/>
      <c r="BB1016" s="13"/>
      <c r="BC1016" s="13"/>
      <c r="BD1016" s="13"/>
      <c r="BE1016" s="13"/>
      <c r="BF1016" s="13"/>
      <c r="BG1016" s="13"/>
    </row>
    <row r="1017" spans="1:59" x14ac:dyDescent="0.35">
      <c r="A1017" s="13"/>
      <c r="B1017" s="13"/>
      <c r="C1017" s="13"/>
      <c r="D1017" s="13"/>
      <c r="E1017" s="13"/>
      <c r="F1017" s="13"/>
      <c r="G1017" s="13"/>
      <c r="H1017" s="13"/>
      <c r="I1017" s="13"/>
      <c r="J1017" s="13"/>
      <c r="K1017" s="13"/>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c r="AK1017" s="13"/>
      <c r="AL1017" s="13"/>
      <c r="AM1017" s="13"/>
      <c r="AN1017" s="13"/>
      <c r="AO1017" s="13"/>
      <c r="AP1017" s="13"/>
      <c r="AQ1017" s="13"/>
      <c r="AR1017" s="13"/>
      <c r="AS1017" s="13"/>
      <c r="AT1017" s="13"/>
      <c r="AU1017" s="13"/>
      <c r="AV1017" s="13"/>
      <c r="AW1017" s="13"/>
      <c r="AX1017" s="13"/>
      <c r="AY1017" s="13"/>
      <c r="AZ1017" s="13"/>
      <c r="BA1017" s="13"/>
      <c r="BB1017" s="13"/>
      <c r="BC1017" s="13"/>
      <c r="BD1017" s="13"/>
      <c r="BE1017" s="13"/>
      <c r="BF1017" s="13"/>
      <c r="BG1017" s="13"/>
    </row>
    <row r="1018" spans="1:59" x14ac:dyDescent="0.35">
      <c r="A1018" s="13"/>
      <c r="B1018" s="13"/>
      <c r="C1018" s="13"/>
      <c r="D1018" s="13"/>
      <c r="E1018" s="13"/>
      <c r="F1018" s="13"/>
      <c r="G1018" s="13"/>
      <c r="H1018" s="13"/>
      <c r="I1018" s="13"/>
      <c r="J1018" s="13"/>
      <c r="K1018" s="13"/>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c r="AK1018" s="13"/>
      <c r="AL1018" s="13"/>
      <c r="AM1018" s="13"/>
      <c r="AN1018" s="13"/>
      <c r="AO1018" s="13"/>
      <c r="AP1018" s="13"/>
      <c r="AQ1018" s="13"/>
      <c r="AR1018" s="13"/>
      <c r="AS1018" s="13"/>
      <c r="AT1018" s="13"/>
      <c r="AU1018" s="13"/>
      <c r="AV1018" s="13"/>
      <c r="AW1018" s="13"/>
      <c r="AX1018" s="13"/>
      <c r="AY1018" s="13"/>
      <c r="AZ1018" s="13"/>
      <c r="BA1018" s="13"/>
      <c r="BB1018" s="13"/>
      <c r="BC1018" s="13"/>
      <c r="BD1018" s="13"/>
      <c r="BE1018" s="13"/>
      <c r="BF1018" s="13"/>
      <c r="BG1018" s="13"/>
    </row>
    <row r="1019" spans="1:59" x14ac:dyDescent="0.35">
      <c r="A1019" s="13"/>
      <c r="B1019" s="13"/>
      <c r="C1019" s="13"/>
      <c r="D1019" s="13"/>
      <c r="E1019" s="13"/>
      <c r="F1019" s="13"/>
      <c r="G1019" s="13"/>
      <c r="H1019" s="13"/>
      <c r="I1019" s="13"/>
      <c r="J1019" s="13"/>
      <c r="K1019" s="13"/>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c r="AK1019" s="13"/>
      <c r="AL1019" s="13"/>
      <c r="AM1019" s="13"/>
      <c r="AN1019" s="13"/>
      <c r="AO1019" s="13"/>
      <c r="AP1019" s="13"/>
      <c r="AQ1019" s="13"/>
      <c r="AR1019" s="13"/>
      <c r="AS1019" s="13"/>
      <c r="AT1019" s="13"/>
      <c r="AU1019" s="13"/>
      <c r="AV1019" s="13"/>
      <c r="AW1019" s="13"/>
      <c r="AX1019" s="13"/>
      <c r="AY1019" s="13"/>
      <c r="AZ1019" s="13"/>
      <c r="BA1019" s="13"/>
      <c r="BB1019" s="13"/>
      <c r="BC1019" s="13"/>
      <c r="BD1019" s="13"/>
      <c r="BE1019" s="13"/>
      <c r="BF1019" s="13"/>
      <c r="BG1019" s="13"/>
    </row>
    <row r="1020" spans="1:59" x14ac:dyDescent="0.35">
      <c r="A1020" s="13"/>
      <c r="B1020" s="13"/>
      <c r="C1020" s="13"/>
      <c r="D1020" s="13"/>
      <c r="E1020" s="13"/>
      <c r="F1020" s="13"/>
      <c r="G1020" s="13"/>
      <c r="H1020" s="13"/>
      <c r="I1020" s="13"/>
      <c r="J1020" s="13"/>
      <c r="K1020" s="13"/>
      <c r="L1020" s="13"/>
      <c r="M1020" s="13"/>
      <c r="N1020" s="13"/>
      <c r="O1020" s="13"/>
      <c r="P1020" s="13"/>
      <c r="Q1020" s="13"/>
      <c r="R1020" s="13"/>
      <c r="S1020" s="13"/>
      <c r="T1020" s="13"/>
      <c r="U1020" s="13"/>
      <c r="V1020" s="13"/>
      <c r="W1020" s="13"/>
      <c r="X1020" s="13"/>
      <c r="Y1020" s="13"/>
      <c r="Z1020" s="13"/>
      <c r="AA1020" s="13"/>
      <c r="AB1020" s="13"/>
      <c r="AC1020" s="13"/>
      <c r="AD1020" s="13"/>
      <c r="AE1020" s="13"/>
      <c r="AF1020" s="13"/>
      <c r="AG1020" s="13"/>
      <c r="AH1020" s="13"/>
      <c r="AI1020" s="13"/>
      <c r="AJ1020" s="13"/>
      <c r="AK1020" s="13"/>
      <c r="AL1020" s="13"/>
      <c r="AM1020" s="13"/>
      <c r="AN1020" s="13"/>
      <c r="AO1020" s="13"/>
      <c r="AP1020" s="13"/>
      <c r="AQ1020" s="13"/>
      <c r="AR1020" s="13"/>
      <c r="AS1020" s="13"/>
      <c r="AT1020" s="13"/>
      <c r="AU1020" s="13"/>
      <c r="AV1020" s="13"/>
      <c r="AW1020" s="13"/>
      <c r="AX1020" s="13"/>
      <c r="AY1020" s="13"/>
      <c r="AZ1020" s="13"/>
      <c r="BA1020" s="13"/>
      <c r="BB1020" s="13"/>
      <c r="BC1020" s="13"/>
      <c r="BD1020" s="13"/>
      <c r="BE1020" s="13"/>
      <c r="BF1020" s="13"/>
      <c r="BG1020" s="13"/>
    </row>
    <row r="1021" spans="1:59" x14ac:dyDescent="0.35">
      <c r="A1021" s="13"/>
      <c r="B1021" s="13"/>
      <c r="C1021" s="13"/>
      <c r="D1021" s="13"/>
      <c r="E1021" s="13"/>
      <c r="F1021" s="13"/>
      <c r="G1021" s="13"/>
      <c r="H1021" s="13"/>
      <c r="I1021" s="13"/>
      <c r="J1021" s="13"/>
      <c r="K1021" s="13"/>
      <c r="L1021" s="13"/>
      <c r="M1021" s="13"/>
      <c r="N1021" s="13"/>
      <c r="O1021" s="13"/>
      <c r="P1021" s="13"/>
      <c r="Q1021" s="13"/>
      <c r="R1021" s="13"/>
      <c r="S1021" s="13"/>
      <c r="T1021" s="13"/>
      <c r="U1021" s="13"/>
      <c r="V1021" s="13"/>
      <c r="W1021" s="13"/>
      <c r="X1021" s="13"/>
      <c r="Y1021" s="13"/>
      <c r="Z1021" s="13"/>
      <c r="AA1021" s="13"/>
      <c r="AB1021" s="13"/>
      <c r="AC1021" s="13"/>
      <c r="AD1021" s="13"/>
      <c r="AE1021" s="13"/>
      <c r="AF1021" s="13"/>
      <c r="AG1021" s="13"/>
      <c r="AH1021" s="13"/>
      <c r="AI1021" s="13"/>
      <c r="AJ1021" s="13"/>
      <c r="AK1021" s="13"/>
      <c r="AL1021" s="13"/>
      <c r="AM1021" s="13"/>
      <c r="AN1021" s="13"/>
      <c r="AO1021" s="13"/>
      <c r="AP1021" s="13"/>
      <c r="AQ1021" s="13"/>
      <c r="AR1021" s="13"/>
      <c r="AS1021" s="13"/>
      <c r="AT1021" s="13"/>
      <c r="AU1021" s="13"/>
      <c r="AV1021" s="13"/>
      <c r="AW1021" s="13"/>
      <c r="AX1021" s="13"/>
      <c r="AY1021" s="13"/>
      <c r="AZ1021" s="13"/>
      <c r="BA1021" s="13"/>
      <c r="BB1021" s="13"/>
      <c r="BC1021" s="13"/>
      <c r="BD1021" s="13"/>
      <c r="BE1021" s="13"/>
      <c r="BF1021" s="13"/>
      <c r="BG1021" s="13"/>
    </row>
    <row r="1022" spans="1:59" x14ac:dyDescent="0.35">
      <c r="A1022" s="13"/>
      <c r="B1022" s="13"/>
      <c r="C1022" s="13"/>
      <c r="D1022" s="13"/>
      <c r="E1022" s="13"/>
      <c r="F1022" s="13"/>
      <c r="G1022" s="13"/>
      <c r="H1022" s="13"/>
      <c r="I1022" s="13"/>
      <c r="J1022" s="13"/>
      <c r="K1022" s="13"/>
      <c r="L1022" s="13"/>
      <c r="M1022" s="13"/>
      <c r="N1022" s="13"/>
      <c r="O1022" s="13"/>
      <c r="P1022" s="13"/>
      <c r="Q1022" s="13"/>
      <c r="R1022" s="13"/>
      <c r="S1022" s="13"/>
      <c r="T1022" s="13"/>
      <c r="U1022" s="13"/>
      <c r="V1022" s="13"/>
      <c r="W1022" s="13"/>
      <c r="X1022" s="13"/>
      <c r="Y1022" s="13"/>
      <c r="Z1022" s="13"/>
      <c r="AA1022" s="13"/>
      <c r="AB1022" s="13"/>
      <c r="AC1022" s="13"/>
      <c r="AD1022" s="13"/>
      <c r="AE1022" s="13"/>
      <c r="AF1022" s="13"/>
      <c r="AG1022" s="13"/>
      <c r="AH1022" s="13"/>
      <c r="AI1022" s="13"/>
      <c r="AJ1022" s="13"/>
      <c r="AK1022" s="13"/>
      <c r="AL1022" s="13"/>
      <c r="AM1022" s="13"/>
      <c r="AN1022" s="13"/>
      <c r="AO1022" s="13"/>
      <c r="AP1022" s="13"/>
      <c r="AQ1022" s="13"/>
      <c r="AR1022" s="13"/>
      <c r="AS1022" s="13"/>
      <c r="AT1022" s="13"/>
      <c r="AU1022" s="13"/>
      <c r="AV1022" s="13"/>
      <c r="AW1022" s="13"/>
      <c r="AX1022" s="13"/>
      <c r="AY1022" s="13"/>
      <c r="AZ1022" s="13"/>
      <c r="BA1022" s="13"/>
      <c r="BB1022" s="13"/>
      <c r="BC1022" s="13"/>
      <c r="BD1022" s="13"/>
      <c r="BE1022" s="13"/>
      <c r="BF1022" s="13"/>
      <c r="BG1022" s="13"/>
    </row>
    <row r="1023" spans="1:59" x14ac:dyDescent="0.35">
      <c r="A1023" s="13"/>
      <c r="B1023" s="13"/>
      <c r="C1023" s="13"/>
      <c r="D1023" s="13"/>
      <c r="E1023" s="13"/>
      <c r="F1023" s="13"/>
      <c r="G1023" s="13"/>
      <c r="H1023" s="13"/>
      <c r="I1023" s="13"/>
      <c r="J1023" s="13"/>
      <c r="K1023" s="13"/>
      <c r="L1023" s="13"/>
      <c r="M1023" s="13"/>
      <c r="N1023" s="13"/>
      <c r="O1023" s="13"/>
      <c r="P1023" s="13"/>
      <c r="Q1023" s="13"/>
      <c r="R1023" s="13"/>
      <c r="S1023" s="13"/>
      <c r="T1023" s="13"/>
      <c r="U1023" s="13"/>
      <c r="V1023" s="13"/>
      <c r="W1023" s="13"/>
      <c r="X1023" s="13"/>
      <c r="Y1023" s="13"/>
      <c r="Z1023" s="13"/>
      <c r="AA1023" s="13"/>
      <c r="AB1023" s="13"/>
      <c r="AC1023" s="13"/>
      <c r="AD1023" s="13"/>
      <c r="AE1023" s="13"/>
      <c r="AF1023" s="13"/>
      <c r="AG1023" s="13"/>
      <c r="AH1023" s="13"/>
      <c r="AI1023" s="13"/>
      <c r="AJ1023" s="13"/>
      <c r="AK1023" s="13"/>
      <c r="AL1023" s="13"/>
      <c r="AM1023" s="13"/>
      <c r="AN1023" s="13"/>
      <c r="AO1023" s="13"/>
      <c r="AP1023" s="13"/>
      <c r="AQ1023" s="13"/>
      <c r="AR1023" s="13"/>
      <c r="AS1023" s="13"/>
      <c r="AT1023" s="13"/>
      <c r="AU1023" s="13"/>
      <c r="AV1023" s="13"/>
      <c r="AW1023" s="13"/>
      <c r="AX1023" s="13"/>
      <c r="AY1023" s="13"/>
      <c r="AZ1023" s="13"/>
      <c r="BA1023" s="13"/>
      <c r="BB1023" s="13"/>
      <c r="BC1023" s="13"/>
      <c r="BD1023" s="13"/>
      <c r="BE1023" s="13"/>
      <c r="BF1023" s="13"/>
      <c r="BG1023" s="13"/>
    </row>
    <row r="1024" spans="1:59" x14ac:dyDescent="0.35">
      <c r="A1024" s="13"/>
      <c r="B1024" s="13"/>
      <c r="C1024" s="13"/>
      <c r="D1024" s="13"/>
      <c r="E1024" s="13"/>
      <c r="F1024" s="13"/>
      <c r="G1024" s="13"/>
      <c r="H1024" s="13"/>
      <c r="I1024" s="13"/>
      <c r="J1024" s="13"/>
      <c r="K1024" s="13"/>
      <c r="L1024" s="13"/>
      <c r="M1024" s="13"/>
      <c r="N1024" s="13"/>
      <c r="O1024" s="13"/>
      <c r="P1024" s="13"/>
      <c r="Q1024" s="13"/>
      <c r="R1024" s="13"/>
      <c r="S1024" s="13"/>
      <c r="T1024" s="13"/>
      <c r="U1024" s="13"/>
      <c r="V1024" s="13"/>
      <c r="W1024" s="13"/>
      <c r="X1024" s="13"/>
      <c r="Y1024" s="13"/>
      <c r="Z1024" s="13"/>
      <c r="AA1024" s="13"/>
      <c r="AB1024" s="13"/>
      <c r="AC1024" s="13"/>
      <c r="AD1024" s="13"/>
      <c r="AE1024" s="13"/>
      <c r="AF1024" s="13"/>
      <c r="AG1024" s="13"/>
      <c r="AH1024" s="13"/>
      <c r="AI1024" s="13"/>
      <c r="AJ1024" s="13"/>
      <c r="AK1024" s="13"/>
      <c r="AL1024" s="13"/>
      <c r="AM1024" s="13"/>
      <c r="AN1024" s="13"/>
      <c r="AO1024" s="13"/>
      <c r="AP1024" s="13"/>
      <c r="AQ1024" s="13"/>
      <c r="AR1024" s="13"/>
      <c r="AS1024" s="13"/>
      <c r="AT1024" s="13"/>
      <c r="AU1024" s="13"/>
      <c r="AV1024" s="13"/>
      <c r="AW1024" s="13"/>
      <c r="AX1024" s="13"/>
      <c r="AY1024" s="13"/>
      <c r="AZ1024" s="13"/>
      <c r="BA1024" s="13"/>
      <c r="BB1024" s="13"/>
      <c r="BC1024" s="13"/>
      <c r="BD1024" s="13"/>
      <c r="BE1024" s="13"/>
      <c r="BF1024" s="13"/>
      <c r="BG1024" s="13"/>
    </row>
    <row r="1025" spans="1:59" x14ac:dyDescent="0.35">
      <c r="A1025" s="13"/>
      <c r="B1025" s="13"/>
      <c r="C1025" s="13"/>
      <c r="D1025" s="13"/>
      <c r="E1025" s="13"/>
      <c r="F1025" s="13"/>
      <c r="G1025" s="13"/>
      <c r="H1025" s="13"/>
      <c r="I1025" s="13"/>
      <c r="J1025" s="13"/>
      <c r="K1025" s="13"/>
      <c r="L1025" s="13"/>
      <c r="M1025" s="13"/>
      <c r="N1025" s="13"/>
      <c r="O1025" s="13"/>
      <c r="P1025" s="13"/>
      <c r="Q1025" s="13"/>
      <c r="R1025" s="13"/>
      <c r="S1025" s="13"/>
      <c r="T1025" s="13"/>
      <c r="U1025" s="13"/>
      <c r="V1025" s="13"/>
      <c r="W1025" s="13"/>
      <c r="X1025" s="13"/>
      <c r="Y1025" s="13"/>
      <c r="Z1025" s="13"/>
      <c r="AA1025" s="13"/>
      <c r="AB1025" s="13"/>
      <c r="AC1025" s="13"/>
      <c r="AD1025" s="13"/>
      <c r="AE1025" s="13"/>
      <c r="AF1025" s="13"/>
      <c r="AG1025" s="13"/>
      <c r="AH1025" s="13"/>
      <c r="AI1025" s="13"/>
      <c r="AJ1025" s="13"/>
      <c r="AK1025" s="13"/>
      <c r="AL1025" s="13"/>
      <c r="AM1025" s="13"/>
      <c r="AN1025" s="13"/>
      <c r="AO1025" s="13"/>
      <c r="AP1025" s="13"/>
      <c r="AQ1025" s="13"/>
      <c r="AR1025" s="13"/>
      <c r="AS1025" s="13"/>
      <c r="AT1025" s="13"/>
      <c r="AU1025" s="13"/>
      <c r="AV1025" s="13"/>
      <c r="AW1025" s="13"/>
      <c r="AX1025" s="13"/>
      <c r="AY1025" s="13"/>
      <c r="AZ1025" s="13"/>
      <c r="BA1025" s="13"/>
      <c r="BB1025" s="13"/>
      <c r="BC1025" s="13"/>
      <c r="BD1025" s="13"/>
      <c r="BE1025" s="13"/>
      <c r="BF1025" s="13"/>
      <c r="BG1025" s="13"/>
    </row>
    <row r="1026" spans="1:59" x14ac:dyDescent="0.35">
      <c r="A1026" s="13"/>
      <c r="B1026" s="13"/>
      <c r="C1026" s="13"/>
      <c r="D1026" s="13"/>
      <c r="E1026" s="13"/>
      <c r="F1026" s="13"/>
      <c r="G1026" s="13"/>
      <c r="H1026" s="13"/>
      <c r="I1026" s="13"/>
      <c r="J1026" s="13"/>
      <c r="K1026" s="13"/>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c r="AK1026" s="13"/>
      <c r="AL1026" s="13"/>
      <c r="AM1026" s="13"/>
      <c r="AN1026" s="13"/>
      <c r="AO1026" s="13"/>
      <c r="AP1026" s="13"/>
      <c r="AQ1026" s="13"/>
      <c r="AR1026" s="13"/>
      <c r="AS1026" s="13"/>
      <c r="AT1026" s="13"/>
      <c r="AU1026" s="13"/>
      <c r="AV1026" s="13"/>
      <c r="AW1026" s="13"/>
      <c r="AX1026" s="13"/>
      <c r="AY1026" s="13"/>
      <c r="AZ1026" s="13"/>
      <c r="BA1026" s="13"/>
      <c r="BB1026" s="13"/>
      <c r="BC1026" s="13"/>
      <c r="BD1026" s="13"/>
      <c r="BE1026" s="13"/>
      <c r="BF1026" s="13"/>
      <c r="BG1026" s="13"/>
    </row>
    <row r="1027" spans="1:59" x14ac:dyDescent="0.35">
      <c r="A1027" s="13"/>
      <c r="B1027" s="13"/>
      <c r="C1027" s="13"/>
      <c r="D1027" s="13"/>
      <c r="E1027" s="13"/>
      <c r="F1027" s="13"/>
      <c r="G1027" s="13"/>
      <c r="H1027" s="13"/>
      <c r="I1027" s="13"/>
      <c r="J1027" s="13"/>
      <c r="K1027" s="13"/>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c r="AK1027" s="13"/>
      <c r="AL1027" s="13"/>
      <c r="AM1027" s="13"/>
      <c r="AN1027" s="13"/>
      <c r="AO1027" s="13"/>
      <c r="AP1027" s="13"/>
      <c r="AQ1027" s="13"/>
      <c r="AR1027" s="13"/>
      <c r="AS1027" s="13"/>
      <c r="AT1027" s="13"/>
      <c r="AU1027" s="13"/>
      <c r="AV1027" s="13"/>
      <c r="AW1027" s="13"/>
      <c r="AX1027" s="13"/>
      <c r="AY1027" s="13"/>
      <c r="AZ1027" s="13"/>
      <c r="BA1027" s="13"/>
      <c r="BB1027" s="13"/>
      <c r="BC1027" s="13"/>
      <c r="BD1027" s="13"/>
      <c r="BE1027" s="13"/>
      <c r="BF1027" s="13"/>
      <c r="BG1027" s="13"/>
    </row>
    <row r="1028" spans="1:59" x14ac:dyDescent="0.35">
      <c r="A1028" s="13"/>
      <c r="B1028" s="13"/>
      <c r="C1028" s="13"/>
      <c r="D1028" s="13"/>
      <c r="E1028" s="13"/>
      <c r="F1028" s="13"/>
      <c r="G1028" s="13"/>
      <c r="H1028" s="13"/>
      <c r="I1028" s="13"/>
      <c r="J1028" s="13"/>
      <c r="K1028" s="13"/>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c r="AK1028" s="13"/>
      <c r="AL1028" s="13"/>
      <c r="AM1028" s="13"/>
      <c r="AN1028" s="13"/>
      <c r="AO1028" s="13"/>
      <c r="AP1028" s="13"/>
      <c r="AQ1028" s="13"/>
      <c r="AR1028" s="13"/>
      <c r="AS1028" s="13"/>
      <c r="AT1028" s="13"/>
      <c r="AU1028" s="13"/>
      <c r="AV1028" s="13"/>
      <c r="AW1028" s="13"/>
      <c r="AX1028" s="13"/>
      <c r="AY1028" s="13"/>
      <c r="AZ1028" s="13"/>
      <c r="BA1028" s="13"/>
      <c r="BB1028" s="13"/>
      <c r="BC1028" s="13"/>
      <c r="BD1028" s="13"/>
      <c r="BE1028" s="13"/>
      <c r="BF1028" s="13"/>
      <c r="BG1028" s="13"/>
    </row>
    <row r="1029" spans="1:59" x14ac:dyDescent="0.35">
      <c r="A1029" s="13"/>
      <c r="B1029" s="13"/>
      <c r="C1029" s="13"/>
      <c r="D1029" s="13"/>
      <c r="E1029" s="13"/>
      <c r="F1029" s="13"/>
      <c r="G1029" s="13"/>
      <c r="H1029" s="13"/>
      <c r="I1029" s="13"/>
      <c r="J1029" s="13"/>
      <c r="K1029" s="13"/>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c r="AK1029" s="13"/>
      <c r="AL1029" s="13"/>
      <c r="AM1029" s="13"/>
      <c r="AN1029" s="13"/>
      <c r="AO1029" s="13"/>
      <c r="AP1029" s="13"/>
      <c r="AQ1029" s="13"/>
      <c r="AR1029" s="13"/>
      <c r="AS1029" s="13"/>
      <c r="AT1029" s="13"/>
      <c r="AU1029" s="13"/>
      <c r="AV1029" s="13"/>
      <c r="AW1029" s="13"/>
      <c r="AX1029" s="13"/>
      <c r="AY1029" s="13"/>
      <c r="AZ1029" s="13"/>
      <c r="BA1029" s="13"/>
      <c r="BB1029" s="13"/>
      <c r="BC1029" s="13"/>
      <c r="BD1029" s="13"/>
      <c r="BE1029" s="13"/>
      <c r="BF1029" s="13"/>
      <c r="BG1029" s="13"/>
    </row>
    <row r="1030" spans="1:59" x14ac:dyDescent="0.35">
      <c r="A1030" s="13"/>
      <c r="B1030" s="13"/>
      <c r="C1030" s="13"/>
      <c r="D1030" s="13"/>
      <c r="E1030" s="13"/>
      <c r="F1030" s="13"/>
      <c r="G1030" s="13"/>
      <c r="H1030" s="13"/>
      <c r="I1030" s="13"/>
      <c r="J1030" s="13"/>
      <c r="K1030" s="13"/>
      <c r="L1030" s="13"/>
      <c r="M1030" s="13"/>
      <c r="N1030" s="13"/>
      <c r="O1030" s="13"/>
      <c r="P1030" s="13"/>
      <c r="Q1030" s="13"/>
      <c r="R1030" s="13"/>
      <c r="S1030" s="13"/>
      <c r="T1030" s="13"/>
      <c r="U1030" s="13"/>
      <c r="V1030" s="13"/>
      <c r="W1030" s="13"/>
      <c r="X1030" s="13"/>
      <c r="Y1030" s="13"/>
      <c r="Z1030" s="13"/>
      <c r="AA1030" s="13"/>
      <c r="AB1030" s="13"/>
      <c r="AC1030" s="13"/>
      <c r="AD1030" s="13"/>
      <c r="AE1030" s="13"/>
      <c r="AF1030" s="13"/>
      <c r="AG1030" s="13"/>
      <c r="AH1030" s="13"/>
      <c r="AI1030" s="13"/>
      <c r="AJ1030" s="13"/>
      <c r="AK1030" s="13"/>
      <c r="AL1030" s="13"/>
      <c r="AM1030" s="13"/>
      <c r="AN1030" s="13"/>
      <c r="AO1030" s="13"/>
      <c r="AP1030" s="13"/>
      <c r="AQ1030" s="13"/>
      <c r="AR1030" s="13"/>
      <c r="AS1030" s="13"/>
      <c r="AT1030" s="13"/>
      <c r="AU1030" s="13"/>
      <c r="AV1030" s="13"/>
      <c r="AW1030" s="13"/>
      <c r="AX1030" s="13"/>
      <c r="AY1030" s="13"/>
      <c r="AZ1030" s="13"/>
      <c r="BA1030" s="13"/>
      <c r="BB1030" s="13"/>
      <c r="BC1030" s="13"/>
      <c r="BD1030" s="13"/>
      <c r="BE1030" s="13"/>
      <c r="BF1030" s="13"/>
      <c r="BG1030" s="13"/>
    </row>
    <row r="1031" spans="1:59" x14ac:dyDescent="0.35">
      <c r="A1031" s="13"/>
      <c r="B1031" s="13"/>
      <c r="C1031" s="13"/>
      <c r="D1031" s="13"/>
      <c r="E1031" s="13"/>
      <c r="F1031" s="13"/>
      <c r="G1031" s="13"/>
      <c r="H1031" s="13"/>
      <c r="I1031" s="13"/>
      <c r="J1031" s="13"/>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c r="AK1031" s="13"/>
      <c r="AL1031" s="13"/>
      <c r="AM1031" s="13"/>
      <c r="AN1031" s="13"/>
      <c r="AO1031" s="13"/>
      <c r="AP1031" s="13"/>
      <c r="AQ1031" s="13"/>
      <c r="AR1031" s="13"/>
      <c r="AS1031" s="13"/>
      <c r="AT1031" s="13"/>
      <c r="AU1031" s="13"/>
      <c r="AV1031" s="13"/>
      <c r="AW1031" s="13"/>
      <c r="AX1031" s="13"/>
      <c r="AY1031" s="13"/>
      <c r="AZ1031" s="13"/>
      <c r="BA1031" s="13"/>
      <c r="BB1031" s="13"/>
      <c r="BC1031" s="13"/>
      <c r="BD1031" s="13"/>
      <c r="BE1031" s="13"/>
      <c r="BF1031" s="13"/>
      <c r="BG1031" s="13"/>
    </row>
    <row r="1032" spans="1:59" x14ac:dyDescent="0.35">
      <c r="A1032" s="13"/>
      <c r="B1032" s="13"/>
      <c r="C1032" s="13"/>
      <c r="D1032" s="13"/>
      <c r="E1032" s="13"/>
      <c r="F1032" s="13"/>
      <c r="G1032" s="13"/>
      <c r="H1032" s="13"/>
      <c r="I1032" s="13"/>
      <c r="J1032" s="13"/>
      <c r="K1032" s="13"/>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c r="AK1032" s="13"/>
      <c r="AL1032" s="13"/>
      <c r="AM1032" s="13"/>
      <c r="AN1032" s="13"/>
      <c r="AO1032" s="13"/>
      <c r="AP1032" s="13"/>
      <c r="AQ1032" s="13"/>
      <c r="AR1032" s="13"/>
      <c r="AS1032" s="13"/>
      <c r="AT1032" s="13"/>
      <c r="AU1032" s="13"/>
      <c r="AV1032" s="13"/>
      <c r="AW1032" s="13"/>
      <c r="AX1032" s="13"/>
      <c r="AY1032" s="13"/>
      <c r="AZ1032" s="13"/>
      <c r="BA1032" s="13"/>
      <c r="BB1032" s="13"/>
      <c r="BC1032" s="13"/>
      <c r="BD1032" s="13"/>
      <c r="BE1032" s="13"/>
      <c r="BF1032" s="13"/>
      <c r="BG1032" s="13"/>
    </row>
    <row r="1033" spans="1:59" x14ac:dyDescent="0.35">
      <c r="A1033" s="13"/>
      <c r="B1033" s="13"/>
      <c r="C1033" s="13"/>
      <c r="D1033" s="13"/>
      <c r="E1033" s="13"/>
      <c r="F1033" s="13"/>
      <c r="G1033" s="13"/>
      <c r="H1033" s="13"/>
      <c r="I1033" s="13"/>
      <c r="J1033" s="13"/>
      <c r="K1033" s="13"/>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c r="AK1033" s="13"/>
      <c r="AL1033" s="13"/>
      <c r="AM1033" s="13"/>
      <c r="AN1033" s="13"/>
      <c r="AO1033" s="13"/>
      <c r="AP1033" s="13"/>
      <c r="AQ1033" s="13"/>
      <c r="AR1033" s="13"/>
      <c r="AS1033" s="13"/>
      <c r="AT1033" s="13"/>
      <c r="AU1033" s="13"/>
      <c r="AV1033" s="13"/>
      <c r="AW1033" s="13"/>
      <c r="AX1033" s="13"/>
      <c r="AY1033" s="13"/>
      <c r="AZ1033" s="13"/>
      <c r="BA1033" s="13"/>
      <c r="BB1033" s="13"/>
      <c r="BC1033" s="13"/>
      <c r="BD1033" s="13"/>
      <c r="BE1033" s="13"/>
      <c r="BF1033" s="13"/>
      <c r="BG1033" s="13"/>
    </row>
    <row r="1034" spans="1:59" x14ac:dyDescent="0.35">
      <c r="A1034" s="13"/>
      <c r="B1034" s="13"/>
      <c r="C1034" s="13"/>
      <c r="D1034" s="13"/>
      <c r="E1034" s="13"/>
      <c r="F1034" s="13"/>
      <c r="G1034" s="13"/>
      <c r="H1034" s="13"/>
      <c r="I1034" s="13"/>
      <c r="J1034" s="13"/>
      <c r="K1034" s="13"/>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c r="AK1034" s="13"/>
      <c r="AL1034" s="13"/>
      <c r="AM1034" s="13"/>
      <c r="AN1034" s="13"/>
      <c r="AO1034" s="13"/>
      <c r="AP1034" s="13"/>
      <c r="AQ1034" s="13"/>
      <c r="AR1034" s="13"/>
      <c r="AS1034" s="13"/>
      <c r="AT1034" s="13"/>
      <c r="AU1034" s="13"/>
      <c r="AV1034" s="13"/>
      <c r="AW1034" s="13"/>
      <c r="AX1034" s="13"/>
      <c r="AY1034" s="13"/>
      <c r="AZ1034" s="13"/>
      <c r="BA1034" s="13"/>
      <c r="BB1034" s="13"/>
      <c r="BC1034" s="13"/>
      <c r="BD1034" s="13"/>
      <c r="BE1034" s="13"/>
      <c r="BF1034" s="13"/>
      <c r="BG1034" s="13"/>
    </row>
    <row r="1035" spans="1:59" x14ac:dyDescent="0.35">
      <c r="A1035" s="13"/>
      <c r="B1035" s="13"/>
      <c r="C1035" s="13"/>
      <c r="D1035" s="13"/>
      <c r="E1035" s="13"/>
      <c r="F1035" s="13"/>
      <c r="G1035" s="13"/>
      <c r="H1035" s="13"/>
      <c r="I1035" s="13"/>
      <c r="J1035" s="13"/>
      <c r="K1035" s="13"/>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c r="AK1035" s="13"/>
      <c r="AL1035" s="13"/>
      <c r="AM1035" s="13"/>
      <c r="AN1035" s="13"/>
      <c r="AO1035" s="13"/>
      <c r="AP1035" s="13"/>
      <c r="AQ1035" s="13"/>
      <c r="AR1035" s="13"/>
      <c r="AS1035" s="13"/>
      <c r="AT1035" s="13"/>
      <c r="AU1035" s="13"/>
      <c r="AV1035" s="13"/>
      <c r="AW1035" s="13"/>
      <c r="AX1035" s="13"/>
      <c r="AY1035" s="13"/>
      <c r="AZ1035" s="13"/>
      <c r="BA1035" s="13"/>
      <c r="BB1035" s="13"/>
      <c r="BC1035" s="13"/>
      <c r="BD1035" s="13"/>
      <c r="BE1035" s="13"/>
      <c r="BF1035" s="13"/>
      <c r="BG1035" s="13"/>
    </row>
    <row r="1036" spans="1:59" x14ac:dyDescent="0.35">
      <c r="A1036" s="13"/>
      <c r="B1036" s="13"/>
      <c r="C1036" s="13"/>
      <c r="D1036" s="13"/>
      <c r="E1036" s="13"/>
      <c r="F1036" s="13"/>
      <c r="G1036" s="13"/>
      <c r="H1036" s="13"/>
      <c r="I1036" s="13"/>
      <c r="J1036" s="13"/>
      <c r="K1036" s="13"/>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c r="AK1036" s="13"/>
      <c r="AL1036" s="13"/>
      <c r="AM1036" s="13"/>
      <c r="AN1036" s="13"/>
      <c r="AO1036" s="13"/>
      <c r="AP1036" s="13"/>
      <c r="AQ1036" s="13"/>
      <c r="AR1036" s="13"/>
      <c r="AS1036" s="13"/>
      <c r="AT1036" s="13"/>
      <c r="AU1036" s="13"/>
      <c r="AV1036" s="13"/>
      <c r="AW1036" s="13"/>
      <c r="AX1036" s="13"/>
      <c r="AY1036" s="13"/>
      <c r="AZ1036" s="13"/>
      <c r="BA1036" s="13"/>
      <c r="BB1036" s="13"/>
      <c r="BC1036" s="13"/>
      <c r="BD1036" s="13"/>
      <c r="BE1036" s="13"/>
      <c r="BF1036" s="13"/>
      <c r="BG1036" s="13"/>
    </row>
    <row r="1037" spans="1:59" x14ac:dyDescent="0.35">
      <c r="A1037" s="13"/>
      <c r="B1037" s="13"/>
      <c r="C1037" s="13"/>
      <c r="D1037" s="13"/>
      <c r="E1037" s="13"/>
      <c r="F1037" s="13"/>
      <c r="G1037" s="13"/>
      <c r="H1037" s="13"/>
      <c r="I1037" s="13"/>
      <c r="J1037" s="13"/>
      <c r="K1037" s="13"/>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c r="AK1037" s="13"/>
      <c r="AL1037" s="13"/>
      <c r="AM1037" s="13"/>
      <c r="AN1037" s="13"/>
      <c r="AO1037" s="13"/>
      <c r="AP1037" s="13"/>
      <c r="AQ1037" s="13"/>
      <c r="AR1037" s="13"/>
      <c r="AS1037" s="13"/>
      <c r="AT1037" s="13"/>
      <c r="AU1037" s="13"/>
      <c r="AV1037" s="13"/>
      <c r="AW1037" s="13"/>
      <c r="AX1037" s="13"/>
      <c r="AY1037" s="13"/>
      <c r="AZ1037" s="13"/>
      <c r="BA1037" s="13"/>
      <c r="BB1037" s="13"/>
      <c r="BC1037" s="13"/>
      <c r="BD1037" s="13"/>
      <c r="BE1037" s="13"/>
      <c r="BF1037" s="13"/>
      <c r="BG1037" s="13"/>
    </row>
    <row r="1038" spans="1:59" x14ac:dyDescent="0.35">
      <c r="A1038" s="13"/>
      <c r="B1038" s="13"/>
      <c r="C1038" s="13"/>
      <c r="D1038" s="13"/>
      <c r="E1038" s="13"/>
      <c r="F1038" s="13"/>
      <c r="G1038" s="13"/>
      <c r="H1038" s="13"/>
      <c r="I1038" s="13"/>
      <c r="J1038" s="13"/>
      <c r="K1038" s="13"/>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c r="AK1038" s="13"/>
      <c r="AL1038" s="13"/>
      <c r="AM1038" s="13"/>
      <c r="AN1038" s="13"/>
      <c r="AO1038" s="13"/>
      <c r="AP1038" s="13"/>
      <c r="AQ1038" s="13"/>
      <c r="AR1038" s="13"/>
      <c r="AS1038" s="13"/>
      <c r="AT1038" s="13"/>
      <c r="AU1038" s="13"/>
      <c r="AV1038" s="13"/>
      <c r="AW1038" s="13"/>
      <c r="AX1038" s="13"/>
      <c r="AY1038" s="13"/>
      <c r="AZ1038" s="13"/>
      <c r="BA1038" s="13"/>
      <c r="BB1038" s="13"/>
      <c r="BC1038" s="13"/>
      <c r="BD1038" s="13"/>
      <c r="BE1038" s="13"/>
      <c r="BF1038" s="13"/>
      <c r="BG1038" s="13"/>
    </row>
    <row r="1039" spans="1:59" x14ac:dyDescent="0.35">
      <c r="A1039" s="13"/>
      <c r="B1039" s="13"/>
      <c r="C1039" s="13"/>
      <c r="D1039" s="13"/>
      <c r="E1039" s="13"/>
      <c r="F1039" s="13"/>
      <c r="G1039" s="13"/>
      <c r="H1039" s="13"/>
      <c r="I1039" s="13"/>
      <c r="J1039" s="13"/>
      <c r="K1039" s="13"/>
      <c r="L1039" s="13"/>
      <c r="M1039" s="13"/>
      <c r="N1039" s="13"/>
      <c r="O1039" s="13"/>
      <c r="P1039" s="13"/>
      <c r="Q1039" s="13"/>
      <c r="R1039" s="13"/>
      <c r="S1039" s="13"/>
      <c r="T1039" s="13"/>
      <c r="U1039" s="13"/>
      <c r="V1039" s="13"/>
      <c r="W1039" s="13"/>
      <c r="X1039" s="13"/>
      <c r="Y1039" s="13"/>
      <c r="Z1039" s="13"/>
      <c r="AA1039" s="13"/>
      <c r="AB1039" s="13"/>
      <c r="AC1039" s="13"/>
      <c r="AD1039" s="13"/>
      <c r="AE1039" s="13"/>
      <c r="AF1039" s="13"/>
      <c r="AG1039" s="13"/>
      <c r="AH1039" s="13"/>
      <c r="AI1039" s="13"/>
      <c r="AJ1039" s="13"/>
      <c r="AK1039" s="13"/>
      <c r="AL1039" s="13"/>
      <c r="AM1039" s="13"/>
      <c r="AN1039" s="13"/>
      <c r="AO1039" s="13"/>
      <c r="AP1039" s="13"/>
      <c r="AQ1039" s="13"/>
      <c r="AR1039" s="13"/>
      <c r="AS1039" s="13"/>
      <c r="AT1039" s="13"/>
      <c r="AU1039" s="13"/>
      <c r="AV1039" s="13"/>
      <c r="AW1039" s="13"/>
      <c r="AX1039" s="13"/>
      <c r="AY1039" s="13"/>
      <c r="AZ1039" s="13"/>
      <c r="BA1039" s="13"/>
      <c r="BB1039" s="13"/>
      <c r="BC1039" s="13"/>
      <c r="BD1039" s="13"/>
      <c r="BE1039" s="13"/>
      <c r="BF1039" s="13"/>
      <c r="BG1039" s="13"/>
    </row>
    <row r="1040" spans="1:59" x14ac:dyDescent="0.35">
      <c r="A1040" s="13"/>
      <c r="B1040" s="13"/>
      <c r="C1040" s="13"/>
      <c r="D1040" s="13"/>
      <c r="E1040" s="13"/>
      <c r="F1040" s="13"/>
      <c r="G1040" s="13"/>
      <c r="H1040" s="13"/>
      <c r="I1040" s="13"/>
      <c r="J1040" s="13"/>
      <c r="K1040" s="13"/>
      <c r="L1040" s="13"/>
      <c r="M1040" s="13"/>
      <c r="N1040" s="13"/>
      <c r="O1040" s="13"/>
      <c r="P1040" s="13"/>
      <c r="Q1040" s="13"/>
      <c r="R1040" s="13"/>
      <c r="S1040" s="13"/>
      <c r="T1040" s="13"/>
      <c r="U1040" s="13"/>
      <c r="V1040" s="13"/>
      <c r="W1040" s="13"/>
      <c r="X1040" s="13"/>
      <c r="Y1040" s="13"/>
      <c r="Z1040" s="13"/>
      <c r="AA1040" s="13"/>
      <c r="AB1040" s="13"/>
      <c r="AC1040" s="13"/>
      <c r="AD1040" s="13"/>
      <c r="AE1040" s="13"/>
      <c r="AF1040" s="13"/>
      <c r="AG1040" s="13"/>
      <c r="AH1040" s="13"/>
      <c r="AI1040" s="13"/>
      <c r="AJ1040" s="13"/>
      <c r="AK1040" s="13"/>
      <c r="AL1040" s="13"/>
      <c r="AM1040" s="13"/>
      <c r="AN1040" s="13"/>
      <c r="AO1040" s="13"/>
      <c r="AP1040" s="13"/>
      <c r="AQ1040" s="13"/>
      <c r="AR1040" s="13"/>
      <c r="AS1040" s="13"/>
      <c r="AT1040" s="13"/>
      <c r="AU1040" s="13"/>
      <c r="AV1040" s="13"/>
      <c r="AW1040" s="13"/>
      <c r="AX1040" s="13"/>
      <c r="AY1040" s="13"/>
      <c r="AZ1040" s="13"/>
      <c r="BA1040" s="13"/>
      <c r="BB1040" s="13"/>
      <c r="BC1040" s="13"/>
      <c r="BD1040" s="13"/>
      <c r="BE1040" s="13"/>
      <c r="BF1040" s="13"/>
      <c r="BG1040" s="13"/>
    </row>
    <row r="1041" spans="1:59" x14ac:dyDescent="0.35">
      <c r="A1041" s="13"/>
      <c r="B1041" s="13"/>
      <c r="C1041" s="13"/>
      <c r="D1041" s="13"/>
      <c r="E1041" s="13"/>
      <c r="F1041" s="13"/>
      <c r="G1041" s="13"/>
      <c r="H1041" s="13"/>
      <c r="I1041" s="13"/>
      <c r="J1041" s="13"/>
      <c r="K1041" s="13"/>
      <c r="L1041" s="13"/>
      <c r="M1041" s="13"/>
      <c r="N1041" s="13"/>
      <c r="O1041" s="13"/>
      <c r="P1041" s="13"/>
      <c r="Q1041" s="13"/>
      <c r="R1041" s="13"/>
      <c r="S1041" s="13"/>
      <c r="T1041" s="13"/>
      <c r="U1041" s="13"/>
      <c r="V1041" s="13"/>
      <c r="W1041" s="13"/>
      <c r="X1041" s="13"/>
      <c r="Y1041" s="13"/>
      <c r="Z1041" s="13"/>
      <c r="AA1041" s="13"/>
      <c r="AB1041" s="13"/>
      <c r="AC1041" s="13"/>
      <c r="AD1041" s="13"/>
      <c r="AE1041" s="13"/>
      <c r="AF1041" s="13"/>
      <c r="AG1041" s="13"/>
      <c r="AH1041" s="13"/>
      <c r="AI1041" s="13"/>
      <c r="AJ1041" s="13"/>
      <c r="AK1041" s="13"/>
      <c r="AL1041" s="13"/>
      <c r="AM1041" s="13"/>
      <c r="AN1041" s="13"/>
      <c r="AO1041" s="13"/>
      <c r="AP1041" s="13"/>
      <c r="AQ1041" s="13"/>
      <c r="AR1041" s="13"/>
      <c r="AS1041" s="13"/>
      <c r="AT1041" s="13"/>
      <c r="AU1041" s="13"/>
      <c r="AV1041" s="13"/>
      <c r="AW1041" s="13"/>
      <c r="AX1041" s="13"/>
      <c r="AY1041" s="13"/>
      <c r="AZ1041" s="13"/>
      <c r="BA1041" s="13"/>
      <c r="BB1041" s="13"/>
      <c r="BC1041" s="13"/>
      <c r="BD1041" s="13"/>
      <c r="BE1041" s="13"/>
      <c r="BF1041" s="13"/>
      <c r="BG1041" s="13"/>
    </row>
    <row r="1042" spans="1:59" x14ac:dyDescent="0.35">
      <c r="A1042" s="13"/>
      <c r="B1042" s="13"/>
      <c r="C1042" s="13"/>
      <c r="D1042" s="13"/>
      <c r="E1042" s="13"/>
      <c r="F1042" s="13"/>
      <c r="G1042" s="13"/>
      <c r="H1042" s="13"/>
      <c r="I1042" s="13"/>
      <c r="J1042" s="13"/>
      <c r="K1042" s="13"/>
      <c r="L1042" s="13"/>
      <c r="M1042" s="13"/>
      <c r="N1042" s="13"/>
      <c r="O1042" s="13"/>
      <c r="P1042" s="13"/>
      <c r="Q1042" s="13"/>
      <c r="R1042" s="13"/>
      <c r="S1042" s="13"/>
      <c r="T1042" s="13"/>
      <c r="U1042" s="13"/>
      <c r="V1042" s="13"/>
      <c r="W1042" s="13"/>
      <c r="X1042" s="13"/>
      <c r="Y1042" s="13"/>
      <c r="Z1042" s="13"/>
      <c r="AA1042" s="13"/>
      <c r="AB1042" s="13"/>
      <c r="AC1042" s="13"/>
      <c r="AD1042" s="13"/>
      <c r="AE1042" s="13"/>
      <c r="AF1042" s="13"/>
      <c r="AG1042" s="13"/>
      <c r="AH1042" s="13"/>
      <c r="AI1042" s="13"/>
      <c r="AJ1042" s="13"/>
      <c r="AK1042" s="13"/>
      <c r="AL1042" s="13"/>
      <c r="AM1042" s="13"/>
      <c r="AN1042" s="13"/>
      <c r="AO1042" s="13"/>
      <c r="AP1042" s="13"/>
      <c r="AQ1042" s="13"/>
      <c r="AR1042" s="13"/>
      <c r="AS1042" s="13"/>
      <c r="AT1042" s="13"/>
      <c r="AU1042" s="13"/>
      <c r="AV1042" s="13"/>
      <c r="AW1042" s="13"/>
      <c r="AX1042" s="13"/>
      <c r="AY1042" s="13"/>
      <c r="AZ1042" s="13"/>
      <c r="BA1042" s="13"/>
      <c r="BB1042" s="13"/>
      <c r="BC1042" s="13"/>
      <c r="BD1042" s="13"/>
      <c r="BE1042" s="13"/>
      <c r="BF1042" s="13"/>
      <c r="BG1042" s="13"/>
    </row>
    <row r="1043" spans="1:59" x14ac:dyDescent="0.35">
      <c r="A1043" s="13"/>
      <c r="B1043" s="13"/>
      <c r="C1043" s="13"/>
      <c r="D1043" s="13"/>
      <c r="E1043" s="13"/>
      <c r="F1043" s="13"/>
      <c r="G1043" s="13"/>
      <c r="H1043" s="13"/>
      <c r="I1043" s="13"/>
      <c r="J1043" s="13"/>
      <c r="K1043" s="13"/>
      <c r="L1043" s="13"/>
      <c r="M1043" s="13"/>
      <c r="N1043" s="13"/>
      <c r="O1043" s="13"/>
      <c r="P1043" s="13"/>
      <c r="Q1043" s="13"/>
      <c r="R1043" s="13"/>
      <c r="S1043" s="13"/>
      <c r="T1043" s="13"/>
      <c r="U1043" s="13"/>
      <c r="V1043" s="13"/>
      <c r="W1043" s="13"/>
      <c r="X1043" s="13"/>
      <c r="Y1043" s="13"/>
      <c r="Z1043" s="13"/>
      <c r="AA1043" s="13"/>
      <c r="AB1043" s="13"/>
      <c r="AC1043" s="13"/>
      <c r="AD1043" s="13"/>
      <c r="AE1043" s="13"/>
      <c r="AF1043" s="13"/>
      <c r="AG1043" s="13"/>
      <c r="AH1043" s="13"/>
      <c r="AI1043" s="13"/>
      <c r="AJ1043" s="13"/>
      <c r="AK1043" s="13"/>
      <c r="AL1043" s="13"/>
      <c r="AM1043" s="13"/>
      <c r="AN1043" s="13"/>
      <c r="AO1043" s="13"/>
      <c r="AP1043" s="13"/>
      <c r="AQ1043" s="13"/>
      <c r="AR1043" s="13"/>
      <c r="AS1043" s="13"/>
      <c r="AT1043" s="13"/>
      <c r="AU1043" s="13"/>
      <c r="AV1043" s="13"/>
      <c r="AW1043" s="13"/>
      <c r="AX1043" s="13"/>
      <c r="AY1043" s="13"/>
      <c r="AZ1043" s="13"/>
      <c r="BA1043" s="13"/>
      <c r="BB1043" s="13"/>
      <c r="BC1043" s="13"/>
      <c r="BD1043" s="13"/>
      <c r="BE1043" s="13"/>
      <c r="BF1043" s="13"/>
      <c r="BG1043" s="13"/>
    </row>
    <row r="1044" spans="1:59" x14ac:dyDescent="0.35">
      <c r="A1044" s="13"/>
      <c r="B1044" s="13"/>
      <c r="C1044" s="13"/>
      <c r="D1044" s="13"/>
      <c r="E1044" s="13"/>
      <c r="F1044" s="13"/>
      <c r="G1044" s="13"/>
      <c r="H1044" s="13"/>
      <c r="I1044" s="13"/>
      <c r="J1044" s="13"/>
      <c r="K1044" s="13"/>
      <c r="L1044" s="13"/>
      <c r="M1044" s="13"/>
      <c r="N1044" s="13"/>
      <c r="O1044" s="13"/>
      <c r="P1044" s="13"/>
      <c r="Q1044" s="13"/>
      <c r="R1044" s="13"/>
      <c r="S1044" s="13"/>
      <c r="T1044" s="13"/>
      <c r="U1044" s="13"/>
      <c r="V1044" s="13"/>
      <c r="W1044" s="13"/>
      <c r="X1044" s="13"/>
      <c r="Y1044" s="13"/>
      <c r="Z1044" s="13"/>
      <c r="AA1044" s="13"/>
      <c r="AB1044" s="13"/>
      <c r="AC1044" s="13"/>
      <c r="AD1044" s="13"/>
      <c r="AE1044" s="13"/>
      <c r="AF1044" s="13"/>
      <c r="AG1044" s="13"/>
      <c r="AH1044" s="13"/>
      <c r="AI1044" s="13"/>
      <c r="AJ1044" s="13"/>
      <c r="AK1044" s="13"/>
      <c r="AL1044" s="13"/>
      <c r="AM1044" s="13"/>
      <c r="AN1044" s="13"/>
      <c r="AO1044" s="13"/>
      <c r="AP1044" s="13"/>
      <c r="AQ1044" s="13"/>
      <c r="AR1044" s="13"/>
      <c r="AS1044" s="13"/>
      <c r="AT1044" s="13"/>
      <c r="AU1044" s="13"/>
      <c r="AV1044" s="13"/>
      <c r="AW1044" s="13"/>
      <c r="AX1044" s="13"/>
      <c r="AY1044" s="13"/>
      <c r="AZ1044" s="13"/>
      <c r="BA1044" s="13"/>
      <c r="BB1044" s="13"/>
      <c r="BC1044" s="13"/>
      <c r="BD1044" s="13"/>
      <c r="BE1044" s="13"/>
      <c r="BF1044" s="13"/>
      <c r="BG1044" s="13"/>
    </row>
    <row r="1045" spans="1:59" x14ac:dyDescent="0.35">
      <c r="A1045" s="13"/>
      <c r="B1045" s="13"/>
      <c r="C1045" s="13"/>
      <c r="D1045" s="13"/>
      <c r="E1045" s="13"/>
      <c r="F1045" s="13"/>
      <c r="G1045" s="13"/>
      <c r="H1045" s="13"/>
      <c r="I1045" s="13"/>
      <c r="J1045" s="13"/>
      <c r="K1045" s="13"/>
      <c r="L1045" s="13"/>
      <c r="M1045" s="13"/>
      <c r="N1045" s="13"/>
      <c r="O1045" s="13"/>
      <c r="P1045" s="13"/>
      <c r="Q1045" s="13"/>
      <c r="R1045" s="13"/>
      <c r="S1045" s="13"/>
      <c r="T1045" s="13"/>
      <c r="U1045" s="13"/>
      <c r="V1045" s="13"/>
      <c r="W1045" s="13"/>
      <c r="X1045" s="13"/>
      <c r="Y1045" s="13"/>
      <c r="Z1045" s="13"/>
      <c r="AA1045" s="13"/>
      <c r="AB1045" s="13"/>
      <c r="AC1045" s="13"/>
      <c r="AD1045" s="13"/>
      <c r="AE1045" s="13"/>
      <c r="AF1045" s="13"/>
      <c r="AG1045" s="13"/>
      <c r="AH1045" s="13"/>
      <c r="AI1045" s="13"/>
      <c r="AJ1045" s="13"/>
      <c r="AK1045" s="13"/>
      <c r="AL1045" s="13"/>
      <c r="AM1045" s="13"/>
      <c r="AN1045" s="13"/>
      <c r="AO1045" s="13"/>
      <c r="AP1045" s="13"/>
      <c r="AQ1045" s="13"/>
      <c r="AR1045" s="13"/>
      <c r="AS1045" s="13"/>
      <c r="AT1045" s="13"/>
      <c r="AU1045" s="13"/>
      <c r="AV1045" s="13"/>
      <c r="AW1045" s="13"/>
      <c r="AX1045" s="13"/>
      <c r="AY1045" s="13"/>
      <c r="AZ1045" s="13"/>
      <c r="BA1045" s="13"/>
      <c r="BB1045" s="13"/>
      <c r="BC1045" s="13"/>
      <c r="BD1045" s="13"/>
      <c r="BE1045" s="13"/>
      <c r="BF1045" s="13"/>
      <c r="BG1045" s="13"/>
    </row>
    <row r="1046" spans="1:59" x14ac:dyDescent="0.35">
      <c r="A1046" s="13"/>
      <c r="B1046" s="13"/>
      <c r="C1046" s="13"/>
      <c r="D1046" s="13"/>
      <c r="E1046" s="13"/>
      <c r="F1046" s="13"/>
      <c r="G1046" s="13"/>
      <c r="H1046" s="13"/>
      <c r="I1046" s="13"/>
      <c r="J1046" s="13"/>
      <c r="K1046" s="13"/>
      <c r="L1046" s="13"/>
      <c r="M1046" s="13"/>
      <c r="N1046" s="13"/>
      <c r="O1046" s="13"/>
      <c r="P1046" s="13"/>
      <c r="Q1046" s="13"/>
      <c r="R1046" s="13"/>
      <c r="S1046" s="13"/>
      <c r="T1046" s="13"/>
      <c r="U1046" s="13"/>
      <c r="V1046" s="13"/>
      <c r="W1046" s="13"/>
      <c r="X1046" s="13"/>
      <c r="Y1046" s="13"/>
      <c r="Z1046" s="13"/>
      <c r="AA1046" s="13"/>
      <c r="AB1046" s="13"/>
      <c r="AC1046" s="13"/>
      <c r="AD1046" s="13"/>
      <c r="AE1046" s="13"/>
      <c r="AF1046" s="13"/>
      <c r="AG1046" s="13"/>
      <c r="AH1046" s="13"/>
      <c r="AI1046" s="13"/>
      <c r="AJ1046" s="13"/>
      <c r="AK1046" s="13"/>
      <c r="AL1046" s="13"/>
      <c r="AM1046" s="13"/>
      <c r="AN1046" s="13"/>
      <c r="AO1046" s="13"/>
      <c r="AP1046" s="13"/>
      <c r="AQ1046" s="13"/>
      <c r="AR1046" s="13"/>
      <c r="AS1046" s="13"/>
      <c r="AT1046" s="13"/>
      <c r="AU1046" s="13"/>
      <c r="AV1046" s="13"/>
      <c r="AW1046" s="13"/>
      <c r="AX1046" s="13"/>
      <c r="AY1046" s="13"/>
      <c r="AZ1046" s="13"/>
      <c r="BA1046" s="13"/>
      <c r="BB1046" s="13"/>
      <c r="BC1046" s="13"/>
      <c r="BD1046" s="13"/>
      <c r="BE1046" s="13"/>
      <c r="BF1046" s="13"/>
      <c r="BG1046" s="13"/>
    </row>
    <row r="1047" spans="1:59" x14ac:dyDescent="0.35">
      <c r="A1047" s="13"/>
      <c r="B1047" s="13"/>
      <c r="C1047" s="13"/>
      <c r="D1047" s="13"/>
      <c r="E1047" s="13"/>
      <c r="F1047" s="13"/>
      <c r="G1047" s="13"/>
      <c r="H1047" s="13"/>
      <c r="I1047" s="13"/>
      <c r="J1047" s="13"/>
      <c r="K1047" s="13"/>
      <c r="L1047" s="13"/>
      <c r="M1047" s="13"/>
      <c r="N1047" s="13"/>
      <c r="O1047" s="13"/>
      <c r="P1047" s="13"/>
      <c r="Q1047" s="13"/>
      <c r="R1047" s="13"/>
      <c r="S1047" s="13"/>
      <c r="T1047" s="13"/>
      <c r="U1047" s="13"/>
      <c r="V1047" s="13"/>
      <c r="W1047" s="13"/>
      <c r="X1047" s="13"/>
      <c r="Y1047" s="13"/>
      <c r="Z1047" s="13"/>
      <c r="AA1047" s="13"/>
      <c r="AB1047" s="13"/>
      <c r="AC1047" s="13"/>
      <c r="AD1047" s="13"/>
      <c r="AE1047" s="13"/>
      <c r="AF1047" s="13"/>
      <c r="AG1047" s="13"/>
      <c r="AH1047" s="13"/>
      <c r="AI1047" s="13"/>
      <c r="AJ1047" s="13"/>
      <c r="AK1047" s="13"/>
      <c r="AL1047" s="13"/>
      <c r="AM1047" s="13"/>
      <c r="AN1047" s="13"/>
      <c r="AO1047" s="13"/>
      <c r="AP1047" s="13"/>
      <c r="AQ1047" s="13"/>
      <c r="AR1047" s="13"/>
      <c r="AS1047" s="13"/>
      <c r="AT1047" s="13"/>
      <c r="AU1047" s="13"/>
      <c r="AV1047" s="13"/>
      <c r="AW1047" s="13"/>
      <c r="AX1047" s="13"/>
      <c r="AY1047" s="13"/>
      <c r="AZ1047" s="13"/>
      <c r="BA1047" s="13"/>
      <c r="BB1047" s="13"/>
      <c r="BC1047" s="13"/>
      <c r="BD1047" s="13"/>
      <c r="BE1047" s="13"/>
      <c r="BF1047" s="13"/>
      <c r="BG1047" s="13"/>
    </row>
    <row r="1048" spans="1:59" x14ac:dyDescent="0.35">
      <c r="A1048" s="13"/>
      <c r="B1048" s="13"/>
      <c r="C1048" s="13"/>
      <c r="D1048" s="13"/>
      <c r="E1048" s="13"/>
      <c r="F1048" s="13"/>
      <c r="G1048" s="13"/>
      <c r="H1048" s="13"/>
      <c r="I1048" s="13"/>
      <c r="J1048" s="13"/>
      <c r="K1048" s="13"/>
      <c r="L1048" s="13"/>
      <c r="M1048" s="13"/>
      <c r="N1048" s="13"/>
      <c r="O1048" s="13"/>
      <c r="P1048" s="13"/>
      <c r="Q1048" s="13"/>
      <c r="R1048" s="13"/>
      <c r="S1048" s="13"/>
      <c r="T1048" s="13"/>
      <c r="U1048" s="13"/>
      <c r="V1048" s="13"/>
      <c r="W1048" s="13"/>
      <c r="X1048" s="13"/>
      <c r="Y1048" s="13"/>
      <c r="Z1048" s="13"/>
      <c r="AA1048" s="13"/>
      <c r="AB1048" s="13"/>
      <c r="AC1048" s="13"/>
      <c r="AD1048" s="13"/>
      <c r="AE1048" s="13"/>
      <c r="AF1048" s="13"/>
      <c r="AG1048" s="13"/>
      <c r="AH1048" s="13"/>
      <c r="AI1048" s="13"/>
      <c r="AJ1048" s="13"/>
      <c r="AK1048" s="13"/>
      <c r="AL1048" s="13"/>
      <c r="AM1048" s="13"/>
      <c r="AN1048" s="13"/>
      <c r="AO1048" s="13"/>
      <c r="AP1048" s="13"/>
      <c r="AQ1048" s="13"/>
      <c r="AR1048" s="13"/>
      <c r="AS1048" s="13"/>
      <c r="AT1048" s="13"/>
      <c r="AU1048" s="13"/>
      <c r="AV1048" s="13"/>
      <c r="AW1048" s="13"/>
      <c r="AX1048" s="13"/>
      <c r="AY1048" s="13"/>
      <c r="AZ1048" s="13"/>
      <c r="BA1048" s="13"/>
      <c r="BB1048" s="13"/>
      <c r="BC1048" s="13"/>
      <c r="BD1048" s="13"/>
      <c r="BE1048" s="13"/>
      <c r="BF1048" s="13"/>
      <c r="BG1048" s="13"/>
    </row>
    <row r="1049" spans="1:59" x14ac:dyDescent="0.35">
      <c r="A1049" s="13"/>
      <c r="B1049" s="13"/>
      <c r="C1049" s="13"/>
      <c r="D1049" s="13"/>
      <c r="E1049" s="13"/>
      <c r="F1049" s="13"/>
      <c r="G1049" s="13"/>
      <c r="H1049" s="13"/>
      <c r="I1049" s="13"/>
      <c r="J1049" s="13"/>
      <c r="K1049" s="13"/>
      <c r="L1049" s="13"/>
      <c r="M1049" s="13"/>
      <c r="N1049" s="13"/>
      <c r="O1049" s="13"/>
      <c r="P1049" s="13"/>
      <c r="Q1049" s="13"/>
      <c r="R1049" s="13"/>
      <c r="S1049" s="13"/>
      <c r="T1049" s="13"/>
      <c r="U1049" s="13"/>
      <c r="V1049" s="13"/>
      <c r="W1049" s="13"/>
      <c r="X1049" s="13"/>
      <c r="Y1049" s="13"/>
      <c r="Z1049" s="13"/>
      <c r="AA1049" s="13"/>
      <c r="AB1049" s="13"/>
      <c r="AC1049" s="13"/>
      <c r="AD1049" s="13"/>
      <c r="AE1049" s="13"/>
      <c r="AF1049" s="13"/>
      <c r="AG1049" s="13"/>
      <c r="AH1049" s="13"/>
      <c r="AI1049" s="13"/>
      <c r="AJ1049" s="13"/>
      <c r="AK1049" s="13"/>
      <c r="AL1049" s="13"/>
      <c r="AM1049" s="13"/>
      <c r="AN1049" s="13"/>
      <c r="AO1049" s="13"/>
      <c r="AP1049" s="13"/>
      <c r="AQ1049" s="13"/>
      <c r="AR1049" s="13"/>
      <c r="AS1049" s="13"/>
      <c r="AT1049" s="13"/>
      <c r="AU1049" s="13"/>
      <c r="AV1049" s="13"/>
      <c r="AW1049" s="13"/>
      <c r="AX1049" s="13"/>
      <c r="AY1049" s="13"/>
      <c r="AZ1049" s="13"/>
      <c r="BA1049" s="13"/>
      <c r="BB1049" s="13"/>
      <c r="BC1049" s="13"/>
      <c r="BD1049" s="13"/>
      <c r="BE1049" s="13"/>
      <c r="BF1049" s="13"/>
      <c r="BG1049" s="13"/>
    </row>
    <row r="1050" spans="1:59" x14ac:dyDescent="0.35">
      <c r="A1050" s="13"/>
      <c r="B1050" s="13"/>
      <c r="C1050" s="13"/>
      <c r="D1050" s="13"/>
      <c r="E1050" s="13"/>
      <c r="F1050" s="13"/>
      <c r="G1050" s="13"/>
      <c r="H1050" s="13"/>
      <c r="I1050" s="13"/>
      <c r="J1050" s="13"/>
      <c r="K1050" s="13"/>
      <c r="L1050" s="13"/>
      <c r="M1050" s="13"/>
      <c r="N1050" s="13"/>
      <c r="O1050" s="13"/>
      <c r="P1050" s="13"/>
      <c r="Q1050" s="13"/>
      <c r="R1050" s="13"/>
      <c r="S1050" s="13"/>
      <c r="T1050" s="13"/>
      <c r="U1050" s="13"/>
      <c r="V1050" s="13"/>
      <c r="W1050" s="13"/>
      <c r="X1050" s="13"/>
      <c r="Y1050" s="13"/>
      <c r="Z1050" s="13"/>
      <c r="AA1050" s="13"/>
      <c r="AB1050" s="13"/>
      <c r="AC1050" s="13"/>
      <c r="AD1050" s="13"/>
      <c r="AE1050" s="13"/>
      <c r="AF1050" s="13"/>
      <c r="AG1050" s="13"/>
      <c r="AH1050" s="13"/>
      <c r="AI1050" s="13"/>
      <c r="AJ1050" s="13"/>
      <c r="AK1050" s="13"/>
      <c r="AL1050" s="13"/>
      <c r="AM1050" s="13"/>
      <c r="AN1050" s="13"/>
      <c r="AO1050" s="13"/>
      <c r="AP1050" s="13"/>
      <c r="AQ1050" s="13"/>
      <c r="AR1050" s="13"/>
      <c r="AS1050" s="13"/>
      <c r="AT1050" s="13"/>
      <c r="AU1050" s="13"/>
      <c r="AV1050" s="13"/>
      <c r="AW1050" s="13"/>
      <c r="AX1050" s="13"/>
      <c r="AY1050" s="13"/>
      <c r="AZ1050" s="13"/>
      <c r="BA1050" s="13"/>
      <c r="BB1050" s="13"/>
      <c r="BC1050" s="13"/>
      <c r="BD1050" s="13"/>
      <c r="BE1050" s="13"/>
      <c r="BF1050" s="13"/>
      <c r="BG1050" s="13"/>
    </row>
    <row r="1051" spans="1:59" x14ac:dyDescent="0.35">
      <c r="A1051" s="13"/>
      <c r="B1051" s="13"/>
      <c r="C1051" s="13"/>
      <c r="D1051" s="13"/>
      <c r="E1051" s="13"/>
      <c r="F1051" s="13"/>
      <c r="G1051" s="13"/>
      <c r="H1051" s="13"/>
      <c r="I1051" s="13"/>
      <c r="J1051" s="13"/>
      <c r="K1051" s="13"/>
      <c r="L1051" s="13"/>
      <c r="M1051" s="13"/>
      <c r="N1051" s="13"/>
      <c r="O1051" s="13"/>
      <c r="P1051" s="13"/>
      <c r="Q1051" s="13"/>
      <c r="R1051" s="13"/>
      <c r="S1051" s="13"/>
      <c r="T1051" s="13"/>
      <c r="U1051" s="13"/>
      <c r="V1051" s="13"/>
      <c r="W1051" s="13"/>
      <c r="X1051" s="13"/>
      <c r="Y1051" s="13"/>
      <c r="Z1051" s="13"/>
      <c r="AA1051" s="13"/>
      <c r="AB1051" s="13"/>
      <c r="AC1051" s="13"/>
      <c r="AD1051" s="13"/>
      <c r="AE1051" s="13"/>
      <c r="AF1051" s="13"/>
      <c r="AG1051" s="13"/>
      <c r="AH1051" s="13"/>
      <c r="AI1051" s="13"/>
      <c r="AJ1051" s="13"/>
      <c r="AK1051" s="13"/>
      <c r="AL1051" s="13"/>
      <c r="AM1051" s="13"/>
      <c r="AN1051" s="13"/>
      <c r="AO1051" s="13"/>
      <c r="AP1051" s="13"/>
      <c r="AQ1051" s="13"/>
      <c r="AR1051" s="13"/>
      <c r="AS1051" s="13"/>
      <c r="AT1051" s="13"/>
      <c r="AU1051" s="13"/>
      <c r="AV1051" s="13"/>
      <c r="AW1051" s="13"/>
      <c r="AX1051" s="13"/>
      <c r="AY1051" s="13"/>
      <c r="AZ1051" s="13"/>
      <c r="BA1051" s="13"/>
      <c r="BB1051" s="13"/>
      <c r="BC1051" s="13"/>
      <c r="BD1051" s="13"/>
      <c r="BE1051" s="13"/>
      <c r="BF1051" s="13"/>
      <c r="BG1051" s="13"/>
    </row>
    <row r="1052" spans="1:59" x14ac:dyDescent="0.35">
      <c r="A1052" s="13"/>
      <c r="B1052" s="13"/>
      <c r="C1052" s="13"/>
      <c r="D1052" s="13"/>
      <c r="E1052" s="13"/>
      <c r="F1052" s="13"/>
      <c r="G1052" s="13"/>
      <c r="H1052" s="13"/>
      <c r="I1052" s="13"/>
      <c r="J1052" s="13"/>
      <c r="K1052" s="13"/>
      <c r="L1052" s="13"/>
      <c r="M1052" s="13"/>
      <c r="N1052" s="13"/>
      <c r="O1052" s="13"/>
      <c r="P1052" s="13"/>
      <c r="Q1052" s="13"/>
      <c r="R1052" s="13"/>
      <c r="S1052" s="13"/>
      <c r="T1052" s="13"/>
      <c r="U1052" s="13"/>
      <c r="V1052" s="13"/>
      <c r="W1052" s="13"/>
      <c r="X1052" s="13"/>
      <c r="Y1052" s="13"/>
      <c r="Z1052" s="13"/>
      <c r="AA1052" s="13"/>
      <c r="AB1052" s="13"/>
      <c r="AC1052" s="13"/>
      <c r="AD1052" s="13"/>
      <c r="AE1052" s="13"/>
      <c r="AF1052" s="13"/>
      <c r="AG1052" s="13"/>
      <c r="AH1052" s="13"/>
      <c r="AI1052" s="13"/>
      <c r="AJ1052" s="13"/>
      <c r="AK1052" s="13"/>
      <c r="AL1052" s="13"/>
      <c r="AM1052" s="13"/>
      <c r="AN1052" s="13"/>
      <c r="AO1052" s="13"/>
      <c r="AP1052" s="13"/>
      <c r="AQ1052" s="13"/>
      <c r="AR1052" s="13"/>
      <c r="AS1052" s="13"/>
      <c r="AT1052" s="13"/>
      <c r="AU1052" s="13"/>
      <c r="AV1052" s="13"/>
      <c r="AW1052" s="13"/>
      <c r="AX1052" s="13"/>
      <c r="AY1052" s="13"/>
      <c r="AZ1052" s="13"/>
      <c r="BA1052" s="13"/>
      <c r="BB1052" s="13"/>
      <c r="BC1052" s="13"/>
      <c r="BD1052" s="13"/>
      <c r="BE1052" s="13"/>
      <c r="BF1052" s="13"/>
      <c r="BG1052" s="13"/>
    </row>
    <row r="1053" spans="1:59" x14ac:dyDescent="0.35">
      <c r="A1053" s="13"/>
      <c r="B1053" s="13"/>
      <c r="C1053" s="13"/>
      <c r="D1053" s="13"/>
      <c r="E1053" s="13"/>
      <c r="F1053" s="13"/>
      <c r="G1053" s="13"/>
      <c r="H1053" s="13"/>
      <c r="I1053" s="13"/>
      <c r="J1053" s="13"/>
      <c r="K1053" s="13"/>
      <c r="L1053" s="13"/>
      <c r="M1053" s="13"/>
      <c r="N1053" s="13"/>
      <c r="O1053" s="13"/>
      <c r="P1053" s="13"/>
      <c r="Q1053" s="13"/>
      <c r="R1053" s="13"/>
      <c r="S1053" s="13"/>
      <c r="T1053" s="13"/>
      <c r="U1053" s="13"/>
      <c r="V1053" s="13"/>
      <c r="W1053" s="13"/>
      <c r="X1053" s="13"/>
      <c r="Y1053" s="13"/>
      <c r="Z1053" s="13"/>
      <c r="AA1053" s="13"/>
      <c r="AB1053" s="13"/>
      <c r="AC1053" s="13"/>
      <c r="AD1053" s="13"/>
      <c r="AE1053" s="13"/>
      <c r="AF1053" s="13"/>
      <c r="AG1053" s="13"/>
      <c r="AH1053" s="13"/>
      <c r="AI1053" s="13"/>
      <c r="AJ1053" s="13"/>
      <c r="AK1053" s="13"/>
      <c r="AL1053" s="13"/>
      <c r="AM1053" s="13"/>
      <c r="AN1053" s="13"/>
      <c r="AO1053" s="13"/>
      <c r="AP1053" s="13"/>
      <c r="AQ1053" s="13"/>
      <c r="AR1053" s="13"/>
      <c r="AS1053" s="13"/>
      <c r="AT1053" s="13"/>
      <c r="AU1053" s="13"/>
      <c r="AV1053" s="13"/>
      <c r="AW1053" s="13"/>
      <c r="AX1053" s="13"/>
      <c r="AY1053" s="13"/>
      <c r="AZ1053" s="13"/>
      <c r="BA1053" s="13"/>
      <c r="BB1053" s="13"/>
      <c r="BC1053" s="13"/>
      <c r="BD1053" s="13"/>
      <c r="BE1053" s="13"/>
      <c r="BF1053" s="13"/>
      <c r="BG1053" s="13"/>
    </row>
    <row r="1054" spans="1:59" x14ac:dyDescent="0.35">
      <c r="A1054" s="13"/>
      <c r="B1054" s="13"/>
      <c r="C1054" s="13"/>
      <c r="D1054" s="13"/>
      <c r="E1054" s="13"/>
      <c r="F1054" s="13"/>
      <c r="G1054" s="13"/>
      <c r="H1054" s="13"/>
      <c r="I1054" s="13"/>
      <c r="J1054" s="13"/>
      <c r="K1054" s="13"/>
      <c r="L1054" s="13"/>
      <c r="M1054" s="13"/>
      <c r="N1054" s="13"/>
      <c r="O1054" s="13"/>
      <c r="P1054" s="13"/>
      <c r="Q1054" s="13"/>
      <c r="R1054" s="13"/>
      <c r="S1054" s="13"/>
      <c r="T1054" s="13"/>
      <c r="U1054" s="13"/>
      <c r="V1054" s="13"/>
      <c r="W1054" s="13"/>
      <c r="X1054" s="13"/>
      <c r="Y1054" s="13"/>
      <c r="Z1054" s="13"/>
      <c r="AA1054" s="13"/>
      <c r="AB1054" s="13"/>
      <c r="AC1054" s="13"/>
      <c r="AD1054" s="13"/>
      <c r="AE1054" s="13"/>
      <c r="AF1054" s="13"/>
      <c r="AG1054" s="13"/>
      <c r="AH1054" s="13"/>
      <c r="AI1054" s="13"/>
      <c r="AJ1054" s="13"/>
      <c r="AK1054" s="13"/>
      <c r="AL1054" s="13"/>
      <c r="AM1054" s="13"/>
      <c r="AN1054" s="13"/>
      <c r="AO1054" s="13"/>
      <c r="AP1054" s="13"/>
      <c r="AQ1054" s="13"/>
      <c r="AR1054" s="13"/>
      <c r="AS1054" s="13"/>
      <c r="AT1054" s="13"/>
      <c r="AU1054" s="13"/>
      <c r="AV1054" s="13"/>
      <c r="AW1054" s="13"/>
      <c r="AX1054" s="13"/>
      <c r="AY1054" s="13"/>
      <c r="AZ1054" s="13"/>
      <c r="BA1054" s="13"/>
      <c r="BB1054" s="13"/>
      <c r="BC1054" s="13"/>
      <c r="BD1054" s="13"/>
      <c r="BE1054" s="13"/>
      <c r="BF1054" s="13"/>
      <c r="BG1054" s="13"/>
    </row>
    <row r="1055" spans="1:59" x14ac:dyDescent="0.35">
      <c r="A1055" s="13"/>
      <c r="B1055" s="13"/>
      <c r="C1055" s="13"/>
      <c r="D1055" s="13"/>
      <c r="E1055" s="13"/>
      <c r="F1055" s="13"/>
      <c r="G1055" s="13"/>
      <c r="H1055" s="13"/>
      <c r="I1055" s="13"/>
      <c r="J1055" s="13"/>
      <c r="K1055" s="13"/>
      <c r="L1055" s="13"/>
      <c r="M1055" s="13"/>
      <c r="N1055" s="13"/>
      <c r="O1055" s="13"/>
      <c r="P1055" s="13"/>
      <c r="Q1055" s="13"/>
      <c r="R1055" s="13"/>
      <c r="S1055" s="13"/>
      <c r="T1055" s="13"/>
      <c r="U1055" s="13"/>
      <c r="V1055" s="13"/>
      <c r="W1055" s="13"/>
      <c r="X1055" s="13"/>
      <c r="Y1055" s="13"/>
      <c r="Z1055" s="13"/>
      <c r="AA1055" s="13"/>
      <c r="AB1055" s="13"/>
      <c r="AC1055" s="13"/>
      <c r="AD1055" s="13"/>
      <c r="AE1055" s="13"/>
      <c r="AF1055" s="13"/>
      <c r="AG1055" s="13"/>
      <c r="AH1055" s="13"/>
      <c r="AI1055" s="13"/>
      <c r="AJ1055" s="13"/>
      <c r="AK1055" s="13"/>
      <c r="AL1055" s="13"/>
      <c r="AM1055" s="13"/>
      <c r="AN1055" s="13"/>
      <c r="AO1055" s="13"/>
      <c r="AP1055" s="13"/>
      <c r="AQ1055" s="13"/>
      <c r="AR1055" s="13"/>
      <c r="AS1055" s="13"/>
      <c r="AT1055" s="13"/>
      <c r="AU1055" s="13"/>
      <c r="AV1055" s="13"/>
      <c r="AW1055" s="13"/>
      <c r="AX1055" s="13"/>
      <c r="AY1055" s="13"/>
      <c r="AZ1055" s="13"/>
      <c r="BA1055" s="13"/>
      <c r="BB1055" s="13"/>
      <c r="BC1055" s="13"/>
      <c r="BD1055" s="13"/>
      <c r="BE1055" s="13"/>
      <c r="BF1055" s="13"/>
      <c r="BG1055" s="13"/>
    </row>
    <row r="1056" spans="1:59" x14ac:dyDescent="0.35">
      <c r="A1056" s="13"/>
      <c r="B1056" s="13"/>
      <c r="C1056" s="13"/>
      <c r="D1056" s="13"/>
      <c r="E1056" s="13"/>
      <c r="F1056" s="13"/>
      <c r="G1056" s="13"/>
      <c r="H1056" s="13"/>
      <c r="I1056" s="13"/>
      <c r="J1056" s="13"/>
      <c r="K1056" s="13"/>
      <c r="L1056" s="13"/>
      <c r="M1056" s="13"/>
      <c r="N1056" s="13"/>
      <c r="O1056" s="13"/>
      <c r="P1056" s="13"/>
      <c r="Q1056" s="13"/>
      <c r="R1056" s="13"/>
      <c r="S1056" s="13"/>
      <c r="T1056" s="13"/>
      <c r="U1056" s="13"/>
      <c r="V1056" s="13"/>
      <c r="W1056" s="13"/>
      <c r="X1056" s="13"/>
      <c r="Y1056" s="13"/>
      <c r="Z1056" s="13"/>
      <c r="AA1056" s="13"/>
      <c r="AB1056" s="13"/>
      <c r="AC1056" s="13"/>
      <c r="AD1056" s="13"/>
      <c r="AE1056" s="13"/>
      <c r="AF1056" s="13"/>
      <c r="AG1056" s="13"/>
      <c r="AH1056" s="13"/>
      <c r="AI1056" s="13"/>
      <c r="AJ1056" s="13"/>
      <c r="AK1056" s="13"/>
      <c r="AL1056" s="13"/>
      <c r="AM1056" s="13"/>
      <c r="AN1056" s="13"/>
      <c r="AO1056" s="13"/>
      <c r="AP1056" s="13"/>
      <c r="AQ1056" s="13"/>
      <c r="AR1056" s="13"/>
      <c r="AS1056" s="13"/>
      <c r="AT1056" s="13"/>
      <c r="AU1056" s="13"/>
      <c r="AV1056" s="13"/>
      <c r="AW1056" s="13"/>
      <c r="AX1056" s="13"/>
      <c r="AY1056" s="13"/>
      <c r="AZ1056" s="13"/>
      <c r="BA1056" s="13"/>
      <c r="BB1056" s="13"/>
      <c r="BC1056" s="13"/>
      <c r="BD1056" s="13"/>
      <c r="BE1056" s="13"/>
      <c r="BF1056" s="13"/>
      <c r="BG1056" s="13"/>
    </row>
    <row r="1057" spans="1:59" x14ac:dyDescent="0.35">
      <c r="A1057" s="13"/>
      <c r="B1057" s="13"/>
      <c r="C1057" s="13"/>
      <c r="D1057" s="13"/>
      <c r="E1057" s="13"/>
      <c r="F1057" s="13"/>
      <c r="G1057" s="13"/>
      <c r="H1057" s="13"/>
      <c r="I1057" s="13"/>
      <c r="J1057" s="13"/>
      <c r="K1057" s="13"/>
      <c r="L1057" s="13"/>
      <c r="M1057" s="13"/>
      <c r="N1057" s="13"/>
      <c r="O1057" s="13"/>
      <c r="P1057" s="13"/>
      <c r="Q1057" s="13"/>
      <c r="R1057" s="13"/>
      <c r="S1057" s="13"/>
      <c r="T1057" s="13"/>
      <c r="U1057" s="13"/>
      <c r="V1057" s="13"/>
      <c r="W1057" s="13"/>
      <c r="X1057" s="13"/>
      <c r="Y1057" s="13"/>
      <c r="Z1057" s="13"/>
      <c r="AA1057" s="13"/>
      <c r="AB1057" s="13"/>
      <c r="AC1057" s="13"/>
      <c r="AD1057" s="13"/>
      <c r="AE1057" s="13"/>
      <c r="AF1057" s="13"/>
      <c r="AG1057" s="13"/>
      <c r="AH1057" s="13"/>
      <c r="AI1057" s="13"/>
      <c r="AJ1057" s="13"/>
      <c r="AK1057" s="13"/>
      <c r="AL1057" s="13"/>
      <c r="AM1057" s="13"/>
      <c r="AN1057" s="13"/>
      <c r="AO1057" s="13"/>
      <c r="AP1057" s="13"/>
      <c r="AQ1057" s="13"/>
      <c r="AR1057" s="13"/>
      <c r="AS1057" s="13"/>
      <c r="AT1057" s="13"/>
      <c r="AU1057" s="13"/>
      <c r="AV1057" s="13"/>
      <c r="AW1057" s="13"/>
      <c r="AX1057" s="13"/>
      <c r="AY1057" s="13"/>
      <c r="AZ1057" s="13"/>
      <c r="BA1057" s="13"/>
      <c r="BB1057" s="13"/>
      <c r="BC1057" s="13"/>
      <c r="BD1057" s="13"/>
      <c r="BE1057" s="13"/>
      <c r="BF1057" s="13"/>
      <c r="BG1057" s="13"/>
    </row>
    <row r="1058" spans="1:59" x14ac:dyDescent="0.35">
      <c r="A1058" s="13"/>
      <c r="B1058" s="13"/>
      <c r="C1058" s="13"/>
      <c r="D1058" s="13"/>
      <c r="E1058" s="13"/>
      <c r="F1058" s="13"/>
      <c r="G1058" s="13"/>
      <c r="H1058" s="13"/>
      <c r="I1058" s="13"/>
      <c r="J1058" s="13"/>
      <c r="K1058" s="13"/>
      <c r="L1058" s="13"/>
      <c r="M1058" s="13"/>
      <c r="N1058" s="13"/>
      <c r="O1058" s="13"/>
      <c r="P1058" s="13"/>
      <c r="Q1058" s="13"/>
      <c r="R1058" s="13"/>
      <c r="S1058" s="13"/>
      <c r="T1058" s="13"/>
      <c r="U1058" s="13"/>
      <c r="V1058" s="13"/>
      <c r="W1058" s="13"/>
      <c r="X1058" s="13"/>
      <c r="Y1058" s="13"/>
      <c r="Z1058" s="13"/>
      <c r="AA1058" s="13"/>
      <c r="AB1058" s="13"/>
      <c r="AC1058" s="13"/>
      <c r="AD1058" s="13"/>
      <c r="AE1058" s="13"/>
      <c r="AF1058" s="13"/>
      <c r="AG1058" s="13"/>
      <c r="AH1058" s="13"/>
      <c r="AI1058" s="13"/>
      <c r="AJ1058" s="13"/>
      <c r="AK1058" s="13"/>
      <c r="AL1058" s="13"/>
      <c r="AM1058" s="13"/>
      <c r="AN1058" s="13"/>
      <c r="AO1058" s="13"/>
      <c r="AP1058" s="13"/>
      <c r="AQ1058" s="13"/>
      <c r="AR1058" s="13"/>
      <c r="AS1058" s="13"/>
      <c r="AT1058" s="13"/>
      <c r="AU1058" s="13"/>
      <c r="AV1058" s="13"/>
      <c r="AW1058" s="13"/>
      <c r="AX1058" s="13"/>
      <c r="AY1058" s="13"/>
      <c r="AZ1058" s="13"/>
      <c r="BA1058" s="13"/>
      <c r="BB1058" s="13"/>
      <c r="BC1058" s="13"/>
      <c r="BD1058" s="13"/>
      <c r="BE1058" s="13"/>
      <c r="BF1058" s="13"/>
      <c r="BG1058" s="13"/>
    </row>
    <row r="1059" spans="1:59" x14ac:dyDescent="0.35">
      <c r="A1059" s="13"/>
      <c r="B1059" s="13"/>
      <c r="C1059" s="13"/>
      <c r="D1059" s="13"/>
      <c r="E1059" s="13"/>
      <c r="F1059" s="13"/>
      <c r="G1059" s="13"/>
      <c r="H1059" s="13"/>
      <c r="I1059" s="13"/>
      <c r="J1059" s="13"/>
      <c r="K1059" s="13"/>
      <c r="L1059" s="13"/>
      <c r="M1059" s="13"/>
      <c r="N1059" s="13"/>
      <c r="O1059" s="13"/>
      <c r="P1059" s="13"/>
      <c r="Q1059" s="13"/>
      <c r="R1059" s="13"/>
      <c r="S1059" s="13"/>
      <c r="T1059" s="13"/>
      <c r="U1059" s="13"/>
      <c r="V1059" s="13"/>
      <c r="W1059" s="13"/>
      <c r="X1059" s="13"/>
      <c r="Y1059" s="13"/>
      <c r="Z1059" s="13"/>
      <c r="AA1059" s="13"/>
      <c r="AB1059" s="13"/>
      <c r="AC1059" s="13"/>
      <c r="AD1059" s="13"/>
      <c r="AE1059" s="13"/>
      <c r="AF1059" s="13"/>
      <c r="AG1059" s="13"/>
      <c r="AH1059" s="13"/>
      <c r="AI1059" s="13"/>
      <c r="AJ1059" s="13"/>
      <c r="AK1059" s="13"/>
      <c r="AL1059" s="13"/>
      <c r="AM1059" s="13"/>
      <c r="AN1059" s="13"/>
      <c r="AO1059" s="13"/>
      <c r="AP1059" s="13"/>
      <c r="AQ1059" s="13"/>
      <c r="AR1059" s="13"/>
      <c r="AS1059" s="13"/>
      <c r="AT1059" s="13"/>
      <c r="AU1059" s="13"/>
      <c r="AV1059" s="13"/>
      <c r="AW1059" s="13"/>
      <c r="AX1059" s="13"/>
      <c r="AY1059" s="13"/>
      <c r="AZ1059" s="13"/>
      <c r="BA1059" s="13"/>
      <c r="BB1059" s="13"/>
      <c r="BC1059" s="13"/>
      <c r="BD1059" s="13"/>
      <c r="BE1059" s="13"/>
      <c r="BF1059" s="13"/>
      <c r="BG1059" s="13"/>
    </row>
    <row r="1060" spans="1:59" x14ac:dyDescent="0.35">
      <c r="A1060" s="13"/>
      <c r="B1060" s="13"/>
      <c r="C1060" s="13"/>
      <c r="D1060" s="13"/>
      <c r="E1060" s="13"/>
      <c r="F1060" s="13"/>
      <c r="G1060" s="13"/>
      <c r="H1060" s="13"/>
      <c r="I1060" s="13"/>
      <c r="J1060" s="13"/>
      <c r="K1060" s="13"/>
      <c r="L1060" s="13"/>
      <c r="M1060" s="13"/>
      <c r="N1060" s="13"/>
      <c r="O1060" s="13"/>
      <c r="P1060" s="13"/>
      <c r="Q1060" s="13"/>
      <c r="R1060" s="13"/>
      <c r="S1060" s="13"/>
      <c r="T1060" s="13"/>
      <c r="U1060" s="13"/>
      <c r="V1060" s="13"/>
      <c r="W1060" s="13"/>
      <c r="X1060" s="13"/>
      <c r="Y1060" s="13"/>
      <c r="Z1060" s="13"/>
      <c r="AA1060" s="13"/>
      <c r="AB1060" s="13"/>
      <c r="AC1060" s="13"/>
      <c r="AD1060" s="13"/>
      <c r="AE1060" s="13"/>
      <c r="AF1060" s="13"/>
      <c r="AG1060" s="13"/>
      <c r="AH1060" s="13"/>
      <c r="AI1060" s="13"/>
      <c r="AJ1060" s="13"/>
      <c r="AK1060" s="13"/>
      <c r="AL1060" s="13"/>
      <c r="AM1060" s="13"/>
      <c r="AN1060" s="13"/>
      <c r="AO1060" s="13"/>
      <c r="AP1060" s="13"/>
      <c r="AQ1060" s="13"/>
      <c r="AR1060" s="13"/>
      <c r="AS1060" s="13"/>
      <c r="AT1060" s="13"/>
      <c r="AU1060" s="13"/>
      <c r="AV1060" s="13"/>
      <c r="AW1060" s="13"/>
      <c r="AX1060" s="13"/>
      <c r="AY1060" s="13"/>
      <c r="AZ1060" s="13"/>
      <c r="BA1060" s="13"/>
      <c r="BB1060" s="13"/>
      <c r="BC1060" s="13"/>
      <c r="BD1060" s="13"/>
      <c r="BE1060" s="13"/>
      <c r="BF1060" s="13"/>
      <c r="BG1060" s="13"/>
    </row>
    <row r="1061" spans="1:59" x14ac:dyDescent="0.35">
      <c r="A1061" s="13"/>
      <c r="B1061" s="13"/>
      <c r="C1061" s="13"/>
      <c r="D1061" s="13"/>
      <c r="E1061" s="13"/>
      <c r="F1061" s="13"/>
      <c r="G1061" s="13"/>
      <c r="H1061" s="13"/>
      <c r="I1061" s="13"/>
      <c r="J1061" s="13"/>
      <c r="K1061" s="13"/>
      <c r="L1061" s="13"/>
      <c r="M1061" s="13"/>
      <c r="N1061" s="13"/>
      <c r="O1061" s="13"/>
      <c r="P1061" s="13"/>
      <c r="Q1061" s="13"/>
      <c r="R1061" s="13"/>
      <c r="S1061" s="13"/>
      <c r="T1061" s="13"/>
      <c r="U1061" s="13"/>
      <c r="V1061" s="13"/>
      <c r="W1061" s="13"/>
      <c r="X1061" s="13"/>
      <c r="Y1061" s="13"/>
      <c r="Z1061" s="13"/>
      <c r="AA1061" s="13"/>
      <c r="AB1061" s="13"/>
      <c r="AC1061" s="13"/>
      <c r="AD1061" s="13"/>
      <c r="AE1061" s="13"/>
      <c r="AF1061" s="13"/>
      <c r="AG1061" s="13"/>
      <c r="AH1061" s="13"/>
      <c r="AI1061" s="13"/>
      <c r="AJ1061" s="13"/>
      <c r="AK1061" s="13"/>
      <c r="AL1061" s="13"/>
      <c r="AM1061" s="13"/>
      <c r="AN1061" s="13"/>
      <c r="AO1061" s="13"/>
      <c r="AP1061" s="13"/>
      <c r="AQ1061" s="13"/>
      <c r="AR1061" s="13"/>
      <c r="AS1061" s="13"/>
      <c r="AT1061" s="13"/>
      <c r="AU1061" s="13"/>
      <c r="AV1061" s="13"/>
      <c r="AW1061" s="13"/>
      <c r="AX1061" s="13"/>
      <c r="AY1061" s="13"/>
      <c r="AZ1061" s="13"/>
      <c r="BA1061" s="13"/>
      <c r="BB1061" s="13"/>
      <c r="BC1061" s="13"/>
      <c r="BD1061" s="13"/>
      <c r="BE1061" s="13"/>
      <c r="BF1061" s="13"/>
      <c r="BG1061" s="13"/>
    </row>
    <row r="1062" spans="1:59" x14ac:dyDescent="0.35">
      <c r="A1062" s="13"/>
      <c r="B1062" s="13"/>
      <c r="C1062" s="13"/>
      <c r="D1062" s="13"/>
      <c r="E1062" s="13"/>
      <c r="F1062" s="13"/>
      <c r="G1062" s="13"/>
      <c r="H1062" s="13"/>
      <c r="I1062" s="13"/>
      <c r="J1062" s="13"/>
      <c r="K1062" s="13"/>
      <c r="L1062" s="13"/>
      <c r="M1062" s="13"/>
      <c r="N1062" s="13"/>
      <c r="O1062" s="13"/>
      <c r="P1062" s="13"/>
      <c r="Q1062" s="13"/>
      <c r="R1062" s="13"/>
      <c r="S1062" s="13"/>
      <c r="T1062" s="13"/>
      <c r="U1062" s="13"/>
      <c r="V1062" s="13"/>
      <c r="W1062" s="13"/>
      <c r="X1062" s="13"/>
      <c r="Y1062" s="13"/>
      <c r="Z1062" s="13"/>
      <c r="AA1062" s="13"/>
      <c r="AB1062" s="13"/>
      <c r="AC1062" s="13"/>
      <c r="AD1062" s="13"/>
      <c r="AE1062" s="13"/>
      <c r="AF1062" s="13"/>
      <c r="AG1062" s="13"/>
      <c r="AH1062" s="13"/>
      <c r="AI1062" s="13"/>
      <c r="AJ1062" s="13"/>
      <c r="AK1062" s="13"/>
      <c r="AL1062" s="13"/>
      <c r="AM1062" s="13"/>
      <c r="AN1062" s="13"/>
      <c r="AO1062" s="13"/>
      <c r="AP1062" s="13"/>
      <c r="AQ1062" s="13"/>
      <c r="AR1062" s="13"/>
      <c r="AS1062" s="13"/>
      <c r="AT1062" s="13"/>
      <c r="AU1062" s="13"/>
      <c r="AV1062" s="13"/>
      <c r="AW1062" s="13"/>
      <c r="AX1062" s="13"/>
      <c r="AY1062" s="13"/>
      <c r="AZ1062" s="13"/>
      <c r="BA1062" s="13"/>
      <c r="BB1062" s="13"/>
      <c r="BC1062" s="13"/>
      <c r="BD1062" s="13"/>
      <c r="BE1062" s="13"/>
      <c r="BF1062" s="13"/>
      <c r="BG1062" s="13"/>
    </row>
    <row r="1063" spans="1:59" x14ac:dyDescent="0.35">
      <c r="A1063" s="13"/>
      <c r="B1063" s="13"/>
      <c r="C1063" s="13"/>
      <c r="D1063" s="13"/>
      <c r="E1063" s="13"/>
      <c r="F1063" s="13"/>
      <c r="G1063" s="13"/>
      <c r="H1063" s="13"/>
      <c r="I1063" s="13"/>
      <c r="J1063" s="13"/>
      <c r="K1063" s="13"/>
      <c r="L1063" s="13"/>
      <c r="M1063" s="13"/>
      <c r="N1063" s="13"/>
      <c r="O1063" s="13"/>
      <c r="P1063" s="13"/>
      <c r="Q1063" s="13"/>
      <c r="R1063" s="13"/>
      <c r="S1063" s="13"/>
      <c r="T1063" s="13"/>
      <c r="U1063" s="13"/>
      <c r="V1063" s="13"/>
      <c r="W1063" s="13"/>
      <c r="X1063" s="13"/>
      <c r="Y1063" s="13"/>
      <c r="Z1063" s="13"/>
      <c r="AA1063" s="13"/>
      <c r="AB1063" s="13"/>
      <c r="AC1063" s="13"/>
      <c r="AD1063" s="13"/>
      <c r="AE1063" s="13"/>
      <c r="AF1063" s="13"/>
      <c r="AG1063" s="13"/>
      <c r="AH1063" s="13"/>
      <c r="AI1063" s="13"/>
      <c r="AJ1063" s="13"/>
      <c r="AK1063" s="13"/>
      <c r="AL1063" s="13"/>
      <c r="AM1063" s="13"/>
      <c r="AN1063" s="13"/>
      <c r="AO1063" s="13"/>
      <c r="AP1063" s="13"/>
      <c r="AQ1063" s="13"/>
      <c r="AR1063" s="13"/>
      <c r="AS1063" s="13"/>
      <c r="AT1063" s="13"/>
      <c r="AU1063" s="13"/>
      <c r="AV1063" s="13"/>
      <c r="AW1063" s="13"/>
      <c r="AX1063" s="13"/>
      <c r="AY1063" s="13"/>
      <c r="AZ1063" s="13"/>
      <c r="BA1063" s="13"/>
      <c r="BB1063" s="13"/>
      <c r="BC1063" s="13"/>
      <c r="BD1063" s="13"/>
      <c r="BE1063" s="13"/>
      <c r="BF1063" s="13"/>
      <c r="BG1063" s="13"/>
    </row>
    <row r="1064" spans="1:59" x14ac:dyDescent="0.35">
      <c r="A1064" s="13"/>
      <c r="B1064" s="13"/>
      <c r="C1064" s="13"/>
      <c r="D1064" s="13"/>
      <c r="E1064" s="13"/>
      <c r="F1064" s="13"/>
      <c r="G1064" s="13"/>
      <c r="H1064" s="13"/>
      <c r="I1064" s="13"/>
      <c r="J1064" s="13"/>
      <c r="K1064" s="13"/>
      <c r="L1064" s="13"/>
      <c r="M1064" s="13"/>
      <c r="N1064" s="13"/>
      <c r="O1064" s="13"/>
      <c r="P1064" s="13"/>
      <c r="Q1064" s="13"/>
      <c r="R1064" s="13"/>
      <c r="S1064" s="13"/>
      <c r="T1064" s="13"/>
      <c r="U1064" s="13"/>
      <c r="V1064" s="13"/>
      <c r="W1064" s="13"/>
      <c r="X1064" s="13"/>
      <c r="Y1064" s="13"/>
      <c r="Z1064" s="13"/>
      <c r="AA1064" s="13"/>
      <c r="AB1064" s="13"/>
      <c r="AC1064" s="13"/>
      <c r="AD1064" s="13"/>
      <c r="AE1064" s="13"/>
      <c r="AF1064" s="13"/>
      <c r="AG1064" s="13"/>
      <c r="AH1064" s="13"/>
      <c r="AI1064" s="13"/>
      <c r="AJ1064" s="13"/>
      <c r="AK1064" s="13"/>
      <c r="AL1064" s="13"/>
      <c r="AM1064" s="13"/>
      <c r="AN1064" s="13"/>
      <c r="AO1064" s="13"/>
      <c r="AP1064" s="13"/>
      <c r="AQ1064" s="13"/>
      <c r="AR1064" s="13"/>
      <c r="AS1064" s="13"/>
      <c r="AT1064" s="13"/>
      <c r="AU1064" s="13"/>
      <c r="AV1064" s="13"/>
      <c r="AW1064" s="13"/>
      <c r="AX1064" s="13"/>
      <c r="AY1064" s="13"/>
      <c r="AZ1064" s="13"/>
      <c r="BA1064" s="13"/>
      <c r="BB1064" s="13"/>
      <c r="BC1064" s="13"/>
      <c r="BD1064" s="13"/>
      <c r="BE1064" s="13"/>
      <c r="BF1064" s="13"/>
      <c r="BG1064" s="13"/>
    </row>
    <row r="1065" spans="1:59" x14ac:dyDescent="0.35">
      <c r="A1065" s="13"/>
      <c r="B1065" s="13"/>
      <c r="C1065" s="13"/>
      <c r="D1065" s="13"/>
      <c r="E1065" s="13"/>
      <c r="F1065" s="13"/>
      <c r="G1065" s="13"/>
      <c r="H1065" s="13"/>
      <c r="I1065" s="13"/>
      <c r="J1065" s="13"/>
      <c r="K1065" s="13"/>
      <c r="L1065" s="13"/>
      <c r="M1065" s="13"/>
      <c r="N1065" s="13"/>
      <c r="O1065" s="13"/>
      <c r="P1065" s="13"/>
      <c r="Q1065" s="13"/>
      <c r="R1065" s="13"/>
      <c r="S1065" s="13"/>
      <c r="T1065" s="13"/>
      <c r="U1065" s="13"/>
      <c r="V1065" s="13"/>
      <c r="W1065" s="13"/>
      <c r="X1065" s="13"/>
      <c r="Y1065" s="13"/>
      <c r="Z1065" s="13"/>
      <c r="AA1065" s="13"/>
      <c r="AB1065" s="13"/>
      <c r="AC1065" s="13"/>
      <c r="AD1065" s="13"/>
      <c r="AE1065" s="13"/>
      <c r="AF1065" s="13"/>
      <c r="AG1065" s="13"/>
      <c r="AH1065" s="13"/>
      <c r="AI1065" s="13"/>
      <c r="AJ1065" s="13"/>
      <c r="AK1065" s="13"/>
      <c r="AL1065" s="13"/>
      <c r="AM1065" s="13"/>
      <c r="AN1065" s="13"/>
      <c r="AO1065" s="13"/>
      <c r="AP1065" s="13"/>
      <c r="AQ1065" s="13"/>
      <c r="AR1065" s="13"/>
      <c r="AS1065" s="13"/>
      <c r="AT1065" s="13"/>
      <c r="AU1065" s="13"/>
      <c r="AV1065" s="13"/>
      <c r="AW1065" s="13"/>
      <c r="AX1065" s="13"/>
      <c r="AY1065" s="13"/>
      <c r="AZ1065" s="13"/>
      <c r="BA1065" s="13"/>
      <c r="BB1065" s="13"/>
      <c r="BC1065" s="13"/>
      <c r="BD1065" s="13"/>
      <c r="BE1065" s="13"/>
      <c r="BF1065" s="13"/>
      <c r="BG1065" s="13"/>
    </row>
    <row r="1066" spans="1:59" x14ac:dyDescent="0.35">
      <c r="A1066" s="13"/>
      <c r="B1066" s="13"/>
      <c r="C1066" s="13"/>
      <c r="D1066" s="13"/>
      <c r="E1066" s="13"/>
      <c r="F1066" s="13"/>
      <c r="G1066" s="13"/>
      <c r="H1066" s="13"/>
      <c r="I1066" s="13"/>
      <c r="J1066" s="13"/>
      <c r="K1066" s="13"/>
      <c r="L1066" s="13"/>
      <c r="M1066" s="13"/>
      <c r="N1066" s="13"/>
      <c r="O1066" s="13"/>
      <c r="P1066" s="13"/>
      <c r="Q1066" s="13"/>
      <c r="R1066" s="13"/>
      <c r="S1066" s="13"/>
      <c r="T1066" s="13"/>
      <c r="U1066" s="13"/>
      <c r="V1066" s="13"/>
      <c r="W1066" s="13"/>
      <c r="X1066" s="13"/>
      <c r="Y1066" s="13"/>
      <c r="Z1066" s="13"/>
      <c r="AA1066" s="13"/>
      <c r="AB1066" s="13"/>
      <c r="AC1066" s="13"/>
      <c r="AD1066" s="13"/>
      <c r="AE1066" s="13"/>
      <c r="AF1066" s="13"/>
      <c r="AG1066" s="13"/>
      <c r="AH1066" s="13"/>
      <c r="AI1066" s="13"/>
      <c r="AJ1066" s="13"/>
      <c r="AK1066" s="13"/>
      <c r="AL1066" s="13"/>
      <c r="AM1066" s="13"/>
      <c r="AN1066" s="13"/>
      <c r="AO1066" s="13"/>
      <c r="AP1066" s="13"/>
      <c r="AQ1066" s="13"/>
      <c r="AR1066" s="13"/>
      <c r="AS1066" s="13"/>
      <c r="AT1066" s="13"/>
      <c r="AU1066" s="13"/>
      <c r="AV1066" s="13"/>
      <c r="AW1066" s="13"/>
      <c r="AX1066" s="13"/>
      <c r="AY1066" s="13"/>
      <c r="AZ1066" s="13"/>
      <c r="BA1066" s="13"/>
      <c r="BB1066" s="13"/>
      <c r="BC1066" s="13"/>
      <c r="BD1066" s="13"/>
      <c r="BE1066" s="13"/>
      <c r="BF1066" s="13"/>
      <c r="BG1066" s="13"/>
    </row>
    <row r="1067" spans="1:59" x14ac:dyDescent="0.35">
      <c r="A1067" s="13"/>
      <c r="B1067" s="13"/>
      <c r="C1067" s="13"/>
      <c r="D1067" s="13"/>
      <c r="E1067" s="13"/>
      <c r="F1067" s="13"/>
      <c r="G1067" s="13"/>
      <c r="H1067" s="13"/>
      <c r="I1067" s="13"/>
      <c r="J1067" s="13"/>
      <c r="K1067" s="13"/>
      <c r="L1067" s="13"/>
      <c r="M1067" s="13"/>
      <c r="N1067" s="13"/>
      <c r="O1067" s="13"/>
      <c r="P1067" s="13"/>
      <c r="Q1067" s="13"/>
      <c r="R1067" s="13"/>
      <c r="S1067" s="13"/>
      <c r="T1067" s="13"/>
      <c r="U1067" s="13"/>
      <c r="V1067" s="13"/>
      <c r="W1067" s="13"/>
      <c r="X1067" s="13"/>
      <c r="Y1067" s="13"/>
      <c r="Z1067" s="13"/>
      <c r="AA1067" s="13"/>
      <c r="AB1067" s="13"/>
      <c r="AC1067" s="13"/>
      <c r="AD1067" s="13"/>
      <c r="AE1067" s="13"/>
      <c r="AF1067" s="13"/>
      <c r="AG1067" s="13"/>
      <c r="AH1067" s="13"/>
      <c r="AI1067" s="13"/>
      <c r="AJ1067" s="13"/>
      <c r="AK1067" s="13"/>
      <c r="AL1067" s="13"/>
      <c r="AM1067" s="13"/>
      <c r="AN1067" s="13"/>
      <c r="AO1067" s="13"/>
      <c r="AP1067" s="13"/>
      <c r="AQ1067" s="13"/>
      <c r="AR1067" s="13"/>
      <c r="AS1067" s="13"/>
      <c r="AT1067" s="13"/>
      <c r="AU1067" s="13"/>
      <c r="AV1067" s="13"/>
      <c r="AW1067" s="13"/>
      <c r="AX1067" s="13"/>
      <c r="AY1067" s="13"/>
      <c r="AZ1067" s="13"/>
      <c r="BA1067" s="13"/>
      <c r="BB1067" s="13"/>
      <c r="BC1067" s="13"/>
      <c r="BD1067" s="13"/>
      <c r="BE1067" s="13"/>
      <c r="BF1067" s="13"/>
      <c r="BG1067" s="13"/>
    </row>
    <row r="1068" spans="1:59" x14ac:dyDescent="0.35">
      <c r="A1068" s="13"/>
      <c r="B1068" s="13"/>
      <c r="C1068" s="13"/>
      <c r="D1068" s="13"/>
      <c r="E1068" s="13"/>
      <c r="F1068" s="13"/>
      <c r="G1068" s="13"/>
      <c r="H1068" s="13"/>
      <c r="I1068" s="13"/>
      <c r="J1068" s="13"/>
      <c r="K1068" s="13"/>
      <c r="L1068" s="13"/>
      <c r="M1068" s="13"/>
      <c r="N1068" s="13"/>
      <c r="O1068" s="13"/>
      <c r="P1068" s="13"/>
      <c r="Q1068" s="13"/>
      <c r="R1068" s="13"/>
      <c r="S1068" s="13"/>
      <c r="T1068" s="13"/>
      <c r="U1068" s="13"/>
      <c r="V1068" s="13"/>
      <c r="W1068" s="13"/>
      <c r="X1068" s="13"/>
      <c r="Y1068" s="13"/>
      <c r="Z1068" s="13"/>
      <c r="AA1068" s="13"/>
      <c r="AB1068" s="13"/>
      <c r="AC1068" s="13"/>
      <c r="AD1068" s="13"/>
      <c r="AE1068" s="13"/>
      <c r="AF1068" s="13"/>
      <c r="AG1068" s="13"/>
      <c r="AH1068" s="13"/>
      <c r="AI1068" s="13"/>
      <c r="AJ1068" s="13"/>
      <c r="AK1068" s="13"/>
      <c r="AL1068" s="13"/>
      <c r="AM1068" s="13"/>
      <c r="AN1068" s="13"/>
      <c r="AO1068" s="13"/>
      <c r="AP1068" s="13"/>
      <c r="AQ1068" s="13"/>
      <c r="AR1068" s="13"/>
      <c r="AS1068" s="13"/>
      <c r="AT1068" s="13"/>
      <c r="AU1068" s="13"/>
      <c r="AV1068" s="13"/>
      <c r="AW1068" s="13"/>
      <c r="AX1068" s="13"/>
      <c r="AY1068" s="13"/>
      <c r="AZ1068" s="13"/>
      <c r="BA1068" s="13"/>
      <c r="BB1068" s="13"/>
      <c r="BC1068" s="13"/>
      <c r="BD1068" s="13"/>
      <c r="BE1068" s="13"/>
      <c r="BF1068" s="13"/>
      <c r="BG1068" s="13"/>
    </row>
    <row r="1069" spans="1:59" x14ac:dyDescent="0.35">
      <c r="A1069" s="13"/>
      <c r="B1069" s="13"/>
      <c r="C1069" s="13"/>
      <c r="D1069" s="13"/>
      <c r="E1069" s="13"/>
      <c r="F1069" s="13"/>
      <c r="G1069" s="13"/>
      <c r="H1069" s="13"/>
      <c r="I1069" s="13"/>
      <c r="J1069" s="13"/>
      <c r="K1069" s="13"/>
      <c r="L1069" s="13"/>
      <c r="M1069" s="13"/>
      <c r="N1069" s="13"/>
      <c r="O1069" s="13"/>
      <c r="P1069" s="13"/>
      <c r="Q1069" s="13"/>
      <c r="R1069" s="13"/>
      <c r="S1069" s="13"/>
      <c r="T1069" s="13"/>
      <c r="U1069" s="13"/>
      <c r="V1069" s="13"/>
      <c r="W1069" s="13"/>
      <c r="X1069" s="13"/>
      <c r="Y1069" s="13"/>
      <c r="Z1069" s="13"/>
      <c r="AA1069" s="13"/>
      <c r="AB1069" s="13"/>
      <c r="AC1069" s="13"/>
      <c r="AD1069" s="13"/>
      <c r="AE1069" s="13"/>
      <c r="AF1069" s="13"/>
      <c r="AG1069" s="13"/>
      <c r="AH1069" s="13"/>
      <c r="AI1069" s="13"/>
      <c r="AJ1069" s="13"/>
      <c r="AK1069" s="13"/>
      <c r="AL1069" s="13"/>
      <c r="AM1069" s="13"/>
      <c r="AN1069" s="13"/>
      <c r="AO1069" s="13"/>
      <c r="AP1069" s="13"/>
      <c r="AQ1069" s="13"/>
      <c r="AR1069" s="13"/>
      <c r="AS1069" s="13"/>
      <c r="AT1069" s="13"/>
      <c r="AU1069" s="13"/>
      <c r="AV1069" s="13"/>
      <c r="AW1069" s="13"/>
      <c r="AX1069" s="13"/>
      <c r="AY1069" s="13"/>
      <c r="AZ1069" s="13"/>
      <c r="BA1069" s="13"/>
      <c r="BB1069" s="13"/>
      <c r="BC1069" s="13"/>
      <c r="BD1069" s="13"/>
      <c r="BE1069" s="13"/>
      <c r="BF1069" s="13"/>
      <c r="BG1069" s="13"/>
    </row>
    <row r="1070" spans="1:59" x14ac:dyDescent="0.35">
      <c r="A1070" s="13"/>
      <c r="B1070" s="13"/>
      <c r="C1070" s="13"/>
      <c r="D1070" s="13"/>
      <c r="E1070" s="13"/>
      <c r="F1070" s="13"/>
      <c r="G1070" s="13"/>
      <c r="H1070" s="13"/>
      <c r="I1070" s="13"/>
      <c r="J1070" s="13"/>
      <c r="K1070" s="13"/>
      <c r="L1070" s="13"/>
      <c r="M1070" s="13"/>
      <c r="N1070" s="13"/>
      <c r="O1070" s="13"/>
      <c r="P1070" s="13"/>
      <c r="Q1070" s="13"/>
      <c r="R1070" s="13"/>
      <c r="S1070" s="13"/>
      <c r="T1070" s="13"/>
      <c r="U1070" s="13"/>
      <c r="V1070" s="13"/>
      <c r="W1070" s="13"/>
      <c r="X1070" s="13"/>
      <c r="Y1070" s="13"/>
      <c r="Z1070" s="13"/>
      <c r="AA1070" s="13"/>
      <c r="AB1070" s="13"/>
      <c r="AC1070" s="13"/>
      <c r="AD1070" s="13"/>
      <c r="AE1070" s="13"/>
      <c r="AF1070" s="13"/>
      <c r="AG1070" s="13"/>
      <c r="AH1070" s="13"/>
      <c r="AI1070" s="13"/>
      <c r="AJ1070" s="13"/>
      <c r="AK1070" s="13"/>
      <c r="AL1070" s="13"/>
      <c r="AM1070" s="13"/>
      <c r="AN1070" s="13"/>
      <c r="AO1070" s="13"/>
      <c r="AP1070" s="13"/>
      <c r="AQ1070" s="13"/>
      <c r="AR1070" s="13"/>
      <c r="AS1070" s="13"/>
      <c r="AT1070" s="13"/>
      <c r="AU1070" s="13"/>
      <c r="AV1070" s="13"/>
      <c r="AW1070" s="13"/>
      <c r="AX1070" s="13"/>
      <c r="AY1070" s="13"/>
      <c r="AZ1070" s="13"/>
      <c r="BA1070" s="13"/>
      <c r="BB1070" s="13"/>
      <c r="BC1070" s="13"/>
      <c r="BD1070" s="13"/>
      <c r="BE1070" s="13"/>
      <c r="BF1070" s="13"/>
      <c r="BG1070" s="13"/>
    </row>
    <row r="1071" spans="1:59" x14ac:dyDescent="0.35">
      <c r="A1071" s="13"/>
      <c r="B1071" s="13"/>
      <c r="C1071" s="13"/>
      <c r="D1071" s="13"/>
      <c r="E1071" s="13"/>
      <c r="F1071" s="13"/>
      <c r="G1071" s="13"/>
      <c r="H1071" s="13"/>
      <c r="I1071" s="13"/>
      <c r="J1071" s="13"/>
      <c r="K1071" s="13"/>
      <c r="L1071" s="13"/>
      <c r="M1071" s="13"/>
      <c r="N1071" s="13"/>
      <c r="O1071" s="13"/>
      <c r="P1071" s="13"/>
      <c r="Q1071" s="13"/>
      <c r="R1071" s="13"/>
      <c r="S1071" s="13"/>
      <c r="T1071" s="13"/>
      <c r="U1071" s="13"/>
      <c r="V1071" s="13"/>
      <c r="W1071" s="13"/>
      <c r="X1071" s="13"/>
      <c r="Y1071" s="13"/>
      <c r="Z1071" s="13"/>
      <c r="AA1071" s="13"/>
      <c r="AB1071" s="13"/>
      <c r="AC1071" s="13"/>
      <c r="AD1071" s="13"/>
      <c r="AE1071" s="13"/>
      <c r="AF1071" s="13"/>
      <c r="AG1071" s="13"/>
      <c r="AH1071" s="13"/>
      <c r="AI1071" s="13"/>
      <c r="AJ1071" s="13"/>
      <c r="AK1071" s="13"/>
      <c r="AL1071" s="13"/>
      <c r="AM1071" s="13"/>
      <c r="AN1071" s="13"/>
      <c r="AO1071" s="13"/>
      <c r="AP1071" s="13"/>
      <c r="AQ1071" s="13"/>
      <c r="AR1071" s="13"/>
      <c r="AS1071" s="13"/>
      <c r="AT1071" s="13"/>
      <c r="AU1071" s="13"/>
      <c r="AV1071" s="13"/>
      <c r="AW1071" s="13"/>
      <c r="AX1071" s="13"/>
      <c r="AY1071" s="13"/>
      <c r="AZ1071" s="13"/>
      <c r="BA1071" s="13"/>
      <c r="BB1071" s="13"/>
      <c r="BC1071" s="13"/>
      <c r="BD1071" s="13"/>
      <c r="BE1071" s="13"/>
      <c r="BF1071" s="13"/>
      <c r="BG1071" s="13"/>
    </row>
    <row r="1072" spans="1:59" x14ac:dyDescent="0.35">
      <c r="A1072" s="13"/>
      <c r="B1072" s="13"/>
      <c r="C1072" s="13"/>
      <c r="D1072" s="13"/>
      <c r="E1072" s="13"/>
      <c r="F1072" s="13"/>
      <c r="G1072" s="13"/>
      <c r="H1072" s="13"/>
      <c r="I1072" s="13"/>
      <c r="J1072" s="13"/>
      <c r="K1072" s="13"/>
      <c r="L1072" s="13"/>
      <c r="M1072" s="13"/>
      <c r="N1072" s="13"/>
      <c r="O1072" s="13"/>
      <c r="P1072" s="13"/>
      <c r="Q1072" s="13"/>
      <c r="R1072" s="13"/>
      <c r="S1072" s="13"/>
      <c r="T1072" s="13"/>
      <c r="U1072" s="13"/>
      <c r="V1072" s="13"/>
      <c r="W1072" s="13"/>
      <c r="X1072" s="13"/>
      <c r="Y1072" s="13"/>
      <c r="Z1072" s="13"/>
      <c r="AA1072" s="13"/>
      <c r="AB1072" s="13"/>
      <c r="AC1072" s="13"/>
      <c r="AD1072" s="13"/>
      <c r="AE1072" s="13"/>
      <c r="AF1072" s="13"/>
      <c r="AG1072" s="13"/>
      <c r="AH1072" s="13"/>
      <c r="AI1072" s="13"/>
      <c r="AJ1072" s="13"/>
      <c r="AK1072" s="13"/>
      <c r="AL1072" s="13"/>
      <c r="AM1072" s="13"/>
      <c r="AN1072" s="13"/>
      <c r="AO1072" s="13"/>
      <c r="AP1072" s="13"/>
      <c r="AQ1072" s="13"/>
      <c r="AR1072" s="13"/>
      <c r="AS1072" s="13"/>
      <c r="AT1072" s="13"/>
      <c r="AU1072" s="13"/>
      <c r="AV1072" s="13"/>
      <c r="AW1072" s="13"/>
      <c r="AX1072" s="13"/>
      <c r="AY1072" s="13"/>
      <c r="AZ1072" s="13"/>
      <c r="BA1072" s="13"/>
      <c r="BB1072" s="13"/>
      <c r="BC1072" s="13"/>
      <c r="BD1072" s="13"/>
      <c r="BE1072" s="13"/>
      <c r="BF1072" s="13"/>
      <c r="BG1072" s="13"/>
    </row>
    <row r="1073" spans="1:59" x14ac:dyDescent="0.35">
      <c r="A1073" s="13"/>
      <c r="B1073" s="13"/>
      <c r="C1073" s="13"/>
      <c r="D1073" s="13"/>
      <c r="E1073" s="13"/>
      <c r="F1073" s="13"/>
      <c r="G1073" s="13"/>
      <c r="H1073" s="13"/>
      <c r="I1073" s="13"/>
      <c r="J1073" s="13"/>
      <c r="K1073" s="13"/>
      <c r="L1073" s="13"/>
      <c r="M1073" s="13"/>
      <c r="N1073" s="13"/>
      <c r="O1073" s="13"/>
      <c r="P1073" s="13"/>
      <c r="Q1073" s="13"/>
      <c r="R1073" s="13"/>
      <c r="S1073" s="13"/>
      <c r="T1073" s="13"/>
      <c r="U1073" s="13"/>
      <c r="V1073" s="13"/>
      <c r="W1073" s="13"/>
      <c r="X1073" s="13"/>
      <c r="Y1073" s="13"/>
      <c r="Z1073" s="13"/>
      <c r="AA1073" s="13"/>
      <c r="AB1073" s="13"/>
      <c r="AC1073" s="13"/>
      <c r="AD1073" s="13"/>
      <c r="AE1073" s="13"/>
      <c r="AF1073" s="13"/>
      <c r="AG1073" s="13"/>
      <c r="AH1073" s="13"/>
      <c r="AI1073" s="13"/>
      <c r="AJ1073" s="13"/>
      <c r="AK1073" s="13"/>
      <c r="AL1073" s="13"/>
      <c r="AM1073" s="13"/>
      <c r="AN1073" s="13"/>
      <c r="AO1073" s="13"/>
      <c r="AP1073" s="13"/>
      <c r="AQ1073" s="13"/>
      <c r="AR1073" s="13"/>
      <c r="AS1073" s="13"/>
      <c r="AT1073" s="13"/>
      <c r="AU1073" s="13"/>
      <c r="AV1073" s="13"/>
      <c r="AW1073" s="13"/>
      <c r="AX1073" s="13"/>
      <c r="AY1073" s="13"/>
      <c r="AZ1073" s="13"/>
      <c r="BA1073" s="13"/>
      <c r="BB1073" s="13"/>
      <c r="BC1073" s="13"/>
      <c r="BD1073" s="13"/>
      <c r="BE1073" s="13"/>
      <c r="BF1073" s="13"/>
      <c r="BG1073" s="13"/>
    </row>
    <row r="1074" spans="1:59" x14ac:dyDescent="0.35">
      <c r="A1074" s="13"/>
      <c r="B1074" s="13"/>
      <c r="C1074" s="13"/>
      <c r="D1074" s="13"/>
      <c r="E1074" s="13"/>
      <c r="F1074" s="13"/>
      <c r="G1074" s="13"/>
      <c r="H1074" s="13"/>
      <c r="I1074" s="13"/>
      <c r="J1074" s="13"/>
      <c r="K1074" s="13"/>
      <c r="L1074" s="13"/>
      <c r="M1074" s="13"/>
      <c r="N1074" s="13"/>
      <c r="O1074" s="13"/>
      <c r="P1074" s="13"/>
      <c r="Q1074" s="13"/>
      <c r="R1074" s="13"/>
      <c r="S1074" s="13"/>
      <c r="T1074" s="13"/>
      <c r="U1074" s="13"/>
      <c r="V1074" s="13"/>
      <c r="W1074" s="13"/>
      <c r="X1074" s="13"/>
      <c r="Y1074" s="13"/>
      <c r="Z1074" s="13"/>
      <c r="AA1074" s="13"/>
      <c r="AB1074" s="13"/>
      <c r="AC1074" s="13"/>
      <c r="AD1074" s="13"/>
      <c r="AE1074" s="13"/>
      <c r="AF1074" s="13"/>
      <c r="AG1074" s="13"/>
      <c r="AH1074" s="13"/>
      <c r="AI1074" s="13"/>
      <c r="AJ1074" s="13"/>
      <c r="AK1074" s="13"/>
      <c r="AL1074" s="13"/>
      <c r="AM1074" s="13"/>
      <c r="AN1074" s="13"/>
      <c r="AO1074" s="13"/>
      <c r="AP1074" s="13"/>
      <c r="AQ1074" s="13"/>
      <c r="AR1074" s="13"/>
      <c r="AS1074" s="13"/>
      <c r="AT1074" s="13"/>
      <c r="AU1074" s="13"/>
      <c r="AV1074" s="13"/>
      <c r="AW1074" s="13"/>
      <c r="AX1074" s="13"/>
      <c r="AY1074" s="13"/>
      <c r="AZ1074" s="13"/>
      <c r="BA1074" s="13"/>
      <c r="BB1074" s="13"/>
      <c r="BC1074" s="13"/>
      <c r="BD1074" s="13"/>
      <c r="BE1074" s="13"/>
      <c r="BF1074" s="13"/>
      <c r="BG1074" s="13"/>
    </row>
    <row r="1075" spans="1:59" x14ac:dyDescent="0.35">
      <c r="A1075" s="13"/>
      <c r="B1075" s="13"/>
      <c r="C1075" s="13"/>
      <c r="D1075" s="13"/>
      <c r="E1075" s="13"/>
      <c r="F1075" s="13"/>
      <c r="G1075" s="13"/>
      <c r="H1075" s="13"/>
      <c r="I1075" s="13"/>
      <c r="J1075" s="13"/>
      <c r="K1075" s="13"/>
      <c r="L1075" s="13"/>
      <c r="M1075" s="13"/>
      <c r="N1075" s="13"/>
      <c r="O1075" s="13"/>
      <c r="P1075" s="13"/>
      <c r="Q1075" s="13"/>
      <c r="R1075" s="13"/>
      <c r="S1075" s="13"/>
      <c r="T1075" s="13"/>
      <c r="U1075" s="13"/>
      <c r="V1075" s="13"/>
      <c r="W1075" s="13"/>
      <c r="X1075" s="13"/>
      <c r="Y1075" s="13"/>
      <c r="Z1075" s="13"/>
      <c r="AA1075" s="13"/>
      <c r="AB1075" s="13"/>
      <c r="AC1075" s="13"/>
      <c r="AD1075" s="13"/>
      <c r="AE1075" s="13"/>
      <c r="AF1075" s="13"/>
      <c r="AG1075" s="13"/>
      <c r="AH1075" s="13"/>
      <c r="AI1075" s="13"/>
      <c r="AJ1075" s="13"/>
      <c r="AK1075" s="13"/>
      <c r="AL1075" s="13"/>
      <c r="AM1075" s="13"/>
      <c r="AN1075" s="13"/>
      <c r="AO1075" s="13"/>
      <c r="AP1075" s="13"/>
      <c r="AQ1075" s="13"/>
      <c r="AR1075" s="13"/>
      <c r="AS1075" s="13"/>
      <c r="AT1075" s="13"/>
      <c r="AU1075" s="13"/>
      <c r="AV1075" s="13"/>
      <c r="AW1075" s="13"/>
      <c r="AX1075" s="13"/>
      <c r="AY1075" s="13"/>
      <c r="AZ1075" s="13"/>
      <c r="BA1075" s="13"/>
      <c r="BB1075" s="13"/>
      <c r="BC1075" s="13"/>
      <c r="BD1075" s="13"/>
      <c r="BE1075" s="13"/>
      <c r="BF1075" s="13"/>
      <c r="BG1075" s="13"/>
    </row>
    <row r="1076" spans="1:59" x14ac:dyDescent="0.35">
      <c r="A1076" s="13"/>
      <c r="B1076" s="13"/>
      <c r="C1076" s="13"/>
      <c r="D1076" s="13"/>
      <c r="E1076" s="13"/>
      <c r="F1076" s="13"/>
      <c r="G1076" s="13"/>
      <c r="H1076" s="13"/>
      <c r="I1076" s="13"/>
      <c r="J1076" s="13"/>
      <c r="K1076" s="13"/>
      <c r="L1076" s="13"/>
      <c r="M1076" s="13"/>
      <c r="N1076" s="13"/>
      <c r="O1076" s="13"/>
      <c r="P1076" s="13"/>
      <c r="Q1076" s="13"/>
      <c r="R1076" s="13"/>
      <c r="S1076" s="13"/>
      <c r="T1076" s="13"/>
      <c r="U1076" s="13"/>
      <c r="V1076" s="13"/>
      <c r="W1076" s="13"/>
      <c r="X1076" s="13"/>
      <c r="Y1076" s="13"/>
      <c r="Z1076" s="13"/>
      <c r="AA1076" s="13"/>
      <c r="AB1076" s="13"/>
      <c r="AC1076" s="13"/>
      <c r="AD1076" s="13"/>
      <c r="AE1076" s="13"/>
      <c r="AF1076" s="13"/>
      <c r="AG1076" s="13"/>
      <c r="AH1076" s="13"/>
      <c r="AI1076" s="13"/>
      <c r="AJ1076" s="13"/>
      <c r="AK1076" s="13"/>
      <c r="AL1076" s="13"/>
      <c r="AM1076" s="13"/>
      <c r="AN1076" s="13"/>
      <c r="AO1076" s="13"/>
      <c r="AP1076" s="13"/>
      <c r="AQ1076" s="13"/>
      <c r="AR1076" s="13"/>
      <c r="AS1076" s="13"/>
      <c r="AT1076" s="13"/>
      <c r="AU1076" s="13"/>
      <c r="AV1076" s="13"/>
      <c r="AW1076" s="13"/>
      <c r="AX1076" s="13"/>
      <c r="AY1076" s="13"/>
      <c r="AZ1076" s="13"/>
      <c r="BA1076" s="13"/>
      <c r="BB1076" s="13"/>
      <c r="BC1076" s="13"/>
      <c r="BD1076" s="13"/>
      <c r="BE1076" s="13"/>
      <c r="BF1076" s="13"/>
      <c r="BG1076" s="13"/>
    </row>
    <row r="1077" spans="1:59" x14ac:dyDescent="0.35">
      <c r="A1077" s="13"/>
      <c r="B1077" s="13"/>
      <c r="C1077" s="13"/>
      <c r="D1077" s="13"/>
      <c r="E1077" s="13"/>
      <c r="F1077" s="13"/>
      <c r="G1077" s="13"/>
      <c r="H1077" s="13"/>
      <c r="I1077" s="13"/>
      <c r="J1077" s="13"/>
      <c r="K1077" s="13"/>
      <c r="L1077" s="13"/>
      <c r="M1077" s="13"/>
      <c r="N1077" s="13"/>
      <c r="O1077" s="13"/>
      <c r="P1077" s="13"/>
      <c r="Q1077" s="13"/>
      <c r="R1077" s="13"/>
      <c r="S1077" s="13"/>
      <c r="T1077" s="13"/>
      <c r="U1077" s="13"/>
      <c r="V1077" s="13"/>
      <c r="W1077" s="13"/>
      <c r="X1077" s="13"/>
      <c r="Y1077" s="13"/>
      <c r="Z1077" s="13"/>
      <c r="AA1077" s="13"/>
      <c r="AB1077" s="13"/>
      <c r="AC1077" s="13"/>
      <c r="AD1077" s="13"/>
      <c r="AE1077" s="13"/>
      <c r="AF1077" s="13"/>
      <c r="AG1077" s="13"/>
      <c r="AH1077" s="13"/>
      <c r="AI1077" s="13"/>
      <c r="AJ1077" s="13"/>
      <c r="AK1077" s="13"/>
      <c r="AL1077" s="13"/>
      <c r="AM1077" s="13"/>
      <c r="AN1077" s="13"/>
      <c r="AO1077" s="13"/>
      <c r="AP1077" s="13"/>
      <c r="AQ1077" s="13"/>
      <c r="AR1077" s="13"/>
      <c r="AS1077" s="13"/>
      <c r="AT1077" s="13"/>
      <c r="AU1077" s="13"/>
      <c r="AV1077" s="13"/>
      <c r="AW1077" s="13"/>
      <c r="AX1077" s="13"/>
      <c r="AY1077" s="13"/>
      <c r="AZ1077" s="13"/>
      <c r="BA1077" s="13"/>
      <c r="BB1077" s="13"/>
      <c r="BC1077" s="13"/>
      <c r="BD1077" s="13"/>
      <c r="BE1077" s="13"/>
      <c r="BF1077" s="13"/>
      <c r="BG1077" s="13"/>
    </row>
    <row r="1078" spans="1:59" x14ac:dyDescent="0.35">
      <c r="A1078" s="13"/>
      <c r="B1078" s="13"/>
      <c r="C1078" s="13"/>
      <c r="D1078" s="13"/>
      <c r="E1078" s="13"/>
      <c r="F1078" s="13"/>
      <c r="G1078" s="13"/>
      <c r="H1078" s="13"/>
      <c r="I1078" s="13"/>
      <c r="J1078" s="13"/>
      <c r="K1078" s="13"/>
      <c r="L1078" s="13"/>
      <c r="M1078" s="13"/>
      <c r="N1078" s="13"/>
      <c r="O1078" s="13"/>
      <c r="P1078" s="13"/>
      <c r="Q1078" s="13"/>
      <c r="R1078" s="13"/>
      <c r="S1078" s="13"/>
      <c r="T1078" s="13"/>
      <c r="U1078" s="13"/>
      <c r="V1078" s="13"/>
      <c r="W1078" s="13"/>
      <c r="X1078" s="13"/>
      <c r="Y1078" s="13"/>
      <c r="Z1078" s="13"/>
      <c r="AA1078" s="13"/>
      <c r="AB1078" s="13"/>
      <c r="AC1078" s="13"/>
      <c r="AD1078" s="13"/>
      <c r="AE1078" s="13"/>
      <c r="AF1078" s="13"/>
      <c r="AG1078" s="13"/>
      <c r="AH1078" s="13"/>
      <c r="AI1078" s="13"/>
      <c r="AJ1078" s="13"/>
      <c r="AK1078" s="13"/>
      <c r="AL1078" s="13"/>
      <c r="AM1078" s="13"/>
      <c r="AN1078" s="13"/>
      <c r="AO1078" s="13"/>
      <c r="AP1078" s="13"/>
      <c r="AQ1078" s="13"/>
      <c r="AR1078" s="13"/>
      <c r="AS1078" s="13"/>
      <c r="AT1078" s="13"/>
      <c r="AU1078" s="13"/>
      <c r="AV1078" s="13"/>
      <c r="AW1078" s="13"/>
      <c r="AX1078" s="13"/>
      <c r="AY1078" s="13"/>
      <c r="AZ1078" s="13"/>
      <c r="BA1078" s="13"/>
      <c r="BB1078" s="13"/>
      <c r="BC1078" s="13"/>
      <c r="BD1078" s="13"/>
      <c r="BE1078" s="13"/>
      <c r="BF1078" s="13"/>
      <c r="BG1078" s="13"/>
    </row>
    <row r="1079" spans="1:59" x14ac:dyDescent="0.35">
      <c r="A1079" s="13"/>
      <c r="B1079" s="13"/>
      <c r="C1079" s="13"/>
      <c r="D1079" s="13"/>
      <c r="E1079" s="13"/>
      <c r="F1079" s="13"/>
      <c r="G1079" s="13"/>
      <c r="H1079" s="13"/>
      <c r="I1079" s="13"/>
      <c r="J1079" s="13"/>
      <c r="K1079" s="13"/>
      <c r="L1079" s="13"/>
      <c r="M1079" s="13"/>
      <c r="N1079" s="13"/>
      <c r="O1079" s="13"/>
      <c r="P1079" s="13"/>
      <c r="Q1079" s="13"/>
      <c r="R1079" s="13"/>
      <c r="S1079" s="13"/>
      <c r="T1079" s="13"/>
      <c r="U1079" s="13"/>
      <c r="V1079" s="13"/>
      <c r="W1079" s="13"/>
      <c r="X1079" s="13"/>
      <c r="Y1079" s="13"/>
      <c r="Z1079" s="13"/>
      <c r="AA1079" s="13"/>
      <c r="AB1079" s="13"/>
      <c r="AC1079" s="13"/>
      <c r="AD1079" s="13"/>
      <c r="AE1079" s="13"/>
      <c r="AF1079" s="13"/>
      <c r="AG1079" s="13"/>
      <c r="AH1079" s="13"/>
      <c r="AI1079" s="13"/>
      <c r="AJ1079" s="13"/>
      <c r="AK1079" s="13"/>
      <c r="AL1079" s="13"/>
      <c r="AM1079" s="13"/>
      <c r="AN1079" s="13"/>
      <c r="AO1079" s="13"/>
      <c r="AP1079" s="13"/>
      <c r="AQ1079" s="13"/>
      <c r="AR1079" s="13"/>
      <c r="AS1079" s="13"/>
      <c r="AT1079" s="13"/>
      <c r="AU1079" s="13"/>
      <c r="AV1079" s="13"/>
      <c r="AW1079" s="13"/>
      <c r="AX1079" s="13"/>
      <c r="AY1079" s="13"/>
      <c r="AZ1079" s="13"/>
      <c r="BA1079" s="13"/>
      <c r="BB1079" s="13"/>
      <c r="BC1079" s="13"/>
      <c r="BD1079" s="13"/>
      <c r="BE1079" s="13"/>
      <c r="BF1079" s="13"/>
      <c r="BG1079" s="13"/>
    </row>
    <row r="1080" spans="1:59" x14ac:dyDescent="0.35">
      <c r="A1080" s="13"/>
      <c r="B1080" s="13"/>
      <c r="C1080" s="13"/>
      <c r="D1080" s="13"/>
      <c r="E1080" s="13"/>
      <c r="F1080" s="13"/>
      <c r="G1080" s="13"/>
      <c r="H1080" s="13"/>
      <c r="I1080" s="13"/>
      <c r="J1080" s="13"/>
      <c r="K1080" s="13"/>
      <c r="L1080" s="13"/>
      <c r="M1080" s="13"/>
      <c r="N1080" s="13"/>
      <c r="O1080" s="13"/>
      <c r="P1080" s="13"/>
      <c r="Q1080" s="13"/>
      <c r="R1080" s="13"/>
      <c r="S1080" s="13"/>
      <c r="T1080" s="13"/>
      <c r="U1080" s="13"/>
      <c r="V1080" s="13"/>
      <c r="W1080" s="13"/>
      <c r="X1080" s="13"/>
      <c r="Y1080" s="13"/>
      <c r="Z1080" s="13"/>
      <c r="AA1080" s="13"/>
      <c r="AB1080" s="13"/>
      <c r="AC1080" s="13"/>
      <c r="AD1080" s="13"/>
      <c r="AE1080" s="13"/>
      <c r="AF1080" s="13"/>
      <c r="AG1080" s="13"/>
      <c r="AH1080" s="13"/>
      <c r="AI1080" s="13"/>
      <c r="AJ1080" s="13"/>
      <c r="AK1080" s="13"/>
      <c r="AL1080" s="13"/>
      <c r="AM1080" s="13"/>
      <c r="AN1080" s="13"/>
      <c r="AO1080" s="13"/>
      <c r="AP1080" s="13"/>
      <c r="AQ1080" s="13"/>
      <c r="AR1080" s="13"/>
      <c r="AS1080" s="13"/>
      <c r="AT1080" s="13"/>
      <c r="AU1080" s="13"/>
      <c r="AV1080" s="13"/>
      <c r="AW1080" s="13"/>
      <c r="AX1080" s="13"/>
      <c r="AY1080" s="13"/>
      <c r="AZ1080" s="13"/>
      <c r="BA1080" s="13"/>
      <c r="BB1080" s="13"/>
      <c r="BC1080" s="13"/>
      <c r="BD1080" s="13"/>
      <c r="BE1080" s="13"/>
      <c r="BF1080" s="13"/>
      <c r="BG1080" s="13"/>
    </row>
    <row r="1081" spans="1:59" x14ac:dyDescent="0.35">
      <c r="A1081" s="13"/>
      <c r="B1081" s="13"/>
      <c r="C1081" s="13"/>
      <c r="D1081" s="13"/>
      <c r="E1081" s="13"/>
      <c r="F1081" s="13"/>
      <c r="G1081" s="13"/>
      <c r="H1081" s="13"/>
      <c r="I1081" s="13"/>
      <c r="J1081" s="13"/>
      <c r="K1081" s="13"/>
      <c r="L1081" s="13"/>
      <c r="M1081" s="13"/>
      <c r="N1081" s="13"/>
      <c r="O1081" s="13"/>
      <c r="P1081" s="13"/>
      <c r="Q1081" s="13"/>
      <c r="R1081" s="13"/>
      <c r="S1081" s="13"/>
      <c r="T1081" s="13"/>
      <c r="U1081" s="13"/>
      <c r="V1081" s="13"/>
      <c r="W1081" s="13"/>
      <c r="X1081" s="13"/>
      <c r="Y1081" s="13"/>
      <c r="Z1081" s="13"/>
      <c r="AA1081" s="13"/>
      <c r="AB1081" s="13"/>
      <c r="AC1081" s="13"/>
      <c r="AD1081" s="13"/>
      <c r="AE1081" s="13"/>
      <c r="AF1081" s="13"/>
      <c r="AG1081" s="13"/>
      <c r="AH1081" s="13"/>
      <c r="AI1081" s="13"/>
      <c r="AJ1081" s="13"/>
      <c r="AK1081" s="13"/>
      <c r="AL1081" s="13"/>
      <c r="AM1081" s="13"/>
      <c r="AN1081" s="13"/>
      <c r="AO1081" s="13"/>
      <c r="AP1081" s="13"/>
      <c r="AQ1081" s="13"/>
      <c r="AR1081" s="13"/>
      <c r="AS1081" s="13"/>
      <c r="AT1081" s="13"/>
      <c r="AU1081" s="13"/>
      <c r="AV1081" s="13"/>
      <c r="AW1081" s="13"/>
      <c r="AX1081" s="13"/>
      <c r="AY1081" s="13"/>
      <c r="AZ1081" s="13"/>
      <c r="BA1081" s="13"/>
      <c r="BB1081" s="13"/>
      <c r="BC1081" s="13"/>
      <c r="BD1081" s="13"/>
      <c r="BE1081" s="13"/>
      <c r="BF1081" s="13"/>
      <c r="BG1081" s="13"/>
    </row>
    <row r="1082" spans="1:59" x14ac:dyDescent="0.35">
      <c r="A1082" s="13"/>
      <c r="B1082" s="13"/>
      <c r="C1082" s="13"/>
      <c r="D1082" s="13"/>
      <c r="E1082" s="13"/>
      <c r="F1082" s="13"/>
      <c r="G1082" s="13"/>
      <c r="H1082" s="13"/>
      <c r="I1082" s="13"/>
      <c r="J1082" s="13"/>
      <c r="K1082" s="13"/>
      <c r="L1082" s="13"/>
      <c r="M1082" s="13"/>
      <c r="N1082" s="13"/>
      <c r="O1082" s="13"/>
      <c r="P1082" s="13"/>
      <c r="Q1082" s="13"/>
      <c r="R1082" s="13"/>
      <c r="S1082" s="13"/>
      <c r="T1082" s="13"/>
      <c r="U1082" s="13"/>
      <c r="V1082" s="13"/>
      <c r="W1082" s="13"/>
      <c r="X1082" s="13"/>
      <c r="Y1082" s="13"/>
      <c r="Z1082" s="13"/>
      <c r="AA1082" s="13"/>
      <c r="AB1082" s="13"/>
      <c r="AC1082" s="13"/>
      <c r="AD1082" s="13"/>
      <c r="AE1082" s="13"/>
      <c r="AF1082" s="13"/>
      <c r="AG1082" s="13"/>
      <c r="AH1082" s="13"/>
      <c r="AI1082" s="13"/>
      <c r="AJ1082" s="13"/>
      <c r="AK1082" s="13"/>
      <c r="AL1082" s="13"/>
      <c r="AM1082" s="13"/>
      <c r="AN1082" s="13"/>
      <c r="AO1082" s="13"/>
      <c r="AP1082" s="13"/>
      <c r="AQ1082" s="13"/>
      <c r="AR1082" s="13"/>
      <c r="AS1082" s="13"/>
      <c r="AT1082" s="13"/>
      <c r="AU1082" s="13"/>
      <c r="AV1082" s="13"/>
      <c r="AW1082" s="13"/>
      <c r="AX1082" s="13"/>
      <c r="AY1082" s="13"/>
      <c r="AZ1082" s="13"/>
      <c r="BA1082" s="13"/>
      <c r="BB1082" s="13"/>
      <c r="BC1082" s="13"/>
      <c r="BD1082" s="13"/>
      <c r="BE1082" s="13"/>
      <c r="BF1082" s="13"/>
      <c r="BG1082" s="13"/>
    </row>
    <row r="1083" spans="1:59" x14ac:dyDescent="0.35">
      <c r="A1083" s="13"/>
      <c r="B1083" s="13"/>
      <c r="C1083" s="13"/>
      <c r="D1083" s="13"/>
      <c r="E1083" s="13"/>
      <c r="F1083" s="13"/>
      <c r="G1083" s="13"/>
      <c r="H1083" s="13"/>
      <c r="I1083" s="13"/>
      <c r="J1083" s="13"/>
      <c r="K1083" s="13"/>
      <c r="L1083" s="13"/>
      <c r="M1083" s="13"/>
      <c r="N1083" s="13"/>
      <c r="O1083" s="13"/>
      <c r="P1083" s="13"/>
      <c r="Q1083" s="13"/>
      <c r="R1083" s="13"/>
      <c r="S1083" s="13"/>
      <c r="T1083" s="13"/>
      <c r="U1083" s="13"/>
      <c r="V1083" s="13"/>
      <c r="W1083" s="13"/>
      <c r="X1083" s="13"/>
      <c r="Y1083" s="13"/>
      <c r="Z1083" s="13"/>
      <c r="AA1083" s="13"/>
      <c r="AB1083" s="13"/>
      <c r="AC1083" s="13"/>
      <c r="AD1083" s="13"/>
      <c r="AE1083" s="13"/>
      <c r="AF1083" s="13"/>
      <c r="AG1083" s="13"/>
      <c r="AH1083" s="13"/>
      <c r="AI1083" s="13"/>
      <c r="AJ1083" s="13"/>
      <c r="AK1083" s="13"/>
      <c r="AL1083" s="13"/>
      <c r="AM1083" s="13"/>
      <c r="AN1083" s="13"/>
      <c r="AO1083" s="13"/>
      <c r="AP1083" s="13"/>
      <c r="AQ1083" s="13"/>
      <c r="AR1083" s="13"/>
      <c r="AS1083" s="13"/>
      <c r="AT1083" s="13"/>
      <c r="AU1083" s="13"/>
      <c r="AV1083" s="13"/>
      <c r="AW1083" s="13"/>
      <c r="AX1083" s="13"/>
      <c r="AY1083" s="13"/>
      <c r="AZ1083" s="13"/>
      <c r="BA1083" s="13"/>
      <c r="BB1083" s="13"/>
      <c r="BC1083" s="13"/>
      <c r="BD1083" s="13"/>
      <c r="BE1083" s="13"/>
      <c r="BF1083" s="13"/>
      <c r="BG1083" s="13"/>
    </row>
    <row r="1084" spans="1:59" x14ac:dyDescent="0.35">
      <c r="A1084" s="13"/>
      <c r="B1084" s="13"/>
      <c r="C1084" s="13"/>
      <c r="D1084" s="13"/>
      <c r="E1084" s="13"/>
      <c r="F1084" s="13"/>
      <c r="G1084" s="13"/>
      <c r="H1084" s="13"/>
      <c r="I1084" s="13"/>
      <c r="J1084" s="13"/>
      <c r="K1084" s="13"/>
      <c r="L1084" s="13"/>
      <c r="M1084" s="13"/>
      <c r="N1084" s="13"/>
      <c r="O1084" s="13"/>
      <c r="P1084" s="13"/>
      <c r="Q1084" s="13"/>
      <c r="R1084" s="13"/>
      <c r="S1084" s="13"/>
      <c r="T1084" s="13"/>
      <c r="U1084" s="13"/>
      <c r="V1084" s="13"/>
      <c r="W1084" s="13"/>
      <c r="X1084" s="13"/>
      <c r="Y1084" s="13"/>
      <c r="Z1084" s="13"/>
      <c r="AA1084" s="13"/>
      <c r="AB1084" s="13"/>
      <c r="AC1084" s="13"/>
      <c r="AD1084" s="13"/>
      <c r="AE1084" s="13"/>
      <c r="AF1084" s="13"/>
      <c r="AG1084" s="13"/>
      <c r="AH1084" s="13"/>
      <c r="AI1084" s="13"/>
      <c r="AJ1084" s="13"/>
      <c r="AK1084" s="13"/>
      <c r="AL1084" s="13"/>
      <c r="AM1084" s="13"/>
      <c r="AN1084" s="13"/>
      <c r="AO1084" s="13"/>
      <c r="AP1084" s="13"/>
      <c r="AQ1084" s="13"/>
      <c r="AR1084" s="13"/>
      <c r="AS1084" s="13"/>
      <c r="AT1084" s="13"/>
      <c r="AU1084" s="13"/>
      <c r="AV1084" s="13"/>
      <c r="AW1084" s="13"/>
      <c r="AX1084" s="13"/>
      <c r="AY1084" s="13"/>
      <c r="AZ1084" s="13"/>
      <c r="BA1084" s="13"/>
      <c r="BB1084" s="13"/>
      <c r="BC1084" s="13"/>
      <c r="BD1084" s="13"/>
      <c r="BE1084" s="13"/>
      <c r="BF1084" s="13"/>
      <c r="BG1084" s="13"/>
    </row>
    <row r="1085" spans="1:59" x14ac:dyDescent="0.35">
      <c r="A1085" s="13"/>
      <c r="B1085" s="13"/>
      <c r="C1085" s="13"/>
      <c r="D1085" s="13"/>
      <c r="E1085" s="13"/>
      <c r="F1085" s="13"/>
      <c r="G1085" s="13"/>
      <c r="H1085" s="13"/>
      <c r="I1085" s="13"/>
      <c r="J1085" s="13"/>
      <c r="K1085" s="13"/>
      <c r="L1085" s="13"/>
      <c r="M1085" s="13"/>
      <c r="N1085" s="13"/>
      <c r="O1085" s="13"/>
      <c r="P1085" s="13"/>
      <c r="Q1085" s="13"/>
      <c r="R1085" s="13"/>
      <c r="S1085" s="13"/>
      <c r="T1085" s="13"/>
      <c r="U1085" s="13"/>
      <c r="V1085" s="13"/>
      <c r="W1085" s="13"/>
      <c r="X1085" s="13"/>
      <c r="Y1085" s="13"/>
      <c r="Z1085" s="13"/>
      <c r="AA1085" s="13"/>
      <c r="AB1085" s="13"/>
      <c r="AC1085" s="13"/>
      <c r="AD1085" s="13"/>
      <c r="AE1085" s="13"/>
      <c r="AF1085" s="13"/>
      <c r="AG1085" s="13"/>
      <c r="AH1085" s="13"/>
      <c r="AI1085" s="13"/>
      <c r="AJ1085" s="13"/>
      <c r="AK1085" s="13"/>
      <c r="AL1085" s="13"/>
      <c r="AM1085" s="13"/>
      <c r="AN1085" s="13"/>
      <c r="AO1085" s="13"/>
      <c r="AP1085" s="13"/>
      <c r="AQ1085" s="13"/>
      <c r="AR1085" s="13"/>
      <c r="AS1085" s="13"/>
      <c r="AT1085" s="13"/>
      <c r="AU1085" s="13"/>
      <c r="AV1085" s="13"/>
      <c r="AW1085" s="13"/>
      <c r="AX1085" s="13"/>
      <c r="AY1085" s="13"/>
      <c r="AZ1085" s="13"/>
      <c r="BA1085" s="13"/>
      <c r="BB1085" s="13"/>
      <c r="BC1085" s="13"/>
      <c r="BD1085" s="13"/>
      <c r="BE1085" s="13"/>
      <c r="BF1085" s="13"/>
      <c r="BG1085" s="13"/>
    </row>
    <row r="1086" spans="1:59" x14ac:dyDescent="0.35">
      <c r="A1086" s="13"/>
      <c r="B1086" s="13"/>
      <c r="C1086" s="13"/>
      <c r="D1086" s="13"/>
      <c r="E1086" s="13"/>
      <c r="F1086" s="13"/>
      <c r="G1086" s="13"/>
      <c r="H1086" s="13"/>
      <c r="I1086" s="13"/>
      <c r="J1086" s="13"/>
      <c r="K1086" s="13"/>
      <c r="L1086" s="13"/>
      <c r="M1086" s="13"/>
      <c r="N1086" s="13"/>
      <c r="O1086" s="13"/>
      <c r="P1086" s="13"/>
      <c r="Q1086" s="13"/>
      <c r="R1086" s="13"/>
      <c r="S1086" s="13"/>
      <c r="T1086" s="13"/>
      <c r="U1086" s="13"/>
      <c r="V1086" s="13"/>
      <c r="W1086" s="13"/>
      <c r="X1086" s="13"/>
      <c r="Y1086" s="13"/>
      <c r="Z1086" s="13"/>
      <c r="AA1086" s="13"/>
      <c r="AB1086" s="13"/>
      <c r="AC1086" s="13"/>
      <c r="AD1086" s="13"/>
      <c r="AE1086" s="13"/>
      <c r="AF1086" s="13"/>
      <c r="AG1086" s="13"/>
      <c r="AH1086" s="13"/>
      <c r="AI1086" s="13"/>
      <c r="AJ1086" s="13"/>
      <c r="AK1086" s="13"/>
      <c r="AL1086" s="13"/>
      <c r="AM1086" s="13"/>
      <c r="AN1086" s="13"/>
      <c r="AO1086" s="13"/>
      <c r="AP1086" s="13"/>
      <c r="AQ1086" s="13"/>
      <c r="AR1086" s="13"/>
      <c r="AS1086" s="13"/>
      <c r="AT1086" s="13"/>
      <c r="AU1086" s="13"/>
      <c r="AV1086" s="13"/>
      <c r="AW1086" s="13"/>
      <c r="AX1086" s="13"/>
      <c r="AY1086" s="13"/>
      <c r="AZ1086" s="13"/>
      <c r="BA1086" s="13"/>
      <c r="BB1086" s="13"/>
      <c r="BC1086" s="13"/>
      <c r="BD1086" s="13"/>
      <c r="BE1086" s="13"/>
      <c r="BF1086" s="13"/>
      <c r="BG1086" s="13"/>
    </row>
    <row r="1087" spans="1:59" x14ac:dyDescent="0.35">
      <c r="A1087" s="13"/>
      <c r="B1087" s="13"/>
      <c r="C1087" s="13"/>
      <c r="D1087" s="13"/>
      <c r="E1087" s="13"/>
      <c r="F1087" s="13"/>
      <c r="G1087" s="13"/>
      <c r="H1087" s="13"/>
      <c r="I1087" s="13"/>
      <c r="J1087" s="13"/>
      <c r="K1087" s="13"/>
      <c r="L1087" s="13"/>
      <c r="M1087" s="13"/>
      <c r="N1087" s="13"/>
      <c r="O1087" s="13"/>
      <c r="P1087" s="13"/>
      <c r="Q1087" s="13"/>
      <c r="R1087" s="13"/>
      <c r="S1087" s="13"/>
      <c r="T1087" s="13"/>
      <c r="U1087" s="13"/>
      <c r="V1087" s="13"/>
      <c r="W1087" s="13"/>
      <c r="X1087" s="13"/>
      <c r="Y1087" s="13"/>
      <c r="Z1087" s="13"/>
      <c r="AA1087" s="13"/>
      <c r="AB1087" s="13"/>
      <c r="AC1087" s="13"/>
      <c r="AD1087" s="13"/>
      <c r="AE1087" s="13"/>
      <c r="AF1087" s="13"/>
      <c r="AG1087" s="13"/>
      <c r="AH1087" s="13"/>
      <c r="AI1087" s="13"/>
      <c r="AJ1087" s="13"/>
      <c r="AK1087" s="13"/>
      <c r="AL1087" s="13"/>
      <c r="AM1087" s="13"/>
      <c r="AN1087" s="13"/>
      <c r="AO1087" s="13"/>
      <c r="AP1087" s="13"/>
      <c r="AQ1087" s="13"/>
      <c r="AR1087" s="13"/>
      <c r="AS1087" s="13"/>
      <c r="AT1087" s="13"/>
      <c r="AU1087" s="13"/>
      <c r="AV1087" s="13"/>
      <c r="AW1087" s="13"/>
      <c r="AX1087" s="13"/>
      <c r="AY1087" s="13"/>
      <c r="AZ1087" s="13"/>
      <c r="BA1087" s="13"/>
      <c r="BB1087" s="13"/>
      <c r="BC1087" s="13"/>
      <c r="BD1087" s="13"/>
      <c r="BE1087" s="13"/>
      <c r="BF1087" s="13"/>
      <c r="BG1087" s="13"/>
    </row>
    <row r="1088" spans="1:59" x14ac:dyDescent="0.35">
      <c r="A1088" s="13"/>
      <c r="B1088" s="13"/>
      <c r="C1088" s="13"/>
      <c r="D1088" s="13"/>
      <c r="E1088" s="13"/>
      <c r="F1088" s="13"/>
      <c r="G1088" s="13"/>
      <c r="H1088" s="13"/>
      <c r="I1088" s="13"/>
      <c r="J1088" s="13"/>
      <c r="K1088" s="13"/>
      <c r="L1088" s="13"/>
      <c r="M1088" s="13"/>
      <c r="N1088" s="13"/>
      <c r="O1088" s="13"/>
      <c r="P1088" s="13"/>
      <c r="Q1088" s="13"/>
      <c r="R1088" s="13"/>
      <c r="S1088" s="13"/>
      <c r="T1088" s="13"/>
      <c r="U1088" s="13"/>
      <c r="V1088" s="13"/>
      <c r="W1088" s="13"/>
      <c r="X1088" s="13"/>
      <c r="Y1088" s="13"/>
      <c r="Z1088" s="13"/>
      <c r="AA1088" s="13"/>
      <c r="AB1088" s="13"/>
      <c r="AC1088" s="13"/>
      <c r="AD1088" s="13"/>
      <c r="AE1088" s="13"/>
      <c r="AF1088" s="13"/>
      <c r="AG1088" s="13"/>
      <c r="AH1088" s="13"/>
      <c r="AI1088" s="13"/>
      <c r="AJ1088" s="13"/>
      <c r="AK1088" s="13"/>
      <c r="AL1088" s="13"/>
      <c r="AM1088" s="13"/>
      <c r="AN1088" s="13"/>
      <c r="AO1088" s="13"/>
      <c r="AP1088" s="13"/>
      <c r="AQ1088" s="13"/>
      <c r="AR1088" s="13"/>
      <c r="AS1088" s="13"/>
      <c r="AT1088" s="13"/>
      <c r="AU1088" s="13"/>
      <c r="AV1088" s="13"/>
      <c r="AW1088" s="13"/>
      <c r="AX1088" s="13"/>
      <c r="AY1088" s="13"/>
      <c r="AZ1088" s="13"/>
      <c r="BA1088" s="13"/>
      <c r="BB1088" s="13"/>
      <c r="BC1088" s="13"/>
      <c r="BD1088" s="13"/>
      <c r="BE1088" s="13"/>
      <c r="BF1088" s="13"/>
      <c r="BG1088" s="13"/>
    </row>
    <row r="1089" spans="1:59" x14ac:dyDescent="0.35">
      <c r="A1089" s="13"/>
      <c r="B1089" s="13"/>
      <c r="C1089" s="13"/>
      <c r="D1089" s="13"/>
      <c r="E1089" s="13"/>
      <c r="F1089" s="13"/>
      <c r="G1089" s="13"/>
      <c r="H1089" s="13"/>
      <c r="I1089" s="13"/>
      <c r="J1089" s="13"/>
      <c r="K1089" s="13"/>
      <c r="L1089" s="13"/>
      <c r="M1089" s="13"/>
      <c r="N1089" s="13"/>
      <c r="O1089" s="13"/>
      <c r="P1089" s="13"/>
      <c r="Q1089" s="13"/>
      <c r="R1089" s="13"/>
      <c r="S1089" s="13"/>
      <c r="T1089" s="13"/>
      <c r="U1089" s="13"/>
      <c r="V1089" s="13"/>
      <c r="W1089" s="13"/>
      <c r="X1089" s="13"/>
      <c r="Y1089" s="13"/>
      <c r="Z1089" s="13"/>
      <c r="AA1089" s="13"/>
      <c r="AB1089" s="13"/>
      <c r="AC1089" s="13"/>
      <c r="AD1089" s="13"/>
      <c r="AE1089" s="13"/>
      <c r="AF1089" s="13"/>
      <c r="AG1089" s="13"/>
      <c r="AH1089" s="13"/>
      <c r="AI1089" s="13"/>
      <c r="AJ1089" s="13"/>
      <c r="AK1089" s="13"/>
      <c r="AL1089" s="13"/>
      <c r="AM1089" s="13"/>
      <c r="AN1089" s="13"/>
      <c r="AO1089" s="13"/>
      <c r="AP1089" s="13"/>
      <c r="AQ1089" s="13"/>
      <c r="AR1089" s="13"/>
      <c r="AS1089" s="13"/>
      <c r="AT1089" s="13"/>
      <c r="AU1089" s="13"/>
      <c r="AV1089" s="13"/>
      <c r="AW1089" s="13"/>
      <c r="AX1089" s="13"/>
      <c r="AY1089" s="13"/>
      <c r="AZ1089" s="13"/>
      <c r="BA1089" s="13"/>
      <c r="BB1089" s="13"/>
      <c r="BC1089" s="13"/>
      <c r="BD1089" s="13"/>
      <c r="BE1089" s="13"/>
      <c r="BF1089" s="13"/>
      <c r="BG1089" s="13"/>
    </row>
    <row r="1090" spans="1:59" x14ac:dyDescent="0.35">
      <c r="A1090" s="13"/>
      <c r="B1090" s="13"/>
      <c r="C1090" s="13"/>
      <c r="D1090" s="13"/>
      <c r="E1090" s="13"/>
      <c r="F1090" s="13"/>
      <c r="G1090" s="13"/>
      <c r="H1090" s="13"/>
      <c r="I1090" s="13"/>
      <c r="J1090" s="13"/>
      <c r="K1090" s="13"/>
      <c r="L1090" s="13"/>
      <c r="M1090" s="13"/>
      <c r="N1090" s="13"/>
      <c r="O1090" s="13"/>
      <c r="P1090" s="13"/>
      <c r="Q1090" s="13"/>
      <c r="R1090" s="13"/>
      <c r="S1090" s="13"/>
      <c r="T1090" s="13"/>
      <c r="U1090" s="13"/>
      <c r="V1090" s="13"/>
      <c r="W1090" s="13"/>
      <c r="X1090" s="13"/>
      <c r="Y1090" s="13"/>
      <c r="Z1090" s="13"/>
      <c r="AA1090" s="13"/>
      <c r="AB1090" s="13"/>
      <c r="AC1090" s="13"/>
      <c r="AD1090" s="13"/>
      <c r="AE1090" s="13"/>
      <c r="AF1090" s="13"/>
      <c r="AG1090" s="13"/>
      <c r="AH1090" s="13"/>
      <c r="AI1090" s="13"/>
      <c r="AJ1090" s="13"/>
      <c r="AK1090" s="13"/>
      <c r="AL1090" s="13"/>
      <c r="AM1090" s="13"/>
      <c r="AN1090" s="13"/>
      <c r="AO1090" s="13"/>
      <c r="AP1090" s="13"/>
      <c r="AQ1090" s="13"/>
      <c r="AR1090" s="13"/>
      <c r="AS1090" s="13"/>
      <c r="AT1090" s="13"/>
      <c r="AU1090" s="13"/>
      <c r="AV1090" s="13"/>
      <c r="AW1090" s="13"/>
      <c r="AX1090" s="13"/>
      <c r="AY1090" s="13"/>
      <c r="AZ1090" s="13"/>
      <c r="BA1090" s="13"/>
      <c r="BB1090" s="13"/>
      <c r="BC1090" s="13"/>
      <c r="BD1090" s="13"/>
      <c r="BE1090" s="13"/>
      <c r="BF1090" s="13"/>
      <c r="BG1090" s="13"/>
    </row>
    <row r="1091" spans="1:59" x14ac:dyDescent="0.35">
      <c r="A1091" s="13"/>
      <c r="B1091" s="13"/>
      <c r="C1091" s="13"/>
      <c r="D1091" s="13"/>
      <c r="E1091" s="13"/>
      <c r="F1091" s="13"/>
      <c r="G1091" s="13"/>
      <c r="H1091" s="13"/>
      <c r="I1091" s="13"/>
      <c r="J1091" s="13"/>
      <c r="K1091" s="13"/>
      <c r="L1091" s="13"/>
      <c r="M1091" s="13"/>
      <c r="N1091" s="13"/>
      <c r="O1091" s="13"/>
      <c r="P1091" s="13"/>
      <c r="Q1091" s="13"/>
      <c r="R1091" s="13"/>
      <c r="S1091" s="13"/>
      <c r="T1091" s="13"/>
      <c r="U1091" s="13"/>
      <c r="V1091" s="13"/>
      <c r="W1091" s="13"/>
      <c r="X1091" s="13"/>
      <c r="Y1091" s="13"/>
      <c r="Z1091" s="13"/>
      <c r="AA1091" s="13"/>
      <c r="AB1091" s="13"/>
      <c r="AC1091" s="13"/>
      <c r="AD1091" s="13"/>
      <c r="AE1091" s="13"/>
      <c r="AF1091" s="13"/>
      <c r="AG1091" s="13"/>
      <c r="AH1091" s="13"/>
      <c r="AI1091" s="13"/>
      <c r="AJ1091" s="13"/>
      <c r="AK1091" s="13"/>
      <c r="AL1091" s="13"/>
      <c r="AM1091" s="13"/>
      <c r="AN1091" s="13"/>
      <c r="AO1091" s="13"/>
      <c r="AP1091" s="13"/>
      <c r="AQ1091" s="13"/>
      <c r="AR1091" s="13"/>
      <c r="AS1091" s="13"/>
      <c r="AT1091" s="13"/>
      <c r="AU1091" s="13"/>
      <c r="AV1091" s="13"/>
      <c r="AW1091" s="13"/>
      <c r="AX1091" s="13"/>
      <c r="AY1091" s="13"/>
      <c r="AZ1091" s="13"/>
      <c r="BA1091" s="13"/>
      <c r="BB1091" s="13"/>
      <c r="BC1091" s="13"/>
      <c r="BD1091" s="13"/>
      <c r="BE1091" s="13"/>
      <c r="BF1091" s="13"/>
      <c r="BG1091" s="13"/>
    </row>
    <row r="1092" spans="1:59" x14ac:dyDescent="0.35">
      <c r="A1092" s="13"/>
      <c r="B1092" s="13"/>
      <c r="C1092" s="13"/>
      <c r="D1092" s="13"/>
      <c r="E1092" s="13"/>
      <c r="F1092" s="13"/>
      <c r="G1092" s="13"/>
      <c r="H1092" s="13"/>
      <c r="I1092" s="13"/>
      <c r="J1092" s="13"/>
      <c r="K1092" s="13"/>
      <c r="L1092" s="13"/>
      <c r="M1092" s="13"/>
      <c r="N1092" s="13"/>
      <c r="O1092" s="13"/>
      <c r="P1092" s="13"/>
      <c r="Q1092" s="13"/>
      <c r="R1092" s="13"/>
      <c r="S1092" s="13"/>
      <c r="T1092" s="13"/>
      <c r="U1092" s="13"/>
      <c r="V1092" s="13"/>
      <c r="W1092" s="13"/>
      <c r="X1092" s="13"/>
      <c r="Y1092" s="13"/>
      <c r="Z1092" s="13"/>
      <c r="AA1092" s="13"/>
      <c r="AB1092" s="13"/>
      <c r="AC1092" s="13"/>
      <c r="AD1092" s="13"/>
      <c r="AE1092" s="13"/>
      <c r="AF1092" s="13"/>
      <c r="AG1092" s="13"/>
      <c r="AH1092" s="13"/>
      <c r="AI1092" s="13"/>
      <c r="AJ1092" s="13"/>
      <c r="AK1092" s="13"/>
      <c r="AL1092" s="13"/>
      <c r="AM1092" s="13"/>
      <c r="AN1092" s="13"/>
      <c r="AO1092" s="13"/>
      <c r="AP1092" s="13"/>
      <c r="AQ1092" s="13"/>
      <c r="AR1092" s="13"/>
      <c r="AS1092" s="13"/>
      <c r="AT1092" s="13"/>
      <c r="AU1092" s="13"/>
      <c r="AV1092" s="13"/>
      <c r="AW1092" s="13"/>
      <c r="AX1092" s="13"/>
      <c r="AY1092" s="13"/>
      <c r="AZ1092" s="13"/>
      <c r="BA1092" s="13"/>
      <c r="BB1092" s="13"/>
      <c r="BC1092" s="13"/>
      <c r="BD1092" s="13"/>
      <c r="BE1092" s="13"/>
      <c r="BF1092" s="13"/>
      <c r="BG1092" s="13"/>
    </row>
    <row r="1093" spans="1:59" x14ac:dyDescent="0.35">
      <c r="A1093" s="13"/>
      <c r="B1093" s="13"/>
      <c r="C1093" s="13"/>
      <c r="D1093" s="13"/>
      <c r="E1093" s="13"/>
      <c r="F1093" s="13"/>
      <c r="G1093" s="13"/>
      <c r="H1093" s="13"/>
      <c r="I1093" s="13"/>
      <c r="J1093" s="13"/>
      <c r="K1093" s="13"/>
      <c r="L1093" s="13"/>
      <c r="M1093" s="13"/>
      <c r="N1093" s="13"/>
      <c r="O1093" s="13"/>
      <c r="P1093" s="13"/>
      <c r="Q1093" s="13"/>
      <c r="R1093" s="13"/>
      <c r="S1093" s="13"/>
      <c r="T1093" s="13"/>
      <c r="U1093" s="13"/>
      <c r="V1093" s="13"/>
      <c r="W1093" s="13"/>
      <c r="X1093" s="13"/>
      <c r="Y1093" s="13"/>
      <c r="Z1093" s="13"/>
      <c r="AA1093" s="13"/>
      <c r="AB1093" s="13"/>
      <c r="AC1093" s="13"/>
      <c r="AD1093" s="13"/>
      <c r="AE1093" s="13"/>
      <c r="AF1093" s="13"/>
      <c r="AG1093" s="13"/>
      <c r="AH1093" s="13"/>
      <c r="AI1093" s="13"/>
      <c r="AJ1093" s="13"/>
      <c r="AK1093" s="13"/>
      <c r="AL1093" s="13"/>
      <c r="AM1093" s="13"/>
      <c r="AN1093" s="13"/>
      <c r="AO1093" s="13"/>
      <c r="AP1093" s="13"/>
      <c r="AQ1093" s="13"/>
      <c r="AR1093" s="13"/>
      <c r="AS1093" s="13"/>
      <c r="AT1093" s="13"/>
      <c r="AU1093" s="13"/>
      <c r="AV1093" s="13"/>
      <c r="AW1093" s="13"/>
      <c r="AX1093" s="13"/>
      <c r="AY1093" s="13"/>
      <c r="AZ1093" s="13"/>
      <c r="BA1093" s="13"/>
      <c r="BB1093" s="13"/>
      <c r="BC1093" s="13"/>
      <c r="BD1093" s="13"/>
      <c r="BE1093" s="13"/>
      <c r="BF1093" s="13"/>
      <c r="BG1093" s="13"/>
    </row>
    <row r="1094" spans="1:59" x14ac:dyDescent="0.35">
      <c r="A1094" s="13"/>
      <c r="B1094" s="13"/>
      <c r="C1094" s="13"/>
      <c r="D1094" s="13"/>
      <c r="E1094" s="13"/>
      <c r="F1094" s="13"/>
      <c r="G1094" s="13"/>
      <c r="H1094" s="13"/>
      <c r="I1094" s="13"/>
      <c r="J1094" s="13"/>
      <c r="K1094" s="13"/>
      <c r="L1094" s="13"/>
      <c r="M1094" s="13"/>
      <c r="N1094" s="13"/>
      <c r="O1094" s="13"/>
      <c r="P1094" s="13"/>
      <c r="Q1094" s="13"/>
      <c r="R1094" s="13"/>
      <c r="S1094" s="13"/>
      <c r="T1094" s="13"/>
      <c r="U1094" s="13"/>
      <c r="V1094" s="13"/>
      <c r="W1094" s="13"/>
      <c r="X1094" s="13"/>
      <c r="Y1094" s="13"/>
      <c r="Z1094" s="13"/>
      <c r="AA1094" s="13"/>
      <c r="AB1094" s="13"/>
      <c r="AC1094" s="13"/>
      <c r="AD1094" s="13"/>
      <c r="AE1094" s="13"/>
      <c r="AF1094" s="13"/>
      <c r="AG1094" s="13"/>
      <c r="AH1094" s="13"/>
      <c r="AI1094" s="13"/>
      <c r="AJ1094" s="13"/>
      <c r="AK1094" s="13"/>
      <c r="AL1094" s="13"/>
      <c r="AM1094" s="13"/>
      <c r="AN1094" s="13"/>
      <c r="AO1094" s="13"/>
      <c r="AP1094" s="13"/>
      <c r="AQ1094" s="13"/>
      <c r="AR1094" s="13"/>
      <c r="AS1094" s="13"/>
      <c r="AT1094" s="13"/>
      <c r="AU1094" s="13"/>
      <c r="AV1094" s="13"/>
      <c r="AW1094" s="13"/>
      <c r="AX1094" s="13"/>
      <c r="AY1094" s="13"/>
      <c r="AZ1094" s="13"/>
      <c r="BA1094" s="13"/>
      <c r="BB1094" s="13"/>
      <c r="BC1094" s="13"/>
      <c r="BD1094" s="13"/>
      <c r="BE1094" s="13"/>
      <c r="BF1094" s="13"/>
      <c r="BG1094" s="13"/>
    </row>
    <row r="1095" spans="1:59" x14ac:dyDescent="0.35">
      <c r="A1095" s="13"/>
      <c r="B1095" s="13"/>
      <c r="C1095" s="13"/>
      <c r="D1095" s="13"/>
      <c r="E1095" s="13"/>
      <c r="F1095" s="13"/>
      <c r="G1095" s="13"/>
      <c r="H1095" s="13"/>
      <c r="I1095" s="13"/>
      <c r="J1095" s="13"/>
      <c r="K1095" s="13"/>
      <c r="L1095" s="13"/>
      <c r="M1095" s="13"/>
      <c r="N1095" s="13"/>
      <c r="O1095" s="13"/>
      <c r="P1095" s="13"/>
      <c r="Q1095" s="13"/>
      <c r="R1095" s="13"/>
      <c r="S1095" s="13"/>
      <c r="T1095" s="13"/>
      <c r="U1095" s="13"/>
      <c r="V1095" s="13"/>
      <c r="W1095" s="13"/>
      <c r="X1095" s="13"/>
      <c r="Y1095" s="13"/>
      <c r="Z1095" s="13"/>
      <c r="AA1095" s="13"/>
      <c r="AB1095" s="13"/>
      <c r="AC1095" s="13"/>
      <c r="AD1095" s="13"/>
      <c r="AE1095" s="13"/>
      <c r="AF1095" s="13"/>
      <c r="AG1095" s="13"/>
      <c r="AH1095" s="13"/>
      <c r="AI1095" s="13"/>
      <c r="AJ1095" s="13"/>
      <c r="AK1095" s="13"/>
      <c r="AL1095" s="13"/>
      <c r="AM1095" s="13"/>
      <c r="AN1095" s="13"/>
      <c r="AO1095" s="13"/>
      <c r="AP1095" s="13"/>
      <c r="AQ1095" s="13"/>
      <c r="AR1095" s="13"/>
      <c r="AS1095" s="13"/>
      <c r="AT1095" s="13"/>
      <c r="AU1095" s="13"/>
      <c r="AV1095" s="13"/>
      <c r="AW1095" s="13"/>
      <c r="AX1095" s="13"/>
      <c r="AY1095" s="13"/>
      <c r="AZ1095" s="13"/>
      <c r="BA1095" s="13"/>
      <c r="BB1095" s="13"/>
      <c r="BC1095" s="13"/>
      <c r="BD1095" s="13"/>
      <c r="BE1095" s="13"/>
      <c r="BF1095" s="13"/>
      <c r="BG1095" s="13"/>
    </row>
    <row r="1096" spans="1:59" x14ac:dyDescent="0.35">
      <c r="A1096" s="13"/>
      <c r="B1096" s="13"/>
      <c r="C1096" s="13"/>
      <c r="D1096" s="13"/>
      <c r="E1096" s="13"/>
      <c r="F1096" s="13"/>
      <c r="G1096" s="13"/>
      <c r="H1096" s="13"/>
      <c r="I1096" s="13"/>
      <c r="J1096" s="13"/>
      <c r="K1096" s="13"/>
      <c r="L1096" s="13"/>
      <c r="M1096" s="13"/>
      <c r="N1096" s="13"/>
      <c r="O1096" s="13"/>
      <c r="P1096" s="13"/>
      <c r="Q1096" s="13"/>
      <c r="R1096" s="13"/>
      <c r="S1096" s="13"/>
      <c r="T1096" s="13"/>
      <c r="U1096" s="13"/>
      <c r="V1096" s="13"/>
      <c r="W1096" s="13"/>
      <c r="X1096" s="13"/>
      <c r="Y1096" s="13"/>
      <c r="Z1096" s="13"/>
      <c r="AA1096" s="13"/>
      <c r="AB1096" s="13"/>
      <c r="AC1096" s="13"/>
      <c r="AD1096" s="13"/>
      <c r="AE1096" s="13"/>
      <c r="AF1096" s="13"/>
      <c r="AG1096" s="13"/>
      <c r="AH1096" s="13"/>
      <c r="AI1096" s="13"/>
      <c r="AJ1096" s="13"/>
      <c r="AK1096" s="13"/>
      <c r="AL1096" s="13"/>
      <c r="AM1096" s="13"/>
      <c r="AN1096" s="13"/>
      <c r="AO1096" s="13"/>
      <c r="AP1096" s="13"/>
      <c r="AQ1096" s="13"/>
      <c r="AR1096" s="13"/>
      <c r="AS1096" s="13"/>
      <c r="AT1096" s="13"/>
      <c r="AU1096" s="13"/>
      <c r="AV1096" s="13"/>
      <c r="AW1096" s="13"/>
      <c r="AX1096" s="13"/>
      <c r="AY1096" s="13"/>
      <c r="AZ1096" s="13"/>
      <c r="BA1096" s="13"/>
      <c r="BB1096" s="13"/>
      <c r="BC1096" s="13"/>
      <c r="BD1096" s="13"/>
      <c r="BE1096" s="13"/>
      <c r="BF1096" s="13"/>
      <c r="BG1096" s="13"/>
    </row>
    <row r="1097" spans="1:59" x14ac:dyDescent="0.35">
      <c r="A1097" s="13"/>
      <c r="B1097" s="13"/>
      <c r="C1097" s="13"/>
      <c r="D1097" s="13"/>
      <c r="E1097" s="13"/>
      <c r="F1097" s="13"/>
      <c r="G1097" s="13"/>
      <c r="H1097" s="13"/>
      <c r="I1097" s="13"/>
      <c r="J1097" s="13"/>
      <c r="K1097" s="13"/>
      <c r="L1097" s="13"/>
      <c r="M1097" s="13"/>
      <c r="N1097" s="13"/>
      <c r="O1097" s="13"/>
      <c r="P1097" s="13"/>
      <c r="Q1097" s="13"/>
      <c r="R1097" s="13"/>
      <c r="S1097" s="13"/>
      <c r="T1097" s="13"/>
      <c r="U1097" s="13"/>
      <c r="V1097" s="13"/>
      <c r="W1097" s="13"/>
      <c r="X1097" s="13"/>
      <c r="Y1097" s="13"/>
      <c r="Z1097" s="13"/>
      <c r="AA1097" s="13"/>
      <c r="AB1097" s="13"/>
      <c r="AC1097" s="13"/>
      <c r="AD1097" s="13"/>
      <c r="AE1097" s="13"/>
      <c r="AF1097" s="13"/>
      <c r="AG1097" s="13"/>
      <c r="AH1097" s="13"/>
      <c r="AI1097" s="13"/>
      <c r="AJ1097" s="13"/>
      <c r="AK1097" s="13"/>
      <c r="AL1097" s="13"/>
      <c r="AM1097" s="13"/>
      <c r="AN1097" s="13"/>
      <c r="AO1097" s="13"/>
      <c r="AP1097" s="13"/>
      <c r="AQ1097" s="13"/>
      <c r="AR1097" s="13"/>
      <c r="AS1097" s="13"/>
      <c r="AT1097" s="13"/>
      <c r="AU1097" s="13"/>
      <c r="AV1097" s="13"/>
      <c r="AW1097" s="13"/>
      <c r="AX1097" s="13"/>
      <c r="AY1097" s="13"/>
      <c r="AZ1097" s="13"/>
      <c r="BA1097" s="13"/>
      <c r="BB1097" s="13"/>
      <c r="BC1097" s="13"/>
      <c r="BD1097" s="13"/>
      <c r="BE1097" s="13"/>
      <c r="BF1097" s="13"/>
      <c r="BG1097" s="13"/>
    </row>
    <row r="1098" spans="1:59" x14ac:dyDescent="0.35">
      <c r="A1098" s="13"/>
      <c r="B1098" s="13"/>
      <c r="C1098" s="13"/>
      <c r="D1098" s="13"/>
      <c r="E1098" s="13"/>
      <c r="F1098" s="13"/>
      <c r="G1098" s="13"/>
      <c r="H1098" s="13"/>
      <c r="I1098" s="13"/>
      <c r="J1098" s="13"/>
      <c r="K1098" s="13"/>
      <c r="L1098" s="13"/>
      <c r="M1098" s="13"/>
      <c r="N1098" s="13"/>
      <c r="O1098" s="13"/>
      <c r="P1098" s="13"/>
      <c r="Q1098" s="13"/>
      <c r="R1098" s="13"/>
      <c r="S1098" s="13"/>
      <c r="T1098" s="13"/>
      <c r="U1098" s="13"/>
      <c r="V1098" s="13"/>
      <c r="W1098" s="13"/>
      <c r="X1098" s="13"/>
      <c r="Y1098" s="13"/>
      <c r="Z1098" s="13"/>
      <c r="AA1098" s="13"/>
      <c r="AB1098" s="13"/>
      <c r="AC1098" s="13"/>
      <c r="AD1098" s="13"/>
      <c r="AE1098" s="13"/>
      <c r="AF1098" s="13"/>
      <c r="AG1098" s="13"/>
      <c r="AH1098" s="13"/>
      <c r="AI1098" s="13"/>
      <c r="AJ1098" s="13"/>
      <c r="AK1098" s="13"/>
      <c r="AL1098" s="13"/>
      <c r="AM1098" s="13"/>
      <c r="AN1098" s="13"/>
      <c r="AO1098" s="13"/>
      <c r="AP1098" s="13"/>
      <c r="AQ1098" s="13"/>
      <c r="AR1098" s="13"/>
      <c r="AS1098" s="13"/>
      <c r="AT1098" s="13"/>
      <c r="AU1098" s="13"/>
      <c r="AV1098" s="13"/>
      <c r="AW1098" s="13"/>
      <c r="AX1098" s="13"/>
      <c r="AY1098" s="13"/>
      <c r="AZ1098" s="13"/>
      <c r="BA1098" s="13"/>
      <c r="BB1098" s="13"/>
      <c r="BC1098" s="13"/>
      <c r="BD1098" s="13"/>
      <c r="BE1098" s="13"/>
      <c r="BF1098" s="13"/>
      <c r="BG1098" s="13"/>
    </row>
    <row r="1099" spans="1:59" x14ac:dyDescent="0.35">
      <c r="A1099" s="13"/>
      <c r="B1099" s="13"/>
      <c r="C1099" s="13"/>
      <c r="D1099" s="13"/>
      <c r="E1099" s="13"/>
      <c r="F1099" s="13"/>
      <c r="G1099" s="13"/>
      <c r="H1099" s="13"/>
      <c r="I1099" s="13"/>
      <c r="J1099" s="13"/>
      <c r="K1099" s="13"/>
      <c r="L1099" s="13"/>
      <c r="M1099" s="13"/>
      <c r="N1099" s="13"/>
      <c r="O1099" s="13"/>
      <c r="P1099" s="13"/>
      <c r="Q1099" s="13"/>
      <c r="R1099" s="13"/>
      <c r="S1099" s="13"/>
      <c r="T1099" s="13"/>
      <c r="U1099" s="13"/>
      <c r="V1099" s="13"/>
      <c r="W1099" s="13"/>
      <c r="X1099" s="13"/>
      <c r="Y1099" s="13"/>
      <c r="Z1099" s="13"/>
      <c r="AA1099" s="13"/>
      <c r="AB1099" s="13"/>
      <c r="AC1099" s="13"/>
      <c r="AD1099" s="13"/>
      <c r="AE1099" s="13"/>
      <c r="AF1099" s="13"/>
      <c r="AG1099" s="13"/>
      <c r="AH1099" s="13"/>
      <c r="AI1099" s="13"/>
      <c r="AJ1099" s="13"/>
      <c r="AK1099" s="13"/>
      <c r="AL1099" s="13"/>
      <c r="AM1099" s="13"/>
      <c r="AN1099" s="13"/>
      <c r="AO1099" s="13"/>
      <c r="AP1099" s="13"/>
      <c r="AQ1099" s="13"/>
      <c r="AR1099" s="13"/>
      <c r="AS1099" s="13"/>
      <c r="AT1099" s="13"/>
      <c r="AU1099" s="13"/>
      <c r="AV1099" s="13"/>
      <c r="AW1099" s="13"/>
      <c r="AX1099" s="13"/>
      <c r="AY1099" s="13"/>
      <c r="AZ1099" s="13"/>
      <c r="BA1099" s="13"/>
      <c r="BB1099" s="13"/>
      <c r="BC1099" s="13"/>
      <c r="BD1099" s="13"/>
      <c r="BE1099" s="13"/>
      <c r="BF1099" s="13"/>
      <c r="BG1099" s="13"/>
    </row>
    <row r="1100" spans="1:59" x14ac:dyDescent="0.35">
      <c r="A1100" s="13"/>
      <c r="B1100" s="13"/>
      <c r="C1100" s="13"/>
      <c r="D1100" s="13"/>
      <c r="E1100" s="13"/>
      <c r="F1100" s="13"/>
      <c r="G1100" s="13"/>
      <c r="H1100" s="13"/>
      <c r="I1100" s="13"/>
      <c r="J1100" s="13"/>
      <c r="K1100" s="13"/>
      <c r="L1100" s="13"/>
      <c r="M1100" s="13"/>
      <c r="N1100" s="13"/>
      <c r="O1100" s="13"/>
      <c r="P1100" s="13"/>
      <c r="Q1100" s="13"/>
      <c r="R1100" s="13"/>
      <c r="S1100" s="13"/>
      <c r="T1100" s="13"/>
      <c r="U1100" s="13"/>
      <c r="V1100" s="13"/>
      <c r="W1100" s="13"/>
      <c r="X1100" s="13"/>
      <c r="Y1100" s="13"/>
      <c r="Z1100" s="13"/>
      <c r="AA1100" s="13"/>
      <c r="AB1100" s="13"/>
      <c r="AC1100" s="13"/>
      <c r="AD1100" s="13"/>
      <c r="AE1100" s="13"/>
      <c r="AF1100" s="13"/>
      <c r="AG1100" s="13"/>
      <c r="AH1100" s="13"/>
      <c r="AI1100" s="13"/>
      <c r="AJ1100" s="13"/>
      <c r="AK1100" s="13"/>
      <c r="AL1100" s="13"/>
      <c r="AM1100" s="13"/>
      <c r="AN1100" s="13"/>
      <c r="AO1100" s="13"/>
      <c r="AP1100" s="13"/>
      <c r="AQ1100" s="13"/>
      <c r="AR1100" s="13"/>
      <c r="AS1100" s="13"/>
      <c r="AT1100" s="13"/>
      <c r="AU1100" s="13"/>
      <c r="AV1100" s="13"/>
      <c r="AW1100" s="13"/>
      <c r="AX1100" s="13"/>
      <c r="AY1100" s="13"/>
      <c r="AZ1100" s="13"/>
      <c r="BA1100" s="13"/>
      <c r="BB1100" s="13"/>
      <c r="BC1100" s="13"/>
      <c r="BD1100" s="13"/>
      <c r="BE1100" s="13"/>
      <c r="BF1100" s="13"/>
      <c r="BG1100" s="13"/>
    </row>
    <row r="1101" spans="1:59" x14ac:dyDescent="0.35">
      <c r="A1101" s="13"/>
      <c r="B1101" s="13"/>
      <c r="C1101" s="13"/>
      <c r="D1101" s="13"/>
      <c r="E1101" s="13"/>
      <c r="F1101" s="13"/>
      <c r="G1101" s="13"/>
      <c r="H1101" s="13"/>
      <c r="I1101" s="13"/>
      <c r="J1101" s="13"/>
      <c r="K1101" s="13"/>
      <c r="L1101" s="13"/>
      <c r="M1101" s="13"/>
      <c r="N1101" s="13"/>
      <c r="O1101" s="13"/>
      <c r="P1101" s="13"/>
      <c r="Q1101" s="13"/>
      <c r="R1101" s="13"/>
      <c r="S1101" s="13"/>
      <c r="T1101" s="13"/>
      <c r="U1101" s="13"/>
      <c r="V1101" s="13"/>
      <c r="W1101" s="13"/>
      <c r="X1101" s="13"/>
      <c r="Y1101" s="13"/>
      <c r="Z1101" s="13"/>
      <c r="AA1101" s="13"/>
      <c r="AB1101" s="13"/>
      <c r="AC1101" s="13"/>
      <c r="AD1101" s="13"/>
      <c r="AE1101" s="13"/>
      <c r="AF1101" s="13"/>
      <c r="AG1101" s="13"/>
      <c r="AH1101" s="13"/>
      <c r="AI1101" s="13"/>
      <c r="AJ1101" s="13"/>
      <c r="AK1101" s="13"/>
      <c r="AL1101" s="13"/>
      <c r="AM1101" s="13"/>
      <c r="AN1101" s="13"/>
      <c r="AO1101" s="13"/>
      <c r="AP1101" s="13"/>
      <c r="AQ1101" s="13"/>
      <c r="AR1101" s="13"/>
      <c r="AS1101" s="13"/>
      <c r="AT1101" s="13"/>
      <c r="AU1101" s="13"/>
      <c r="AV1101" s="13"/>
      <c r="AW1101" s="13"/>
      <c r="AX1101" s="13"/>
      <c r="AY1101" s="13"/>
      <c r="AZ1101" s="13"/>
      <c r="BA1101" s="13"/>
      <c r="BB1101" s="13"/>
      <c r="BC1101" s="13"/>
      <c r="BD1101" s="13"/>
      <c r="BE1101" s="13"/>
      <c r="BF1101" s="13"/>
      <c r="BG1101" s="13"/>
    </row>
    <row r="1102" spans="1:59" x14ac:dyDescent="0.35">
      <c r="A1102" s="13"/>
      <c r="B1102" s="13"/>
      <c r="C1102" s="13"/>
      <c r="D1102" s="13"/>
      <c r="E1102" s="13"/>
      <c r="F1102" s="13"/>
      <c r="G1102" s="13"/>
      <c r="H1102" s="13"/>
      <c r="I1102" s="13"/>
      <c r="J1102" s="13"/>
      <c r="K1102" s="13"/>
      <c r="L1102" s="13"/>
      <c r="M1102" s="13"/>
      <c r="N1102" s="13"/>
      <c r="O1102" s="13"/>
      <c r="P1102" s="13"/>
      <c r="Q1102" s="13"/>
      <c r="R1102" s="13"/>
      <c r="S1102" s="13"/>
      <c r="T1102" s="13"/>
      <c r="U1102" s="13"/>
      <c r="V1102" s="13"/>
      <c r="W1102" s="13"/>
      <c r="X1102" s="13"/>
      <c r="Y1102" s="13"/>
      <c r="Z1102" s="13"/>
      <c r="AA1102" s="13"/>
      <c r="AB1102" s="13"/>
      <c r="AC1102" s="13"/>
      <c r="AD1102" s="13"/>
      <c r="AE1102" s="13"/>
      <c r="AF1102" s="13"/>
      <c r="AG1102" s="13"/>
      <c r="AH1102" s="13"/>
      <c r="AI1102" s="13"/>
      <c r="AJ1102" s="13"/>
      <c r="AK1102" s="13"/>
      <c r="AL1102" s="13"/>
      <c r="AM1102" s="13"/>
      <c r="AN1102" s="13"/>
      <c r="AO1102" s="13"/>
      <c r="AP1102" s="13"/>
      <c r="AQ1102" s="13"/>
      <c r="AR1102" s="13"/>
      <c r="AS1102" s="13"/>
      <c r="AT1102" s="13"/>
      <c r="AU1102" s="13"/>
      <c r="AV1102" s="13"/>
      <c r="AW1102" s="13"/>
      <c r="AX1102" s="13"/>
      <c r="AY1102" s="13"/>
      <c r="AZ1102" s="13"/>
      <c r="BA1102" s="13"/>
      <c r="BB1102" s="13"/>
      <c r="BC1102" s="13"/>
      <c r="BD1102" s="13"/>
      <c r="BE1102" s="13"/>
      <c r="BF1102" s="13"/>
      <c r="BG1102" s="13"/>
    </row>
    <row r="1103" spans="1:59" x14ac:dyDescent="0.35">
      <c r="A1103" s="13"/>
      <c r="B1103" s="13"/>
      <c r="C1103" s="13"/>
      <c r="D1103" s="13"/>
      <c r="E1103" s="13"/>
      <c r="F1103" s="13"/>
      <c r="G1103" s="13"/>
      <c r="H1103" s="13"/>
      <c r="I1103" s="13"/>
      <c r="J1103" s="13"/>
      <c r="K1103" s="13"/>
      <c r="L1103" s="13"/>
      <c r="M1103" s="13"/>
      <c r="N1103" s="13"/>
      <c r="O1103" s="13"/>
      <c r="P1103" s="13"/>
      <c r="Q1103" s="13"/>
      <c r="R1103" s="13"/>
      <c r="S1103" s="13"/>
      <c r="T1103" s="13"/>
      <c r="U1103" s="13"/>
      <c r="V1103" s="13"/>
      <c r="W1103" s="13"/>
      <c r="X1103" s="13"/>
      <c r="Y1103" s="13"/>
      <c r="Z1103" s="13"/>
      <c r="AA1103" s="13"/>
      <c r="AB1103" s="13"/>
      <c r="AC1103" s="13"/>
      <c r="AD1103" s="13"/>
      <c r="AE1103" s="13"/>
      <c r="AF1103" s="13"/>
      <c r="AG1103" s="13"/>
      <c r="AH1103" s="13"/>
      <c r="AI1103" s="13"/>
      <c r="AJ1103" s="13"/>
      <c r="AK1103" s="13"/>
      <c r="AL1103" s="13"/>
      <c r="AM1103" s="13"/>
      <c r="AN1103" s="13"/>
      <c r="AO1103" s="13"/>
      <c r="AP1103" s="13"/>
      <c r="AQ1103" s="13"/>
      <c r="AR1103" s="13"/>
      <c r="AS1103" s="13"/>
      <c r="AT1103" s="13"/>
      <c r="AU1103" s="13"/>
      <c r="AV1103" s="13"/>
      <c r="AW1103" s="13"/>
      <c r="AX1103" s="13"/>
      <c r="AY1103" s="13"/>
      <c r="AZ1103" s="13"/>
      <c r="BA1103" s="13"/>
      <c r="BB1103" s="13"/>
      <c r="BC1103" s="13"/>
      <c r="BD1103" s="13"/>
      <c r="BE1103" s="13"/>
      <c r="BF1103" s="13"/>
      <c r="BG1103" s="13"/>
    </row>
    <row r="1104" spans="1:59" x14ac:dyDescent="0.35">
      <c r="A1104" s="13"/>
      <c r="B1104" s="13"/>
      <c r="C1104" s="13"/>
      <c r="D1104" s="13"/>
      <c r="E1104" s="13"/>
      <c r="F1104" s="13"/>
      <c r="G1104" s="13"/>
      <c r="H1104" s="13"/>
      <c r="I1104" s="13"/>
      <c r="J1104" s="13"/>
      <c r="K1104" s="13"/>
      <c r="L1104" s="13"/>
      <c r="M1104" s="13"/>
      <c r="N1104" s="13"/>
      <c r="O1104" s="13"/>
      <c r="P1104" s="13"/>
      <c r="Q1104" s="13"/>
      <c r="R1104" s="13"/>
      <c r="S1104" s="13"/>
      <c r="T1104" s="13"/>
      <c r="U1104" s="13"/>
      <c r="V1104" s="13"/>
      <c r="W1104" s="13"/>
      <c r="X1104" s="13"/>
      <c r="Y1104" s="13"/>
      <c r="Z1104" s="13"/>
      <c r="AA1104" s="13"/>
      <c r="AB1104" s="13"/>
      <c r="AC1104" s="13"/>
      <c r="AD1104" s="13"/>
      <c r="AE1104" s="13"/>
      <c r="AF1104" s="13"/>
      <c r="AG1104" s="13"/>
      <c r="AH1104" s="13"/>
      <c r="AI1104" s="13"/>
      <c r="AJ1104" s="13"/>
      <c r="AK1104" s="13"/>
      <c r="AL1104" s="13"/>
      <c r="AM1104" s="13"/>
      <c r="AN1104" s="13"/>
      <c r="AO1104" s="13"/>
      <c r="AP1104" s="13"/>
      <c r="AQ1104" s="13"/>
      <c r="AR1104" s="13"/>
      <c r="AS1104" s="13"/>
      <c r="AT1104" s="13"/>
      <c r="AU1104" s="13"/>
      <c r="AV1104" s="13"/>
      <c r="AW1104" s="13"/>
      <c r="AX1104" s="13"/>
      <c r="AY1104" s="13"/>
      <c r="AZ1104" s="13"/>
      <c r="BA1104" s="13"/>
      <c r="BB1104" s="13"/>
      <c r="BC1104" s="13"/>
      <c r="BD1104" s="13"/>
      <c r="BE1104" s="13"/>
      <c r="BF1104" s="13"/>
      <c r="BG1104" s="13"/>
    </row>
    <row r="1105" spans="1:59" x14ac:dyDescent="0.35">
      <c r="A1105" s="13"/>
      <c r="B1105" s="13"/>
      <c r="C1105" s="13"/>
      <c r="D1105" s="13"/>
      <c r="E1105" s="13"/>
      <c r="F1105" s="13"/>
      <c r="G1105" s="13"/>
      <c r="H1105" s="13"/>
      <c r="I1105" s="13"/>
      <c r="J1105" s="13"/>
      <c r="K1105" s="13"/>
      <c r="L1105" s="13"/>
      <c r="M1105" s="13"/>
      <c r="N1105" s="13"/>
      <c r="O1105" s="13"/>
      <c r="P1105" s="13"/>
      <c r="Q1105" s="13"/>
      <c r="R1105" s="13"/>
      <c r="S1105" s="13"/>
      <c r="T1105" s="13"/>
      <c r="U1105" s="13"/>
      <c r="V1105" s="13"/>
      <c r="W1105" s="13"/>
      <c r="X1105" s="13"/>
      <c r="Y1105" s="13"/>
      <c r="Z1105" s="13"/>
      <c r="AA1105" s="13"/>
      <c r="AB1105" s="13"/>
      <c r="AC1105" s="13"/>
      <c r="AD1105" s="13"/>
      <c r="AE1105" s="13"/>
      <c r="AF1105" s="13"/>
      <c r="AG1105" s="13"/>
      <c r="AH1105" s="13"/>
      <c r="AI1105" s="13"/>
      <c r="AJ1105" s="13"/>
      <c r="AK1105" s="13"/>
      <c r="AL1105" s="13"/>
      <c r="AM1105" s="13"/>
      <c r="AN1105" s="13"/>
      <c r="AO1105" s="13"/>
      <c r="AP1105" s="13"/>
      <c r="AQ1105" s="13"/>
      <c r="AR1105" s="13"/>
      <c r="AS1105" s="13"/>
      <c r="AT1105" s="13"/>
      <c r="AU1105" s="13"/>
      <c r="AV1105" s="13"/>
      <c r="AW1105" s="13"/>
      <c r="AX1105" s="13"/>
      <c r="AY1105" s="13"/>
      <c r="AZ1105" s="13"/>
      <c r="BA1105" s="13"/>
      <c r="BB1105" s="13"/>
      <c r="BC1105" s="13"/>
      <c r="BD1105" s="13"/>
      <c r="BE1105" s="13"/>
      <c r="BF1105" s="13"/>
      <c r="BG1105" s="13"/>
    </row>
    <row r="1106" spans="1:59" x14ac:dyDescent="0.35">
      <c r="A1106" s="13"/>
      <c r="B1106" s="13"/>
      <c r="C1106" s="13"/>
      <c r="D1106" s="13"/>
      <c r="E1106" s="13"/>
      <c r="F1106" s="13"/>
      <c r="G1106" s="13"/>
      <c r="H1106" s="13"/>
      <c r="I1106" s="13"/>
      <c r="J1106" s="13"/>
      <c r="K1106" s="13"/>
      <c r="L1106" s="13"/>
      <c r="M1106" s="13"/>
      <c r="N1106" s="13"/>
      <c r="O1106" s="13"/>
      <c r="P1106" s="13"/>
      <c r="Q1106" s="13"/>
      <c r="R1106" s="13"/>
      <c r="S1106" s="13"/>
      <c r="T1106" s="13"/>
      <c r="U1106" s="13"/>
      <c r="V1106" s="13"/>
      <c r="W1106" s="13"/>
      <c r="X1106" s="13"/>
      <c r="Y1106" s="13"/>
      <c r="Z1106" s="13"/>
      <c r="AA1106" s="13"/>
      <c r="AB1106" s="13"/>
      <c r="AC1106" s="13"/>
      <c r="AD1106" s="13"/>
      <c r="AE1106" s="13"/>
      <c r="AF1106" s="13"/>
      <c r="AG1106" s="13"/>
      <c r="AH1106" s="13"/>
      <c r="AI1106" s="13"/>
      <c r="AJ1106" s="13"/>
      <c r="AK1106" s="13"/>
      <c r="AL1106" s="13"/>
      <c r="AM1106" s="13"/>
      <c r="AN1106" s="13"/>
      <c r="AO1106" s="13"/>
      <c r="AP1106" s="13"/>
      <c r="AQ1106" s="13"/>
      <c r="AR1106" s="13"/>
      <c r="AS1106" s="13"/>
      <c r="AT1106" s="13"/>
      <c r="AU1106" s="13"/>
      <c r="AV1106" s="13"/>
      <c r="AW1106" s="13"/>
      <c r="AX1106" s="13"/>
      <c r="AY1106" s="13"/>
      <c r="AZ1106" s="13"/>
      <c r="BA1106" s="13"/>
      <c r="BB1106" s="13"/>
      <c r="BC1106" s="13"/>
      <c r="BD1106" s="13"/>
      <c r="BE1106" s="13"/>
      <c r="BF1106" s="13"/>
      <c r="BG1106" s="13"/>
    </row>
    <row r="1107" spans="1:59" x14ac:dyDescent="0.35">
      <c r="A1107" s="13"/>
      <c r="B1107" s="13"/>
      <c r="C1107" s="13"/>
      <c r="D1107" s="13"/>
      <c r="E1107" s="13"/>
      <c r="F1107" s="13"/>
      <c r="G1107" s="13"/>
      <c r="H1107" s="13"/>
      <c r="I1107" s="13"/>
      <c r="J1107" s="13"/>
      <c r="K1107" s="13"/>
      <c r="L1107" s="13"/>
      <c r="M1107" s="13"/>
      <c r="N1107" s="13"/>
      <c r="O1107" s="13"/>
      <c r="P1107" s="13"/>
      <c r="Q1107" s="13"/>
      <c r="R1107" s="13"/>
      <c r="S1107" s="13"/>
      <c r="T1107" s="13"/>
      <c r="U1107" s="13"/>
      <c r="V1107" s="13"/>
      <c r="W1107" s="13"/>
      <c r="X1107" s="13"/>
      <c r="Y1107" s="13"/>
      <c r="Z1107" s="13"/>
      <c r="AA1107" s="13"/>
      <c r="AB1107" s="13"/>
      <c r="AC1107" s="13"/>
      <c r="AD1107" s="13"/>
      <c r="AE1107" s="13"/>
      <c r="AF1107" s="13"/>
      <c r="AG1107" s="13"/>
      <c r="AH1107" s="13"/>
      <c r="AI1107" s="13"/>
      <c r="AJ1107" s="13"/>
      <c r="AK1107" s="13"/>
      <c r="AL1107" s="13"/>
      <c r="AM1107" s="13"/>
      <c r="AN1107" s="13"/>
      <c r="AO1107" s="13"/>
      <c r="AP1107" s="13"/>
      <c r="AQ1107" s="13"/>
      <c r="AR1107" s="13"/>
      <c r="AS1107" s="13"/>
      <c r="AT1107" s="13"/>
      <c r="AU1107" s="13"/>
      <c r="AV1107" s="13"/>
      <c r="AW1107" s="13"/>
      <c r="AX1107" s="13"/>
      <c r="AY1107" s="13"/>
      <c r="AZ1107" s="13"/>
      <c r="BA1107" s="13"/>
      <c r="BB1107" s="13"/>
      <c r="BC1107" s="13"/>
      <c r="BD1107" s="13"/>
      <c r="BE1107" s="13"/>
      <c r="BF1107" s="13"/>
      <c r="BG1107" s="13"/>
    </row>
    <row r="1108" spans="1:59" x14ac:dyDescent="0.35">
      <c r="A1108" s="13"/>
      <c r="B1108" s="13"/>
      <c r="C1108" s="13"/>
      <c r="D1108" s="13"/>
      <c r="E1108" s="13"/>
      <c r="F1108" s="13"/>
      <c r="G1108" s="13"/>
      <c r="H1108" s="13"/>
      <c r="I1108" s="13"/>
      <c r="J1108" s="13"/>
      <c r="K1108" s="13"/>
      <c r="L1108" s="13"/>
      <c r="M1108" s="13"/>
      <c r="N1108" s="13"/>
      <c r="O1108" s="13"/>
      <c r="P1108" s="13"/>
      <c r="Q1108" s="13"/>
      <c r="R1108" s="13"/>
      <c r="S1108" s="13"/>
      <c r="T1108" s="13"/>
      <c r="U1108" s="13"/>
      <c r="V1108" s="13"/>
      <c r="W1108" s="13"/>
      <c r="X1108" s="13"/>
      <c r="Y1108" s="13"/>
      <c r="Z1108" s="13"/>
      <c r="AA1108" s="13"/>
      <c r="AB1108" s="13"/>
      <c r="AC1108" s="13"/>
      <c r="AD1108" s="13"/>
      <c r="AE1108" s="13"/>
      <c r="AF1108" s="13"/>
      <c r="AG1108" s="13"/>
      <c r="AH1108" s="13"/>
      <c r="AI1108" s="13"/>
      <c r="AJ1108" s="13"/>
      <c r="AK1108" s="13"/>
      <c r="AL1108" s="13"/>
      <c r="AM1108" s="13"/>
      <c r="AN1108" s="13"/>
      <c r="AO1108" s="13"/>
      <c r="AP1108" s="13"/>
      <c r="AQ1108" s="13"/>
      <c r="AR1108" s="13"/>
      <c r="AS1108" s="13"/>
      <c r="AT1108" s="13"/>
      <c r="AU1108" s="13"/>
      <c r="AV1108" s="13"/>
      <c r="AW1108" s="13"/>
      <c r="AX1108" s="13"/>
      <c r="AY1108" s="13"/>
      <c r="AZ1108" s="13"/>
      <c r="BA1108" s="13"/>
      <c r="BB1108" s="13"/>
      <c r="BC1108" s="13"/>
      <c r="BD1108" s="13"/>
      <c r="BE1108" s="13"/>
      <c r="BF1108" s="13"/>
      <c r="BG1108" s="13"/>
    </row>
    <row r="1109" spans="1:59" x14ac:dyDescent="0.35">
      <c r="A1109" s="13"/>
      <c r="B1109" s="13"/>
      <c r="C1109" s="13"/>
      <c r="D1109" s="13"/>
      <c r="E1109" s="13"/>
      <c r="F1109" s="13"/>
      <c r="G1109" s="13"/>
      <c r="H1109" s="13"/>
      <c r="I1109" s="13"/>
      <c r="J1109" s="13"/>
      <c r="K1109" s="13"/>
      <c r="L1109" s="13"/>
      <c r="M1109" s="13"/>
      <c r="N1109" s="13"/>
      <c r="O1109" s="13"/>
      <c r="P1109" s="13"/>
      <c r="Q1109" s="13"/>
      <c r="R1109" s="13"/>
      <c r="S1109" s="13"/>
      <c r="T1109" s="13"/>
      <c r="U1109" s="13"/>
      <c r="V1109" s="13"/>
      <c r="W1109" s="13"/>
      <c r="X1109" s="13"/>
      <c r="Y1109" s="13"/>
      <c r="Z1109" s="13"/>
      <c r="AA1109" s="13"/>
      <c r="AB1109" s="13"/>
      <c r="AC1109" s="13"/>
      <c r="AD1109" s="13"/>
      <c r="AE1109" s="13"/>
      <c r="AF1109" s="13"/>
      <c r="AG1109" s="13"/>
      <c r="AH1109" s="13"/>
      <c r="AI1109" s="13"/>
      <c r="AJ1109" s="13"/>
      <c r="AK1109" s="13"/>
      <c r="AL1109" s="13"/>
      <c r="AM1109" s="13"/>
      <c r="AN1109" s="13"/>
      <c r="AO1109" s="13"/>
      <c r="AP1109" s="13"/>
      <c r="AQ1109" s="13"/>
      <c r="AR1109" s="13"/>
      <c r="AS1109" s="13"/>
      <c r="AT1109" s="13"/>
      <c r="AU1109" s="13"/>
      <c r="AV1109" s="13"/>
      <c r="AW1109" s="13"/>
      <c r="AX1109" s="13"/>
      <c r="AY1109" s="13"/>
      <c r="AZ1109" s="13"/>
      <c r="BA1109" s="13"/>
      <c r="BB1109" s="13"/>
      <c r="BC1109" s="13"/>
      <c r="BD1109" s="13"/>
      <c r="BE1109" s="13"/>
      <c r="BF1109" s="13"/>
      <c r="BG1109" s="13"/>
    </row>
    <row r="1110" spans="1:59" x14ac:dyDescent="0.35">
      <c r="A1110" s="13"/>
      <c r="B1110" s="13"/>
      <c r="C1110" s="13"/>
      <c r="D1110" s="13"/>
      <c r="E1110" s="13"/>
      <c r="F1110" s="13"/>
      <c r="G1110" s="13"/>
      <c r="H1110" s="13"/>
      <c r="I1110" s="13"/>
      <c r="J1110" s="13"/>
      <c r="K1110" s="13"/>
      <c r="L1110" s="13"/>
      <c r="M1110" s="13"/>
      <c r="N1110" s="13"/>
      <c r="O1110" s="13"/>
      <c r="P1110" s="13"/>
      <c r="Q1110" s="13"/>
      <c r="R1110" s="13"/>
      <c r="S1110" s="13"/>
      <c r="T1110" s="13"/>
      <c r="U1110" s="13"/>
      <c r="V1110" s="13"/>
      <c r="W1110" s="13"/>
      <c r="X1110" s="13"/>
      <c r="Y1110" s="13"/>
      <c r="Z1110" s="13"/>
      <c r="AA1110" s="13"/>
      <c r="AB1110" s="13"/>
      <c r="AC1110" s="13"/>
      <c r="AD1110" s="13"/>
      <c r="AE1110" s="13"/>
      <c r="AF1110" s="13"/>
      <c r="AG1110" s="13"/>
      <c r="AH1110" s="13"/>
      <c r="AI1110" s="13"/>
      <c r="AJ1110" s="13"/>
      <c r="AK1110" s="13"/>
      <c r="AL1110" s="13"/>
      <c r="AM1110" s="13"/>
      <c r="AN1110" s="13"/>
      <c r="AO1110" s="13"/>
      <c r="AP1110" s="13"/>
      <c r="AQ1110" s="13"/>
      <c r="AR1110" s="13"/>
      <c r="AS1110" s="13"/>
      <c r="AT1110" s="13"/>
      <c r="AU1110" s="13"/>
      <c r="AV1110" s="13"/>
      <c r="AW1110" s="13"/>
      <c r="AX1110" s="13"/>
      <c r="AY1110" s="13"/>
      <c r="AZ1110" s="13"/>
      <c r="BA1110" s="13"/>
      <c r="BB1110" s="13"/>
      <c r="BC1110" s="13"/>
      <c r="BD1110" s="13"/>
      <c r="BE1110" s="13"/>
      <c r="BF1110" s="13"/>
      <c r="BG1110" s="13"/>
    </row>
    <row r="1111" spans="1:59" x14ac:dyDescent="0.35">
      <c r="A1111" s="13"/>
      <c r="B1111" s="13"/>
      <c r="C1111" s="13"/>
      <c r="D1111" s="13"/>
      <c r="E1111" s="13"/>
      <c r="F1111" s="13"/>
      <c r="G1111" s="13"/>
      <c r="H1111" s="13"/>
      <c r="I1111" s="13"/>
      <c r="J1111" s="13"/>
      <c r="K1111" s="13"/>
      <c r="L1111" s="13"/>
      <c r="M1111" s="13"/>
      <c r="N1111" s="13"/>
      <c r="O1111" s="13"/>
      <c r="P1111" s="13"/>
      <c r="Q1111" s="13"/>
      <c r="R1111" s="13"/>
      <c r="S1111" s="13"/>
      <c r="T1111" s="13"/>
      <c r="U1111" s="13"/>
      <c r="V1111" s="13"/>
      <c r="W1111" s="13"/>
      <c r="X1111" s="13"/>
      <c r="Y1111" s="13"/>
      <c r="Z1111" s="13"/>
      <c r="AA1111" s="13"/>
      <c r="AB1111" s="13"/>
      <c r="AC1111" s="13"/>
      <c r="AD1111" s="13"/>
      <c r="AE1111" s="13"/>
      <c r="AF1111" s="13"/>
      <c r="AG1111" s="13"/>
      <c r="AH1111" s="13"/>
      <c r="AI1111" s="13"/>
      <c r="AJ1111" s="13"/>
      <c r="AK1111" s="13"/>
      <c r="AL1111" s="13"/>
      <c r="AM1111" s="13"/>
      <c r="AN1111" s="13"/>
      <c r="AO1111" s="13"/>
      <c r="AP1111" s="13"/>
      <c r="AQ1111" s="13"/>
      <c r="AR1111" s="13"/>
      <c r="AS1111" s="13"/>
      <c r="AT1111" s="13"/>
      <c r="AU1111" s="13"/>
      <c r="AV1111" s="13"/>
      <c r="AW1111" s="13"/>
      <c r="AX1111" s="13"/>
      <c r="AY1111" s="13"/>
      <c r="AZ1111" s="13"/>
      <c r="BA1111" s="13"/>
      <c r="BB1111" s="13"/>
      <c r="BC1111" s="13"/>
      <c r="BD1111" s="13"/>
      <c r="BE1111" s="13"/>
      <c r="BF1111" s="13"/>
      <c r="BG1111" s="13"/>
    </row>
    <row r="1112" spans="1:59" x14ac:dyDescent="0.35">
      <c r="A1112" s="13"/>
      <c r="B1112" s="13"/>
      <c r="C1112" s="13"/>
      <c r="D1112" s="13"/>
      <c r="E1112" s="13"/>
      <c r="F1112" s="13"/>
      <c r="G1112" s="13"/>
      <c r="H1112" s="13"/>
      <c r="I1112" s="13"/>
      <c r="J1112" s="13"/>
      <c r="K1112" s="13"/>
      <c r="L1112" s="13"/>
      <c r="M1112" s="13"/>
      <c r="N1112" s="13"/>
      <c r="O1112" s="13"/>
      <c r="P1112" s="13"/>
      <c r="Q1112" s="13"/>
      <c r="R1112" s="13"/>
      <c r="S1112" s="13"/>
      <c r="T1112" s="13"/>
      <c r="U1112" s="13"/>
      <c r="V1112" s="13"/>
      <c r="W1112" s="13"/>
      <c r="X1112" s="13"/>
      <c r="Y1112" s="13"/>
      <c r="Z1112" s="13"/>
      <c r="AA1112" s="13"/>
      <c r="AB1112" s="13"/>
      <c r="AC1112" s="13"/>
      <c r="AD1112" s="13"/>
      <c r="AE1112" s="13"/>
      <c r="AF1112" s="13"/>
      <c r="AG1112" s="13"/>
      <c r="AH1112" s="13"/>
      <c r="AI1112" s="13"/>
      <c r="AJ1112" s="13"/>
      <c r="AK1112" s="13"/>
      <c r="AL1112" s="13"/>
      <c r="AM1112" s="13"/>
      <c r="AN1112" s="13"/>
      <c r="AO1112" s="13"/>
      <c r="AP1112" s="13"/>
      <c r="AQ1112" s="13"/>
      <c r="AR1112" s="13"/>
      <c r="AS1112" s="13"/>
      <c r="AT1112" s="13"/>
      <c r="AU1112" s="13"/>
      <c r="AV1112" s="13"/>
      <c r="AW1112" s="13"/>
      <c r="AX1112" s="13"/>
      <c r="AY1112" s="13"/>
      <c r="AZ1112" s="13"/>
      <c r="BA1112" s="13"/>
      <c r="BB1112" s="13"/>
      <c r="BC1112" s="13"/>
      <c r="BD1112" s="13"/>
      <c r="BE1112" s="13"/>
      <c r="BF1112" s="13"/>
      <c r="BG1112" s="13"/>
    </row>
    <row r="1113" spans="1:59" x14ac:dyDescent="0.35">
      <c r="A1113" s="13"/>
      <c r="B1113" s="13"/>
      <c r="C1113" s="13"/>
      <c r="D1113" s="13"/>
      <c r="E1113" s="13"/>
      <c r="F1113" s="13"/>
      <c r="G1113" s="13"/>
      <c r="H1113" s="13"/>
      <c r="I1113" s="13"/>
      <c r="J1113" s="13"/>
      <c r="K1113" s="13"/>
      <c r="L1113" s="13"/>
      <c r="M1113" s="13"/>
      <c r="N1113" s="13"/>
      <c r="O1113" s="13"/>
      <c r="P1113" s="13"/>
      <c r="Q1113" s="13"/>
      <c r="R1113" s="13"/>
      <c r="S1113" s="13"/>
      <c r="T1113" s="13"/>
      <c r="U1113" s="13"/>
      <c r="V1113" s="13"/>
      <c r="W1113" s="13"/>
      <c r="X1113" s="13"/>
      <c r="Y1113" s="13"/>
      <c r="Z1113" s="13"/>
      <c r="AA1113" s="13"/>
      <c r="AB1113" s="13"/>
      <c r="AC1113" s="13"/>
      <c r="AD1113" s="13"/>
      <c r="AE1113" s="13"/>
      <c r="AF1113" s="13"/>
      <c r="AG1113" s="13"/>
      <c r="AH1113" s="13"/>
      <c r="AI1113" s="13"/>
      <c r="AJ1113" s="13"/>
      <c r="AK1113" s="13"/>
      <c r="AL1113" s="13"/>
      <c r="AM1113" s="13"/>
      <c r="AN1113" s="13"/>
      <c r="AO1113" s="13"/>
      <c r="AP1113" s="13"/>
      <c r="AQ1113" s="13"/>
      <c r="AR1113" s="13"/>
      <c r="AS1113" s="13"/>
      <c r="AT1113" s="13"/>
      <c r="AU1113" s="13"/>
      <c r="AV1113" s="13"/>
      <c r="AW1113" s="13"/>
      <c r="AX1113" s="13"/>
      <c r="AY1113" s="13"/>
      <c r="AZ1113" s="13"/>
      <c r="BA1113" s="13"/>
      <c r="BB1113" s="13"/>
      <c r="BC1113" s="13"/>
      <c r="BD1113" s="13"/>
      <c r="BE1113" s="13"/>
      <c r="BF1113" s="13"/>
      <c r="BG1113" s="13"/>
    </row>
    <row r="1114" spans="1:59" x14ac:dyDescent="0.35">
      <c r="A1114" s="13"/>
      <c r="B1114" s="13"/>
      <c r="C1114" s="13"/>
      <c r="D1114" s="13"/>
      <c r="E1114" s="13"/>
      <c r="F1114" s="13"/>
      <c r="G1114" s="13"/>
      <c r="H1114" s="13"/>
      <c r="I1114" s="13"/>
      <c r="J1114" s="13"/>
      <c r="K1114" s="13"/>
      <c r="L1114" s="13"/>
      <c r="M1114" s="13"/>
      <c r="N1114" s="13"/>
      <c r="O1114" s="13"/>
      <c r="P1114" s="13"/>
      <c r="Q1114" s="13"/>
      <c r="R1114" s="13"/>
      <c r="S1114" s="13"/>
      <c r="T1114" s="13"/>
      <c r="U1114" s="13"/>
      <c r="V1114" s="13"/>
      <c r="W1114" s="13"/>
      <c r="X1114" s="13"/>
      <c r="Y1114" s="13"/>
      <c r="Z1114" s="13"/>
      <c r="AA1114" s="13"/>
      <c r="AB1114" s="13"/>
      <c r="AC1114" s="13"/>
      <c r="AD1114" s="13"/>
      <c r="AE1114" s="13"/>
      <c r="AF1114" s="13"/>
      <c r="AG1114" s="13"/>
      <c r="AH1114" s="13"/>
      <c r="AI1114" s="13"/>
      <c r="AJ1114" s="13"/>
      <c r="AK1114" s="13"/>
      <c r="AL1114" s="13"/>
      <c r="AM1114" s="13"/>
      <c r="AN1114" s="13"/>
      <c r="AO1114" s="13"/>
      <c r="AP1114" s="13"/>
      <c r="AQ1114" s="13"/>
      <c r="AR1114" s="13"/>
      <c r="AS1114" s="13"/>
      <c r="AT1114" s="13"/>
      <c r="AU1114" s="13"/>
      <c r="AV1114" s="13"/>
      <c r="AW1114" s="13"/>
      <c r="AX1114" s="13"/>
      <c r="AY1114" s="13"/>
      <c r="AZ1114" s="13"/>
      <c r="BA1114" s="13"/>
      <c r="BB1114" s="13"/>
      <c r="BC1114" s="13"/>
      <c r="BD1114" s="13"/>
      <c r="BE1114" s="13"/>
      <c r="BF1114" s="13"/>
      <c r="BG1114" s="13"/>
    </row>
    <row r="1115" spans="1:59" x14ac:dyDescent="0.35">
      <c r="A1115" s="13"/>
      <c r="B1115" s="13"/>
      <c r="C1115" s="13"/>
      <c r="D1115" s="13"/>
      <c r="E1115" s="13"/>
      <c r="F1115" s="13"/>
      <c r="G1115" s="13"/>
      <c r="H1115" s="13"/>
      <c r="I1115" s="13"/>
      <c r="J1115" s="13"/>
      <c r="K1115" s="13"/>
      <c r="L1115" s="13"/>
      <c r="M1115" s="13"/>
      <c r="N1115" s="13"/>
      <c r="O1115" s="13"/>
      <c r="P1115" s="13"/>
      <c r="Q1115" s="13"/>
      <c r="R1115" s="13"/>
      <c r="S1115" s="13"/>
      <c r="T1115" s="13"/>
      <c r="U1115" s="13"/>
      <c r="V1115" s="13"/>
      <c r="W1115" s="13"/>
      <c r="X1115" s="13"/>
      <c r="Y1115" s="13"/>
      <c r="Z1115" s="13"/>
      <c r="AA1115" s="13"/>
      <c r="AB1115" s="13"/>
      <c r="AC1115" s="13"/>
      <c r="AD1115" s="13"/>
      <c r="AE1115" s="13"/>
      <c r="AF1115" s="13"/>
      <c r="AG1115" s="13"/>
      <c r="AH1115" s="13"/>
      <c r="AI1115" s="13"/>
      <c r="AJ1115" s="13"/>
      <c r="AK1115" s="13"/>
      <c r="AL1115" s="13"/>
      <c r="AM1115" s="13"/>
      <c r="AN1115" s="13"/>
      <c r="AO1115" s="13"/>
      <c r="AP1115" s="13"/>
      <c r="AQ1115" s="13"/>
      <c r="AR1115" s="13"/>
      <c r="AS1115" s="13"/>
      <c r="AT1115" s="13"/>
      <c r="AU1115" s="13"/>
      <c r="AV1115" s="13"/>
      <c r="AW1115" s="13"/>
      <c r="AX1115" s="13"/>
      <c r="AY1115" s="13"/>
      <c r="AZ1115" s="13"/>
      <c r="BA1115" s="13"/>
      <c r="BB1115" s="13"/>
      <c r="BC1115" s="13"/>
      <c r="BD1115" s="13"/>
      <c r="BE1115" s="13"/>
      <c r="BF1115" s="13"/>
      <c r="BG1115" s="13"/>
    </row>
    <row r="1116" spans="1:59" x14ac:dyDescent="0.35">
      <c r="A1116" s="13"/>
      <c r="B1116" s="13"/>
      <c r="C1116" s="13"/>
      <c r="D1116" s="13"/>
      <c r="E1116" s="13"/>
      <c r="F1116" s="13"/>
      <c r="G1116" s="13"/>
      <c r="H1116" s="13"/>
      <c r="I1116" s="13"/>
      <c r="J1116" s="13"/>
      <c r="K1116" s="13"/>
      <c r="L1116" s="13"/>
      <c r="M1116" s="13"/>
      <c r="N1116" s="13"/>
      <c r="O1116" s="13"/>
      <c r="P1116" s="13"/>
      <c r="Q1116" s="13"/>
      <c r="R1116" s="13"/>
      <c r="S1116" s="13"/>
      <c r="T1116" s="13"/>
      <c r="U1116" s="13"/>
      <c r="V1116" s="13"/>
      <c r="W1116" s="13"/>
      <c r="X1116" s="13"/>
      <c r="Y1116" s="13"/>
      <c r="Z1116" s="13"/>
      <c r="AA1116" s="13"/>
      <c r="AB1116" s="13"/>
      <c r="AC1116" s="13"/>
      <c r="AD1116" s="13"/>
      <c r="AE1116" s="13"/>
      <c r="AF1116" s="13"/>
      <c r="AG1116" s="13"/>
      <c r="AH1116" s="13"/>
      <c r="AI1116" s="13"/>
      <c r="AJ1116" s="13"/>
      <c r="AK1116" s="13"/>
      <c r="AL1116" s="13"/>
      <c r="AM1116" s="13"/>
      <c r="AN1116" s="13"/>
      <c r="AO1116" s="13"/>
      <c r="AP1116" s="13"/>
      <c r="AQ1116" s="13"/>
      <c r="AR1116" s="13"/>
      <c r="AS1116" s="13"/>
      <c r="AT1116" s="13"/>
      <c r="AU1116" s="13"/>
      <c r="AV1116" s="13"/>
      <c r="AW1116" s="13"/>
      <c r="AX1116" s="13"/>
      <c r="AY1116" s="13"/>
      <c r="AZ1116" s="13"/>
      <c r="BA1116" s="13"/>
      <c r="BB1116" s="13"/>
      <c r="BC1116" s="13"/>
      <c r="BD1116" s="13"/>
      <c r="BE1116" s="13"/>
      <c r="BF1116" s="13"/>
      <c r="BG1116" s="13"/>
    </row>
    <row r="1117" spans="1:59" x14ac:dyDescent="0.35">
      <c r="A1117" s="13"/>
      <c r="B1117" s="13"/>
      <c r="C1117" s="13"/>
      <c r="D1117" s="13"/>
      <c r="E1117" s="13"/>
      <c r="F1117" s="13"/>
      <c r="G1117" s="13"/>
      <c r="H1117" s="13"/>
      <c r="I1117" s="13"/>
      <c r="J1117" s="13"/>
      <c r="K1117" s="13"/>
      <c r="L1117" s="13"/>
      <c r="M1117" s="13"/>
      <c r="N1117" s="13"/>
      <c r="O1117" s="13"/>
      <c r="P1117" s="13"/>
      <c r="Q1117" s="13"/>
      <c r="R1117" s="13"/>
      <c r="S1117" s="13"/>
      <c r="T1117" s="13"/>
      <c r="U1117" s="13"/>
      <c r="V1117" s="13"/>
      <c r="W1117" s="13"/>
      <c r="X1117" s="13"/>
      <c r="Y1117" s="13"/>
      <c r="Z1117" s="13"/>
      <c r="AA1117" s="13"/>
      <c r="AB1117" s="13"/>
      <c r="AC1117" s="13"/>
      <c r="AD1117" s="13"/>
      <c r="AE1117" s="13"/>
      <c r="AF1117" s="13"/>
      <c r="AG1117" s="13"/>
      <c r="AH1117" s="13"/>
      <c r="AI1117" s="13"/>
      <c r="AJ1117" s="13"/>
      <c r="AK1117" s="13"/>
      <c r="AL1117" s="13"/>
      <c r="AM1117" s="13"/>
      <c r="AN1117" s="13"/>
      <c r="AO1117" s="13"/>
      <c r="AP1117" s="13"/>
      <c r="AQ1117" s="13"/>
      <c r="AR1117" s="13"/>
      <c r="AS1117" s="13"/>
      <c r="AT1117" s="13"/>
      <c r="AU1117" s="13"/>
      <c r="AV1117" s="13"/>
      <c r="AW1117" s="13"/>
      <c r="AX1117" s="13"/>
      <c r="AY1117" s="13"/>
      <c r="AZ1117" s="13"/>
      <c r="BA1117" s="13"/>
      <c r="BB1117" s="13"/>
      <c r="BC1117" s="13"/>
      <c r="BD1117" s="13"/>
      <c r="BE1117" s="13"/>
      <c r="BF1117" s="13"/>
      <c r="BG1117" s="13"/>
    </row>
    <row r="1118" spans="1:59" x14ac:dyDescent="0.35">
      <c r="A1118" s="13"/>
      <c r="B1118" s="13"/>
      <c r="C1118" s="13"/>
      <c r="D1118" s="13"/>
      <c r="E1118" s="13"/>
      <c r="F1118" s="13"/>
      <c r="G1118" s="13"/>
      <c r="H1118" s="13"/>
      <c r="I1118" s="13"/>
      <c r="J1118" s="13"/>
      <c r="K1118" s="13"/>
      <c r="L1118" s="13"/>
      <c r="M1118" s="13"/>
      <c r="N1118" s="13"/>
      <c r="O1118" s="13"/>
      <c r="P1118" s="13"/>
      <c r="Q1118" s="13"/>
      <c r="R1118" s="13"/>
      <c r="S1118" s="13"/>
      <c r="T1118" s="13"/>
      <c r="U1118" s="13"/>
      <c r="V1118" s="13"/>
      <c r="W1118" s="13"/>
      <c r="X1118" s="13"/>
      <c r="Y1118" s="13"/>
      <c r="Z1118" s="13"/>
      <c r="AA1118" s="13"/>
      <c r="AB1118" s="13"/>
      <c r="AC1118" s="13"/>
      <c r="AD1118" s="13"/>
      <c r="AE1118" s="13"/>
      <c r="AF1118" s="13"/>
      <c r="AG1118" s="13"/>
      <c r="AH1118" s="13"/>
      <c r="AI1118" s="13"/>
      <c r="AJ1118" s="13"/>
      <c r="AK1118" s="13"/>
      <c r="AL1118" s="13"/>
      <c r="AM1118" s="13"/>
      <c r="AN1118" s="13"/>
      <c r="AO1118" s="13"/>
      <c r="AP1118" s="13"/>
      <c r="AQ1118" s="13"/>
      <c r="AR1118" s="13"/>
      <c r="AS1118" s="13"/>
      <c r="AT1118" s="13"/>
      <c r="AU1118" s="13"/>
      <c r="AV1118" s="13"/>
      <c r="AW1118" s="13"/>
      <c r="AX1118" s="13"/>
      <c r="AY1118" s="13"/>
      <c r="AZ1118" s="13"/>
      <c r="BA1118" s="13"/>
      <c r="BB1118" s="13"/>
      <c r="BC1118" s="13"/>
      <c r="BD1118" s="13"/>
      <c r="BE1118" s="13"/>
      <c r="BF1118" s="13"/>
      <c r="BG1118" s="13"/>
    </row>
    <row r="1119" spans="1:59" x14ac:dyDescent="0.35">
      <c r="A1119" s="13"/>
      <c r="B1119" s="13"/>
      <c r="C1119" s="13"/>
      <c r="D1119" s="13"/>
      <c r="E1119" s="13"/>
      <c r="F1119" s="13"/>
      <c r="G1119" s="13"/>
      <c r="H1119" s="13"/>
      <c r="I1119" s="13"/>
      <c r="J1119" s="13"/>
      <c r="K1119" s="13"/>
      <c r="L1119" s="13"/>
      <c r="M1119" s="13"/>
      <c r="N1119" s="13"/>
      <c r="O1119" s="13"/>
      <c r="P1119" s="13"/>
      <c r="Q1119" s="13"/>
      <c r="R1119" s="13"/>
      <c r="S1119" s="13"/>
      <c r="T1119" s="13"/>
      <c r="U1119" s="13"/>
      <c r="V1119" s="13"/>
      <c r="W1119" s="13"/>
      <c r="X1119" s="13"/>
      <c r="Y1119" s="13"/>
      <c r="Z1119" s="13"/>
      <c r="AA1119" s="13"/>
      <c r="AB1119" s="13"/>
      <c r="AC1119" s="13"/>
      <c r="AD1119" s="13"/>
      <c r="AE1119" s="13"/>
      <c r="AF1119" s="13"/>
      <c r="AG1119" s="13"/>
      <c r="AH1119" s="13"/>
      <c r="AI1119" s="13"/>
      <c r="AJ1119" s="13"/>
      <c r="AK1119" s="13"/>
      <c r="AL1119" s="13"/>
      <c r="AM1119" s="13"/>
      <c r="AN1119" s="13"/>
      <c r="AO1119" s="13"/>
      <c r="AP1119" s="13"/>
      <c r="AQ1119" s="13"/>
      <c r="AR1119" s="13"/>
      <c r="AS1119" s="13"/>
      <c r="AT1119" s="13"/>
      <c r="AU1119" s="13"/>
      <c r="AV1119" s="13"/>
      <c r="AW1119" s="13"/>
      <c r="AX1119" s="13"/>
      <c r="AY1119" s="13"/>
      <c r="AZ1119" s="13"/>
      <c r="BA1119" s="13"/>
      <c r="BB1119" s="13"/>
      <c r="BC1119" s="13"/>
      <c r="BD1119" s="13"/>
      <c r="BE1119" s="13"/>
      <c r="BF1119" s="13"/>
      <c r="BG1119" s="13"/>
    </row>
    <row r="1120" spans="1:59" x14ac:dyDescent="0.35">
      <c r="A1120" s="13"/>
      <c r="B1120" s="13"/>
      <c r="C1120" s="13"/>
      <c r="D1120" s="13"/>
      <c r="E1120" s="13"/>
      <c r="F1120" s="13"/>
      <c r="G1120" s="13"/>
      <c r="H1120" s="13"/>
      <c r="I1120" s="13"/>
      <c r="J1120" s="13"/>
      <c r="K1120" s="13"/>
      <c r="L1120" s="13"/>
      <c r="M1120" s="13"/>
      <c r="N1120" s="13"/>
      <c r="O1120" s="13"/>
      <c r="P1120" s="13"/>
      <c r="Q1120" s="13"/>
      <c r="R1120" s="13"/>
      <c r="S1120" s="13"/>
      <c r="T1120" s="13"/>
      <c r="U1120" s="13"/>
      <c r="V1120" s="13"/>
      <c r="W1120" s="13"/>
      <c r="X1120" s="13"/>
      <c r="Y1120" s="13"/>
      <c r="Z1120" s="13"/>
      <c r="AA1120" s="13"/>
      <c r="AB1120" s="13"/>
      <c r="AC1120" s="13"/>
      <c r="AD1120" s="13"/>
      <c r="AE1120" s="13"/>
      <c r="AF1120" s="13"/>
      <c r="AG1120" s="13"/>
      <c r="AH1120" s="13"/>
      <c r="AI1120" s="13"/>
      <c r="AJ1120" s="13"/>
      <c r="AK1120" s="13"/>
      <c r="AL1120" s="13"/>
      <c r="AM1120" s="13"/>
      <c r="AN1120" s="13"/>
      <c r="AO1120" s="13"/>
      <c r="AP1120" s="13"/>
      <c r="AQ1120" s="13"/>
      <c r="AR1120" s="13"/>
      <c r="AS1120" s="13"/>
      <c r="AT1120" s="13"/>
      <c r="AU1120" s="13"/>
      <c r="AV1120" s="13"/>
      <c r="AW1120" s="13"/>
      <c r="AX1120" s="13"/>
      <c r="AY1120" s="13"/>
      <c r="AZ1120" s="13"/>
      <c r="BA1120" s="13"/>
      <c r="BB1120" s="13"/>
      <c r="BC1120" s="13"/>
      <c r="BD1120" s="13"/>
      <c r="BE1120" s="13"/>
      <c r="BF1120" s="13"/>
      <c r="BG1120" s="13"/>
    </row>
    <row r="1121" spans="1:59" x14ac:dyDescent="0.35">
      <c r="A1121" s="13"/>
      <c r="B1121" s="13"/>
      <c r="C1121" s="13"/>
      <c r="D1121" s="13"/>
      <c r="E1121" s="13"/>
      <c r="F1121" s="13"/>
      <c r="G1121" s="13"/>
      <c r="H1121" s="13"/>
      <c r="I1121" s="13"/>
      <c r="J1121" s="13"/>
      <c r="K1121" s="13"/>
      <c r="L1121" s="13"/>
      <c r="M1121" s="13"/>
      <c r="N1121" s="13"/>
      <c r="O1121" s="13"/>
      <c r="P1121" s="13"/>
      <c r="Q1121" s="13"/>
      <c r="R1121" s="13"/>
      <c r="S1121" s="13"/>
      <c r="T1121" s="13"/>
      <c r="U1121" s="13"/>
      <c r="V1121" s="13"/>
      <c r="W1121" s="13"/>
      <c r="X1121" s="13"/>
      <c r="Y1121" s="13"/>
      <c r="Z1121" s="13"/>
      <c r="AA1121" s="13"/>
      <c r="AB1121" s="13"/>
      <c r="AC1121" s="13"/>
      <c r="AD1121" s="13"/>
      <c r="AE1121" s="13"/>
      <c r="AF1121" s="13"/>
      <c r="AG1121" s="13"/>
      <c r="AH1121" s="13"/>
      <c r="AI1121" s="13"/>
      <c r="AJ1121" s="13"/>
      <c r="AK1121" s="13"/>
      <c r="AL1121" s="13"/>
      <c r="AM1121" s="13"/>
      <c r="AN1121" s="13"/>
      <c r="AO1121" s="13"/>
      <c r="AP1121" s="13"/>
      <c r="AQ1121" s="13"/>
      <c r="AR1121" s="13"/>
      <c r="AS1121" s="13"/>
      <c r="AT1121" s="13"/>
      <c r="AU1121" s="13"/>
      <c r="AV1121" s="13"/>
      <c r="AW1121" s="13"/>
      <c r="AX1121" s="13"/>
      <c r="AY1121" s="13"/>
      <c r="AZ1121" s="13"/>
      <c r="BA1121" s="13"/>
      <c r="BB1121" s="13"/>
      <c r="BC1121" s="13"/>
      <c r="BD1121" s="13"/>
      <c r="BE1121" s="13"/>
      <c r="BF1121" s="13"/>
      <c r="BG1121" s="13"/>
    </row>
    <row r="1122" spans="1:59" x14ac:dyDescent="0.35">
      <c r="A1122" s="13"/>
      <c r="B1122" s="13"/>
      <c r="C1122" s="13"/>
      <c r="D1122" s="13"/>
      <c r="E1122" s="13"/>
      <c r="F1122" s="13"/>
      <c r="G1122" s="13"/>
      <c r="H1122" s="13"/>
      <c r="I1122" s="13"/>
      <c r="J1122" s="13"/>
      <c r="K1122" s="13"/>
      <c r="L1122" s="13"/>
      <c r="M1122" s="13"/>
      <c r="N1122" s="13"/>
      <c r="O1122" s="13"/>
      <c r="P1122" s="13"/>
      <c r="Q1122" s="13"/>
      <c r="R1122" s="13"/>
      <c r="S1122" s="13"/>
      <c r="T1122" s="13"/>
      <c r="U1122" s="13"/>
      <c r="V1122" s="13"/>
      <c r="W1122" s="13"/>
      <c r="X1122" s="13"/>
      <c r="Y1122" s="13"/>
      <c r="Z1122" s="13"/>
      <c r="AA1122" s="13"/>
      <c r="AB1122" s="13"/>
      <c r="AC1122" s="13"/>
      <c r="AD1122" s="13"/>
      <c r="AE1122" s="13"/>
      <c r="AF1122" s="13"/>
      <c r="AG1122" s="13"/>
      <c r="AH1122" s="13"/>
      <c r="AI1122" s="13"/>
      <c r="AJ1122" s="13"/>
      <c r="AK1122" s="13"/>
      <c r="AL1122" s="13"/>
      <c r="AM1122" s="13"/>
      <c r="AN1122" s="13"/>
      <c r="AO1122" s="13"/>
      <c r="AP1122" s="13"/>
      <c r="AQ1122" s="13"/>
      <c r="AR1122" s="13"/>
      <c r="AS1122" s="13"/>
      <c r="AT1122" s="13"/>
      <c r="AU1122" s="13"/>
      <c r="AV1122" s="13"/>
      <c r="AW1122" s="13"/>
      <c r="AX1122" s="13"/>
      <c r="AY1122" s="13"/>
      <c r="AZ1122" s="13"/>
      <c r="BA1122" s="13"/>
      <c r="BB1122" s="13"/>
      <c r="BC1122" s="13"/>
      <c r="BD1122" s="13"/>
      <c r="BE1122" s="13"/>
      <c r="BF1122" s="13"/>
      <c r="BG1122" s="13"/>
    </row>
    <row r="1123" spans="1:59" x14ac:dyDescent="0.35">
      <c r="A1123" s="13"/>
      <c r="B1123" s="13"/>
      <c r="C1123" s="13"/>
      <c r="D1123" s="13"/>
      <c r="E1123" s="13"/>
      <c r="F1123" s="13"/>
      <c r="G1123" s="13"/>
      <c r="H1123" s="13"/>
      <c r="I1123" s="13"/>
      <c r="J1123" s="13"/>
      <c r="K1123" s="13"/>
      <c r="L1123" s="13"/>
      <c r="M1123" s="13"/>
      <c r="N1123" s="13"/>
      <c r="O1123" s="13"/>
      <c r="P1123" s="13"/>
      <c r="Q1123" s="13"/>
      <c r="R1123" s="13"/>
      <c r="S1123" s="13"/>
      <c r="T1123" s="13"/>
      <c r="U1123" s="13"/>
      <c r="V1123" s="13"/>
      <c r="W1123" s="13"/>
      <c r="X1123" s="13"/>
      <c r="Y1123" s="13"/>
      <c r="Z1123" s="13"/>
      <c r="AA1123" s="13"/>
      <c r="AB1123" s="13"/>
      <c r="AC1123" s="13"/>
      <c r="AD1123" s="13"/>
      <c r="AE1123" s="13"/>
      <c r="AF1123" s="13"/>
      <c r="AG1123" s="13"/>
      <c r="AH1123" s="13"/>
      <c r="AI1123" s="13"/>
      <c r="AJ1123" s="13"/>
      <c r="AK1123" s="13"/>
      <c r="AL1123" s="13"/>
      <c r="AM1123" s="13"/>
      <c r="AN1123" s="13"/>
      <c r="AO1123" s="13"/>
      <c r="AP1123" s="13"/>
      <c r="AQ1123" s="13"/>
      <c r="AR1123" s="13"/>
      <c r="AS1123" s="13"/>
      <c r="AT1123" s="13"/>
      <c r="AU1123" s="13"/>
      <c r="AV1123" s="13"/>
      <c r="AW1123" s="13"/>
      <c r="AX1123" s="13"/>
      <c r="AY1123" s="13"/>
      <c r="AZ1123" s="13"/>
      <c r="BA1123" s="13"/>
      <c r="BB1123" s="13"/>
      <c r="BC1123" s="13"/>
      <c r="BD1123" s="13"/>
      <c r="BE1123" s="13"/>
      <c r="BF1123" s="13"/>
      <c r="BG1123" s="13"/>
    </row>
    <row r="1124" spans="1:59" x14ac:dyDescent="0.35">
      <c r="A1124" s="13"/>
      <c r="B1124" s="13"/>
      <c r="C1124" s="13"/>
      <c r="D1124" s="13"/>
      <c r="E1124" s="13"/>
      <c r="F1124" s="13"/>
      <c r="G1124" s="13"/>
      <c r="H1124" s="13"/>
      <c r="I1124" s="13"/>
      <c r="J1124" s="13"/>
      <c r="K1124" s="13"/>
      <c r="L1124" s="13"/>
      <c r="M1124" s="13"/>
      <c r="N1124" s="13"/>
      <c r="O1124" s="13"/>
      <c r="P1124" s="13"/>
      <c r="Q1124" s="13"/>
      <c r="R1124" s="13"/>
      <c r="S1124" s="13"/>
      <c r="T1124" s="13"/>
      <c r="U1124" s="13"/>
      <c r="V1124" s="13"/>
      <c r="W1124" s="13"/>
      <c r="X1124" s="13"/>
      <c r="Y1124" s="13"/>
      <c r="Z1124" s="13"/>
      <c r="AA1124" s="13"/>
      <c r="AB1124" s="13"/>
      <c r="AC1124" s="13"/>
      <c r="AD1124" s="13"/>
      <c r="AE1124" s="13"/>
      <c r="AF1124" s="13"/>
      <c r="AG1124" s="13"/>
      <c r="AH1124" s="13"/>
      <c r="AI1124" s="13"/>
      <c r="AJ1124" s="13"/>
      <c r="AK1124" s="13"/>
      <c r="AL1124" s="13"/>
      <c r="AM1124" s="13"/>
      <c r="AN1124" s="13"/>
      <c r="AO1124" s="13"/>
      <c r="AP1124" s="13"/>
      <c r="AQ1124" s="13"/>
      <c r="AR1124" s="13"/>
      <c r="AS1124" s="13"/>
      <c r="AT1124" s="13"/>
      <c r="AU1124" s="13"/>
      <c r="AV1124" s="13"/>
      <c r="AW1124" s="13"/>
      <c r="AX1124" s="13"/>
      <c r="AY1124" s="13"/>
      <c r="AZ1124" s="13"/>
      <c r="BA1124" s="13"/>
      <c r="BB1124" s="13"/>
      <c r="BC1124" s="13"/>
      <c r="BD1124" s="13"/>
      <c r="BE1124" s="13"/>
      <c r="BF1124" s="13"/>
      <c r="BG1124" s="13"/>
    </row>
    <row r="1125" spans="1:59" x14ac:dyDescent="0.35">
      <c r="A1125" s="13"/>
      <c r="B1125" s="13"/>
      <c r="C1125" s="13"/>
      <c r="D1125" s="13"/>
      <c r="E1125" s="13"/>
      <c r="F1125" s="13"/>
      <c r="G1125" s="13"/>
      <c r="H1125" s="13"/>
      <c r="I1125" s="13"/>
      <c r="J1125" s="13"/>
      <c r="K1125" s="13"/>
      <c r="L1125" s="13"/>
      <c r="M1125" s="13"/>
      <c r="N1125" s="13"/>
      <c r="O1125" s="13"/>
      <c r="P1125" s="13"/>
      <c r="Q1125" s="13"/>
      <c r="R1125" s="13"/>
      <c r="S1125" s="13"/>
      <c r="T1125" s="13"/>
      <c r="U1125" s="13"/>
      <c r="V1125" s="13"/>
      <c r="W1125" s="13"/>
      <c r="X1125" s="13"/>
      <c r="Y1125" s="13"/>
      <c r="Z1125" s="13"/>
      <c r="AA1125" s="13"/>
      <c r="AB1125" s="13"/>
      <c r="AC1125" s="13"/>
      <c r="AD1125" s="13"/>
      <c r="AE1125" s="13"/>
      <c r="AF1125" s="13"/>
      <c r="AG1125" s="13"/>
      <c r="AH1125" s="13"/>
      <c r="AI1125" s="13"/>
      <c r="AJ1125" s="13"/>
      <c r="AK1125" s="13"/>
      <c r="AL1125" s="13"/>
      <c r="AM1125" s="13"/>
      <c r="AN1125" s="13"/>
      <c r="AO1125" s="13"/>
      <c r="AP1125" s="13"/>
      <c r="AQ1125" s="13"/>
      <c r="AR1125" s="13"/>
      <c r="AS1125" s="13"/>
      <c r="AT1125" s="13"/>
      <c r="AU1125" s="13"/>
      <c r="AV1125" s="13"/>
      <c r="AW1125" s="13"/>
      <c r="AX1125" s="13"/>
      <c r="AY1125" s="13"/>
      <c r="AZ1125" s="13"/>
      <c r="BA1125" s="13"/>
      <c r="BB1125" s="13"/>
      <c r="BC1125" s="13"/>
      <c r="BD1125" s="13"/>
      <c r="BE1125" s="13"/>
      <c r="BF1125" s="13"/>
      <c r="BG1125" s="13"/>
    </row>
    <row r="1126" spans="1:59" x14ac:dyDescent="0.35">
      <c r="A1126" s="13"/>
      <c r="B1126" s="13"/>
      <c r="C1126" s="13"/>
      <c r="D1126" s="13"/>
      <c r="E1126" s="13"/>
      <c r="F1126" s="13"/>
      <c r="G1126" s="13"/>
      <c r="H1126" s="13"/>
      <c r="I1126" s="13"/>
      <c r="J1126" s="13"/>
      <c r="K1126" s="13"/>
      <c r="L1126" s="13"/>
      <c r="M1126" s="13"/>
      <c r="N1126" s="13"/>
      <c r="O1126" s="13"/>
      <c r="P1126" s="13"/>
      <c r="Q1126" s="13"/>
      <c r="R1126" s="13"/>
      <c r="S1126" s="13"/>
      <c r="T1126" s="13"/>
      <c r="U1126" s="13"/>
      <c r="V1126" s="13"/>
      <c r="W1126" s="13"/>
      <c r="X1126" s="13"/>
      <c r="Y1126" s="13"/>
      <c r="Z1126" s="13"/>
      <c r="AA1126" s="13"/>
      <c r="AB1126" s="13"/>
      <c r="AC1126" s="13"/>
      <c r="AD1126" s="13"/>
      <c r="AE1126" s="13"/>
      <c r="AF1126" s="13"/>
      <c r="AG1126" s="13"/>
      <c r="AH1126" s="13"/>
      <c r="AI1126" s="13"/>
      <c r="AJ1126" s="13"/>
      <c r="AK1126" s="13"/>
      <c r="AL1126" s="13"/>
      <c r="AM1126" s="13"/>
      <c r="AN1126" s="13"/>
      <c r="AO1126" s="13"/>
      <c r="AP1126" s="13"/>
      <c r="AQ1126" s="13"/>
      <c r="AR1126" s="13"/>
      <c r="AS1126" s="13"/>
      <c r="AT1126" s="13"/>
      <c r="AU1126" s="13"/>
      <c r="AV1126" s="13"/>
      <c r="AW1126" s="13"/>
      <c r="AX1126" s="13"/>
      <c r="AY1126" s="13"/>
      <c r="AZ1126" s="13"/>
      <c r="BA1126" s="13"/>
      <c r="BB1126" s="13"/>
      <c r="BC1126" s="13"/>
      <c r="BD1126" s="13"/>
      <c r="BE1126" s="13"/>
      <c r="BF1126" s="13"/>
      <c r="BG1126" s="13"/>
    </row>
    <row r="1127" spans="1:59" x14ac:dyDescent="0.35">
      <c r="A1127" s="13"/>
      <c r="B1127" s="13"/>
      <c r="C1127" s="13"/>
      <c r="D1127" s="13"/>
      <c r="E1127" s="13"/>
      <c r="F1127" s="13"/>
      <c r="G1127" s="13"/>
      <c r="H1127" s="13"/>
      <c r="I1127" s="13"/>
      <c r="J1127" s="13"/>
      <c r="K1127" s="13"/>
      <c r="L1127" s="13"/>
      <c r="M1127" s="13"/>
      <c r="N1127" s="13"/>
      <c r="O1127" s="13"/>
      <c r="P1127" s="13"/>
      <c r="Q1127" s="13"/>
      <c r="R1127" s="13"/>
      <c r="S1127" s="13"/>
      <c r="T1127" s="13"/>
      <c r="U1127" s="13"/>
      <c r="V1127" s="13"/>
      <c r="W1127" s="13"/>
      <c r="X1127" s="13"/>
      <c r="Y1127" s="13"/>
      <c r="Z1127" s="13"/>
      <c r="AA1127" s="13"/>
      <c r="AB1127" s="13"/>
      <c r="AC1127" s="13"/>
      <c r="AD1127" s="13"/>
      <c r="AE1127" s="13"/>
      <c r="AF1127" s="13"/>
      <c r="AG1127" s="13"/>
      <c r="AH1127" s="13"/>
      <c r="AI1127" s="13"/>
      <c r="AJ1127" s="13"/>
      <c r="AK1127" s="13"/>
      <c r="AL1127" s="13"/>
      <c r="AM1127" s="13"/>
      <c r="AN1127" s="13"/>
      <c r="AO1127" s="13"/>
      <c r="AP1127" s="13"/>
      <c r="AQ1127" s="13"/>
      <c r="AR1127" s="13"/>
      <c r="AS1127" s="13"/>
      <c r="AT1127" s="13"/>
      <c r="AU1127" s="13"/>
      <c r="AV1127" s="13"/>
      <c r="AW1127" s="13"/>
      <c r="AX1127" s="13"/>
      <c r="AY1127" s="13"/>
      <c r="AZ1127" s="13"/>
      <c r="BA1127" s="13"/>
      <c r="BB1127" s="13"/>
      <c r="BC1127" s="13"/>
      <c r="BD1127" s="13"/>
      <c r="BE1127" s="13"/>
      <c r="BF1127" s="13"/>
      <c r="BG1127" s="13"/>
    </row>
    <row r="1128" spans="1:59" x14ac:dyDescent="0.35">
      <c r="A1128" s="13"/>
      <c r="B1128" s="13"/>
      <c r="C1128" s="13"/>
      <c r="D1128" s="13"/>
      <c r="E1128" s="13"/>
      <c r="F1128" s="13"/>
      <c r="G1128" s="13"/>
      <c r="H1128" s="13"/>
      <c r="I1128" s="13"/>
      <c r="J1128" s="13"/>
      <c r="K1128" s="13"/>
      <c r="L1128" s="13"/>
      <c r="M1128" s="13"/>
      <c r="N1128" s="13"/>
      <c r="O1128" s="13"/>
      <c r="P1128" s="13"/>
      <c r="Q1128" s="13"/>
      <c r="R1128" s="13"/>
      <c r="S1128" s="13"/>
      <c r="T1128" s="13"/>
      <c r="U1128" s="13"/>
      <c r="V1128" s="13"/>
      <c r="W1128" s="13"/>
      <c r="X1128" s="13"/>
      <c r="Y1128" s="13"/>
      <c r="Z1128" s="13"/>
      <c r="AA1128" s="13"/>
      <c r="AB1128" s="13"/>
      <c r="AC1128" s="13"/>
      <c r="AD1128" s="13"/>
      <c r="AE1128" s="13"/>
      <c r="AF1128" s="13"/>
      <c r="AG1128" s="13"/>
      <c r="AH1128" s="13"/>
      <c r="AI1128" s="13"/>
      <c r="AJ1128" s="13"/>
      <c r="AK1128" s="13"/>
      <c r="AL1128" s="13"/>
      <c r="AM1128" s="13"/>
      <c r="AN1128" s="13"/>
      <c r="AO1128" s="13"/>
      <c r="AP1128" s="13"/>
      <c r="AQ1128" s="13"/>
      <c r="AR1128" s="13"/>
      <c r="AS1128" s="13"/>
      <c r="AT1128" s="13"/>
      <c r="AU1128" s="13"/>
      <c r="AV1128" s="13"/>
      <c r="AW1128" s="13"/>
      <c r="AX1128" s="13"/>
      <c r="AY1128" s="13"/>
      <c r="AZ1128" s="13"/>
      <c r="BA1128" s="13"/>
      <c r="BB1128" s="13"/>
      <c r="BC1128" s="13"/>
      <c r="BD1128" s="13"/>
      <c r="BE1128" s="13"/>
      <c r="BF1128" s="13"/>
      <c r="BG1128" s="13"/>
    </row>
    <row r="1129" spans="1:59" x14ac:dyDescent="0.35">
      <c r="A1129" s="13"/>
      <c r="B1129" s="13"/>
      <c r="C1129" s="13"/>
      <c r="D1129" s="13"/>
      <c r="E1129" s="13"/>
      <c r="F1129" s="13"/>
      <c r="G1129" s="13"/>
      <c r="H1129" s="13"/>
      <c r="I1129" s="13"/>
      <c r="J1129" s="13"/>
      <c r="K1129" s="13"/>
      <c r="L1129" s="13"/>
      <c r="M1129" s="13"/>
      <c r="N1129" s="13"/>
      <c r="O1129" s="13"/>
      <c r="P1129" s="13"/>
      <c r="Q1129" s="13"/>
      <c r="R1129" s="13"/>
      <c r="S1129" s="13"/>
      <c r="T1129" s="13"/>
      <c r="U1129" s="13"/>
      <c r="V1129" s="13"/>
      <c r="W1129" s="13"/>
      <c r="X1129" s="13"/>
      <c r="Y1129" s="13"/>
      <c r="Z1129" s="13"/>
      <c r="AA1129" s="13"/>
      <c r="AB1129" s="13"/>
      <c r="AC1129" s="13"/>
      <c r="AD1129" s="13"/>
      <c r="AE1129" s="13"/>
      <c r="AF1129" s="13"/>
      <c r="AG1129" s="13"/>
      <c r="AH1129" s="13"/>
      <c r="AI1129" s="13"/>
      <c r="AJ1129" s="13"/>
      <c r="AK1129" s="13"/>
      <c r="AL1129" s="13"/>
      <c r="AM1129" s="13"/>
      <c r="AN1129" s="13"/>
      <c r="AO1129" s="13"/>
      <c r="AP1129" s="13"/>
      <c r="AQ1129" s="13"/>
      <c r="AR1129" s="13"/>
      <c r="AS1129" s="13"/>
      <c r="AT1129" s="13"/>
      <c r="AU1129" s="13"/>
      <c r="AV1129" s="13"/>
      <c r="AW1129" s="13"/>
      <c r="AX1129" s="13"/>
      <c r="AY1129" s="13"/>
      <c r="AZ1129" s="13"/>
      <c r="BA1129" s="13"/>
      <c r="BB1129" s="13"/>
      <c r="BC1129" s="13"/>
      <c r="BD1129" s="13"/>
      <c r="BE1129" s="13"/>
      <c r="BF1129" s="13"/>
      <c r="BG1129" s="13"/>
    </row>
    <row r="1130" spans="1:59" x14ac:dyDescent="0.35">
      <c r="A1130" s="13"/>
      <c r="B1130" s="13"/>
      <c r="C1130" s="13"/>
      <c r="D1130" s="13"/>
      <c r="E1130" s="13"/>
      <c r="F1130" s="13"/>
      <c r="G1130" s="13"/>
      <c r="H1130" s="13"/>
      <c r="I1130" s="13"/>
      <c r="J1130" s="13"/>
      <c r="K1130" s="13"/>
      <c r="L1130" s="13"/>
      <c r="M1130" s="13"/>
      <c r="N1130" s="13"/>
      <c r="O1130" s="13"/>
      <c r="P1130" s="13"/>
      <c r="Q1130" s="13"/>
      <c r="R1130" s="13"/>
      <c r="S1130" s="13"/>
      <c r="T1130" s="13"/>
      <c r="U1130" s="13"/>
      <c r="V1130" s="13"/>
      <c r="W1130" s="13"/>
      <c r="X1130" s="13"/>
      <c r="Y1130" s="13"/>
      <c r="Z1130" s="13"/>
      <c r="AA1130" s="13"/>
      <c r="AB1130" s="13"/>
      <c r="AC1130" s="13"/>
      <c r="AD1130" s="13"/>
      <c r="AE1130" s="13"/>
      <c r="AF1130" s="13"/>
      <c r="AG1130" s="13"/>
      <c r="AH1130" s="13"/>
      <c r="AI1130" s="13"/>
      <c r="AJ1130" s="13"/>
      <c r="AK1130" s="13"/>
      <c r="AL1130" s="13"/>
      <c r="AM1130" s="13"/>
      <c r="AN1130" s="13"/>
      <c r="AO1130" s="13"/>
      <c r="AP1130" s="13"/>
      <c r="AQ1130" s="13"/>
      <c r="AR1130" s="13"/>
      <c r="AS1130" s="13"/>
      <c r="AT1130" s="13"/>
      <c r="AU1130" s="13"/>
      <c r="AV1130" s="13"/>
      <c r="AW1130" s="13"/>
      <c r="AX1130" s="13"/>
      <c r="AY1130" s="13"/>
      <c r="AZ1130" s="13"/>
      <c r="BA1130" s="13"/>
      <c r="BB1130" s="13"/>
      <c r="BC1130" s="13"/>
      <c r="BD1130" s="13"/>
      <c r="BE1130" s="13"/>
      <c r="BF1130" s="13"/>
      <c r="BG1130" s="13"/>
    </row>
    <row r="1131" spans="1:59" x14ac:dyDescent="0.35">
      <c r="A1131" s="13"/>
      <c r="B1131" s="13"/>
      <c r="C1131" s="13"/>
      <c r="D1131" s="13"/>
      <c r="E1131" s="13"/>
      <c r="F1131" s="13"/>
      <c r="G1131" s="13"/>
      <c r="H1131" s="13"/>
      <c r="I1131" s="13"/>
      <c r="J1131" s="13"/>
      <c r="K1131" s="13"/>
      <c r="L1131" s="13"/>
      <c r="M1131" s="13"/>
      <c r="N1131" s="13"/>
      <c r="O1131" s="13"/>
      <c r="P1131" s="13"/>
      <c r="Q1131" s="13"/>
      <c r="R1131" s="13"/>
      <c r="S1131" s="13"/>
      <c r="T1131" s="13"/>
      <c r="U1131" s="13"/>
      <c r="V1131" s="13"/>
      <c r="W1131" s="13"/>
      <c r="X1131" s="13"/>
      <c r="Y1131" s="13"/>
      <c r="Z1131" s="13"/>
      <c r="AA1131" s="13"/>
      <c r="AB1131" s="13"/>
      <c r="AC1131" s="13"/>
      <c r="AD1131" s="13"/>
      <c r="AE1131" s="13"/>
      <c r="AF1131" s="13"/>
      <c r="AG1131" s="13"/>
      <c r="AH1131" s="13"/>
      <c r="AI1131" s="13"/>
      <c r="AJ1131" s="13"/>
      <c r="AK1131" s="13"/>
      <c r="AL1131" s="13"/>
      <c r="AM1131" s="13"/>
      <c r="AN1131" s="13"/>
      <c r="AO1131" s="13"/>
      <c r="AP1131" s="13"/>
      <c r="AQ1131" s="13"/>
      <c r="AR1131" s="13"/>
      <c r="AS1131" s="13"/>
      <c r="AT1131" s="13"/>
      <c r="AU1131" s="13"/>
      <c r="AV1131" s="13"/>
      <c r="AW1131" s="13"/>
      <c r="AX1131" s="13"/>
      <c r="AY1131" s="13"/>
      <c r="AZ1131" s="13"/>
      <c r="BA1131" s="13"/>
      <c r="BB1131" s="13"/>
      <c r="BC1131" s="13"/>
      <c r="BD1131" s="13"/>
      <c r="BE1131" s="13"/>
      <c r="BF1131" s="13"/>
      <c r="BG1131" s="13"/>
    </row>
    <row r="1132" spans="1:59" x14ac:dyDescent="0.35">
      <c r="A1132" s="13"/>
      <c r="B1132" s="13"/>
      <c r="C1132" s="13"/>
      <c r="D1132" s="13"/>
      <c r="E1132" s="13"/>
      <c r="F1132" s="13"/>
      <c r="G1132" s="13"/>
      <c r="H1132" s="13"/>
      <c r="I1132" s="13"/>
      <c r="J1132" s="13"/>
      <c r="K1132" s="13"/>
      <c r="L1132" s="13"/>
      <c r="M1132" s="13"/>
      <c r="N1132" s="13"/>
      <c r="O1132" s="13"/>
      <c r="P1132" s="13"/>
      <c r="Q1132" s="13"/>
      <c r="R1132" s="13"/>
      <c r="S1132" s="13"/>
      <c r="T1132" s="13"/>
      <c r="U1132" s="13"/>
      <c r="V1132" s="13"/>
      <c r="W1132" s="13"/>
      <c r="X1132" s="13"/>
      <c r="Y1132" s="13"/>
      <c r="Z1132" s="13"/>
      <c r="AA1132" s="13"/>
      <c r="AB1132" s="13"/>
      <c r="AC1132" s="13"/>
      <c r="AD1132" s="13"/>
      <c r="AE1132" s="13"/>
      <c r="AF1132" s="13"/>
      <c r="AG1132" s="13"/>
      <c r="AH1132" s="13"/>
      <c r="AI1132" s="13"/>
      <c r="AJ1132" s="13"/>
      <c r="AK1132" s="13"/>
      <c r="AL1132" s="13"/>
      <c r="AM1132" s="13"/>
      <c r="AN1132" s="13"/>
      <c r="AO1132" s="13"/>
      <c r="AP1132" s="13"/>
      <c r="AQ1132" s="13"/>
      <c r="AR1132" s="13"/>
      <c r="AS1132" s="13"/>
      <c r="AT1132" s="13"/>
      <c r="AU1132" s="13"/>
      <c r="AV1132" s="13"/>
      <c r="AW1132" s="13"/>
      <c r="AX1132" s="13"/>
      <c r="AY1132" s="13"/>
      <c r="AZ1132" s="13"/>
      <c r="BA1132" s="13"/>
      <c r="BB1132" s="13"/>
      <c r="BC1132" s="13"/>
      <c r="BD1132" s="13"/>
      <c r="BE1132" s="13"/>
      <c r="BF1132" s="13"/>
      <c r="BG1132" s="13"/>
    </row>
    <row r="1133" spans="1:59" x14ac:dyDescent="0.35">
      <c r="A1133" s="13"/>
      <c r="B1133" s="13"/>
      <c r="C1133" s="13"/>
      <c r="D1133" s="13"/>
      <c r="E1133" s="13"/>
      <c r="F1133" s="13"/>
      <c r="G1133" s="13"/>
      <c r="H1133" s="13"/>
      <c r="I1133" s="13"/>
      <c r="J1133" s="13"/>
      <c r="K1133" s="13"/>
      <c r="L1133" s="13"/>
      <c r="M1133" s="13"/>
      <c r="N1133" s="13"/>
      <c r="O1133" s="13"/>
      <c r="P1133" s="13"/>
      <c r="Q1133" s="13"/>
      <c r="R1133" s="13"/>
      <c r="S1133" s="13"/>
      <c r="T1133" s="13"/>
      <c r="U1133" s="13"/>
      <c r="V1133" s="13"/>
      <c r="W1133" s="13"/>
      <c r="X1133" s="13"/>
      <c r="Y1133" s="13"/>
      <c r="Z1133" s="13"/>
      <c r="AA1133" s="13"/>
      <c r="AB1133" s="13"/>
      <c r="AC1133" s="13"/>
      <c r="AD1133" s="13"/>
      <c r="AE1133" s="13"/>
      <c r="AF1133" s="13"/>
      <c r="AG1133" s="13"/>
      <c r="AH1133" s="13"/>
      <c r="AI1133" s="13"/>
      <c r="AJ1133" s="13"/>
      <c r="AK1133" s="13"/>
      <c r="AL1133" s="13"/>
      <c r="AM1133" s="13"/>
      <c r="AN1133" s="13"/>
      <c r="AO1133" s="13"/>
      <c r="AP1133" s="13"/>
      <c r="AQ1133" s="13"/>
      <c r="AR1133" s="13"/>
      <c r="AS1133" s="13"/>
      <c r="AT1133" s="13"/>
      <c r="AU1133" s="13"/>
      <c r="AV1133" s="13"/>
      <c r="AW1133" s="13"/>
      <c r="AX1133" s="13"/>
      <c r="AY1133" s="13"/>
      <c r="AZ1133" s="13"/>
      <c r="BA1133" s="13"/>
      <c r="BB1133" s="13"/>
      <c r="BC1133" s="13"/>
      <c r="BD1133" s="13"/>
      <c r="BE1133" s="13"/>
      <c r="BF1133" s="13"/>
      <c r="BG1133" s="13"/>
    </row>
    <row r="1134" spans="1:59" x14ac:dyDescent="0.35">
      <c r="A1134" s="13"/>
      <c r="B1134" s="13"/>
      <c r="C1134" s="13"/>
      <c r="D1134" s="13"/>
      <c r="E1134" s="13"/>
      <c r="F1134" s="13"/>
      <c r="G1134" s="13"/>
      <c r="H1134" s="13"/>
      <c r="I1134" s="13"/>
      <c r="J1134" s="13"/>
      <c r="K1134" s="13"/>
      <c r="L1134" s="13"/>
      <c r="M1134" s="13"/>
      <c r="N1134" s="13"/>
      <c r="O1134" s="13"/>
      <c r="P1134" s="13"/>
      <c r="Q1134" s="13"/>
      <c r="R1134" s="13"/>
      <c r="S1134" s="13"/>
      <c r="T1134" s="13"/>
      <c r="U1134" s="13"/>
      <c r="V1134" s="13"/>
      <c r="W1134" s="13"/>
      <c r="X1134" s="13"/>
      <c r="Y1134" s="13"/>
      <c r="Z1134" s="13"/>
      <c r="AA1134" s="13"/>
      <c r="AB1134" s="13"/>
      <c r="AC1134" s="13"/>
      <c r="AD1134" s="13"/>
      <c r="AE1134" s="13"/>
      <c r="AF1134" s="13"/>
      <c r="AG1134" s="13"/>
      <c r="AH1134" s="13"/>
      <c r="AI1134" s="13"/>
      <c r="AJ1134" s="13"/>
      <c r="AK1134" s="13"/>
      <c r="AL1134" s="13"/>
      <c r="AM1134" s="13"/>
      <c r="AN1134" s="13"/>
      <c r="AO1134" s="13"/>
      <c r="AP1134" s="13"/>
      <c r="AQ1134" s="13"/>
      <c r="AR1134" s="13"/>
      <c r="AS1134" s="13"/>
      <c r="AT1134" s="13"/>
      <c r="AU1134" s="13"/>
      <c r="AV1134" s="13"/>
      <c r="AW1134" s="13"/>
      <c r="AX1134" s="13"/>
      <c r="AY1134" s="13"/>
      <c r="AZ1134" s="13"/>
      <c r="BA1134" s="13"/>
      <c r="BB1134" s="13"/>
      <c r="BC1134" s="13"/>
      <c r="BD1134" s="13"/>
      <c r="BE1134" s="13"/>
      <c r="BF1134" s="13"/>
      <c r="BG1134" s="13"/>
    </row>
    <row r="1135" spans="1:59" x14ac:dyDescent="0.35">
      <c r="A1135" s="13"/>
      <c r="B1135" s="13"/>
      <c r="C1135" s="13"/>
      <c r="D1135" s="13"/>
      <c r="E1135" s="13"/>
      <c r="F1135" s="13"/>
      <c r="G1135" s="13"/>
      <c r="H1135" s="13"/>
      <c r="I1135" s="13"/>
      <c r="J1135" s="13"/>
      <c r="K1135" s="13"/>
      <c r="L1135" s="13"/>
      <c r="M1135" s="13"/>
      <c r="N1135" s="13"/>
      <c r="O1135" s="13"/>
      <c r="P1135" s="13"/>
      <c r="Q1135" s="13"/>
      <c r="R1135" s="13"/>
      <c r="S1135" s="13"/>
      <c r="T1135" s="13"/>
      <c r="U1135" s="13"/>
      <c r="V1135" s="13"/>
      <c r="W1135" s="13"/>
      <c r="X1135" s="13"/>
      <c r="Y1135" s="13"/>
      <c r="Z1135" s="13"/>
      <c r="AA1135" s="13"/>
      <c r="AB1135" s="13"/>
      <c r="AC1135" s="13"/>
      <c r="AD1135" s="13"/>
      <c r="AE1135" s="13"/>
      <c r="AF1135" s="13"/>
      <c r="AG1135" s="13"/>
      <c r="AH1135" s="13"/>
      <c r="AI1135" s="13"/>
      <c r="AJ1135" s="13"/>
      <c r="AK1135" s="13"/>
      <c r="AL1135" s="13"/>
      <c r="AM1135" s="13"/>
      <c r="AN1135" s="13"/>
      <c r="AO1135" s="13"/>
      <c r="AP1135" s="13"/>
      <c r="AQ1135" s="13"/>
      <c r="AR1135" s="13"/>
      <c r="AS1135" s="13"/>
      <c r="AT1135" s="13"/>
      <c r="AU1135" s="13"/>
      <c r="AV1135" s="13"/>
      <c r="AW1135" s="13"/>
      <c r="AX1135" s="13"/>
      <c r="AY1135" s="13"/>
      <c r="AZ1135" s="13"/>
      <c r="BA1135" s="13"/>
      <c r="BB1135" s="13"/>
      <c r="BC1135" s="13"/>
      <c r="BD1135" s="13"/>
      <c r="BE1135" s="13"/>
      <c r="BF1135" s="13"/>
      <c r="BG1135" s="13"/>
    </row>
    <row r="1136" spans="1:59" x14ac:dyDescent="0.35">
      <c r="A1136" s="13"/>
      <c r="B1136" s="13"/>
      <c r="C1136" s="13"/>
      <c r="D1136" s="13"/>
      <c r="E1136" s="13"/>
      <c r="F1136" s="13"/>
      <c r="G1136" s="13"/>
      <c r="H1136" s="13"/>
      <c r="I1136" s="13"/>
      <c r="J1136" s="13"/>
      <c r="K1136" s="13"/>
      <c r="L1136" s="13"/>
      <c r="M1136" s="13"/>
      <c r="N1136" s="13"/>
      <c r="O1136" s="13"/>
      <c r="P1136" s="13"/>
      <c r="Q1136" s="13"/>
      <c r="R1136" s="13"/>
      <c r="S1136" s="13"/>
      <c r="T1136" s="13"/>
      <c r="U1136" s="13"/>
      <c r="V1136" s="13"/>
      <c r="W1136" s="13"/>
      <c r="X1136" s="13"/>
      <c r="Y1136" s="13"/>
      <c r="Z1136" s="13"/>
      <c r="AA1136" s="13"/>
      <c r="AB1136" s="13"/>
      <c r="AC1136" s="13"/>
      <c r="AD1136" s="13"/>
      <c r="AE1136" s="13"/>
      <c r="AF1136" s="13"/>
      <c r="AG1136" s="13"/>
      <c r="AH1136" s="13"/>
      <c r="AI1136" s="13"/>
      <c r="AJ1136" s="13"/>
      <c r="AK1136" s="13"/>
      <c r="AL1136" s="13"/>
      <c r="AM1136" s="13"/>
      <c r="AN1136" s="13"/>
      <c r="AO1136" s="13"/>
      <c r="AP1136" s="13"/>
      <c r="AQ1136" s="13"/>
      <c r="AR1136" s="13"/>
      <c r="AS1136" s="13"/>
      <c r="AT1136" s="13"/>
      <c r="AU1136" s="13"/>
      <c r="AV1136" s="13"/>
      <c r="AW1136" s="13"/>
      <c r="AX1136" s="13"/>
      <c r="AY1136" s="13"/>
      <c r="AZ1136" s="13"/>
      <c r="BA1136" s="13"/>
      <c r="BB1136" s="13"/>
      <c r="BC1136" s="13"/>
      <c r="BD1136" s="13"/>
      <c r="BE1136" s="13"/>
      <c r="BF1136" s="13"/>
      <c r="BG1136" s="13"/>
    </row>
    <row r="1137" spans="1:59" x14ac:dyDescent="0.35">
      <c r="A1137" s="13"/>
      <c r="B1137" s="13"/>
      <c r="C1137" s="13"/>
      <c r="D1137" s="13"/>
      <c r="E1137" s="13"/>
      <c r="F1137" s="13"/>
      <c r="G1137" s="13"/>
      <c r="H1137" s="13"/>
      <c r="I1137" s="13"/>
      <c r="J1137" s="13"/>
      <c r="K1137" s="13"/>
      <c r="L1137" s="13"/>
      <c r="M1137" s="13"/>
      <c r="N1137" s="13"/>
      <c r="O1137" s="13"/>
      <c r="P1137" s="13"/>
      <c r="Q1137" s="13"/>
      <c r="R1137" s="13"/>
      <c r="S1137" s="13"/>
      <c r="T1137" s="13"/>
      <c r="U1137" s="13"/>
      <c r="V1137" s="13"/>
      <c r="W1137" s="13"/>
      <c r="X1137" s="13"/>
      <c r="Y1137" s="13"/>
      <c r="Z1137" s="13"/>
      <c r="AA1137" s="13"/>
      <c r="AB1137" s="13"/>
      <c r="AC1137" s="13"/>
      <c r="AD1137" s="13"/>
      <c r="AE1137" s="13"/>
      <c r="AF1137" s="13"/>
      <c r="AG1137" s="13"/>
      <c r="AH1137" s="13"/>
      <c r="AI1137" s="13"/>
      <c r="AJ1137" s="13"/>
      <c r="AK1137" s="13"/>
      <c r="AL1137" s="13"/>
      <c r="AM1137" s="13"/>
      <c r="AN1137" s="13"/>
      <c r="AO1137" s="13"/>
      <c r="AP1137" s="13"/>
      <c r="AQ1137" s="13"/>
      <c r="AR1137" s="13"/>
      <c r="AS1137" s="13"/>
      <c r="AT1137" s="13"/>
      <c r="AU1137" s="13"/>
      <c r="AV1137" s="13"/>
      <c r="AW1137" s="13"/>
      <c r="AX1137" s="13"/>
      <c r="AY1137" s="13"/>
      <c r="AZ1137" s="13"/>
      <c r="BA1137" s="13"/>
      <c r="BB1137" s="13"/>
      <c r="BC1137" s="13"/>
      <c r="BD1137" s="13"/>
      <c r="BE1137" s="13"/>
      <c r="BF1137" s="13"/>
      <c r="BG1137" s="13"/>
    </row>
    <row r="1138" spans="1:59" x14ac:dyDescent="0.35">
      <c r="A1138" s="13"/>
      <c r="B1138" s="13"/>
      <c r="C1138" s="13"/>
      <c r="D1138" s="13"/>
      <c r="E1138" s="13"/>
      <c r="F1138" s="13"/>
      <c r="G1138" s="13"/>
      <c r="H1138" s="13"/>
      <c r="I1138" s="13"/>
      <c r="J1138" s="13"/>
      <c r="K1138" s="13"/>
      <c r="L1138" s="13"/>
      <c r="M1138" s="13"/>
      <c r="N1138" s="13"/>
      <c r="O1138" s="13"/>
      <c r="P1138" s="13"/>
      <c r="Q1138" s="13"/>
      <c r="R1138" s="13"/>
      <c r="S1138" s="13"/>
      <c r="T1138" s="13"/>
      <c r="U1138" s="13"/>
      <c r="V1138" s="13"/>
      <c r="W1138" s="13"/>
      <c r="X1138" s="13"/>
      <c r="Y1138" s="13"/>
      <c r="Z1138" s="13"/>
      <c r="AA1138" s="13"/>
      <c r="AB1138" s="13"/>
      <c r="AC1138" s="13"/>
      <c r="AD1138" s="13"/>
      <c r="AE1138" s="13"/>
      <c r="AF1138" s="13"/>
      <c r="AG1138" s="13"/>
      <c r="AH1138" s="13"/>
      <c r="AI1138" s="13"/>
      <c r="AJ1138" s="13"/>
      <c r="AK1138" s="13"/>
      <c r="AL1138" s="13"/>
      <c r="AM1138" s="13"/>
      <c r="AN1138" s="13"/>
      <c r="AO1138" s="13"/>
      <c r="AP1138" s="13"/>
      <c r="AQ1138" s="13"/>
      <c r="AR1138" s="13"/>
      <c r="AS1138" s="13"/>
      <c r="AT1138" s="13"/>
      <c r="AU1138" s="13"/>
      <c r="AV1138" s="13"/>
      <c r="AW1138" s="13"/>
      <c r="AX1138" s="13"/>
      <c r="AY1138" s="13"/>
      <c r="AZ1138" s="13"/>
      <c r="BA1138" s="13"/>
      <c r="BB1138" s="13"/>
      <c r="BC1138" s="13"/>
      <c r="BD1138" s="13"/>
      <c r="BE1138" s="13"/>
      <c r="BF1138" s="13"/>
      <c r="BG1138" s="13"/>
    </row>
    <row r="1139" spans="1:59" x14ac:dyDescent="0.35">
      <c r="A1139" s="13"/>
      <c r="B1139" s="13"/>
      <c r="C1139" s="13"/>
      <c r="D1139" s="13"/>
      <c r="E1139" s="13"/>
      <c r="F1139" s="13"/>
      <c r="G1139" s="13"/>
      <c r="H1139" s="13"/>
      <c r="I1139" s="13"/>
      <c r="J1139" s="13"/>
      <c r="K1139" s="13"/>
      <c r="L1139" s="13"/>
      <c r="M1139" s="13"/>
      <c r="N1139" s="13"/>
      <c r="O1139" s="13"/>
      <c r="P1139" s="13"/>
      <c r="Q1139" s="13"/>
      <c r="R1139" s="13"/>
      <c r="S1139" s="13"/>
      <c r="T1139" s="13"/>
      <c r="U1139" s="13"/>
      <c r="V1139" s="13"/>
      <c r="W1139" s="13"/>
      <c r="X1139" s="13"/>
      <c r="Y1139" s="13"/>
      <c r="Z1139" s="13"/>
      <c r="AA1139" s="13"/>
      <c r="AB1139" s="13"/>
      <c r="AC1139" s="13"/>
      <c r="AD1139" s="13"/>
      <c r="AE1139" s="13"/>
      <c r="AF1139" s="13"/>
      <c r="AG1139" s="13"/>
      <c r="AH1139" s="13"/>
      <c r="AI1139" s="13"/>
      <c r="AJ1139" s="13"/>
      <c r="AK1139" s="13"/>
      <c r="AL1139" s="13"/>
      <c r="AM1139" s="13"/>
      <c r="AN1139" s="13"/>
      <c r="AO1139" s="13"/>
      <c r="AP1139" s="13"/>
      <c r="AQ1139" s="13"/>
      <c r="AR1139" s="13"/>
      <c r="AS1139" s="13"/>
      <c r="AT1139" s="13"/>
      <c r="AU1139" s="13"/>
      <c r="AV1139" s="13"/>
      <c r="AW1139" s="13"/>
      <c r="AX1139" s="13"/>
      <c r="AY1139" s="13"/>
      <c r="AZ1139" s="13"/>
      <c r="BA1139" s="13"/>
      <c r="BB1139" s="13"/>
      <c r="BC1139" s="13"/>
      <c r="BD1139" s="13"/>
      <c r="BE1139" s="13"/>
      <c r="BF1139" s="13"/>
      <c r="BG1139" s="13"/>
    </row>
    <row r="1140" spans="1:59" x14ac:dyDescent="0.35">
      <c r="A1140" s="13"/>
      <c r="B1140" s="13"/>
      <c r="C1140" s="13"/>
      <c r="D1140" s="13"/>
      <c r="E1140" s="13"/>
      <c r="F1140" s="13"/>
      <c r="G1140" s="13"/>
      <c r="H1140" s="13"/>
      <c r="I1140" s="13"/>
      <c r="J1140" s="13"/>
      <c r="K1140" s="13"/>
      <c r="L1140" s="13"/>
      <c r="M1140" s="13"/>
      <c r="N1140" s="13"/>
      <c r="O1140" s="13"/>
      <c r="P1140" s="13"/>
      <c r="Q1140" s="13"/>
      <c r="R1140" s="13"/>
      <c r="S1140" s="13"/>
      <c r="T1140" s="13"/>
      <c r="U1140" s="13"/>
      <c r="V1140" s="13"/>
      <c r="W1140" s="13"/>
      <c r="X1140" s="13"/>
      <c r="Y1140" s="13"/>
      <c r="Z1140" s="13"/>
      <c r="AA1140" s="13"/>
      <c r="AB1140" s="13"/>
      <c r="AC1140" s="13"/>
      <c r="AD1140" s="13"/>
      <c r="AE1140" s="13"/>
      <c r="AF1140" s="13"/>
      <c r="AG1140" s="13"/>
      <c r="AH1140" s="13"/>
      <c r="AI1140" s="13"/>
      <c r="AJ1140" s="13"/>
      <c r="AK1140" s="13"/>
      <c r="AL1140" s="13"/>
      <c r="AM1140" s="13"/>
      <c r="AN1140" s="13"/>
      <c r="AO1140" s="13"/>
      <c r="AP1140" s="13"/>
      <c r="AQ1140" s="13"/>
      <c r="AR1140" s="13"/>
      <c r="AS1140" s="13"/>
      <c r="AT1140" s="13"/>
      <c r="AU1140" s="13"/>
      <c r="AV1140" s="13"/>
      <c r="AW1140" s="13"/>
      <c r="AX1140" s="13"/>
      <c r="AY1140" s="13"/>
      <c r="AZ1140" s="13"/>
      <c r="BA1140" s="13"/>
      <c r="BB1140" s="13"/>
      <c r="BC1140" s="13"/>
      <c r="BD1140" s="13"/>
      <c r="BE1140" s="13"/>
      <c r="BF1140" s="13"/>
      <c r="BG1140" s="13"/>
    </row>
    <row r="1141" spans="1:59" x14ac:dyDescent="0.35">
      <c r="A1141" s="13"/>
      <c r="B1141" s="13"/>
      <c r="C1141" s="13"/>
      <c r="D1141" s="13"/>
      <c r="E1141" s="13"/>
      <c r="F1141" s="13"/>
      <c r="G1141" s="13"/>
      <c r="H1141" s="13"/>
      <c r="I1141" s="13"/>
      <c r="J1141" s="13"/>
      <c r="K1141" s="13"/>
      <c r="L1141" s="13"/>
      <c r="M1141" s="13"/>
      <c r="N1141" s="13"/>
      <c r="O1141" s="13"/>
      <c r="P1141" s="13"/>
      <c r="Q1141" s="13"/>
      <c r="R1141" s="13"/>
      <c r="S1141" s="13"/>
      <c r="T1141" s="13"/>
      <c r="U1141" s="13"/>
      <c r="V1141" s="13"/>
      <c r="W1141" s="13"/>
      <c r="X1141" s="13"/>
      <c r="Y1141" s="13"/>
      <c r="Z1141" s="13"/>
      <c r="AA1141" s="13"/>
      <c r="AB1141" s="13"/>
      <c r="AC1141" s="13"/>
      <c r="AD1141" s="13"/>
      <c r="AE1141" s="13"/>
      <c r="AF1141" s="13"/>
      <c r="AG1141" s="13"/>
      <c r="AH1141" s="13"/>
      <c r="AI1141" s="13"/>
      <c r="AJ1141" s="13"/>
      <c r="AK1141" s="13"/>
      <c r="AL1141" s="13"/>
      <c r="AM1141" s="13"/>
      <c r="AN1141" s="13"/>
      <c r="AO1141" s="13"/>
      <c r="AP1141" s="13"/>
      <c r="AQ1141" s="13"/>
      <c r="AR1141" s="13"/>
      <c r="AS1141" s="13"/>
      <c r="AT1141" s="13"/>
      <c r="AU1141" s="13"/>
      <c r="AV1141" s="13"/>
      <c r="AW1141" s="13"/>
      <c r="AX1141" s="13"/>
      <c r="AY1141" s="13"/>
      <c r="AZ1141" s="13"/>
      <c r="BA1141" s="13"/>
      <c r="BB1141" s="13"/>
      <c r="BC1141" s="13"/>
      <c r="BD1141" s="13"/>
      <c r="BE1141" s="13"/>
      <c r="BF1141" s="13"/>
      <c r="BG1141" s="13"/>
    </row>
    <row r="1142" spans="1:59" x14ac:dyDescent="0.35">
      <c r="A1142" s="13"/>
      <c r="B1142" s="13"/>
      <c r="C1142" s="13"/>
      <c r="D1142" s="13"/>
      <c r="E1142" s="13"/>
      <c r="F1142" s="13"/>
      <c r="G1142" s="13"/>
      <c r="H1142" s="13"/>
      <c r="I1142" s="13"/>
      <c r="J1142" s="13"/>
      <c r="K1142" s="13"/>
      <c r="L1142" s="13"/>
      <c r="M1142" s="13"/>
      <c r="N1142" s="13"/>
      <c r="O1142" s="13"/>
      <c r="P1142" s="13"/>
      <c r="Q1142" s="13"/>
      <c r="R1142" s="13"/>
      <c r="S1142" s="13"/>
      <c r="T1142" s="13"/>
      <c r="U1142" s="13"/>
      <c r="V1142" s="13"/>
      <c r="W1142" s="13"/>
      <c r="X1142" s="13"/>
      <c r="Y1142" s="13"/>
      <c r="Z1142" s="13"/>
      <c r="AA1142" s="13"/>
      <c r="AB1142" s="13"/>
      <c r="AC1142" s="13"/>
      <c r="AD1142" s="13"/>
      <c r="AE1142" s="13"/>
      <c r="AF1142" s="13"/>
      <c r="AG1142" s="13"/>
      <c r="AH1142" s="13"/>
      <c r="AI1142" s="13"/>
      <c r="AJ1142" s="13"/>
      <c r="AK1142" s="13"/>
      <c r="AL1142" s="13"/>
      <c r="AM1142" s="13"/>
      <c r="AN1142" s="13"/>
      <c r="AO1142" s="13"/>
      <c r="AP1142" s="13"/>
      <c r="AQ1142" s="13"/>
      <c r="AR1142" s="13"/>
      <c r="AS1142" s="13"/>
      <c r="AT1142" s="13"/>
      <c r="AU1142" s="13"/>
      <c r="AV1142" s="13"/>
      <c r="AW1142" s="13"/>
      <c r="AX1142" s="13"/>
      <c r="AY1142" s="13"/>
      <c r="AZ1142" s="13"/>
      <c r="BA1142" s="13"/>
      <c r="BB1142" s="13"/>
      <c r="BC1142" s="13"/>
      <c r="BD1142" s="13"/>
      <c r="BE1142" s="13"/>
      <c r="BF1142" s="13"/>
      <c r="BG1142" s="13"/>
    </row>
    <row r="1143" spans="1:59" x14ac:dyDescent="0.35">
      <c r="A1143" s="13"/>
      <c r="B1143" s="13"/>
      <c r="C1143" s="13"/>
      <c r="D1143" s="13"/>
      <c r="E1143" s="13"/>
      <c r="F1143" s="13"/>
      <c r="G1143" s="13"/>
      <c r="H1143" s="13"/>
      <c r="I1143" s="13"/>
      <c r="J1143" s="13"/>
      <c r="K1143" s="13"/>
      <c r="L1143" s="13"/>
      <c r="M1143" s="13"/>
      <c r="N1143" s="13"/>
      <c r="O1143" s="13"/>
      <c r="P1143" s="13"/>
      <c r="Q1143" s="13"/>
      <c r="R1143" s="13"/>
      <c r="S1143" s="13"/>
      <c r="T1143" s="13"/>
      <c r="U1143" s="13"/>
      <c r="V1143" s="13"/>
      <c r="W1143" s="13"/>
      <c r="X1143" s="13"/>
      <c r="Y1143" s="13"/>
      <c r="Z1143" s="13"/>
      <c r="AA1143" s="13"/>
      <c r="AB1143" s="13"/>
      <c r="AC1143" s="13"/>
      <c r="AD1143" s="13"/>
      <c r="AE1143" s="13"/>
      <c r="AF1143" s="13"/>
      <c r="AG1143" s="13"/>
      <c r="AH1143" s="13"/>
      <c r="AI1143" s="13"/>
      <c r="AJ1143" s="13"/>
      <c r="AK1143" s="13"/>
      <c r="AL1143" s="13"/>
      <c r="AM1143" s="13"/>
      <c r="AN1143" s="13"/>
      <c r="AO1143" s="13"/>
      <c r="AP1143" s="13"/>
      <c r="AQ1143" s="13"/>
      <c r="AR1143" s="13"/>
      <c r="AS1143" s="13"/>
      <c r="AT1143" s="13"/>
      <c r="AU1143" s="13"/>
      <c r="AV1143" s="13"/>
      <c r="AW1143" s="13"/>
      <c r="AX1143" s="13"/>
      <c r="AY1143" s="13"/>
      <c r="AZ1143" s="13"/>
      <c r="BA1143" s="13"/>
      <c r="BB1143" s="13"/>
      <c r="BC1143" s="13"/>
      <c r="BD1143" s="13"/>
      <c r="BE1143" s="13"/>
      <c r="BF1143" s="13"/>
      <c r="BG1143" s="13"/>
    </row>
    <row r="1144" spans="1:59" x14ac:dyDescent="0.35">
      <c r="A1144" s="13"/>
      <c r="B1144" s="13"/>
      <c r="C1144" s="13"/>
      <c r="D1144" s="13"/>
      <c r="E1144" s="13"/>
      <c r="F1144" s="13"/>
      <c r="G1144" s="13"/>
      <c r="H1144" s="13"/>
      <c r="I1144" s="13"/>
      <c r="J1144" s="13"/>
      <c r="K1144" s="13"/>
      <c r="L1144" s="13"/>
      <c r="M1144" s="13"/>
      <c r="N1144" s="13"/>
      <c r="O1144" s="13"/>
      <c r="P1144" s="13"/>
      <c r="Q1144" s="13"/>
      <c r="R1144" s="13"/>
      <c r="S1144" s="13"/>
      <c r="T1144" s="13"/>
      <c r="U1144" s="13"/>
      <c r="V1144" s="13"/>
      <c r="W1144" s="13"/>
      <c r="X1144" s="13"/>
      <c r="Y1144" s="13"/>
      <c r="Z1144" s="13"/>
      <c r="AA1144" s="13"/>
      <c r="AB1144" s="13"/>
      <c r="AC1144" s="13"/>
      <c r="AD1144" s="13"/>
      <c r="AE1144" s="13"/>
      <c r="AF1144" s="13"/>
      <c r="AG1144" s="13"/>
      <c r="AH1144" s="13"/>
      <c r="AI1144" s="13"/>
      <c r="AJ1144" s="13"/>
      <c r="AK1144" s="13"/>
      <c r="AL1144" s="13"/>
      <c r="AM1144" s="13"/>
      <c r="AN1144" s="13"/>
      <c r="AO1144" s="13"/>
      <c r="AP1144" s="13"/>
      <c r="AQ1144" s="13"/>
      <c r="AR1144" s="13"/>
      <c r="AS1144" s="13"/>
      <c r="AT1144" s="13"/>
      <c r="AU1144" s="13"/>
      <c r="AV1144" s="13"/>
      <c r="AW1144" s="13"/>
      <c r="AX1144" s="13"/>
      <c r="AY1144" s="13"/>
      <c r="AZ1144" s="13"/>
      <c r="BA1144" s="13"/>
      <c r="BB1144" s="13"/>
      <c r="BC1144" s="13"/>
      <c r="BD1144" s="13"/>
      <c r="BE1144" s="13"/>
      <c r="BF1144" s="13"/>
      <c r="BG1144" s="13"/>
    </row>
    <row r="1145" spans="1:59" x14ac:dyDescent="0.35">
      <c r="A1145" s="13"/>
      <c r="B1145" s="13"/>
      <c r="C1145" s="13"/>
      <c r="D1145" s="13"/>
      <c r="E1145" s="13"/>
      <c r="F1145" s="13"/>
      <c r="G1145" s="13"/>
      <c r="H1145" s="13"/>
      <c r="I1145" s="13"/>
      <c r="J1145" s="13"/>
      <c r="K1145" s="13"/>
      <c r="L1145" s="13"/>
      <c r="M1145" s="13"/>
      <c r="N1145" s="13"/>
      <c r="O1145" s="13"/>
      <c r="P1145" s="13"/>
      <c r="Q1145" s="13"/>
      <c r="R1145" s="13"/>
      <c r="S1145" s="13"/>
      <c r="T1145" s="13"/>
      <c r="U1145" s="13"/>
      <c r="V1145" s="13"/>
      <c r="W1145" s="13"/>
      <c r="X1145" s="13"/>
      <c r="Y1145" s="13"/>
      <c r="Z1145" s="13"/>
      <c r="AA1145" s="13"/>
      <c r="AB1145" s="13"/>
      <c r="AC1145" s="13"/>
      <c r="AD1145" s="13"/>
      <c r="AE1145" s="13"/>
      <c r="AF1145" s="13"/>
      <c r="AG1145" s="13"/>
      <c r="AH1145" s="13"/>
      <c r="AI1145" s="13"/>
      <c r="AJ1145" s="13"/>
      <c r="AK1145" s="13"/>
      <c r="AL1145" s="13"/>
      <c r="AM1145" s="13"/>
      <c r="AN1145" s="13"/>
      <c r="AO1145" s="13"/>
      <c r="AP1145" s="13"/>
      <c r="AQ1145" s="13"/>
      <c r="AR1145" s="13"/>
      <c r="AS1145" s="13"/>
      <c r="AT1145" s="13"/>
      <c r="AU1145" s="13"/>
      <c r="AV1145" s="13"/>
      <c r="AW1145" s="13"/>
      <c r="AX1145" s="13"/>
      <c r="AY1145" s="13"/>
      <c r="AZ1145" s="13"/>
      <c r="BA1145" s="13"/>
      <c r="BB1145" s="13"/>
      <c r="BC1145" s="13"/>
      <c r="BD1145" s="13"/>
      <c r="BE1145" s="13"/>
      <c r="BF1145" s="13"/>
      <c r="BG1145" s="13"/>
    </row>
    <row r="1146" spans="1:59" x14ac:dyDescent="0.35">
      <c r="A1146" s="13"/>
      <c r="B1146" s="13"/>
      <c r="C1146" s="13"/>
      <c r="D1146" s="13"/>
      <c r="E1146" s="13"/>
      <c r="F1146" s="13"/>
      <c r="G1146" s="13"/>
      <c r="H1146" s="13"/>
      <c r="I1146" s="13"/>
      <c r="J1146" s="13"/>
      <c r="K1146" s="13"/>
      <c r="L1146" s="13"/>
      <c r="M1146" s="13"/>
      <c r="N1146" s="13"/>
      <c r="O1146" s="13"/>
      <c r="P1146" s="13"/>
      <c r="Q1146" s="13"/>
      <c r="R1146" s="13"/>
      <c r="S1146" s="13"/>
      <c r="T1146" s="13"/>
      <c r="U1146" s="13"/>
      <c r="V1146" s="13"/>
      <c r="W1146" s="13"/>
      <c r="X1146" s="13"/>
      <c r="Y1146" s="13"/>
      <c r="Z1146" s="13"/>
      <c r="AA1146" s="13"/>
      <c r="AB1146" s="13"/>
      <c r="AC1146" s="13"/>
      <c r="AD1146" s="13"/>
      <c r="AE1146" s="13"/>
      <c r="AF1146" s="13"/>
      <c r="AG1146" s="13"/>
      <c r="AH1146" s="13"/>
      <c r="AI1146" s="13"/>
      <c r="AJ1146" s="13"/>
      <c r="AK1146" s="13"/>
      <c r="AL1146" s="13"/>
      <c r="AM1146" s="13"/>
      <c r="AN1146" s="13"/>
      <c r="AO1146" s="13"/>
      <c r="AP1146" s="13"/>
      <c r="AQ1146" s="13"/>
      <c r="AR1146" s="13"/>
      <c r="AS1146" s="13"/>
      <c r="AT1146" s="13"/>
      <c r="AU1146" s="13"/>
      <c r="AV1146" s="13"/>
      <c r="AW1146" s="13"/>
      <c r="AX1146" s="13"/>
      <c r="AY1146" s="13"/>
      <c r="AZ1146" s="13"/>
      <c r="BA1146" s="13"/>
      <c r="BB1146" s="13"/>
      <c r="BC1146" s="13"/>
      <c r="BD1146" s="13"/>
      <c r="BE1146" s="13"/>
      <c r="BF1146" s="13"/>
      <c r="BG1146" s="13"/>
    </row>
    <row r="1147" spans="1:59" x14ac:dyDescent="0.35">
      <c r="A1147" s="13"/>
      <c r="B1147" s="13"/>
      <c r="C1147" s="13"/>
      <c r="D1147" s="13"/>
      <c r="E1147" s="13"/>
      <c r="F1147" s="13"/>
      <c r="G1147" s="13"/>
      <c r="H1147" s="13"/>
      <c r="I1147" s="13"/>
      <c r="J1147" s="13"/>
      <c r="K1147" s="13"/>
      <c r="L1147" s="13"/>
      <c r="M1147" s="13"/>
      <c r="N1147" s="13"/>
      <c r="O1147" s="13"/>
      <c r="P1147" s="13"/>
      <c r="Q1147" s="13"/>
      <c r="R1147" s="13"/>
      <c r="S1147" s="13"/>
      <c r="T1147" s="13"/>
      <c r="U1147" s="13"/>
      <c r="V1147" s="13"/>
      <c r="W1147" s="13"/>
      <c r="X1147" s="13"/>
      <c r="Y1147" s="13"/>
      <c r="Z1147" s="13"/>
      <c r="AA1147" s="13"/>
      <c r="AB1147" s="13"/>
      <c r="AC1147" s="13"/>
      <c r="AD1147" s="13"/>
      <c r="AE1147" s="13"/>
      <c r="AF1147" s="13"/>
      <c r="AG1147" s="13"/>
      <c r="AH1147" s="13"/>
      <c r="AI1147" s="13"/>
      <c r="AJ1147" s="13"/>
      <c r="AK1147" s="13"/>
      <c r="AL1147" s="13"/>
      <c r="AM1147" s="13"/>
      <c r="AN1147" s="13"/>
      <c r="AO1147" s="13"/>
      <c r="AP1147" s="13"/>
      <c r="AQ1147" s="13"/>
      <c r="AR1147" s="13"/>
      <c r="AS1147" s="13"/>
      <c r="AT1147" s="13"/>
      <c r="AU1147" s="13"/>
      <c r="AV1147" s="13"/>
      <c r="AW1147" s="13"/>
      <c r="AX1147" s="13"/>
      <c r="AY1147" s="13"/>
      <c r="AZ1147" s="13"/>
      <c r="BA1147" s="13"/>
      <c r="BB1147" s="13"/>
      <c r="BC1147" s="13"/>
      <c r="BD1147" s="13"/>
      <c r="BE1147" s="13"/>
      <c r="BF1147" s="13"/>
      <c r="BG1147" s="13"/>
    </row>
    <row r="1148" spans="1:59" x14ac:dyDescent="0.35">
      <c r="A1148" s="13"/>
      <c r="B1148" s="13"/>
      <c r="C1148" s="13"/>
      <c r="D1148" s="13"/>
      <c r="E1148" s="13"/>
      <c r="F1148" s="13"/>
      <c r="G1148" s="13"/>
      <c r="H1148" s="13"/>
      <c r="I1148" s="13"/>
      <c r="J1148" s="13"/>
      <c r="K1148" s="13"/>
      <c r="L1148" s="13"/>
      <c r="M1148" s="13"/>
      <c r="N1148" s="13"/>
      <c r="O1148" s="13"/>
      <c r="P1148" s="13"/>
      <c r="Q1148" s="13"/>
      <c r="R1148" s="13"/>
      <c r="S1148" s="13"/>
      <c r="T1148" s="13"/>
      <c r="U1148" s="13"/>
      <c r="V1148" s="13"/>
      <c r="W1148" s="13"/>
      <c r="X1148" s="13"/>
      <c r="Y1148" s="13"/>
      <c r="Z1148" s="13"/>
      <c r="AA1148" s="13"/>
      <c r="AB1148" s="13"/>
      <c r="AC1148" s="13"/>
      <c r="AD1148" s="13"/>
      <c r="AE1148" s="13"/>
      <c r="AF1148" s="13"/>
      <c r="AG1148" s="13"/>
      <c r="AH1148" s="13"/>
      <c r="AI1148" s="13"/>
      <c r="AJ1148" s="13"/>
      <c r="AK1148" s="13"/>
      <c r="AL1148" s="13"/>
      <c r="AM1148" s="13"/>
      <c r="AN1148" s="13"/>
      <c r="AO1148" s="13"/>
      <c r="AP1148" s="13"/>
      <c r="AQ1148" s="13"/>
      <c r="AR1148" s="13"/>
      <c r="AS1148" s="13"/>
      <c r="AT1148" s="13"/>
      <c r="AU1148" s="13"/>
      <c r="AV1148" s="13"/>
      <c r="AW1148" s="13"/>
      <c r="AX1148" s="13"/>
      <c r="AY1148" s="13"/>
      <c r="AZ1148" s="13"/>
      <c r="BA1148" s="13"/>
      <c r="BB1148" s="13"/>
      <c r="BC1148" s="13"/>
      <c r="BD1148" s="13"/>
      <c r="BE1148" s="13"/>
      <c r="BF1148" s="13"/>
      <c r="BG1148" s="13"/>
    </row>
    <row r="1149" spans="1:59" x14ac:dyDescent="0.35">
      <c r="A1149" s="13"/>
      <c r="B1149" s="13"/>
      <c r="C1149" s="13"/>
      <c r="D1149" s="13"/>
      <c r="E1149" s="13"/>
      <c r="F1149" s="13"/>
      <c r="G1149" s="13"/>
      <c r="H1149" s="13"/>
      <c r="I1149" s="13"/>
      <c r="J1149" s="13"/>
      <c r="K1149" s="13"/>
      <c r="L1149" s="13"/>
      <c r="M1149" s="13"/>
      <c r="N1149" s="13"/>
      <c r="O1149" s="13"/>
      <c r="P1149" s="13"/>
      <c r="Q1149" s="13"/>
      <c r="R1149" s="13"/>
      <c r="S1149" s="13"/>
      <c r="T1149" s="13"/>
      <c r="U1149" s="13"/>
      <c r="V1149" s="13"/>
      <c r="W1149" s="13"/>
      <c r="X1149" s="13"/>
      <c r="Y1149" s="13"/>
      <c r="Z1149" s="13"/>
      <c r="AA1149" s="13"/>
      <c r="AB1149" s="13"/>
      <c r="AC1149" s="13"/>
      <c r="AD1149" s="13"/>
      <c r="AE1149" s="13"/>
      <c r="AF1149" s="13"/>
      <c r="AG1149" s="13"/>
      <c r="AH1149" s="13"/>
      <c r="AI1149" s="13"/>
      <c r="AJ1149" s="13"/>
      <c r="AK1149" s="13"/>
      <c r="AL1149" s="13"/>
      <c r="AM1149" s="13"/>
      <c r="AN1149" s="13"/>
      <c r="AO1149" s="13"/>
      <c r="AP1149" s="13"/>
      <c r="AQ1149" s="13"/>
      <c r="AR1149" s="13"/>
      <c r="AS1149" s="13"/>
      <c r="AT1149" s="13"/>
      <c r="AU1149" s="13"/>
      <c r="AV1149" s="13"/>
      <c r="AW1149" s="13"/>
      <c r="AX1149" s="13"/>
      <c r="AY1149" s="13"/>
      <c r="AZ1149" s="13"/>
      <c r="BA1149" s="13"/>
      <c r="BB1149" s="13"/>
      <c r="BC1149" s="13"/>
      <c r="BD1149" s="13"/>
      <c r="BE1149" s="13"/>
      <c r="BF1149" s="13"/>
      <c r="BG1149" s="13"/>
    </row>
    <row r="1150" spans="1:59" x14ac:dyDescent="0.35">
      <c r="A1150" s="13"/>
      <c r="B1150" s="13"/>
      <c r="C1150" s="13"/>
      <c r="D1150" s="13"/>
      <c r="E1150" s="13"/>
      <c r="F1150" s="13"/>
      <c r="G1150" s="13"/>
      <c r="H1150" s="13"/>
      <c r="I1150" s="13"/>
      <c r="J1150" s="13"/>
      <c r="K1150" s="13"/>
      <c r="L1150" s="13"/>
      <c r="M1150" s="13"/>
      <c r="N1150" s="13"/>
      <c r="O1150" s="13"/>
      <c r="P1150" s="13"/>
      <c r="Q1150" s="13"/>
      <c r="R1150" s="13"/>
      <c r="S1150" s="13"/>
      <c r="T1150" s="13"/>
      <c r="U1150" s="13"/>
      <c r="V1150" s="13"/>
      <c r="W1150" s="13"/>
      <c r="X1150" s="13"/>
      <c r="Y1150" s="13"/>
      <c r="Z1150" s="13"/>
      <c r="AA1150" s="13"/>
      <c r="AB1150" s="13"/>
      <c r="AC1150" s="13"/>
      <c r="AD1150" s="13"/>
      <c r="AE1150" s="13"/>
      <c r="AF1150" s="13"/>
      <c r="AG1150" s="13"/>
      <c r="AH1150" s="13"/>
      <c r="AI1150" s="13"/>
      <c r="AJ1150" s="13"/>
      <c r="AK1150" s="13"/>
      <c r="AL1150" s="13"/>
      <c r="AM1150" s="13"/>
      <c r="AN1150" s="13"/>
      <c r="AO1150" s="13"/>
      <c r="AP1150" s="13"/>
      <c r="AQ1150" s="13"/>
      <c r="AR1150" s="13"/>
      <c r="AS1150" s="13"/>
      <c r="AT1150" s="13"/>
      <c r="AU1150" s="13"/>
      <c r="AV1150" s="13"/>
      <c r="AW1150" s="13"/>
      <c r="AX1150" s="13"/>
      <c r="AY1150" s="13"/>
      <c r="AZ1150" s="13"/>
      <c r="BA1150" s="13"/>
      <c r="BB1150" s="13"/>
      <c r="BC1150" s="13"/>
      <c r="BD1150" s="13"/>
      <c r="BE1150" s="13"/>
      <c r="BF1150" s="13"/>
      <c r="BG1150" s="13"/>
    </row>
    <row r="1151" spans="1:59" x14ac:dyDescent="0.35">
      <c r="A1151" s="13"/>
      <c r="B1151" s="13"/>
      <c r="C1151" s="13"/>
      <c r="D1151" s="13"/>
      <c r="E1151" s="13"/>
      <c r="F1151" s="13"/>
      <c r="G1151" s="13"/>
      <c r="H1151" s="13"/>
      <c r="I1151" s="13"/>
      <c r="J1151" s="13"/>
      <c r="K1151" s="13"/>
      <c r="L1151" s="13"/>
      <c r="M1151" s="13"/>
      <c r="N1151" s="13"/>
      <c r="O1151" s="13"/>
      <c r="P1151" s="13"/>
      <c r="Q1151" s="13"/>
      <c r="R1151" s="13"/>
      <c r="S1151" s="13"/>
      <c r="T1151" s="13"/>
      <c r="U1151" s="13"/>
      <c r="V1151" s="13"/>
      <c r="W1151" s="13"/>
      <c r="X1151" s="13"/>
      <c r="Y1151" s="13"/>
      <c r="Z1151" s="13"/>
      <c r="AA1151" s="13"/>
      <c r="AB1151" s="13"/>
      <c r="AC1151" s="13"/>
      <c r="AD1151" s="13"/>
      <c r="AE1151" s="13"/>
      <c r="AF1151" s="13"/>
      <c r="AG1151" s="13"/>
      <c r="AH1151" s="13"/>
      <c r="AI1151" s="13"/>
      <c r="AJ1151" s="13"/>
      <c r="AK1151" s="13"/>
      <c r="AL1151" s="13"/>
      <c r="AM1151" s="13"/>
      <c r="AN1151" s="13"/>
      <c r="AO1151" s="13"/>
      <c r="AP1151" s="13"/>
      <c r="AQ1151" s="13"/>
      <c r="AR1151" s="13"/>
      <c r="AS1151" s="13"/>
      <c r="AT1151" s="13"/>
      <c r="AU1151" s="13"/>
      <c r="AV1151" s="13"/>
      <c r="AW1151" s="13"/>
      <c r="AX1151" s="13"/>
      <c r="AY1151" s="13"/>
      <c r="AZ1151" s="13"/>
      <c r="BA1151" s="13"/>
      <c r="BB1151" s="13"/>
      <c r="BC1151" s="13"/>
      <c r="BD1151" s="13"/>
      <c r="BE1151" s="13"/>
      <c r="BF1151" s="13"/>
      <c r="BG1151" s="13"/>
    </row>
    <row r="1152" spans="1:59" x14ac:dyDescent="0.35">
      <c r="A1152" s="13"/>
      <c r="B1152" s="13"/>
      <c r="C1152" s="13"/>
      <c r="D1152" s="13"/>
      <c r="E1152" s="13"/>
      <c r="F1152" s="13"/>
      <c r="G1152" s="13"/>
      <c r="H1152" s="13"/>
      <c r="I1152" s="13"/>
      <c r="J1152" s="13"/>
      <c r="K1152" s="13"/>
      <c r="L1152" s="13"/>
      <c r="M1152" s="13"/>
      <c r="N1152" s="13"/>
      <c r="O1152" s="13"/>
      <c r="P1152" s="13"/>
      <c r="Q1152" s="13"/>
      <c r="R1152" s="13"/>
      <c r="S1152" s="13"/>
      <c r="T1152" s="13"/>
      <c r="U1152" s="13"/>
      <c r="V1152" s="13"/>
      <c r="W1152" s="13"/>
      <c r="X1152" s="13"/>
      <c r="Y1152" s="13"/>
      <c r="Z1152" s="13"/>
      <c r="AA1152" s="13"/>
      <c r="AB1152" s="13"/>
      <c r="AC1152" s="13"/>
      <c r="AD1152" s="13"/>
      <c r="AE1152" s="13"/>
      <c r="AF1152" s="13"/>
      <c r="AG1152" s="13"/>
      <c r="AH1152" s="13"/>
      <c r="AI1152" s="13"/>
      <c r="AJ1152" s="13"/>
      <c r="AK1152" s="13"/>
      <c r="AL1152" s="13"/>
      <c r="AM1152" s="13"/>
      <c r="AN1152" s="13"/>
      <c r="AO1152" s="13"/>
      <c r="AP1152" s="13"/>
      <c r="AQ1152" s="13"/>
      <c r="AR1152" s="13"/>
      <c r="AS1152" s="13"/>
      <c r="AT1152" s="13"/>
      <c r="AU1152" s="13"/>
      <c r="AV1152" s="13"/>
      <c r="AW1152" s="13"/>
      <c r="AX1152" s="13"/>
      <c r="AY1152" s="13"/>
      <c r="AZ1152" s="13"/>
      <c r="BA1152" s="13"/>
      <c r="BB1152" s="13"/>
      <c r="BC1152" s="13"/>
      <c r="BD1152" s="13"/>
      <c r="BE1152" s="13"/>
      <c r="BF1152" s="13"/>
      <c r="BG1152" s="13"/>
    </row>
    <row r="1153" spans="1:59" x14ac:dyDescent="0.35">
      <c r="A1153" s="13"/>
      <c r="B1153" s="13"/>
      <c r="C1153" s="13"/>
      <c r="D1153" s="13"/>
      <c r="E1153" s="13"/>
      <c r="F1153" s="13"/>
      <c r="G1153" s="13"/>
      <c r="H1153" s="13"/>
      <c r="I1153" s="13"/>
      <c r="J1153" s="13"/>
      <c r="K1153" s="13"/>
      <c r="L1153" s="13"/>
      <c r="M1153" s="13"/>
      <c r="N1153" s="13"/>
      <c r="O1153" s="13"/>
      <c r="P1153" s="13"/>
      <c r="Q1153" s="13"/>
      <c r="R1153" s="13"/>
      <c r="S1153" s="13"/>
      <c r="T1153" s="13"/>
      <c r="U1153" s="13"/>
      <c r="V1153" s="13"/>
      <c r="W1153" s="13"/>
      <c r="X1153" s="13"/>
      <c r="Y1153" s="13"/>
      <c r="Z1153" s="13"/>
      <c r="AA1153" s="13"/>
      <c r="AB1153" s="13"/>
      <c r="AC1153" s="13"/>
      <c r="AD1153" s="13"/>
      <c r="AE1153" s="13"/>
      <c r="AF1153" s="13"/>
      <c r="AG1153" s="13"/>
      <c r="AH1153" s="13"/>
      <c r="AI1153" s="13"/>
      <c r="AJ1153" s="13"/>
      <c r="AK1153" s="13"/>
      <c r="AL1153" s="13"/>
      <c r="AM1153" s="13"/>
      <c r="AN1153" s="13"/>
      <c r="AO1153" s="13"/>
      <c r="AP1153" s="13"/>
      <c r="AQ1153" s="13"/>
      <c r="AR1153" s="13"/>
      <c r="AS1153" s="13"/>
      <c r="AT1153" s="13"/>
      <c r="AU1153" s="13"/>
      <c r="AV1153" s="13"/>
      <c r="AW1153" s="13"/>
      <c r="AX1153" s="13"/>
      <c r="AY1153" s="13"/>
      <c r="AZ1153" s="13"/>
      <c r="BA1153" s="13"/>
      <c r="BB1153" s="13"/>
      <c r="BC1153" s="13"/>
      <c r="BD1153" s="13"/>
      <c r="BE1153" s="13"/>
      <c r="BF1153" s="13"/>
      <c r="BG1153" s="13"/>
    </row>
    <row r="1154" spans="1:59" x14ac:dyDescent="0.35">
      <c r="A1154" s="13"/>
      <c r="B1154" s="13"/>
      <c r="C1154" s="13"/>
      <c r="D1154" s="13"/>
      <c r="E1154" s="13"/>
      <c r="F1154" s="13"/>
      <c r="G1154" s="13"/>
      <c r="H1154" s="13"/>
      <c r="I1154" s="13"/>
      <c r="J1154" s="13"/>
      <c r="K1154" s="13"/>
      <c r="L1154" s="13"/>
      <c r="M1154" s="13"/>
      <c r="N1154" s="13"/>
      <c r="O1154" s="13"/>
      <c r="P1154" s="13"/>
      <c r="Q1154" s="13"/>
      <c r="R1154" s="13"/>
      <c r="S1154" s="13"/>
      <c r="T1154" s="13"/>
      <c r="U1154" s="13"/>
      <c r="V1154" s="13"/>
      <c r="W1154" s="13"/>
      <c r="X1154" s="13"/>
      <c r="Y1154" s="13"/>
      <c r="Z1154" s="13"/>
      <c r="AA1154" s="13"/>
      <c r="AB1154" s="13"/>
      <c r="AC1154" s="13"/>
      <c r="AD1154" s="13"/>
      <c r="AE1154" s="13"/>
      <c r="AF1154" s="13"/>
      <c r="AG1154" s="13"/>
      <c r="AH1154" s="13"/>
      <c r="AI1154" s="13"/>
      <c r="AJ1154" s="13"/>
      <c r="AK1154" s="13"/>
      <c r="AL1154" s="13"/>
      <c r="AM1154" s="13"/>
      <c r="AN1154" s="13"/>
      <c r="AO1154" s="13"/>
      <c r="AP1154" s="13"/>
      <c r="AQ1154" s="13"/>
      <c r="AR1154" s="13"/>
      <c r="AS1154" s="13"/>
      <c r="AT1154" s="13"/>
      <c r="AU1154" s="13"/>
      <c r="AV1154" s="13"/>
      <c r="AW1154" s="13"/>
      <c r="AX1154" s="13"/>
      <c r="AY1154" s="13"/>
      <c r="AZ1154" s="13"/>
      <c r="BA1154" s="13"/>
      <c r="BB1154" s="13"/>
      <c r="BC1154" s="13"/>
      <c r="BD1154" s="13"/>
      <c r="BE1154" s="13"/>
      <c r="BF1154" s="13"/>
      <c r="BG1154" s="13"/>
    </row>
    <row r="1155" spans="1:59" x14ac:dyDescent="0.35">
      <c r="A1155" s="13"/>
      <c r="B1155" s="13"/>
      <c r="C1155" s="13"/>
      <c r="D1155" s="13"/>
      <c r="E1155" s="13"/>
      <c r="F1155" s="13"/>
      <c r="G1155" s="13"/>
      <c r="H1155" s="13"/>
      <c r="I1155" s="13"/>
      <c r="J1155" s="13"/>
      <c r="K1155" s="13"/>
      <c r="L1155" s="13"/>
      <c r="M1155" s="13"/>
      <c r="N1155" s="13"/>
      <c r="O1155" s="13"/>
      <c r="P1155" s="13"/>
      <c r="Q1155" s="13"/>
      <c r="R1155" s="13"/>
      <c r="S1155" s="13"/>
      <c r="T1155" s="13"/>
      <c r="U1155" s="13"/>
      <c r="V1155" s="13"/>
      <c r="W1155" s="13"/>
      <c r="X1155" s="13"/>
      <c r="Y1155" s="13"/>
      <c r="Z1155" s="13"/>
      <c r="AA1155" s="13"/>
      <c r="AB1155" s="13"/>
      <c r="AC1155" s="13"/>
      <c r="AD1155" s="13"/>
      <c r="AE1155" s="13"/>
      <c r="AF1155" s="13"/>
      <c r="AG1155" s="13"/>
      <c r="AH1155" s="13"/>
      <c r="AI1155" s="13"/>
      <c r="AJ1155" s="13"/>
      <c r="AK1155" s="13"/>
      <c r="AL1155" s="13"/>
      <c r="AM1155" s="13"/>
      <c r="AN1155" s="13"/>
      <c r="AO1155" s="13"/>
      <c r="AP1155" s="13"/>
      <c r="AQ1155" s="13"/>
      <c r="AR1155" s="13"/>
      <c r="AS1155" s="13"/>
      <c r="AT1155" s="13"/>
      <c r="AU1155" s="13"/>
      <c r="AV1155" s="13"/>
      <c r="AW1155" s="13"/>
      <c r="AX1155" s="13"/>
      <c r="AY1155" s="13"/>
      <c r="AZ1155" s="13"/>
      <c r="BA1155" s="13"/>
      <c r="BB1155" s="13"/>
      <c r="BC1155" s="13"/>
      <c r="BD1155" s="13"/>
      <c r="BE1155" s="13"/>
      <c r="BF1155" s="13"/>
      <c r="BG1155" s="13"/>
    </row>
    <row r="1156" spans="1:59" x14ac:dyDescent="0.35">
      <c r="A1156" s="13"/>
      <c r="B1156" s="13"/>
      <c r="C1156" s="13"/>
      <c r="D1156" s="13"/>
      <c r="E1156" s="13"/>
      <c r="F1156" s="13"/>
      <c r="G1156" s="13"/>
      <c r="H1156" s="13"/>
      <c r="I1156" s="13"/>
      <c r="J1156" s="13"/>
      <c r="K1156" s="13"/>
      <c r="L1156" s="13"/>
      <c r="M1156" s="13"/>
      <c r="N1156" s="13"/>
      <c r="O1156" s="13"/>
      <c r="P1156" s="13"/>
      <c r="Q1156" s="13"/>
      <c r="R1156" s="13"/>
      <c r="S1156" s="13"/>
      <c r="T1156" s="13"/>
      <c r="U1156" s="13"/>
      <c r="V1156" s="13"/>
      <c r="W1156" s="13"/>
      <c r="X1156" s="13"/>
      <c r="Y1156" s="13"/>
      <c r="Z1156" s="13"/>
      <c r="AA1156" s="13"/>
      <c r="AB1156" s="13"/>
      <c r="AC1156" s="13"/>
      <c r="AD1156" s="13"/>
      <c r="AE1156" s="13"/>
      <c r="AF1156" s="13"/>
      <c r="AG1156" s="13"/>
      <c r="AH1156" s="13"/>
      <c r="AI1156" s="13"/>
      <c r="AJ1156" s="13"/>
      <c r="AK1156" s="13"/>
      <c r="AL1156" s="13"/>
      <c r="AM1156" s="13"/>
      <c r="AN1156" s="13"/>
      <c r="AO1156" s="13"/>
      <c r="AP1156" s="13"/>
      <c r="AQ1156" s="13"/>
      <c r="AR1156" s="13"/>
      <c r="AS1156" s="13"/>
      <c r="AT1156" s="13"/>
      <c r="AU1156" s="13"/>
      <c r="AV1156" s="13"/>
      <c r="AW1156" s="13"/>
      <c r="AX1156" s="13"/>
      <c r="AY1156" s="13"/>
      <c r="AZ1156" s="13"/>
      <c r="BA1156" s="13"/>
      <c r="BB1156" s="13"/>
      <c r="BC1156" s="13"/>
      <c r="BD1156" s="13"/>
      <c r="BE1156" s="13"/>
      <c r="BF1156" s="13"/>
      <c r="BG1156" s="13"/>
    </row>
    <row r="1157" spans="1:59" x14ac:dyDescent="0.35">
      <c r="A1157" s="13"/>
      <c r="B1157" s="13"/>
      <c r="C1157" s="13"/>
      <c r="D1157" s="13"/>
      <c r="E1157" s="13"/>
      <c r="F1157" s="13"/>
      <c r="G1157" s="13"/>
      <c r="H1157" s="13"/>
      <c r="I1157" s="13"/>
      <c r="J1157" s="13"/>
      <c r="K1157" s="13"/>
      <c r="L1157" s="13"/>
      <c r="M1157" s="13"/>
      <c r="N1157" s="13"/>
      <c r="O1157" s="13"/>
      <c r="P1157" s="13"/>
      <c r="Q1157" s="13"/>
      <c r="R1157" s="13"/>
      <c r="S1157" s="13"/>
      <c r="T1157" s="13"/>
      <c r="U1157" s="13"/>
      <c r="V1157" s="13"/>
      <c r="W1157" s="13"/>
      <c r="X1157" s="13"/>
      <c r="Y1157" s="13"/>
      <c r="Z1157" s="13"/>
      <c r="AA1157" s="13"/>
      <c r="AB1157" s="13"/>
      <c r="AC1157" s="13"/>
      <c r="AD1157" s="13"/>
      <c r="AE1157" s="13"/>
      <c r="AF1157" s="13"/>
      <c r="AG1157" s="13"/>
      <c r="AH1157" s="13"/>
      <c r="AI1157" s="13"/>
      <c r="AJ1157" s="13"/>
      <c r="AK1157" s="13"/>
      <c r="AL1157" s="13"/>
      <c r="AM1157" s="13"/>
      <c r="AN1157" s="13"/>
      <c r="AO1157" s="13"/>
      <c r="AP1157" s="13"/>
      <c r="AQ1157" s="13"/>
      <c r="AR1157" s="13"/>
      <c r="AS1157" s="13"/>
      <c r="AT1157" s="13"/>
      <c r="AU1157" s="13"/>
      <c r="AV1157" s="13"/>
      <c r="AW1157" s="13"/>
      <c r="AX1157" s="13"/>
      <c r="AY1157" s="13"/>
      <c r="AZ1157" s="13"/>
      <c r="BA1157" s="13"/>
      <c r="BB1157" s="13"/>
      <c r="BC1157" s="13"/>
      <c r="BD1157" s="13"/>
      <c r="BE1157" s="13"/>
      <c r="BF1157" s="13"/>
      <c r="BG1157" s="13"/>
    </row>
    <row r="1158" spans="1:59" x14ac:dyDescent="0.35">
      <c r="A1158" s="13"/>
      <c r="B1158" s="13"/>
      <c r="C1158" s="13"/>
      <c r="D1158" s="13"/>
      <c r="E1158" s="13"/>
      <c r="F1158" s="13"/>
      <c r="G1158" s="13"/>
      <c r="H1158" s="13"/>
      <c r="I1158" s="13"/>
      <c r="J1158" s="13"/>
      <c r="K1158" s="13"/>
      <c r="L1158" s="13"/>
      <c r="M1158" s="13"/>
      <c r="N1158" s="13"/>
      <c r="O1158" s="13"/>
      <c r="P1158" s="13"/>
      <c r="Q1158" s="13"/>
      <c r="R1158" s="13"/>
      <c r="S1158" s="13"/>
      <c r="T1158" s="13"/>
      <c r="U1158" s="13"/>
      <c r="V1158" s="13"/>
      <c r="W1158" s="13"/>
      <c r="X1158" s="13"/>
      <c r="Y1158" s="13"/>
      <c r="Z1158" s="13"/>
      <c r="AA1158" s="13"/>
      <c r="AB1158" s="13"/>
      <c r="AC1158" s="13"/>
      <c r="AD1158" s="13"/>
      <c r="AE1158" s="13"/>
      <c r="AF1158" s="13"/>
      <c r="AG1158" s="13"/>
      <c r="AH1158" s="13"/>
      <c r="AI1158" s="13"/>
      <c r="AJ1158" s="13"/>
      <c r="AK1158" s="13"/>
      <c r="AL1158" s="13"/>
      <c r="AM1158" s="13"/>
      <c r="AN1158" s="13"/>
      <c r="AO1158" s="13"/>
      <c r="AP1158" s="13"/>
      <c r="AQ1158" s="13"/>
      <c r="AR1158" s="13"/>
      <c r="AS1158" s="13"/>
      <c r="AT1158" s="13"/>
      <c r="AU1158" s="13"/>
      <c r="AV1158" s="13"/>
      <c r="AW1158" s="13"/>
      <c r="AX1158" s="13"/>
      <c r="AY1158" s="13"/>
      <c r="AZ1158" s="13"/>
      <c r="BA1158" s="13"/>
      <c r="BB1158" s="13"/>
      <c r="BC1158" s="13"/>
      <c r="BD1158" s="13"/>
      <c r="BE1158" s="13"/>
      <c r="BF1158" s="13"/>
      <c r="BG1158" s="13"/>
    </row>
    <row r="1159" spans="1:59" x14ac:dyDescent="0.35">
      <c r="A1159" s="13"/>
      <c r="B1159" s="13"/>
      <c r="C1159" s="13"/>
      <c r="D1159" s="13"/>
      <c r="E1159" s="13"/>
      <c r="F1159" s="13"/>
      <c r="G1159" s="13"/>
      <c r="H1159" s="13"/>
      <c r="I1159" s="13"/>
      <c r="J1159" s="13"/>
      <c r="K1159" s="13"/>
      <c r="L1159" s="13"/>
      <c r="M1159" s="13"/>
      <c r="N1159" s="13"/>
      <c r="O1159" s="13"/>
      <c r="P1159" s="13"/>
      <c r="Q1159" s="13"/>
      <c r="R1159" s="13"/>
      <c r="S1159" s="13"/>
      <c r="T1159" s="13"/>
      <c r="U1159" s="13"/>
      <c r="V1159" s="13"/>
      <c r="W1159" s="13"/>
      <c r="X1159" s="13"/>
      <c r="Y1159" s="13"/>
      <c r="Z1159" s="13"/>
      <c r="AA1159" s="13"/>
      <c r="AB1159" s="13"/>
      <c r="AC1159" s="13"/>
      <c r="AD1159" s="13"/>
      <c r="AE1159" s="13"/>
      <c r="AF1159" s="13"/>
      <c r="AG1159" s="13"/>
      <c r="AH1159" s="13"/>
      <c r="AI1159" s="13"/>
      <c r="AJ1159" s="13"/>
      <c r="AK1159" s="13"/>
      <c r="AL1159" s="13"/>
      <c r="AM1159" s="13"/>
      <c r="AN1159" s="13"/>
      <c r="AO1159" s="13"/>
      <c r="AP1159" s="13"/>
      <c r="AQ1159" s="13"/>
      <c r="AR1159" s="13"/>
      <c r="AS1159" s="13"/>
      <c r="AT1159" s="13"/>
      <c r="AU1159" s="13"/>
      <c r="AV1159" s="13"/>
      <c r="AW1159" s="13"/>
      <c r="AX1159" s="13"/>
      <c r="AY1159" s="13"/>
      <c r="AZ1159" s="13"/>
      <c r="BA1159" s="13"/>
      <c r="BB1159" s="13"/>
      <c r="BC1159" s="13"/>
      <c r="BD1159" s="13"/>
      <c r="BE1159" s="13"/>
      <c r="BF1159" s="13"/>
      <c r="BG1159" s="13"/>
    </row>
    <row r="1160" spans="1:59" x14ac:dyDescent="0.35">
      <c r="A1160" s="13"/>
      <c r="B1160" s="13"/>
      <c r="C1160" s="13"/>
      <c r="D1160" s="13"/>
      <c r="E1160" s="13"/>
      <c r="F1160" s="13"/>
      <c r="G1160" s="13"/>
      <c r="H1160" s="13"/>
      <c r="I1160" s="13"/>
      <c r="J1160" s="13"/>
      <c r="K1160" s="13"/>
      <c r="L1160" s="13"/>
      <c r="M1160" s="13"/>
      <c r="N1160" s="13"/>
      <c r="O1160" s="13"/>
      <c r="P1160" s="13"/>
      <c r="Q1160" s="13"/>
      <c r="R1160" s="13"/>
      <c r="S1160" s="13"/>
      <c r="T1160" s="13"/>
      <c r="U1160" s="13"/>
      <c r="V1160" s="13"/>
      <c r="W1160" s="13"/>
      <c r="X1160" s="13"/>
      <c r="Y1160" s="13"/>
      <c r="Z1160" s="13"/>
      <c r="AA1160" s="13"/>
      <c r="AB1160" s="13"/>
      <c r="AC1160" s="13"/>
      <c r="AD1160" s="13"/>
      <c r="AE1160" s="13"/>
      <c r="AF1160" s="13"/>
      <c r="AG1160" s="13"/>
      <c r="AH1160" s="13"/>
      <c r="AI1160" s="13"/>
      <c r="AJ1160" s="13"/>
      <c r="AK1160" s="13"/>
      <c r="AL1160" s="13"/>
      <c r="AM1160" s="13"/>
      <c r="AN1160" s="13"/>
      <c r="AO1160" s="13"/>
      <c r="AP1160" s="13"/>
      <c r="AQ1160" s="13"/>
      <c r="AR1160" s="13"/>
      <c r="AS1160" s="13"/>
      <c r="AT1160" s="13"/>
      <c r="AU1160" s="13"/>
      <c r="AV1160" s="13"/>
      <c r="AW1160" s="13"/>
      <c r="AX1160" s="13"/>
      <c r="AY1160" s="13"/>
      <c r="AZ1160" s="13"/>
      <c r="BA1160" s="13"/>
      <c r="BB1160" s="13"/>
      <c r="BC1160" s="13"/>
      <c r="BD1160" s="13"/>
      <c r="BE1160" s="13"/>
      <c r="BF1160" s="13"/>
      <c r="BG1160" s="13"/>
    </row>
    <row r="1161" spans="1:59" x14ac:dyDescent="0.35">
      <c r="A1161" s="13"/>
      <c r="B1161" s="13"/>
      <c r="C1161" s="13"/>
      <c r="D1161" s="13"/>
      <c r="E1161" s="13"/>
      <c r="F1161" s="13"/>
      <c r="G1161" s="13"/>
      <c r="H1161" s="13"/>
      <c r="I1161" s="13"/>
      <c r="J1161" s="13"/>
      <c r="K1161" s="13"/>
      <c r="L1161" s="13"/>
      <c r="M1161" s="13"/>
      <c r="N1161" s="13"/>
      <c r="O1161" s="13"/>
      <c r="P1161" s="13"/>
      <c r="Q1161" s="13"/>
      <c r="R1161" s="13"/>
      <c r="S1161" s="13"/>
      <c r="T1161" s="13"/>
      <c r="U1161" s="13"/>
      <c r="V1161" s="13"/>
      <c r="W1161" s="13"/>
      <c r="X1161" s="13"/>
      <c r="Y1161" s="13"/>
      <c r="Z1161" s="13"/>
      <c r="AA1161" s="13"/>
      <c r="AB1161" s="13"/>
      <c r="AC1161" s="13"/>
      <c r="AD1161" s="13"/>
      <c r="AE1161" s="13"/>
      <c r="AF1161" s="13"/>
      <c r="AG1161" s="13"/>
      <c r="AH1161" s="13"/>
      <c r="AI1161" s="13"/>
      <c r="AJ1161" s="13"/>
      <c r="AK1161" s="13"/>
      <c r="AL1161" s="13"/>
      <c r="AM1161" s="13"/>
      <c r="AN1161" s="13"/>
      <c r="AO1161" s="13"/>
      <c r="AP1161" s="13"/>
      <c r="AQ1161" s="13"/>
      <c r="AR1161" s="13"/>
      <c r="AS1161" s="13"/>
      <c r="AT1161" s="13"/>
      <c r="AU1161" s="13"/>
      <c r="AV1161" s="13"/>
      <c r="AW1161" s="13"/>
      <c r="AX1161" s="13"/>
      <c r="AY1161" s="13"/>
      <c r="AZ1161" s="13"/>
      <c r="BA1161" s="13"/>
      <c r="BB1161" s="13"/>
      <c r="BC1161" s="13"/>
      <c r="BD1161" s="13"/>
      <c r="BE1161" s="13"/>
      <c r="BF1161" s="13"/>
      <c r="BG1161" s="13"/>
    </row>
    <row r="1162" spans="1:59" x14ac:dyDescent="0.35">
      <c r="A1162" s="13"/>
      <c r="B1162" s="13"/>
      <c r="C1162" s="13"/>
      <c r="D1162" s="13"/>
      <c r="E1162" s="13"/>
      <c r="F1162" s="13"/>
      <c r="G1162" s="13"/>
      <c r="H1162" s="13"/>
      <c r="I1162" s="13"/>
      <c r="J1162" s="13"/>
      <c r="K1162" s="13"/>
      <c r="L1162" s="13"/>
      <c r="M1162" s="13"/>
      <c r="N1162" s="13"/>
      <c r="O1162" s="13"/>
      <c r="P1162" s="13"/>
      <c r="Q1162" s="13"/>
      <c r="R1162" s="13"/>
      <c r="S1162" s="13"/>
      <c r="T1162" s="13"/>
      <c r="U1162" s="13"/>
      <c r="V1162" s="13"/>
      <c r="W1162" s="13"/>
      <c r="X1162" s="13"/>
      <c r="Y1162" s="13"/>
      <c r="Z1162" s="13"/>
      <c r="AA1162" s="13"/>
      <c r="AB1162" s="13"/>
      <c r="AC1162" s="13"/>
      <c r="AD1162" s="13"/>
      <c r="AE1162" s="13"/>
      <c r="AF1162" s="13"/>
      <c r="AG1162" s="13"/>
      <c r="AH1162" s="13"/>
      <c r="AI1162" s="13"/>
      <c r="AJ1162" s="13"/>
      <c r="AK1162" s="13"/>
      <c r="AL1162" s="13"/>
      <c r="AM1162" s="13"/>
      <c r="AN1162" s="13"/>
      <c r="AO1162" s="13"/>
      <c r="AP1162" s="13"/>
      <c r="AQ1162" s="13"/>
      <c r="AR1162" s="13"/>
      <c r="AS1162" s="13"/>
      <c r="AT1162" s="13"/>
      <c r="AU1162" s="13"/>
      <c r="AV1162" s="13"/>
      <c r="AW1162" s="13"/>
      <c r="AX1162" s="13"/>
      <c r="AY1162" s="13"/>
      <c r="AZ1162" s="13"/>
      <c r="BA1162" s="13"/>
      <c r="BB1162" s="13"/>
      <c r="BC1162" s="13"/>
      <c r="BD1162" s="13"/>
      <c r="BE1162" s="13"/>
      <c r="BF1162" s="13"/>
      <c r="BG1162" s="13"/>
    </row>
    <row r="1163" spans="1:59" x14ac:dyDescent="0.35">
      <c r="A1163" s="13"/>
      <c r="B1163" s="13"/>
      <c r="C1163" s="13"/>
      <c r="D1163" s="13"/>
      <c r="E1163" s="13"/>
      <c r="F1163" s="13"/>
      <c r="G1163" s="13"/>
      <c r="H1163" s="13"/>
      <c r="I1163" s="13"/>
      <c r="J1163" s="13"/>
      <c r="K1163" s="13"/>
      <c r="L1163" s="13"/>
      <c r="M1163" s="13"/>
      <c r="N1163" s="13"/>
      <c r="O1163" s="13"/>
      <c r="P1163" s="13"/>
      <c r="Q1163" s="13"/>
      <c r="R1163" s="13"/>
      <c r="S1163" s="13"/>
      <c r="T1163" s="13"/>
      <c r="U1163" s="13"/>
      <c r="V1163" s="13"/>
      <c r="W1163" s="13"/>
      <c r="X1163" s="13"/>
      <c r="Y1163" s="13"/>
      <c r="Z1163" s="13"/>
      <c r="AA1163" s="13"/>
      <c r="AB1163" s="13"/>
      <c r="AC1163" s="13"/>
      <c r="AD1163" s="13"/>
      <c r="AE1163" s="13"/>
      <c r="AF1163" s="13"/>
      <c r="AG1163" s="13"/>
      <c r="AH1163" s="13"/>
      <c r="AI1163" s="13"/>
      <c r="AJ1163" s="13"/>
      <c r="AK1163" s="13"/>
      <c r="AL1163" s="13"/>
      <c r="AM1163" s="13"/>
      <c r="AN1163" s="13"/>
      <c r="AO1163" s="13"/>
      <c r="AP1163" s="13"/>
      <c r="AQ1163" s="13"/>
      <c r="AR1163" s="13"/>
      <c r="AS1163" s="13"/>
      <c r="AT1163" s="13"/>
      <c r="AU1163" s="13"/>
      <c r="AV1163" s="13"/>
      <c r="AW1163" s="13"/>
      <c r="AX1163" s="13"/>
      <c r="AY1163" s="13"/>
      <c r="AZ1163" s="13"/>
      <c r="BA1163" s="13"/>
      <c r="BB1163" s="13"/>
      <c r="BC1163" s="13"/>
      <c r="BD1163" s="13"/>
      <c r="BE1163" s="13"/>
      <c r="BF1163" s="13"/>
      <c r="BG1163" s="13"/>
    </row>
    <row r="1164" spans="1:59" x14ac:dyDescent="0.35">
      <c r="A1164" s="13"/>
      <c r="B1164" s="13"/>
      <c r="C1164" s="13"/>
      <c r="D1164" s="13"/>
      <c r="E1164" s="13"/>
      <c r="F1164" s="13"/>
      <c r="G1164" s="13"/>
      <c r="H1164" s="13"/>
      <c r="I1164" s="13"/>
      <c r="J1164" s="13"/>
      <c r="K1164" s="13"/>
      <c r="L1164" s="13"/>
      <c r="M1164" s="13"/>
      <c r="N1164" s="13"/>
      <c r="O1164" s="13"/>
      <c r="P1164" s="13"/>
      <c r="Q1164" s="13"/>
      <c r="R1164" s="13"/>
      <c r="S1164" s="13"/>
      <c r="T1164" s="13"/>
      <c r="U1164" s="13"/>
      <c r="V1164" s="13"/>
      <c r="W1164" s="13"/>
      <c r="X1164" s="13"/>
      <c r="Y1164" s="13"/>
      <c r="Z1164" s="13"/>
      <c r="AA1164" s="13"/>
      <c r="AB1164" s="13"/>
      <c r="AC1164" s="13"/>
      <c r="AD1164" s="13"/>
      <c r="AE1164" s="13"/>
      <c r="AF1164" s="13"/>
      <c r="AG1164" s="13"/>
      <c r="AH1164" s="13"/>
      <c r="AI1164" s="13"/>
      <c r="AJ1164" s="13"/>
      <c r="AK1164" s="13"/>
      <c r="AL1164" s="13"/>
      <c r="AM1164" s="13"/>
      <c r="AN1164" s="13"/>
      <c r="AO1164" s="13"/>
      <c r="AP1164" s="13"/>
      <c r="AQ1164" s="13"/>
      <c r="AR1164" s="13"/>
      <c r="AS1164" s="13"/>
      <c r="AT1164" s="13"/>
      <c r="AU1164" s="13"/>
      <c r="AV1164" s="13"/>
      <c r="AW1164" s="13"/>
      <c r="AX1164" s="13"/>
      <c r="AY1164" s="13"/>
      <c r="AZ1164" s="13"/>
      <c r="BA1164" s="13"/>
      <c r="BB1164" s="13"/>
      <c r="BC1164" s="13"/>
      <c r="BD1164" s="13"/>
      <c r="BE1164" s="13"/>
      <c r="BF1164" s="13"/>
      <c r="BG1164" s="13"/>
    </row>
    <row r="1165" spans="1:59" x14ac:dyDescent="0.35">
      <c r="A1165" s="13"/>
      <c r="B1165" s="13"/>
      <c r="C1165" s="13"/>
      <c r="D1165" s="13"/>
      <c r="E1165" s="13"/>
      <c r="F1165" s="13"/>
      <c r="G1165" s="13"/>
      <c r="H1165" s="13"/>
      <c r="I1165" s="13"/>
      <c r="J1165" s="13"/>
      <c r="K1165" s="13"/>
      <c r="L1165" s="13"/>
      <c r="M1165" s="13"/>
      <c r="N1165" s="13"/>
      <c r="O1165" s="13"/>
      <c r="P1165" s="13"/>
      <c r="Q1165" s="13"/>
      <c r="R1165" s="13"/>
      <c r="S1165" s="13"/>
      <c r="T1165" s="13"/>
      <c r="U1165" s="13"/>
      <c r="V1165" s="13"/>
      <c r="W1165" s="13"/>
      <c r="X1165" s="13"/>
      <c r="Y1165" s="13"/>
      <c r="Z1165" s="13"/>
      <c r="AA1165" s="13"/>
      <c r="AB1165" s="13"/>
      <c r="AC1165" s="13"/>
      <c r="AD1165" s="13"/>
      <c r="AE1165" s="13"/>
      <c r="AF1165" s="13"/>
      <c r="AG1165" s="13"/>
      <c r="AH1165" s="13"/>
      <c r="AI1165" s="13"/>
      <c r="AJ1165" s="13"/>
      <c r="AK1165" s="13"/>
      <c r="AL1165" s="13"/>
      <c r="AM1165" s="13"/>
      <c r="AN1165" s="13"/>
      <c r="AO1165" s="13"/>
      <c r="AP1165" s="13"/>
      <c r="AQ1165" s="13"/>
      <c r="AR1165" s="13"/>
      <c r="AS1165" s="13"/>
      <c r="AT1165" s="13"/>
      <c r="AU1165" s="13"/>
      <c r="AV1165" s="13"/>
      <c r="AW1165" s="13"/>
      <c r="AX1165" s="13"/>
      <c r="AY1165" s="13"/>
      <c r="AZ1165" s="13"/>
      <c r="BA1165" s="13"/>
      <c r="BB1165" s="13"/>
      <c r="BC1165" s="13"/>
      <c r="BD1165" s="13"/>
      <c r="BE1165" s="13"/>
      <c r="BF1165" s="13"/>
      <c r="BG1165" s="13"/>
    </row>
    <row r="1166" spans="1:59" x14ac:dyDescent="0.35">
      <c r="A1166" s="13"/>
      <c r="B1166" s="13"/>
      <c r="C1166" s="13"/>
      <c r="D1166" s="13"/>
      <c r="E1166" s="13"/>
      <c r="F1166" s="13"/>
      <c r="G1166" s="13"/>
      <c r="H1166" s="13"/>
      <c r="I1166" s="13"/>
      <c r="J1166" s="13"/>
      <c r="K1166" s="13"/>
      <c r="L1166" s="13"/>
      <c r="M1166" s="13"/>
      <c r="N1166" s="13"/>
      <c r="O1166" s="13"/>
      <c r="P1166" s="13"/>
      <c r="Q1166" s="13"/>
      <c r="R1166" s="13"/>
      <c r="S1166" s="13"/>
      <c r="T1166" s="13"/>
      <c r="U1166" s="13"/>
      <c r="V1166" s="13"/>
      <c r="W1166" s="13"/>
      <c r="X1166" s="13"/>
      <c r="Y1166" s="13"/>
      <c r="Z1166" s="13"/>
      <c r="AA1166" s="13"/>
      <c r="AB1166" s="13"/>
      <c r="AC1166" s="13"/>
      <c r="AD1166" s="13"/>
      <c r="AE1166" s="13"/>
      <c r="AF1166" s="13"/>
      <c r="AG1166" s="13"/>
      <c r="AH1166" s="13"/>
      <c r="AI1166" s="13"/>
      <c r="AJ1166" s="13"/>
      <c r="AK1166" s="13"/>
      <c r="AL1166" s="13"/>
      <c r="AM1166" s="13"/>
      <c r="AN1166" s="13"/>
      <c r="AO1166" s="13"/>
      <c r="AP1166" s="13"/>
      <c r="AQ1166" s="13"/>
      <c r="AR1166" s="13"/>
      <c r="AS1166" s="13"/>
      <c r="AT1166" s="13"/>
      <c r="AU1166" s="13"/>
      <c r="AV1166" s="13"/>
      <c r="AW1166" s="13"/>
      <c r="AX1166" s="13"/>
      <c r="AY1166" s="13"/>
      <c r="AZ1166" s="13"/>
      <c r="BA1166" s="13"/>
      <c r="BB1166" s="13"/>
      <c r="BC1166" s="13"/>
      <c r="BD1166" s="13"/>
      <c r="BE1166" s="13"/>
      <c r="BF1166" s="13"/>
      <c r="BG1166" s="13"/>
    </row>
    <row r="1167" spans="1:59" x14ac:dyDescent="0.35">
      <c r="A1167" s="13"/>
      <c r="B1167" s="13"/>
      <c r="C1167" s="13"/>
      <c r="D1167" s="13"/>
      <c r="E1167" s="13"/>
      <c r="F1167" s="13"/>
      <c r="G1167" s="13"/>
      <c r="H1167" s="13"/>
      <c r="I1167" s="13"/>
      <c r="J1167" s="13"/>
      <c r="K1167" s="13"/>
      <c r="L1167" s="13"/>
      <c r="M1167" s="13"/>
      <c r="N1167" s="13"/>
      <c r="O1167" s="13"/>
      <c r="P1167" s="13"/>
      <c r="Q1167" s="13"/>
      <c r="R1167" s="13"/>
      <c r="S1167" s="13"/>
      <c r="T1167" s="13"/>
      <c r="U1167" s="13"/>
      <c r="V1167" s="13"/>
      <c r="W1167" s="13"/>
      <c r="X1167" s="13"/>
      <c r="Y1167" s="13"/>
      <c r="Z1167" s="13"/>
      <c r="AA1167" s="13"/>
      <c r="AB1167" s="13"/>
      <c r="AC1167" s="13"/>
      <c r="AD1167" s="13"/>
      <c r="AE1167" s="13"/>
      <c r="AF1167" s="13"/>
      <c r="AG1167" s="13"/>
      <c r="AH1167" s="13"/>
      <c r="AI1167" s="13"/>
      <c r="AJ1167" s="13"/>
      <c r="AK1167" s="13"/>
      <c r="AL1167" s="13"/>
      <c r="AM1167" s="13"/>
      <c r="AN1167" s="13"/>
      <c r="AO1167" s="13"/>
      <c r="AP1167" s="13"/>
      <c r="AQ1167" s="13"/>
      <c r="AR1167" s="13"/>
      <c r="AS1167" s="13"/>
      <c r="AT1167" s="13"/>
      <c r="AU1167" s="13"/>
      <c r="AV1167" s="13"/>
      <c r="AW1167" s="13"/>
      <c r="AX1167" s="13"/>
      <c r="AY1167" s="13"/>
      <c r="AZ1167" s="13"/>
      <c r="BA1167" s="13"/>
      <c r="BB1167" s="13"/>
      <c r="BC1167" s="13"/>
      <c r="BD1167" s="13"/>
      <c r="BE1167" s="13"/>
      <c r="BF1167" s="13"/>
      <c r="BG1167" s="13"/>
    </row>
    <row r="1168" spans="1:59" x14ac:dyDescent="0.35">
      <c r="A1168" s="13"/>
      <c r="B1168" s="13"/>
      <c r="C1168" s="13"/>
      <c r="D1168" s="13"/>
      <c r="E1168" s="13"/>
      <c r="F1168" s="13"/>
      <c r="G1168" s="13"/>
      <c r="H1168" s="13"/>
      <c r="I1168" s="13"/>
      <c r="J1168" s="13"/>
      <c r="K1168" s="13"/>
      <c r="L1168" s="13"/>
      <c r="M1168" s="13"/>
      <c r="N1168" s="13"/>
      <c r="O1168" s="13"/>
      <c r="P1168" s="13"/>
      <c r="Q1168" s="13"/>
      <c r="R1168" s="13"/>
      <c r="S1168" s="13"/>
      <c r="T1168" s="13"/>
      <c r="U1168" s="13"/>
      <c r="V1168" s="13"/>
      <c r="W1168" s="13"/>
      <c r="X1168" s="13"/>
      <c r="Y1168" s="13"/>
      <c r="Z1168" s="13"/>
      <c r="AA1168" s="13"/>
      <c r="AB1168" s="13"/>
      <c r="AC1168" s="13"/>
      <c r="AD1168" s="13"/>
      <c r="AE1168" s="13"/>
      <c r="AF1168" s="13"/>
      <c r="AG1168" s="13"/>
      <c r="AH1168" s="13"/>
      <c r="AI1168" s="13"/>
      <c r="AJ1168" s="13"/>
      <c r="AK1168" s="13"/>
      <c r="AL1168" s="13"/>
      <c r="AM1168" s="13"/>
      <c r="AN1168" s="13"/>
      <c r="AO1168" s="13"/>
      <c r="AP1168" s="13"/>
      <c r="AQ1168" s="13"/>
      <c r="AR1168" s="13"/>
      <c r="AS1168" s="13"/>
      <c r="AT1168" s="13"/>
      <c r="AU1168" s="13"/>
      <c r="AV1168" s="13"/>
      <c r="AW1168" s="13"/>
      <c r="AX1168" s="13"/>
      <c r="AY1168" s="13"/>
      <c r="AZ1168" s="13"/>
      <c r="BA1168" s="13"/>
      <c r="BB1168" s="13"/>
      <c r="BC1168" s="13"/>
      <c r="BD1168" s="13"/>
      <c r="BE1168" s="13"/>
      <c r="BF1168" s="13"/>
      <c r="BG1168" s="13"/>
    </row>
    <row r="1169" spans="1:59" x14ac:dyDescent="0.35">
      <c r="A1169" s="13"/>
      <c r="B1169" s="13"/>
      <c r="C1169" s="13"/>
      <c r="D1169" s="13"/>
      <c r="E1169" s="13"/>
      <c r="F1169" s="13"/>
      <c r="G1169" s="13"/>
      <c r="H1169" s="13"/>
      <c r="I1169" s="13"/>
      <c r="J1169" s="13"/>
      <c r="K1169" s="13"/>
      <c r="L1169" s="13"/>
      <c r="M1169" s="13"/>
      <c r="N1169" s="13"/>
      <c r="O1169" s="13"/>
      <c r="P1169" s="13"/>
      <c r="Q1169" s="13"/>
      <c r="R1169" s="13"/>
      <c r="S1169" s="13"/>
      <c r="T1169" s="13"/>
      <c r="U1169" s="13"/>
      <c r="V1169" s="13"/>
      <c r="W1169" s="13"/>
      <c r="X1169" s="13"/>
      <c r="Y1169" s="13"/>
      <c r="Z1169" s="13"/>
      <c r="AA1169" s="13"/>
      <c r="AB1169" s="13"/>
      <c r="AC1169" s="13"/>
      <c r="AD1169" s="13"/>
      <c r="AE1169" s="13"/>
      <c r="AF1169" s="13"/>
      <c r="AG1169" s="13"/>
      <c r="AH1169" s="13"/>
      <c r="AI1169" s="13"/>
      <c r="AJ1169" s="13"/>
      <c r="AK1169" s="13"/>
      <c r="AL1169" s="13"/>
      <c r="AM1169" s="13"/>
      <c r="AN1169" s="13"/>
      <c r="AO1169" s="13"/>
      <c r="AP1169" s="13"/>
      <c r="AQ1169" s="13"/>
      <c r="AR1169" s="13"/>
      <c r="AS1169" s="13"/>
      <c r="AT1169" s="13"/>
      <c r="AU1169" s="13"/>
      <c r="AV1169" s="13"/>
      <c r="AW1169" s="13"/>
      <c r="AX1169" s="13"/>
      <c r="AY1169" s="13"/>
      <c r="AZ1169" s="13"/>
      <c r="BA1169" s="13"/>
      <c r="BB1169" s="13"/>
      <c r="BC1169" s="13"/>
      <c r="BD1169" s="13"/>
      <c r="BE1169" s="13"/>
      <c r="BF1169" s="13"/>
      <c r="BG1169" s="13"/>
    </row>
    <row r="1170" spans="1:59" x14ac:dyDescent="0.35">
      <c r="A1170" s="13"/>
      <c r="B1170" s="13"/>
      <c r="C1170" s="13"/>
      <c r="D1170" s="13"/>
      <c r="E1170" s="13"/>
      <c r="F1170" s="13"/>
      <c r="G1170" s="13"/>
      <c r="H1170" s="13"/>
      <c r="I1170" s="13"/>
      <c r="J1170" s="13"/>
      <c r="K1170" s="13"/>
      <c r="L1170" s="13"/>
      <c r="M1170" s="13"/>
      <c r="N1170" s="13"/>
      <c r="O1170" s="13"/>
      <c r="P1170" s="13"/>
      <c r="Q1170" s="13"/>
      <c r="R1170" s="13"/>
      <c r="S1170" s="13"/>
      <c r="T1170" s="13"/>
      <c r="U1170" s="13"/>
      <c r="V1170" s="13"/>
      <c r="W1170" s="13"/>
      <c r="X1170" s="13"/>
      <c r="Y1170" s="13"/>
      <c r="Z1170" s="13"/>
      <c r="AA1170" s="13"/>
      <c r="AB1170" s="13"/>
      <c r="AC1170" s="13"/>
      <c r="AD1170" s="13"/>
      <c r="AE1170" s="13"/>
      <c r="AF1170" s="13"/>
      <c r="AG1170" s="13"/>
      <c r="AH1170" s="13"/>
      <c r="AI1170" s="13"/>
      <c r="AJ1170" s="13"/>
      <c r="AK1170" s="13"/>
      <c r="AL1170" s="13"/>
      <c r="AM1170" s="13"/>
      <c r="AN1170" s="13"/>
      <c r="AO1170" s="13"/>
      <c r="AP1170" s="13"/>
      <c r="AQ1170" s="13"/>
      <c r="AR1170" s="13"/>
      <c r="AS1170" s="13"/>
      <c r="AT1170" s="13"/>
      <c r="AU1170" s="13"/>
      <c r="AV1170" s="13"/>
      <c r="AW1170" s="13"/>
      <c r="AX1170" s="13"/>
      <c r="AY1170" s="13"/>
      <c r="AZ1170" s="13"/>
      <c r="BA1170" s="13"/>
      <c r="BB1170" s="13"/>
      <c r="BC1170" s="13"/>
      <c r="BD1170" s="13"/>
      <c r="BE1170" s="13"/>
      <c r="BF1170" s="13"/>
      <c r="BG1170" s="13"/>
    </row>
    <row r="1171" spans="1:59" x14ac:dyDescent="0.35">
      <c r="A1171" s="13"/>
      <c r="B1171" s="13"/>
      <c r="C1171" s="13"/>
      <c r="D1171" s="13"/>
      <c r="E1171" s="13"/>
      <c r="F1171" s="13"/>
      <c r="G1171" s="13"/>
      <c r="H1171" s="13"/>
      <c r="I1171" s="13"/>
      <c r="J1171" s="13"/>
      <c r="K1171" s="13"/>
      <c r="L1171" s="13"/>
      <c r="M1171" s="13"/>
      <c r="N1171" s="13"/>
      <c r="O1171" s="13"/>
      <c r="P1171" s="13"/>
      <c r="Q1171" s="13"/>
      <c r="R1171" s="13"/>
      <c r="S1171" s="13"/>
      <c r="T1171" s="13"/>
      <c r="U1171" s="13"/>
      <c r="V1171" s="13"/>
      <c r="W1171" s="13"/>
      <c r="X1171" s="13"/>
      <c r="Y1171" s="13"/>
      <c r="Z1171" s="13"/>
      <c r="AA1171" s="13"/>
      <c r="AB1171" s="13"/>
      <c r="AC1171" s="13"/>
      <c r="AD1171" s="13"/>
      <c r="AE1171" s="13"/>
      <c r="AF1171" s="13"/>
      <c r="AG1171" s="13"/>
      <c r="AH1171" s="13"/>
      <c r="AI1171" s="13"/>
      <c r="AJ1171" s="13"/>
      <c r="AK1171" s="13"/>
      <c r="AL1171" s="13"/>
      <c r="AM1171" s="13"/>
      <c r="AN1171" s="13"/>
      <c r="AO1171" s="13"/>
      <c r="AP1171" s="13"/>
      <c r="AQ1171" s="13"/>
      <c r="AR1171" s="13"/>
      <c r="AS1171" s="13"/>
      <c r="AT1171" s="13"/>
      <c r="AU1171" s="13"/>
      <c r="AV1171" s="13"/>
      <c r="AW1171" s="13"/>
      <c r="AX1171" s="13"/>
      <c r="AY1171" s="13"/>
      <c r="AZ1171" s="13"/>
      <c r="BA1171" s="13"/>
      <c r="BB1171" s="13"/>
      <c r="BC1171" s="13"/>
      <c r="BD1171" s="13"/>
      <c r="BE1171" s="13"/>
      <c r="BF1171" s="13"/>
      <c r="BG1171" s="13"/>
    </row>
    <row r="1172" spans="1:59" x14ac:dyDescent="0.35">
      <c r="A1172" s="13"/>
      <c r="B1172" s="13"/>
      <c r="C1172" s="13"/>
      <c r="D1172" s="13"/>
      <c r="E1172" s="13"/>
      <c r="F1172" s="13"/>
      <c r="G1172" s="13"/>
      <c r="H1172" s="13"/>
      <c r="I1172" s="13"/>
      <c r="J1172" s="13"/>
      <c r="K1172" s="13"/>
      <c r="L1172" s="13"/>
      <c r="M1172" s="13"/>
      <c r="N1172" s="13"/>
      <c r="O1172" s="13"/>
      <c r="P1172" s="13"/>
      <c r="Q1172" s="13"/>
      <c r="R1172" s="13"/>
      <c r="S1172" s="13"/>
      <c r="T1172" s="13"/>
      <c r="U1172" s="13"/>
      <c r="V1172" s="13"/>
      <c r="W1172" s="13"/>
      <c r="X1172" s="13"/>
      <c r="Y1172" s="13"/>
      <c r="Z1172" s="13"/>
      <c r="AA1172" s="13"/>
      <c r="AB1172" s="13"/>
      <c r="AC1172" s="13"/>
      <c r="AD1172" s="13"/>
      <c r="AE1172" s="13"/>
      <c r="AF1172" s="13"/>
      <c r="AG1172" s="13"/>
      <c r="AH1172" s="13"/>
      <c r="AI1172" s="13"/>
      <c r="AJ1172" s="13"/>
      <c r="AK1172" s="13"/>
      <c r="AL1172" s="13"/>
      <c r="AM1172" s="13"/>
      <c r="AN1172" s="13"/>
      <c r="AO1172" s="13"/>
      <c r="AP1172" s="13"/>
      <c r="AQ1172" s="13"/>
      <c r="AR1172" s="13"/>
      <c r="AS1172" s="13"/>
      <c r="AT1172" s="13"/>
      <c r="AU1172" s="13"/>
      <c r="AV1172" s="13"/>
      <c r="AW1172" s="13"/>
      <c r="AX1172" s="13"/>
      <c r="AY1172" s="13"/>
      <c r="AZ1172" s="13"/>
      <c r="BA1172" s="13"/>
      <c r="BB1172" s="13"/>
      <c r="BC1172" s="13"/>
      <c r="BD1172" s="13"/>
      <c r="BE1172" s="13"/>
      <c r="BF1172" s="13"/>
      <c r="BG1172" s="13"/>
    </row>
    <row r="1173" spans="1:59" x14ac:dyDescent="0.35">
      <c r="A1173" s="13"/>
      <c r="B1173" s="13"/>
      <c r="C1173" s="13"/>
      <c r="D1173" s="13"/>
      <c r="E1173" s="13"/>
      <c r="F1173" s="13"/>
      <c r="G1173" s="13"/>
      <c r="H1173" s="13"/>
      <c r="I1173" s="13"/>
      <c r="J1173" s="13"/>
      <c r="K1173" s="13"/>
      <c r="L1173" s="13"/>
      <c r="M1173" s="13"/>
      <c r="N1173" s="13"/>
      <c r="O1173" s="13"/>
      <c r="P1173" s="13"/>
      <c r="Q1173" s="13"/>
      <c r="R1173" s="13"/>
      <c r="S1173" s="13"/>
      <c r="T1173" s="13"/>
      <c r="U1173" s="13"/>
      <c r="V1173" s="13"/>
      <c r="W1173" s="13"/>
      <c r="X1173" s="13"/>
      <c r="Y1173" s="13"/>
      <c r="Z1173" s="13"/>
      <c r="AA1173" s="13"/>
      <c r="AB1173" s="13"/>
      <c r="AC1173" s="13"/>
      <c r="AD1173" s="13"/>
      <c r="AE1173" s="13"/>
      <c r="AF1173" s="13"/>
      <c r="AG1173" s="13"/>
      <c r="AH1173" s="13"/>
      <c r="AI1173" s="13"/>
      <c r="AJ1173" s="13"/>
      <c r="AK1173" s="13"/>
      <c r="AL1173" s="13"/>
      <c r="AM1173" s="13"/>
      <c r="AN1173" s="13"/>
      <c r="AO1173" s="13"/>
      <c r="AP1173" s="13"/>
      <c r="AQ1173" s="13"/>
      <c r="AR1173" s="13"/>
      <c r="AS1173" s="13"/>
      <c r="AT1173" s="13"/>
      <c r="AU1173" s="13"/>
      <c r="AV1173" s="13"/>
      <c r="AW1173" s="13"/>
      <c r="AX1173" s="13"/>
      <c r="AY1173" s="13"/>
      <c r="AZ1173" s="13"/>
      <c r="BA1173" s="13"/>
      <c r="BB1173" s="13"/>
      <c r="BC1173" s="13"/>
      <c r="BD1173" s="13"/>
      <c r="BE1173" s="13"/>
      <c r="BF1173" s="13"/>
      <c r="BG1173" s="13"/>
    </row>
    <row r="1174" spans="1:59" x14ac:dyDescent="0.35">
      <c r="A1174" s="13"/>
      <c r="B1174" s="13"/>
      <c r="C1174" s="13"/>
      <c r="D1174" s="13"/>
      <c r="E1174" s="13"/>
      <c r="F1174" s="13"/>
      <c r="G1174" s="13"/>
      <c r="H1174" s="13"/>
      <c r="I1174" s="13"/>
      <c r="J1174" s="13"/>
      <c r="K1174" s="13"/>
      <c r="L1174" s="13"/>
      <c r="M1174" s="13"/>
      <c r="N1174" s="13"/>
      <c r="O1174" s="13"/>
      <c r="P1174" s="13"/>
      <c r="Q1174" s="13"/>
      <c r="R1174" s="13"/>
      <c r="S1174" s="13"/>
      <c r="T1174" s="13"/>
      <c r="U1174" s="13"/>
      <c r="V1174" s="13"/>
      <c r="W1174" s="13"/>
      <c r="X1174" s="13"/>
      <c r="Y1174" s="13"/>
      <c r="Z1174" s="13"/>
      <c r="AA1174" s="13"/>
      <c r="AB1174" s="13"/>
      <c r="AC1174" s="13"/>
      <c r="AD1174" s="13"/>
      <c r="AE1174" s="13"/>
      <c r="AF1174" s="13"/>
      <c r="AG1174" s="13"/>
      <c r="AH1174" s="13"/>
      <c r="AI1174" s="13"/>
      <c r="AJ1174" s="13"/>
      <c r="AK1174" s="13"/>
      <c r="AL1174" s="13"/>
      <c r="AM1174" s="13"/>
      <c r="AN1174" s="13"/>
      <c r="AO1174" s="13"/>
      <c r="AP1174" s="13"/>
      <c r="AQ1174" s="13"/>
      <c r="AR1174" s="13"/>
      <c r="AS1174" s="13"/>
      <c r="AT1174" s="13"/>
      <c r="AU1174" s="13"/>
      <c r="AV1174" s="13"/>
      <c r="AW1174" s="13"/>
      <c r="AX1174" s="13"/>
      <c r="AY1174" s="13"/>
      <c r="AZ1174" s="13"/>
      <c r="BA1174" s="13"/>
      <c r="BB1174" s="13"/>
      <c r="BC1174" s="13"/>
      <c r="BD1174" s="13"/>
      <c r="BE1174" s="13"/>
      <c r="BF1174" s="13"/>
      <c r="BG1174" s="13"/>
    </row>
    <row r="1175" spans="1:59" x14ac:dyDescent="0.35">
      <c r="A1175" s="13"/>
      <c r="B1175" s="13"/>
      <c r="C1175" s="13"/>
      <c r="D1175" s="13"/>
      <c r="E1175" s="13"/>
      <c r="F1175" s="13"/>
      <c r="G1175" s="13"/>
      <c r="H1175" s="13"/>
      <c r="I1175" s="13"/>
      <c r="J1175" s="13"/>
      <c r="K1175" s="13"/>
      <c r="L1175" s="13"/>
      <c r="M1175" s="13"/>
      <c r="N1175" s="13"/>
      <c r="O1175" s="13"/>
      <c r="P1175" s="13"/>
      <c r="Q1175" s="13"/>
      <c r="R1175" s="13"/>
      <c r="S1175" s="13"/>
      <c r="T1175" s="13"/>
      <c r="U1175" s="13"/>
      <c r="V1175" s="13"/>
      <c r="W1175" s="13"/>
      <c r="X1175" s="13"/>
      <c r="Y1175" s="13"/>
      <c r="Z1175" s="13"/>
      <c r="AA1175" s="13"/>
      <c r="AB1175" s="13"/>
      <c r="AC1175" s="13"/>
      <c r="AD1175" s="13"/>
      <c r="AE1175" s="13"/>
      <c r="AF1175" s="13"/>
      <c r="AG1175" s="13"/>
      <c r="AH1175" s="13"/>
      <c r="AI1175" s="13"/>
      <c r="AJ1175" s="13"/>
      <c r="AK1175" s="13"/>
      <c r="AL1175" s="13"/>
      <c r="AM1175" s="13"/>
      <c r="AN1175" s="13"/>
      <c r="AO1175" s="13"/>
      <c r="AP1175" s="13"/>
      <c r="AQ1175" s="13"/>
      <c r="AR1175" s="13"/>
      <c r="AS1175" s="13"/>
      <c r="AT1175" s="13"/>
      <c r="AU1175" s="13"/>
      <c r="AV1175" s="13"/>
      <c r="AW1175" s="13"/>
      <c r="AX1175" s="13"/>
      <c r="AY1175" s="13"/>
      <c r="AZ1175" s="13"/>
      <c r="BA1175" s="13"/>
      <c r="BB1175" s="13"/>
      <c r="BC1175" s="13"/>
      <c r="BD1175" s="13"/>
      <c r="BE1175" s="13"/>
      <c r="BF1175" s="13"/>
      <c r="BG1175" s="13"/>
    </row>
    <row r="1176" spans="1:59" x14ac:dyDescent="0.35">
      <c r="A1176" s="13"/>
      <c r="B1176" s="13"/>
      <c r="C1176" s="13"/>
      <c r="D1176" s="13"/>
      <c r="E1176" s="13"/>
      <c r="F1176" s="13"/>
      <c r="G1176" s="13"/>
      <c r="H1176" s="13"/>
      <c r="I1176" s="13"/>
      <c r="J1176" s="13"/>
      <c r="K1176" s="13"/>
      <c r="L1176" s="13"/>
      <c r="M1176" s="13"/>
      <c r="N1176" s="13"/>
      <c r="O1176" s="13"/>
      <c r="P1176" s="13"/>
      <c r="Q1176" s="13"/>
      <c r="R1176" s="13"/>
      <c r="S1176" s="13"/>
      <c r="T1176" s="13"/>
      <c r="U1176" s="13"/>
      <c r="V1176" s="13"/>
      <c r="W1176" s="13"/>
      <c r="X1176" s="13"/>
      <c r="Y1176" s="13"/>
      <c r="Z1176" s="13"/>
      <c r="AA1176" s="13"/>
      <c r="AB1176" s="13"/>
      <c r="AC1176" s="13"/>
      <c r="AD1176" s="13"/>
      <c r="AE1176" s="13"/>
      <c r="AF1176" s="13"/>
      <c r="AG1176" s="13"/>
      <c r="AH1176" s="13"/>
      <c r="AI1176" s="13"/>
      <c r="AJ1176" s="13"/>
      <c r="AK1176" s="13"/>
      <c r="AL1176" s="13"/>
      <c r="AM1176" s="13"/>
      <c r="AN1176" s="13"/>
      <c r="AO1176" s="13"/>
      <c r="AP1176" s="13"/>
      <c r="AQ1176" s="13"/>
      <c r="AR1176" s="13"/>
      <c r="AS1176" s="13"/>
      <c r="AT1176" s="13"/>
      <c r="AU1176" s="13"/>
      <c r="AV1176" s="13"/>
      <c r="AW1176" s="13"/>
      <c r="AX1176" s="13"/>
      <c r="AY1176" s="13"/>
      <c r="AZ1176" s="13"/>
      <c r="BA1176" s="13"/>
      <c r="BB1176" s="13"/>
      <c r="BC1176" s="13"/>
      <c r="BD1176" s="13"/>
      <c r="BE1176" s="13"/>
      <c r="BF1176" s="13"/>
      <c r="BG1176" s="13"/>
    </row>
    <row r="1177" spans="1:59" x14ac:dyDescent="0.35">
      <c r="A1177" s="13"/>
      <c r="B1177" s="13"/>
      <c r="C1177" s="13"/>
      <c r="D1177" s="13"/>
      <c r="E1177" s="13"/>
      <c r="F1177" s="13"/>
      <c r="G1177" s="13"/>
      <c r="H1177" s="13"/>
      <c r="I1177" s="13"/>
      <c r="J1177" s="13"/>
      <c r="K1177" s="13"/>
      <c r="L1177" s="13"/>
      <c r="M1177" s="13"/>
      <c r="N1177" s="13"/>
      <c r="O1177" s="13"/>
      <c r="P1177" s="13"/>
      <c r="Q1177" s="13"/>
      <c r="R1177" s="13"/>
      <c r="S1177" s="13"/>
      <c r="T1177" s="13"/>
      <c r="U1177" s="13"/>
      <c r="V1177" s="13"/>
      <c r="W1177" s="13"/>
      <c r="X1177" s="13"/>
      <c r="Y1177" s="13"/>
      <c r="Z1177" s="13"/>
      <c r="AA1177" s="13"/>
      <c r="AB1177" s="13"/>
      <c r="AC1177" s="13"/>
      <c r="AD1177" s="13"/>
      <c r="AE1177" s="13"/>
      <c r="AF1177" s="13"/>
      <c r="AG1177" s="13"/>
      <c r="AH1177" s="13"/>
      <c r="AI1177" s="13"/>
      <c r="AJ1177" s="13"/>
      <c r="AK1177" s="13"/>
      <c r="AL1177" s="13"/>
      <c r="AM1177" s="13"/>
      <c r="AN1177" s="13"/>
      <c r="AO1177" s="13"/>
      <c r="AP1177" s="13"/>
      <c r="AQ1177" s="13"/>
      <c r="AR1177" s="13"/>
      <c r="AS1177" s="13"/>
      <c r="AT1177" s="13"/>
      <c r="AU1177" s="13"/>
      <c r="AV1177" s="13"/>
      <c r="AW1177" s="13"/>
      <c r="AX1177" s="13"/>
      <c r="AY1177" s="13"/>
      <c r="AZ1177" s="13"/>
      <c r="BA1177" s="13"/>
      <c r="BB1177" s="13"/>
      <c r="BC1177" s="13"/>
      <c r="BD1177" s="13"/>
      <c r="BE1177" s="13"/>
      <c r="BF1177" s="13"/>
      <c r="BG1177" s="13"/>
    </row>
    <row r="1178" spans="1:59" x14ac:dyDescent="0.35">
      <c r="A1178" s="13"/>
      <c r="B1178" s="13"/>
      <c r="C1178" s="13"/>
      <c r="D1178" s="13"/>
      <c r="E1178" s="13"/>
      <c r="F1178" s="13"/>
      <c r="G1178" s="13"/>
      <c r="H1178" s="13"/>
      <c r="I1178" s="13"/>
      <c r="J1178" s="13"/>
      <c r="K1178" s="13"/>
      <c r="L1178" s="13"/>
      <c r="M1178" s="13"/>
      <c r="N1178" s="13"/>
      <c r="O1178" s="13"/>
      <c r="P1178" s="13"/>
      <c r="Q1178" s="13"/>
      <c r="R1178" s="13"/>
      <c r="S1178" s="13"/>
      <c r="T1178" s="13"/>
      <c r="U1178" s="13"/>
      <c r="V1178" s="13"/>
      <c r="W1178" s="13"/>
      <c r="X1178" s="13"/>
      <c r="Y1178" s="13"/>
      <c r="Z1178" s="13"/>
      <c r="AA1178" s="13"/>
      <c r="AB1178" s="13"/>
      <c r="AC1178" s="13"/>
      <c r="AD1178" s="13"/>
      <c r="AE1178" s="13"/>
      <c r="AF1178" s="13"/>
      <c r="AG1178" s="13"/>
      <c r="AH1178" s="13"/>
      <c r="AI1178" s="13"/>
      <c r="AJ1178" s="13"/>
      <c r="AK1178" s="13"/>
      <c r="AL1178" s="13"/>
      <c r="AM1178" s="13"/>
      <c r="AN1178" s="13"/>
      <c r="AO1178" s="13"/>
      <c r="AP1178" s="13"/>
      <c r="AQ1178" s="13"/>
      <c r="AR1178" s="13"/>
      <c r="AS1178" s="13"/>
      <c r="AT1178" s="13"/>
      <c r="AU1178" s="13"/>
      <c r="AV1178" s="13"/>
      <c r="AW1178" s="13"/>
      <c r="AX1178" s="13"/>
      <c r="AY1178" s="13"/>
      <c r="AZ1178" s="13"/>
      <c r="BA1178" s="13"/>
      <c r="BB1178" s="13"/>
      <c r="BC1178" s="13"/>
      <c r="BD1178" s="13"/>
      <c r="BE1178" s="13"/>
      <c r="BF1178" s="13"/>
      <c r="BG1178" s="13"/>
    </row>
    <row r="1179" spans="1:59" x14ac:dyDescent="0.35">
      <c r="A1179" s="13"/>
      <c r="B1179" s="13"/>
      <c r="C1179" s="13"/>
      <c r="D1179" s="13"/>
      <c r="E1179" s="13"/>
      <c r="F1179" s="13"/>
      <c r="G1179" s="13"/>
      <c r="H1179" s="13"/>
      <c r="I1179" s="13"/>
      <c r="J1179" s="13"/>
      <c r="K1179" s="13"/>
      <c r="L1179" s="13"/>
      <c r="M1179" s="13"/>
      <c r="N1179" s="13"/>
      <c r="O1179" s="13"/>
      <c r="P1179" s="13"/>
      <c r="Q1179" s="13"/>
      <c r="R1179" s="13"/>
      <c r="S1179" s="13"/>
      <c r="T1179" s="13"/>
      <c r="U1179" s="13"/>
      <c r="V1179" s="13"/>
      <c r="W1179" s="13"/>
      <c r="X1179" s="13"/>
      <c r="Y1179" s="13"/>
      <c r="Z1179" s="13"/>
      <c r="AA1179" s="13"/>
      <c r="AB1179" s="13"/>
      <c r="AC1179" s="13"/>
      <c r="AD1179" s="13"/>
      <c r="AE1179" s="13"/>
      <c r="AF1179" s="13"/>
      <c r="AG1179" s="13"/>
      <c r="AH1179" s="13"/>
      <c r="AI1179" s="13"/>
      <c r="AJ1179" s="13"/>
      <c r="AK1179" s="13"/>
      <c r="AL1179" s="13"/>
      <c r="AM1179" s="13"/>
      <c r="AN1179" s="13"/>
      <c r="AO1179" s="13"/>
      <c r="AP1179" s="13"/>
      <c r="AQ1179" s="13"/>
      <c r="AR1179" s="13"/>
      <c r="AS1179" s="13"/>
      <c r="AT1179" s="13"/>
      <c r="AU1179" s="13"/>
      <c r="AV1179" s="13"/>
      <c r="AW1179" s="13"/>
      <c r="AX1179" s="13"/>
      <c r="AY1179" s="13"/>
      <c r="AZ1179" s="13"/>
      <c r="BA1179" s="13"/>
      <c r="BB1179" s="13"/>
      <c r="BC1179" s="13"/>
      <c r="BD1179" s="13"/>
      <c r="BE1179" s="13"/>
      <c r="BF1179" s="13"/>
      <c r="BG1179" s="13"/>
    </row>
    <row r="1180" spans="1:59" x14ac:dyDescent="0.35">
      <c r="A1180" s="13"/>
      <c r="B1180" s="13"/>
      <c r="C1180" s="13"/>
      <c r="D1180" s="13"/>
      <c r="E1180" s="13"/>
      <c r="F1180" s="13"/>
      <c r="G1180" s="13"/>
      <c r="H1180" s="13"/>
      <c r="I1180" s="13"/>
      <c r="J1180" s="13"/>
      <c r="K1180" s="13"/>
      <c r="L1180" s="13"/>
      <c r="M1180" s="13"/>
      <c r="N1180" s="13"/>
      <c r="O1180" s="13"/>
      <c r="P1180" s="13"/>
      <c r="Q1180" s="13"/>
      <c r="R1180" s="13"/>
      <c r="S1180" s="13"/>
      <c r="T1180" s="13"/>
      <c r="U1180" s="13"/>
      <c r="V1180" s="13"/>
      <c r="W1180" s="13"/>
      <c r="X1180" s="13"/>
      <c r="Y1180" s="13"/>
      <c r="Z1180" s="13"/>
      <c r="AA1180" s="13"/>
      <c r="AB1180" s="13"/>
      <c r="AC1180" s="13"/>
      <c r="AD1180" s="13"/>
      <c r="AE1180" s="13"/>
      <c r="AF1180" s="13"/>
      <c r="AG1180" s="13"/>
      <c r="AH1180" s="13"/>
      <c r="AI1180" s="13"/>
      <c r="AJ1180" s="13"/>
      <c r="AK1180" s="13"/>
      <c r="AL1180" s="13"/>
      <c r="AM1180" s="13"/>
      <c r="AN1180" s="13"/>
      <c r="AO1180" s="13"/>
      <c r="AP1180" s="13"/>
      <c r="AQ1180" s="13"/>
      <c r="AR1180" s="13"/>
      <c r="AS1180" s="13"/>
      <c r="AT1180" s="13"/>
      <c r="AU1180" s="13"/>
      <c r="AV1180" s="13"/>
      <c r="AW1180" s="13"/>
      <c r="AX1180" s="13"/>
      <c r="AY1180" s="13"/>
      <c r="AZ1180" s="13"/>
      <c r="BA1180" s="13"/>
      <c r="BB1180" s="13"/>
      <c r="BC1180" s="13"/>
      <c r="BD1180" s="13"/>
      <c r="BE1180" s="13"/>
      <c r="BF1180" s="13"/>
      <c r="BG1180" s="13"/>
    </row>
    <row r="1181" spans="1:59" x14ac:dyDescent="0.35">
      <c r="A1181" s="13"/>
      <c r="B1181" s="13"/>
      <c r="C1181" s="13"/>
      <c r="D1181" s="13"/>
      <c r="E1181" s="13"/>
      <c r="F1181" s="13"/>
      <c r="G1181" s="13"/>
      <c r="H1181" s="13"/>
      <c r="I1181" s="13"/>
      <c r="J1181" s="13"/>
      <c r="K1181" s="13"/>
      <c r="L1181" s="13"/>
      <c r="M1181" s="13"/>
      <c r="N1181" s="13"/>
      <c r="O1181" s="13"/>
      <c r="P1181" s="13"/>
      <c r="Q1181" s="13"/>
      <c r="R1181" s="13"/>
      <c r="S1181" s="13"/>
      <c r="T1181" s="13"/>
      <c r="U1181" s="13"/>
      <c r="V1181" s="13"/>
      <c r="W1181" s="13"/>
      <c r="X1181" s="13"/>
      <c r="Y1181" s="13"/>
      <c r="Z1181" s="13"/>
      <c r="AA1181" s="13"/>
      <c r="AB1181" s="13"/>
      <c r="AC1181" s="13"/>
      <c r="AD1181" s="13"/>
      <c r="AE1181" s="13"/>
      <c r="AF1181" s="13"/>
      <c r="AG1181" s="13"/>
      <c r="AH1181" s="13"/>
      <c r="AI1181" s="13"/>
      <c r="AJ1181" s="13"/>
      <c r="AK1181" s="13"/>
      <c r="AL1181" s="13"/>
      <c r="AM1181" s="13"/>
      <c r="AN1181" s="13"/>
      <c r="AO1181" s="13"/>
      <c r="AP1181" s="13"/>
      <c r="AQ1181" s="13"/>
      <c r="AR1181" s="13"/>
      <c r="AS1181" s="13"/>
      <c r="AT1181" s="13"/>
      <c r="AU1181" s="13"/>
      <c r="AV1181" s="13"/>
      <c r="AW1181" s="13"/>
      <c r="AX1181" s="13"/>
      <c r="AY1181" s="13"/>
      <c r="AZ1181" s="13"/>
      <c r="BA1181" s="13"/>
      <c r="BB1181" s="13"/>
      <c r="BC1181" s="13"/>
      <c r="BD1181" s="13"/>
      <c r="BE1181" s="13"/>
      <c r="BF1181" s="13"/>
      <c r="BG1181" s="13"/>
    </row>
    <row r="1182" spans="1:59" x14ac:dyDescent="0.35">
      <c r="A1182" s="13"/>
      <c r="B1182" s="13"/>
      <c r="C1182" s="13"/>
      <c r="D1182" s="13"/>
      <c r="E1182" s="13"/>
      <c r="F1182" s="13"/>
      <c r="G1182" s="13"/>
      <c r="H1182" s="13"/>
      <c r="I1182" s="13"/>
      <c r="J1182" s="13"/>
      <c r="K1182" s="13"/>
      <c r="L1182" s="13"/>
      <c r="M1182" s="13"/>
      <c r="N1182" s="13"/>
      <c r="O1182" s="13"/>
      <c r="P1182" s="13"/>
      <c r="Q1182" s="13"/>
      <c r="R1182" s="13"/>
      <c r="S1182" s="13"/>
      <c r="T1182" s="13"/>
      <c r="U1182" s="13"/>
      <c r="V1182" s="13"/>
      <c r="W1182" s="13"/>
      <c r="X1182" s="13"/>
      <c r="Y1182" s="13"/>
      <c r="Z1182" s="13"/>
      <c r="AA1182" s="13"/>
      <c r="AB1182" s="13"/>
      <c r="AC1182" s="13"/>
      <c r="AD1182" s="13"/>
      <c r="AE1182" s="13"/>
      <c r="AF1182" s="13"/>
      <c r="AG1182" s="13"/>
      <c r="AH1182" s="13"/>
      <c r="AI1182" s="13"/>
      <c r="AJ1182" s="13"/>
      <c r="AK1182" s="13"/>
      <c r="AL1182" s="13"/>
      <c r="AM1182" s="13"/>
      <c r="AN1182" s="13"/>
      <c r="AO1182" s="13"/>
      <c r="AP1182" s="13"/>
      <c r="AQ1182" s="13"/>
      <c r="AR1182" s="13"/>
      <c r="AS1182" s="13"/>
      <c r="AT1182" s="13"/>
      <c r="AU1182" s="13"/>
      <c r="AV1182" s="13"/>
      <c r="AW1182" s="13"/>
      <c r="AX1182" s="13"/>
      <c r="AY1182" s="13"/>
      <c r="AZ1182" s="13"/>
      <c r="BA1182" s="13"/>
      <c r="BB1182" s="13"/>
      <c r="BC1182" s="13"/>
      <c r="BD1182" s="13"/>
      <c r="BE1182" s="13"/>
      <c r="BF1182" s="13"/>
      <c r="BG1182" s="13"/>
    </row>
    <row r="1183" spans="1:59" x14ac:dyDescent="0.35">
      <c r="A1183" s="13"/>
      <c r="B1183" s="13"/>
      <c r="C1183" s="13"/>
      <c r="D1183" s="13"/>
      <c r="E1183" s="13"/>
      <c r="F1183" s="13"/>
      <c r="G1183" s="13"/>
      <c r="H1183" s="13"/>
      <c r="I1183" s="13"/>
      <c r="J1183" s="13"/>
      <c r="K1183" s="13"/>
      <c r="L1183" s="13"/>
      <c r="M1183" s="13"/>
      <c r="N1183" s="13"/>
      <c r="O1183" s="13"/>
      <c r="P1183" s="13"/>
      <c r="Q1183" s="13"/>
      <c r="R1183" s="13"/>
      <c r="S1183" s="13"/>
      <c r="T1183" s="13"/>
      <c r="U1183" s="13"/>
      <c r="V1183" s="13"/>
      <c r="W1183" s="13"/>
      <c r="X1183" s="13"/>
      <c r="Y1183" s="13"/>
      <c r="Z1183" s="13"/>
      <c r="AA1183" s="13"/>
      <c r="AB1183" s="13"/>
      <c r="AC1183" s="13"/>
      <c r="AD1183" s="13"/>
      <c r="AE1183" s="13"/>
      <c r="AF1183" s="13"/>
      <c r="AG1183" s="13"/>
      <c r="AH1183" s="13"/>
      <c r="AI1183" s="13"/>
      <c r="AJ1183" s="13"/>
      <c r="AK1183" s="13"/>
      <c r="AL1183" s="13"/>
      <c r="AM1183" s="13"/>
      <c r="AN1183" s="13"/>
      <c r="AO1183" s="13"/>
      <c r="AP1183" s="13"/>
      <c r="AQ1183" s="13"/>
      <c r="AR1183" s="13"/>
      <c r="AS1183" s="13"/>
      <c r="AT1183" s="13"/>
      <c r="AU1183" s="13"/>
      <c r="AV1183" s="13"/>
      <c r="AW1183" s="13"/>
      <c r="AX1183" s="13"/>
      <c r="AY1183" s="13"/>
      <c r="AZ1183" s="13"/>
      <c r="BA1183" s="13"/>
      <c r="BB1183" s="13"/>
      <c r="BC1183" s="13"/>
      <c r="BD1183" s="13"/>
      <c r="BE1183" s="13"/>
      <c r="BF1183" s="13"/>
      <c r="BG1183" s="13"/>
    </row>
    <row r="1184" spans="1:59" x14ac:dyDescent="0.35">
      <c r="A1184" s="13"/>
      <c r="B1184" s="13"/>
      <c r="C1184" s="13"/>
      <c r="D1184" s="13"/>
      <c r="E1184" s="13"/>
      <c r="F1184" s="13"/>
      <c r="G1184" s="13"/>
      <c r="H1184" s="13"/>
      <c r="I1184" s="13"/>
      <c r="J1184" s="13"/>
      <c r="K1184" s="13"/>
      <c r="L1184" s="13"/>
      <c r="M1184" s="13"/>
      <c r="N1184" s="13"/>
      <c r="O1184" s="13"/>
      <c r="P1184" s="13"/>
      <c r="Q1184" s="13"/>
      <c r="R1184" s="13"/>
      <c r="S1184" s="13"/>
      <c r="T1184" s="13"/>
      <c r="U1184" s="13"/>
      <c r="V1184" s="13"/>
      <c r="W1184" s="13"/>
      <c r="X1184" s="13"/>
      <c r="Y1184" s="13"/>
      <c r="Z1184" s="13"/>
      <c r="AA1184" s="13"/>
      <c r="AB1184" s="13"/>
      <c r="AC1184" s="13"/>
      <c r="AD1184" s="13"/>
      <c r="AE1184" s="13"/>
      <c r="AF1184" s="13"/>
      <c r="AG1184" s="13"/>
      <c r="AH1184" s="13"/>
      <c r="AI1184" s="13"/>
      <c r="AJ1184" s="13"/>
      <c r="AK1184" s="13"/>
      <c r="AL1184" s="13"/>
      <c r="AM1184" s="13"/>
      <c r="AN1184" s="13"/>
      <c r="AO1184" s="13"/>
      <c r="AP1184" s="13"/>
      <c r="AQ1184" s="13"/>
      <c r="AR1184" s="13"/>
      <c r="AS1184" s="13"/>
      <c r="AT1184" s="13"/>
      <c r="AU1184" s="13"/>
      <c r="AV1184" s="13"/>
      <c r="AW1184" s="13"/>
      <c r="AX1184" s="13"/>
      <c r="AY1184" s="13"/>
      <c r="AZ1184" s="13"/>
      <c r="BA1184" s="13"/>
      <c r="BB1184" s="13"/>
      <c r="BC1184" s="13"/>
      <c r="BD1184" s="13"/>
      <c r="BE1184" s="13"/>
      <c r="BF1184" s="13"/>
      <c r="BG1184" s="13"/>
    </row>
    <row r="1185" spans="1:59" x14ac:dyDescent="0.35">
      <c r="A1185" s="13"/>
      <c r="B1185" s="13"/>
      <c r="C1185" s="13"/>
      <c r="D1185" s="13"/>
      <c r="E1185" s="13"/>
      <c r="F1185" s="13"/>
      <c r="G1185" s="13"/>
      <c r="H1185" s="13"/>
      <c r="I1185" s="13"/>
      <c r="J1185" s="13"/>
      <c r="K1185" s="13"/>
      <c r="L1185" s="13"/>
      <c r="M1185" s="13"/>
      <c r="N1185" s="13"/>
      <c r="O1185" s="13"/>
      <c r="P1185" s="13"/>
      <c r="Q1185" s="13"/>
      <c r="R1185" s="13"/>
      <c r="S1185" s="13"/>
      <c r="T1185" s="13"/>
      <c r="U1185" s="13"/>
      <c r="V1185" s="13"/>
      <c r="W1185" s="13"/>
      <c r="X1185" s="13"/>
      <c r="Y1185" s="13"/>
      <c r="Z1185" s="13"/>
      <c r="AA1185" s="13"/>
      <c r="AB1185" s="13"/>
      <c r="AC1185" s="13"/>
      <c r="AD1185" s="13"/>
      <c r="AE1185" s="13"/>
      <c r="AF1185" s="13"/>
      <c r="AG1185" s="13"/>
      <c r="AH1185" s="13"/>
      <c r="AI1185" s="13"/>
      <c r="AJ1185" s="13"/>
      <c r="AK1185" s="13"/>
      <c r="AL1185" s="13"/>
      <c r="AM1185" s="13"/>
      <c r="AN1185" s="13"/>
      <c r="AO1185" s="13"/>
      <c r="AP1185" s="13"/>
      <c r="AQ1185" s="13"/>
      <c r="AR1185" s="13"/>
      <c r="AS1185" s="13"/>
      <c r="AT1185" s="13"/>
      <c r="AU1185" s="13"/>
      <c r="AV1185" s="13"/>
      <c r="AW1185" s="13"/>
      <c r="AX1185" s="13"/>
      <c r="AY1185" s="13"/>
      <c r="AZ1185" s="13"/>
      <c r="BA1185" s="13"/>
      <c r="BB1185" s="13"/>
      <c r="BC1185" s="13"/>
      <c r="BD1185" s="13"/>
      <c r="BE1185" s="13"/>
      <c r="BF1185" s="13"/>
      <c r="BG1185" s="13"/>
    </row>
    <row r="1186" spans="1:59" x14ac:dyDescent="0.35">
      <c r="A1186" s="13"/>
      <c r="B1186" s="13"/>
      <c r="C1186" s="13"/>
      <c r="D1186" s="13"/>
      <c r="E1186" s="13"/>
      <c r="F1186" s="13"/>
      <c r="G1186" s="13"/>
      <c r="H1186" s="13"/>
      <c r="I1186" s="13"/>
      <c r="J1186" s="13"/>
      <c r="K1186" s="13"/>
      <c r="L1186" s="13"/>
      <c r="M1186" s="13"/>
      <c r="N1186" s="13"/>
      <c r="O1186" s="13"/>
      <c r="P1186" s="13"/>
      <c r="Q1186" s="13"/>
      <c r="R1186" s="13"/>
      <c r="S1186" s="13"/>
      <c r="T1186" s="13"/>
      <c r="U1186" s="13"/>
      <c r="V1186" s="13"/>
      <c r="W1186" s="13"/>
      <c r="X1186" s="13"/>
      <c r="Y1186" s="13"/>
      <c r="Z1186" s="13"/>
      <c r="AA1186" s="13"/>
      <c r="AB1186" s="13"/>
      <c r="AC1186" s="13"/>
      <c r="AD1186" s="13"/>
      <c r="AE1186" s="13"/>
      <c r="AF1186" s="13"/>
      <c r="AG1186" s="13"/>
      <c r="AH1186" s="13"/>
      <c r="AI1186" s="13"/>
      <c r="AJ1186" s="13"/>
      <c r="AK1186" s="13"/>
      <c r="AL1186" s="13"/>
      <c r="AM1186" s="13"/>
      <c r="AN1186" s="13"/>
      <c r="AO1186" s="13"/>
      <c r="AP1186" s="13"/>
      <c r="AQ1186" s="13"/>
      <c r="AR1186" s="13"/>
      <c r="AS1186" s="13"/>
      <c r="AT1186" s="13"/>
      <c r="AU1186" s="13"/>
      <c r="AV1186" s="13"/>
      <c r="AW1186" s="13"/>
      <c r="AX1186" s="13"/>
      <c r="AY1186" s="13"/>
      <c r="AZ1186" s="13"/>
      <c r="BA1186" s="13"/>
      <c r="BB1186" s="13"/>
      <c r="BC1186" s="13"/>
      <c r="BD1186" s="13"/>
      <c r="BE1186" s="13"/>
      <c r="BF1186" s="13"/>
      <c r="BG1186" s="13"/>
    </row>
    <row r="1187" spans="1:59" x14ac:dyDescent="0.35">
      <c r="A1187" s="13"/>
      <c r="B1187" s="13"/>
      <c r="C1187" s="13"/>
      <c r="D1187" s="13"/>
      <c r="E1187" s="13"/>
      <c r="F1187" s="13"/>
      <c r="G1187" s="13"/>
      <c r="H1187" s="13"/>
      <c r="I1187" s="13"/>
      <c r="J1187" s="13"/>
      <c r="K1187" s="13"/>
      <c r="L1187" s="13"/>
      <c r="M1187" s="13"/>
      <c r="N1187" s="13"/>
      <c r="O1187" s="13"/>
      <c r="P1187" s="13"/>
      <c r="Q1187" s="13"/>
      <c r="R1187" s="13"/>
      <c r="S1187" s="13"/>
      <c r="T1187" s="13"/>
      <c r="U1187" s="13"/>
      <c r="V1187" s="13"/>
      <c r="W1187" s="13"/>
      <c r="X1187" s="13"/>
      <c r="Y1187" s="13"/>
      <c r="Z1187" s="13"/>
      <c r="AA1187" s="13"/>
      <c r="AB1187" s="13"/>
      <c r="AC1187" s="13"/>
      <c r="AD1187" s="13"/>
      <c r="AE1187" s="13"/>
      <c r="AF1187" s="13"/>
      <c r="AG1187" s="13"/>
      <c r="AH1187" s="13"/>
      <c r="AI1187" s="13"/>
      <c r="AJ1187" s="13"/>
      <c r="AK1187" s="13"/>
      <c r="AL1187" s="13"/>
      <c r="AM1187" s="13"/>
      <c r="AN1187" s="13"/>
      <c r="AO1187" s="13"/>
      <c r="AP1187" s="13"/>
      <c r="AQ1187" s="13"/>
      <c r="AR1187" s="13"/>
      <c r="AS1187" s="13"/>
      <c r="AT1187" s="13"/>
      <c r="AU1187" s="13"/>
      <c r="AV1187" s="13"/>
      <c r="AW1187" s="13"/>
      <c r="AX1187" s="13"/>
      <c r="AY1187" s="13"/>
      <c r="AZ1187" s="13"/>
      <c r="BA1187" s="13"/>
      <c r="BB1187" s="13"/>
      <c r="BC1187" s="13"/>
      <c r="BD1187" s="13"/>
      <c r="BE1187" s="13"/>
      <c r="BF1187" s="13"/>
      <c r="BG1187" s="13"/>
    </row>
    <row r="1188" spans="1:59" x14ac:dyDescent="0.35">
      <c r="A1188" s="13"/>
      <c r="B1188" s="13"/>
      <c r="C1188" s="13"/>
      <c r="D1188" s="13"/>
      <c r="E1188" s="13"/>
      <c r="F1188" s="13"/>
      <c r="G1188" s="13"/>
      <c r="H1188" s="13"/>
      <c r="I1188" s="13"/>
      <c r="J1188" s="13"/>
      <c r="K1188" s="13"/>
      <c r="L1188" s="13"/>
      <c r="M1188" s="13"/>
      <c r="N1188" s="13"/>
      <c r="O1188" s="13"/>
      <c r="P1188" s="13"/>
      <c r="Q1188" s="13"/>
      <c r="R1188" s="13"/>
      <c r="S1188" s="13"/>
      <c r="T1188" s="13"/>
      <c r="U1188" s="13"/>
      <c r="V1188" s="13"/>
      <c r="W1188" s="13"/>
      <c r="X1188" s="13"/>
      <c r="Y1188" s="13"/>
      <c r="Z1188" s="13"/>
      <c r="AA1188" s="13"/>
      <c r="AB1188" s="13"/>
      <c r="AC1188" s="13"/>
      <c r="AD1188" s="13"/>
      <c r="AE1188" s="13"/>
      <c r="AF1188" s="13"/>
      <c r="AG1188" s="13"/>
      <c r="AH1188" s="13"/>
      <c r="AI1188" s="13"/>
      <c r="AJ1188" s="13"/>
      <c r="AK1188" s="13"/>
      <c r="AL1188" s="13"/>
      <c r="AM1188" s="13"/>
      <c r="AN1188" s="13"/>
      <c r="AO1188" s="13"/>
      <c r="AP1188" s="13"/>
      <c r="AQ1188" s="13"/>
      <c r="AR1188" s="13"/>
      <c r="AS1188" s="13"/>
      <c r="AT1188" s="13"/>
      <c r="AU1188" s="13"/>
      <c r="AV1188" s="13"/>
      <c r="AW1188" s="13"/>
      <c r="AX1188" s="13"/>
      <c r="AY1188" s="13"/>
      <c r="AZ1188" s="13"/>
      <c r="BA1188" s="13"/>
      <c r="BB1188" s="13"/>
      <c r="BC1188" s="13"/>
      <c r="BD1188" s="13"/>
      <c r="BE1188" s="13"/>
      <c r="BF1188" s="13"/>
      <c r="BG1188" s="13"/>
    </row>
    <row r="1189" spans="1:59" x14ac:dyDescent="0.35">
      <c r="A1189" s="13"/>
      <c r="B1189" s="13"/>
      <c r="C1189" s="13"/>
      <c r="D1189" s="13"/>
      <c r="E1189" s="13"/>
      <c r="F1189" s="13"/>
      <c r="G1189" s="13"/>
      <c r="H1189" s="13"/>
      <c r="I1189" s="13"/>
      <c r="J1189" s="13"/>
      <c r="K1189" s="13"/>
      <c r="L1189" s="13"/>
      <c r="M1189" s="13"/>
      <c r="N1189" s="13"/>
      <c r="O1189" s="13"/>
      <c r="P1189" s="13"/>
      <c r="Q1189" s="13"/>
      <c r="R1189" s="13"/>
      <c r="S1189" s="13"/>
      <c r="T1189" s="13"/>
      <c r="U1189" s="13"/>
      <c r="V1189" s="13"/>
      <c r="W1189" s="13"/>
      <c r="X1189" s="13"/>
      <c r="Y1189" s="13"/>
      <c r="Z1189" s="13"/>
      <c r="AA1189" s="13"/>
      <c r="AB1189" s="13"/>
      <c r="AC1189" s="13"/>
      <c r="AD1189" s="13"/>
      <c r="AE1189" s="13"/>
      <c r="AF1189" s="13"/>
      <c r="AG1189" s="13"/>
      <c r="AH1189" s="13"/>
      <c r="AI1189" s="13"/>
      <c r="AJ1189" s="13"/>
      <c r="AK1189" s="13"/>
      <c r="AL1189" s="13"/>
      <c r="AM1189" s="13"/>
      <c r="AN1189" s="13"/>
      <c r="AO1189" s="13"/>
      <c r="AP1189" s="13"/>
      <c r="AQ1189" s="13"/>
      <c r="AR1189" s="13"/>
      <c r="AS1189" s="13"/>
      <c r="AT1189" s="13"/>
      <c r="AU1189" s="13"/>
      <c r="AV1189" s="13"/>
      <c r="AW1189" s="13"/>
      <c r="AX1189" s="13"/>
      <c r="AY1189" s="13"/>
      <c r="AZ1189" s="13"/>
      <c r="BA1189" s="13"/>
      <c r="BB1189" s="13"/>
      <c r="BC1189" s="13"/>
      <c r="BD1189" s="13"/>
      <c r="BE1189" s="13"/>
      <c r="BF1189" s="13"/>
      <c r="BG1189" s="13"/>
    </row>
    <row r="1190" spans="1:59" x14ac:dyDescent="0.35">
      <c r="A1190" s="13"/>
      <c r="B1190" s="13"/>
      <c r="C1190" s="13"/>
      <c r="D1190" s="13"/>
      <c r="E1190" s="13"/>
      <c r="F1190" s="13"/>
      <c r="G1190" s="13"/>
      <c r="H1190" s="13"/>
      <c r="I1190" s="13"/>
      <c r="J1190" s="13"/>
      <c r="K1190" s="13"/>
      <c r="L1190" s="13"/>
      <c r="M1190" s="13"/>
      <c r="N1190" s="13"/>
      <c r="O1190" s="13"/>
      <c r="P1190" s="13"/>
      <c r="Q1190" s="13"/>
      <c r="R1190" s="13"/>
      <c r="S1190" s="13"/>
      <c r="T1190" s="13"/>
      <c r="U1190" s="13"/>
      <c r="V1190" s="13"/>
      <c r="W1190" s="13"/>
      <c r="X1190" s="13"/>
      <c r="Y1190" s="13"/>
      <c r="Z1190" s="13"/>
      <c r="AA1190" s="13"/>
      <c r="AB1190" s="13"/>
      <c r="AC1190" s="13"/>
      <c r="AD1190" s="13"/>
      <c r="AE1190" s="13"/>
      <c r="AF1190" s="13"/>
      <c r="AG1190" s="13"/>
      <c r="AH1190" s="13"/>
      <c r="AI1190" s="13"/>
      <c r="AJ1190" s="13"/>
      <c r="AK1190" s="13"/>
      <c r="AL1190" s="13"/>
      <c r="AM1190" s="13"/>
      <c r="AN1190" s="13"/>
      <c r="AO1190" s="13"/>
      <c r="AP1190" s="13"/>
      <c r="AQ1190" s="13"/>
      <c r="AR1190" s="13"/>
      <c r="AS1190" s="13"/>
      <c r="AT1190" s="13"/>
      <c r="AU1190" s="13"/>
      <c r="AV1190" s="13"/>
      <c r="AW1190" s="13"/>
      <c r="AX1190" s="13"/>
      <c r="AY1190" s="13"/>
      <c r="AZ1190" s="13"/>
      <c r="BA1190" s="13"/>
      <c r="BB1190" s="13"/>
      <c r="BC1190" s="13"/>
      <c r="BD1190" s="13"/>
      <c r="BE1190" s="13"/>
      <c r="BF1190" s="13"/>
      <c r="BG1190" s="13"/>
    </row>
    <row r="1191" spans="1:59" x14ac:dyDescent="0.35">
      <c r="A1191" s="13"/>
      <c r="B1191" s="13"/>
      <c r="C1191" s="13"/>
      <c r="D1191" s="13"/>
      <c r="E1191" s="13"/>
      <c r="F1191" s="13"/>
      <c r="G1191" s="13"/>
      <c r="H1191" s="13"/>
      <c r="I1191" s="13"/>
      <c r="J1191" s="13"/>
      <c r="K1191" s="13"/>
      <c r="L1191" s="13"/>
      <c r="M1191" s="13"/>
      <c r="N1191" s="13"/>
      <c r="O1191" s="13"/>
      <c r="P1191" s="13"/>
      <c r="Q1191" s="13"/>
      <c r="R1191" s="13"/>
      <c r="S1191" s="13"/>
      <c r="T1191" s="13"/>
      <c r="U1191" s="13"/>
      <c r="V1191" s="13"/>
      <c r="W1191" s="13"/>
      <c r="X1191" s="13"/>
      <c r="Y1191" s="13"/>
      <c r="Z1191" s="13"/>
      <c r="AA1191" s="13"/>
      <c r="AB1191" s="13"/>
      <c r="AC1191" s="13"/>
      <c r="AD1191" s="13"/>
      <c r="AE1191" s="13"/>
      <c r="AF1191" s="13"/>
      <c r="AG1191" s="13"/>
      <c r="AH1191" s="13"/>
      <c r="AI1191" s="13"/>
      <c r="AJ1191" s="13"/>
      <c r="AK1191" s="13"/>
      <c r="AL1191" s="13"/>
      <c r="AM1191" s="13"/>
      <c r="AN1191" s="13"/>
      <c r="AO1191" s="13"/>
      <c r="AP1191" s="13"/>
      <c r="AQ1191" s="13"/>
      <c r="AR1191" s="13"/>
      <c r="AS1191" s="13"/>
      <c r="AT1191" s="13"/>
      <c r="AU1191" s="13"/>
      <c r="AV1191" s="13"/>
      <c r="AW1191" s="13"/>
      <c r="AX1191" s="13"/>
      <c r="AY1191" s="13"/>
      <c r="AZ1191" s="13"/>
      <c r="BA1191" s="13"/>
      <c r="BB1191" s="13"/>
      <c r="BC1191" s="13"/>
      <c r="BD1191" s="13"/>
      <c r="BE1191" s="13"/>
      <c r="BF1191" s="13"/>
      <c r="BG1191" s="13"/>
    </row>
    <row r="1192" spans="1:59" x14ac:dyDescent="0.35">
      <c r="A1192" s="13"/>
      <c r="B1192" s="13"/>
      <c r="C1192" s="13"/>
      <c r="D1192" s="13"/>
      <c r="E1192" s="13"/>
      <c r="F1192" s="13"/>
      <c r="G1192" s="13"/>
      <c r="H1192" s="13"/>
      <c r="I1192" s="13"/>
      <c r="J1192" s="13"/>
      <c r="K1192" s="13"/>
      <c r="L1192" s="13"/>
      <c r="M1192" s="13"/>
      <c r="N1192" s="13"/>
      <c r="O1192" s="13"/>
      <c r="P1192" s="13"/>
      <c r="Q1192" s="13"/>
      <c r="R1192" s="13"/>
      <c r="S1192" s="13"/>
      <c r="T1192" s="13"/>
      <c r="U1192" s="13"/>
      <c r="V1192" s="13"/>
      <c r="W1192" s="13"/>
      <c r="X1192" s="13"/>
      <c r="Y1192" s="13"/>
      <c r="Z1192" s="13"/>
      <c r="AA1192" s="13"/>
      <c r="AB1192" s="13"/>
      <c r="AC1192" s="13"/>
      <c r="AD1192" s="13"/>
      <c r="AE1192" s="13"/>
      <c r="AF1192" s="13"/>
      <c r="AG1192" s="13"/>
      <c r="AH1192" s="13"/>
      <c r="AI1192" s="13"/>
      <c r="AJ1192" s="13"/>
      <c r="AK1192" s="13"/>
      <c r="AL1192" s="13"/>
      <c r="AM1192" s="13"/>
      <c r="AN1192" s="13"/>
      <c r="AO1192" s="13"/>
      <c r="AP1192" s="13"/>
      <c r="AQ1192" s="13"/>
      <c r="AR1192" s="13"/>
      <c r="AS1192" s="13"/>
      <c r="AT1192" s="13"/>
      <c r="AU1192" s="13"/>
      <c r="AV1192" s="13"/>
      <c r="AW1192" s="13"/>
      <c r="AX1192" s="13"/>
      <c r="AY1192" s="13"/>
      <c r="AZ1192" s="13"/>
      <c r="BA1192" s="13"/>
      <c r="BB1192" s="13"/>
      <c r="BC1192" s="13"/>
      <c r="BD1192" s="13"/>
      <c r="BE1192" s="13"/>
      <c r="BF1192" s="13"/>
      <c r="BG1192" s="13"/>
    </row>
    <row r="1193" spans="1:59" x14ac:dyDescent="0.35">
      <c r="A1193" s="13"/>
      <c r="B1193" s="13"/>
      <c r="C1193" s="13"/>
      <c r="D1193" s="13"/>
      <c r="E1193" s="13"/>
      <c r="F1193" s="13"/>
      <c r="G1193" s="13"/>
      <c r="H1193" s="13"/>
      <c r="I1193" s="13"/>
      <c r="J1193" s="13"/>
      <c r="K1193" s="13"/>
      <c r="L1193" s="13"/>
      <c r="M1193" s="13"/>
      <c r="N1193" s="13"/>
      <c r="O1193" s="13"/>
      <c r="P1193" s="13"/>
      <c r="Q1193" s="13"/>
      <c r="R1193" s="13"/>
      <c r="S1193" s="13"/>
      <c r="T1193" s="13"/>
      <c r="U1193" s="13"/>
      <c r="V1193" s="13"/>
      <c r="W1193" s="13"/>
      <c r="X1193" s="13"/>
      <c r="Y1193" s="13"/>
      <c r="Z1193" s="13"/>
      <c r="AA1193" s="13"/>
      <c r="AB1193" s="13"/>
      <c r="AC1193" s="13"/>
      <c r="AD1193" s="13"/>
      <c r="AE1193" s="13"/>
      <c r="AF1193" s="13"/>
      <c r="AG1193" s="13"/>
      <c r="AH1193" s="13"/>
      <c r="AI1193" s="13"/>
      <c r="AJ1193" s="13"/>
      <c r="AK1193" s="13"/>
      <c r="AL1193" s="13"/>
      <c r="AM1193" s="13"/>
      <c r="AN1193" s="13"/>
      <c r="AO1193" s="13"/>
      <c r="AP1193" s="13"/>
      <c r="AQ1193" s="13"/>
      <c r="AR1193" s="13"/>
      <c r="AS1193" s="13"/>
      <c r="AT1193" s="13"/>
      <c r="AU1193" s="13"/>
      <c r="AV1193" s="13"/>
      <c r="AW1193" s="13"/>
      <c r="AX1193" s="13"/>
      <c r="AY1193" s="13"/>
      <c r="AZ1193" s="13"/>
      <c r="BA1193" s="13"/>
      <c r="BB1193" s="13"/>
      <c r="BC1193" s="13"/>
      <c r="BD1193" s="13"/>
      <c r="BE1193" s="13"/>
      <c r="BF1193" s="13"/>
      <c r="BG1193" s="13"/>
    </row>
    <row r="1194" spans="1:59" x14ac:dyDescent="0.35">
      <c r="A1194" s="13"/>
      <c r="B1194" s="13"/>
      <c r="C1194" s="13"/>
      <c r="D1194" s="13"/>
      <c r="E1194" s="13"/>
      <c r="F1194" s="13"/>
      <c r="G1194" s="13"/>
      <c r="H1194" s="13"/>
      <c r="I1194" s="13"/>
      <c r="J1194" s="13"/>
      <c r="K1194" s="13"/>
      <c r="L1194" s="13"/>
      <c r="M1194" s="13"/>
      <c r="N1194" s="13"/>
      <c r="O1194" s="13"/>
      <c r="P1194" s="13"/>
      <c r="Q1194" s="13"/>
      <c r="R1194" s="13"/>
      <c r="S1194" s="13"/>
      <c r="T1194" s="13"/>
      <c r="U1194" s="13"/>
      <c r="V1194" s="13"/>
      <c r="W1194" s="13"/>
      <c r="X1194" s="13"/>
      <c r="Y1194" s="13"/>
      <c r="Z1194" s="13"/>
      <c r="AA1194" s="13"/>
      <c r="AB1194" s="13"/>
      <c r="AC1194" s="13"/>
      <c r="AD1194" s="13"/>
      <c r="AE1194" s="13"/>
      <c r="AF1194" s="13"/>
      <c r="AG1194" s="13"/>
      <c r="AH1194" s="13"/>
      <c r="AI1194" s="13"/>
      <c r="AJ1194" s="13"/>
      <c r="AK1194" s="13"/>
      <c r="AL1194" s="13"/>
      <c r="AM1194" s="13"/>
      <c r="AN1194" s="13"/>
      <c r="AO1194" s="13"/>
      <c r="AP1194" s="13"/>
      <c r="AQ1194" s="13"/>
      <c r="AR1194" s="13"/>
      <c r="AS1194" s="13"/>
      <c r="AT1194" s="13"/>
      <c r="AU1194" s="13"/>
      <c r="AV1194" s="13"/>
      <c r="AW1194" s="13"/>
      <c r="AX1194" s="13"/>
      <c r="AY1194" s="13"/>
      <c r="AZ1194" s="13"/>
      <c r="BA1194" s="13"/>
      <c r="BB1194" s="13"/>
      <c r="BC1194" s="13"/>
      <c r="BD1194" s="13"/>
      <c r="BE1194" s="13"/>
      <c r="BF1194" s="13"/>
      <c r="BG1194" s="13"/>
    </row>
    <row r="1195" spans="1:59" x14ac:dyDescent="0.35">
      <c r="A1195" s="13"/>
      <c r="B1195" s="13"/>
      <c r="C1195" s="13"/>
      <c r="D1195" s="13"/>
      <c r="E1195" s="13"/>
      <c r="F1195" s="13"/>
      <c r="G1195" s="13"/>
      <c r="H1195" s="13"/>
      <c r="I1195" s="13"/>
      <c r="J1195" s="13"/>
      <c r="K1195" s="13"/>
      <c r="L1195" s="13"/>
      <c r="M1195" s="13"/>
      <c r="N1195" s="13"/>
      <c r="O1195" s="13"/>
      <c r="P1195" s="13"/>
      <c r="Q1195" s="13"/>
      <c r="R1195" s="13"/>
      <c r="S1195" s="13"/>
      <c r="T1195" s="13"/>
      <c r="U1195" s="13"/>
      <c r="V1195" s="13"/>
      <c r="W1195" s="13"/>
      <c r="X1195" s="13"/>
      <c r="Y1195" s="13"/>
      <c r="Z1195" s="13"/>
      <c r="AA1195" s="13"/>
      <c r="AB1195" s="13"/>
      <c r="AC1195" s="13"/>
      <c r="AD1195" s="13"/>
      <c r="AE1195" s="13"/>
      <c r="AF1195" s="13"/>
      <c r="AG1195" s="13"/>
      <c r="AH1195" s="13"/>
      <c r="AI1195" s="13"/>
      <c r="AJ1195" s="13"/>
      <c r="AK1195" s="13"/>
      <c r="AL1195" s="13"/>
      <c r="AM1195" s="13"/>
      <c r="AN1195" s="13"/>
      <c r="AO1195" s="13"/>
      <c r="AP1195" s="13"/>
      <c r="AQ1195" s="13"/>
      <c r="AR1195" s="13"/>
      <c r="AS1195" s="13"/>
      <c r="AT1195" s="13"/>
      <c r="AU1195" s="13"/>
      <c r="AV1195" s="13"/>
      <c r="AW1195" s="13"/>
      <c r="AX1195" s="13"/>
      <c r="AY1195" s="13"/>
      <c r="AZ1195" s="13"/>
      <c r="BA1195" s="13"/>
      <c r="BB1195" s="13"/>
      <c r="BC1195" s="13"/>
      <c r="BD1195" s="13"/>
      <c r="BE1195" s="13"/>
      <c r="BF1195" s="13"/>
      <c r="BG1195" s="13"/>
    </row>
    <row r="1196" spans="1:59" x14ac:dyDescent="0.35">
      <c r="A1196" s="13"/>
      <c r="B1196" s="13"/>
      <c r="C1196" s="13"/>
      <c r="D1196" s="13"/>
      <c r="E1196" s="13"/>
      <c r="F1196" s="13"/>
      <c r="G1196" s="13"/>
      <c r="H1196" s="13"/>
      <c r="I1196" s="13"/>
      <c r="J1196" s="13"/>
      <c r="K1196" s="13"/>
      <c r="L1196" s="13"/>
      <c r="M1196" s="13"/>
      <c r="N1196" s="13"/>
      <c r="O1196" s="13"/>
      <c r="P1196" s="13"/>
      <c r="Q1196" s="13"/>
      <c r="R1196" s="13"/>
      <c r="S1196" s="13"/>
      <c r="T1196" s="13"/>
      <c r="U1196" s="13"/>
      <c r="V1196" s="13"/>
      <c r="W1196" s="13"/>
      <c r="X1196" s="13"/>
      <c r="Y1196" s="13"/>
      <c r="Z1196" s="13"/>
      <c r="AA1196" s="13"/>
      <c r="AB1196" s="13"/>
      <c r="AC1196" s="13"/>
      <c r="AD1196" s="13"/>
      <c r="AE1196" s="13"/>
      <c r="AF1196" s="13"/>
      <c r="AG1196" s="13"/>
      <c r="AH1196" s="13"/>
      <c r="AI1196" s="13"/>
      <c r="AJ1196" s="13"/>
      <c r="AK1196" s="13"/>
      <c r="AL1196" s="13"/>
      <c r="AM1196" s="13"/>
      <c r="AN1196" s="13"/>
      <c r="AO1196" s="13"/>
      <c r="AP1196" s="13"/>
      <c r="AQ1196" s="13"/>
      <c r="AR1196" s="13"/>
      <c r="AS1196" s="13"/>
      <c r="AT1196" s="13"/>
      <c r="AU1196" s="13"/>
      <c r="AV1196" s="13"/>
      <c r="AW1196" s="13"/>
      <c r="AX1196" s="13"/>
      <c r="AY1196" s="13"/>
      <c r="AZ1196" s="13"/>
      <c r="BA1196" s="13"/>
      <c r="BB1196" s="13"/>
      <c r="BC1196" s="13"/>
      <c r="BD1196" s="13"/>
      <c r="BE1196" s="13"/>
      <c r="BF1196" s="13"/>
      <c r="BG1196" s="13"/>
    </row>
    <row r="1197" spans="1:59" x14ac:dyDescent="0.35">
      <c r="A1197" s="13"/>
      <c r="B1197" s="13"/>
      <c r="C1197" s="13"/>
      <c r="D1197" s="13"/>
      <c r="E1197" s="13"/>
      <c r="F1197" s="13"/>
      <c r="G1197" s="13"/>
      <c r="H1197" s="13"/>
      <c r="I1197" s="13"/>
      <c r="J1197" s="13"/>
      <c r="K1197" s="13"/>
      <c r="L1197" s="13"/>
      <c r="M1197" s="13"/>
      <c r="N1197" s="13"/>
      <c r="O1197" s="13"/>
      <c r="P1197" s="13"/>
      <c r="Q1197" s="13"/>
      <c r="R1197" s="13"/>
      <c r="S1197" s="13"/>
      <c r="T1197" s="13"/>
      <c r="U1197" s="13"/>
      <c r="V1197" s="13"/>
      <c r="W1197" s="13"/>
      <c r="X1197" s="13"/>
      <c r="Y1197" s="13"/>
      <c r="Z1197" s="13"/>
      <c r="AA1197" s="13"/>
      <c r="AB1197" s="13"/>
      <c r="AC1197" s="13"/>
      <c r="AD1197" s="13"/>
      <c r="AE1197" s="13"/>
      <c r="AF1197" s="13"/>
      <c r="AG1197" s="13"/>
      <c r="AH1197" s="13"/>
      <c r="AI1197" s="13"/>
      <c r="AJ1197" s="13"/>
      <c r="AK1197" s="13"/>
      <c r="AL1197" s="13"/>
      <c r="AM1197" s="13"/>
      <c r="AN1197" s="13"/>
      <c r="AO1197" s="13"/>
      <c r="AP1197" s="13"/>
      <c r="AQ1197" s="13"/>
      <c r="AR1197" s="13"/>
      <c r="AS1197" s="13"/>
      <c r="AT1197" s="13"/>
      <c r="AU1197" s="13"/>
      <c r="AV1197" s="13"/>
      <c r="AW1197" s="13"/>
      <c r="AX1197" s="13"/>
      <c r="AY1197" s="13"/>
      <c r="AZ1197" s="13"/>
      <c r="BA1197" s="13"/>
      <c r="BB1197" s="13"/>
      <c r="BC1197" s="13"/>
      <c r="BD1197" s="13"/>
      <c r="BE1197" s="13"/>
      <c r="BF1197" s="13"/>
      <c r="BG1197" s="13"/>
    </row>
    <row r="1198" spans="1:59" x14ac:dyDescent="0.35">
      <c r="A1198" s="13"/>
      <c r="B1198" s="13"/>
      <c r="C1198" s="13"/>
      <c r="D1198" s="13"/>
      <c r="E1198" s="13"/>
      <c r="F1198" s="13"/>
      <c r="G1198" s="13"/>
      <c r="H1198" s="13"/>
      <c r="I1198" s="13"/>
      <c r="J1198" s="13"/>
      <c r="K1198" s="13"/>
      <c r="L1198" s="13"/>
      <c r="M1198" s="13"/>
      <c r="N1198" s="13"/>
      <c r="O1198" s="13"/>
      <c r="P1198" s="13"/>
      <c r="Q1198" s="13"/>
      <c r="R1198" s="13"/>
      <c r="S1198" s="13"/>
      <c r="T1198" s="13"/>
      <c r="U1198" s="13"/>
      <c r="V1198" s="13"/>
      <c r="W1198" s="13"/>
      <c r="X1198" s="13"/>
      <c r="Y1198" s="13"/>
      <c r="Z1198" s="13"/>
      <c r="AA1198" s="13"/>
      <c r="AB1198" s="13"/>
      <c r="AC1198" s="13"/>
      <c r="AD1198" s="13"/>
      <c r="AE1198" s="13"/>
      <c r="AF1198" s="13"/>
      <c r="AG1198" s="13"/>
      <c r="AH1198" s="13"/>
      <c r="AI1198" s="13"/>
      <c r="AJ1198" s="13"/>
      <c r="AK1198" s="13"/>
      <c r="AL1198" s="13"/>
      <c r="AM1198" s="13"/>
      <c r="AN1198" s="13"/>
      <c r="AO1198" s="13"/>
      <c r="AP1198" s="13"/>
      <c r="AQ1198" s="13"/>
      <c r="AR1198" s="13"/>
      <c r="AS1198" s="13"/>
      <c r="AT1198" s="13"/>
      <c r="AU1198" s="13"/>
      <c r="AV1198" s="13"/>
      <c r="AW1198" s="13"/>
      <c r="AX1198" s="13"/>
      <c r="AY1198" s="13"/>
      <c r="AZ1198" s="13"/>
      <c r="BA1198" s="13"/>
      <c r="BB1198" s="13"/>
      <c r="BC1198" s="13"/>
      <c r="BD1198" s="13"/>
      <c r="BE1198" s="13"/>
      <c r="BF1198" s="13"/>
      <c r="BG1198" s="13"/>
    </row>
    <row r="1199" spans="1:59" x14ac:dyDescent="0.35">
      <c r="A1199" s="13"/>
      <c r="B1199" s="13"/>
      <c r="C1199" s="13"/>
      <c r="D1199" s="13"/>
      <c r="E1199" s="13"/>
      <c r="F1199" s="13"/>
      <c r="G1199" s="13"/>
      <c r="H1199" s="13"/>
      <c r="I1199" s="13"/>
      <c r="J1199" s="13"/>
      <c r="K1199" s="13"/>
      <c r="L1199" s="13"/>
      <c r="M1199" s="13"/>
      <c r="N1199" s="13"/>
      <c r="O1199" s="13"/>
      <c r="P1199" s="13"/>
      <c r="Q1199" s="13"/>
      <c r="R1199" s="13"/>
      <c r="S1199" s="13"/>
      <c r="T1199" s="13"/>
      <c r="U1199" s="13"/>
      <c r="V1199" s="13"/>
      <c r="W1199" s="13"/>
      <c r="X1199" s="13"/>
      <c r="Y1199" s="13"/>
      <c r="Z1199" s="13"/>
      <c r="AA1199" s="13"/>
      <c r="AB1199" s="13"/>
      <c r="AC1199" s="13"/>
      <c r="AD1199" s="13"/>
      <c r="AE1199" s="13"/>
      <c r="AF1199" s="13"/>
      <c r="AG1199" s="13"/>
      <c r="AH1199" s="13"/>
      <c r="AI1199" s="13"/>
      <c r="AJ1199" s="13"/>
      <c r="AK1199" s="13"/>
      <c r="AL1199" s="13"/>
      <c r="AM1199" s="13"/>
      <c r="AN1199" s="13"/>
      <c r="AO1199" s="13"/>
      <c r="AP1199" s="13"/>
      <c r="AQ1199" s="13"/>
      <c r="AR1199" s="13"/>
      <c r="AS1199" s="13"/>
      <c r="AT1199" s="13"/>
      <c r="AU1199" s="13"/>
      <c r="AV1199" s="13"/>
      <c r="AW1199" s="13"/>
      <c r="AX1199" s="13"/>
      <c r="AY1199" s="13"/>
      <c r="AZ1199" s="13"/>
      <c r="BA1199" s="13"/>
      <c r="BB1199" s="13"/>
      <c r="BC1199" s="13"/>
      <c r="BD1199" s="13"/>
      <c r="BE1199" s="13"/>
      <c r="BF1199" s="13"/>
      <c r="BG1199" s="13"/>
    </row>
    <row r="1200" spans="1:59" x14ac:dyDescent="0.35">
      <c r="A1200" s="13"/>
      <c r="B1200" s="13"/>
      <c r="C1200" s="13"/>
      <c r="D1200" s="13"/>
      <c r="E1200" s="13"/>
      <c r="F1200" s="13"/>
      <c r="G1200" s="13"/>
      <c r="H1200" s="13"/>
      <c r="I1200" s="13"/>
      <c r="J1200" s="13"/>
      <c r="K1200" s="13"/>
      <c r="L1200" s="13"/>
      <c r="M1200" s="13"/>
      <c r="N1200" s="13"/>
      <c r="O1200" s="13"/>
      <c r="P1200" s="13"/>
      <c r="Q1200" s="13"/>
      <c r="R1200" s="13"/>
      <c r="S1200" s="13"/>
      <c r="T1200" s="13"/>
      <c r="U1200" s="13"/>
      <c r="V1200" s="13"/>
      <c r="W1200" s="13"/>
      <c r="X1200" s="13"/>
      <c r="Y1200" s="13"/>
      <c r="Z1200" s="13"/>
      <c r="AA1200" s="13"/>
      <c r="AB1200" s="13"/>
      <c r="AC1200" s="13"/>
      <c r="AD1200" s="13"/>
      <c r="AE1200" s="13"/>
      <c r="AF1200" s="13"/>
      <c r="AG1200" s="13"/>
      <c r="AH1200" s="13"/>
      <c r="AI1200" s="13"/>
      <c r="AJ1200" s="13"/>
      <c r="AK1200" s="13"/>
      <c r="AL1200" s="13"/>
      <c r="AM1200" s="13"/>
      <c r="AN1200" s="13"/>
      <c r="AO1200" s="13"/>
      <c r="AP1200" s="13"/>
      <c r="AQ1200" s="13"/>
      <c r="AR1200" s="13"/>
      <c r="AS1200" s="13"/>
      <c r="AT1200" s="13"/>
      <c r="AU1200" s="13"/>
      <c r="AV1200" s="13"/>
      <c r="AW1200" s="13"/>
      <c r="AX1200" s="13"/>
      <c r="AY1200" s="13"/>
      <c r="AZ1200" s="13"/>
      <c r="BA1200" s="13"/>
      <c r="BB1200" s="13"/>
      <c r="BC1200" s="13"/>
      <c r="BD1200" s="13"/>
      <c r="BE1200" s="13"/>
      <c r="BF1200" s="13"/>
      <c r="BG1200" s="13"/>
    </row>
    <row r="1201" spans="1:59" x14ac:dyDescent="0.35">
      <c r="A1201" s="13"/>
      <c r="B1201" s="13"/>
      <c r="C1201" s="13"/>
      <c r="D1201" s="13"/>
      <c r="E1201" s="13"/>
      <c r="F1201" s="13"/>
      <c r="G1201" s="13"/>
      <c r="H1201" s="13"/>
      <c r="I1201" s="13"/>
      <c r="J1201" s="13"/>
      <c r="K1201" s="13"/>
      <c r="L1201" s="13"/>
      <c r="M1201" s="13"/>
      <c r="N1201" s="13"/>
      <c r="O1201" s="13"/>
      <c r="P1201" s="13"/>
      <c r="Q1201" s="13"/>
      <c r="R1201" s="13"/>
      <c r="S1201" s="13"/>
      <c r="T1201" s="13"/>
      <c r="U1201" s="13"/>
      <c r="V1201" s="13"/>
      <c r="W1201" s="13"/>
      <c r="X1201" s="13"/>
      <c r="Y1201" s="13"/>
      <c r="Z1201" s="13"/>
      <c r="AA1201" s="13"/>
      <c r="AB1201" s="13"/>
      <c r="AC1201" s="13"/>
      <c r="AD1201" s="13"/>
      <c r="AE1201" s="13"/>
      <c r="AF1201" s="13"/>
      <c r="AG1201" s="13"/>
      <c r="AH1201" s="13"/>
      <c r="AI1201" s="13"/>
      <c r="AJ1201" s="13"/>
      <c r="AK1201" s="13"/>
      <c r="AL1201" s="13"/>
      <c r="AM1201" s="13"/>
      <c r="AN1201" s="13"/>
      <c r="AO1201" s="13"/>
      <c r="AP1201" s="13"/>
      <c r="AQ1201" s="13"/>
      <c r="AR1201" s="13"/>
      <c r="AS1201" s="13"/>
      <c r="AT1201" s="13"/>
      <c r="AU1201" s="13"/>
      <c r="AV1201" s="13"/>
      <c r="AW1201" s="13"/>
      <c r="AX1201" s="13"/>
      <c r="AY1201" s="13"/>
      <c r="AZ1201" s="13"/>
      <c r="BA1201" s="13"/>
      <c r="BB1201" s="13"/>
      <c r="BC1201" s="13"/>
      <c r="BD1201" s="13"/>
      <c r="BE1201" s="13"/>
      <c r="BF1201" s="13"/>
      <c r="BG1201" s="13"/>
    </row>
    <row r="1202" spans="1:59" x14ac:dyDescent="0.35">
      <c r="A1202" s="13"/>
      <c r="B1202" s="13"/>
      <c r="C1202" s="13"/>
      <c r="D1202" s="13"/>
      <c r="E1202" s="13"/>
      <c r="F1202" s="13"/>
      <c r="G1202" s="13"/>
      <c r="H1202" s="13"/>
      <c r="I1202" s="13"/>
      <c r="J1202" s="13"/>
      <c r="K1202" s="13"/>
      <c r="L1202" s="13"/>
      <c r="M1202" s="13"/>
      <c r="N1202" s="13"/>
      <c r="O1202" s="13"/>
      <c r="P1202" s="13"/>
      <c r="Q1202" s="13"/>
      <c r="R1202" s="13"/>
      <c r="S1202" s="13"/>
      <c r="T1202" s="13"/>
      <c r="U1202" s="13"/>
      <c r="V1202" s="13"/>
      <c r="W1202" s="13"/>
      <c r="X1202" s="13"/>
      <c r="Y1202" s="13"/>
      <c r="Z1202" s="13"/>
      <c r="AA1202" s="13"/>
      <c r="AB1202" s="13"/>
      <c r="AC1202" s="13"/>
      <c r="AD1202" s="13"/>
      <c r="AE1202" s="13"/>
      <c r="AF1202" s="13"/>
      <c r="AG1202" s="13"/>
      <c r="AH1202" s="13"/>
      <c r="AI1202" s="13"/>
      <c r="AJ1202" s="13"/>
      <c r="AK1202" s="13"/>
      <c r="AL1202" s="13"/>
      <c r="AM1202" s="13"/>
      <c r="AN1202" s="13"/>
      <c r="AO1202" s="13"/>
      <c r="AP1202" s="13"/>
      <c r="AQ1202" s="13"/>
      <c r="AR1202" s="13"/>
      <c r="AS1202" s="13"/>
      <c r="AT1202" s="13"/>
      <c r="AU1202" s="13"/>
      <c r="AV1202" s="13"/>
      <c r="AW1202" s="13"/>
      <c r="AX1202" s="13"/>
      <c r="AY1202" s="13"/>
      <c r="AZ1202" s="13"/>
      <c r="BA1202" s="13"/>
      <c r="BB1202" s="13"/>
      <c r="BC1202" s="13"/>
      <c r="BD1202" s="13"/>
      <c r="BE1202" s="13"/>
      <c r="BF1202" s="13"/>
      <c r="BG1202" s="13"/>
    </row>
    <row r="1203" spans="1:59" x14ac:dyDescent="0.35">
      <c r="A1203" s="13"/>
      <c r="B1203" s="13"/>
      <c r="C1203" s="13"/>
      <c r="D1203" s="13"/>
      <c r="E1203" s="13"/>
      <c r="F1203" s="13"/>
      <c r="G1203" s="13"/>
      <c r="H1203" s="13"/>
      <c r="I1203" s="13"/>
      <c r="J1203" s="13"/>
      <c r="K1203" s="13"/>
      <c r="L1203" s="13"/>
      <c r="M1203" s="13"/>
      <c r="N1203" s="13"/>
      <c r="O1203" s="13"/>
      <c r="P1203" s="13"/>
      <c r="Q1203" s="13"/>
      <c r="R1203" s="13"/>
      <c r="S1203" s="13"/>
      <c r="T1203" s="13"/>
      <c r="U1203" s="13"/>
      <c r="V1203" s="13"/>
      <c r="W1203" s="13"/>
      <c r="X1203" s="13"/>
      <c r="Y1203" s="13"/>
      <c r="Z1203" s="13"/>
      <c r="AA1203" s="13"/>
      <c r="AB1203" s="13"/>
      <c r="AC1203" s="13"/>
      <c r="AD1203" s="13"/>
      <c r="AE1203" s="13"/>
      <c r="AF1203" s="13"/>
      <c r="AG1203" s="13"/>
      <c r="AH1203" s="13"/>
      <c r="AI1203" s="13"/>
      <c r="AJ1203" s="13"/>
      <c r="AK1203" s="13"/>
      <c r="AL1203" s="13"/>
      <c r="AM1203" s="13"/>
      <c r="AN1203" s="13"/>
      <c r="AO1203" s="13"/>
      <c r="AP1203" s="13"/>
      <c r="AQ1203" s="13"/>
      <c r="AR1203" s="13"/>
      <c r="AS1203" s="13"/>
      <c r="AT1203" s="13"/>
      <c r="AU1203" s="13"/>
      <c r="AV1203" s="13"/>
      <c r="AW1203" s="13"/>
      <c r="AX1203" s="13"/>
      <c r="AY1203" s="13"/>
      <c r="AZ1203" s="13"/>
      <c r="BA1203" s="13"/>
      <c r="BB1203" s="13"/>
      <c r="BC1203" s="13"/>
      <c r="BD1203" s="13"/>
      <c r="BE1203" s="13"/>
      <c r="BF1203" s="13"/>
      <c r="BG1203" s="13"/>
    </row>
    <row r="1204" spans="1:59" x14ac:dyDescent="0.35">
      <c r="A1204" s="13"/>
      <c r="B1204" s="13"/>
      <c r="C1204" s="13"/>
      <c r="D1204" s="13"/>
      <c r="E1204" s="13"/>
      <c r="F1204" s="13"/>
      <c r="G1204" s="13"/>
      <c r="H1204" s="13"/>
      <c r="I1204" s="13"/>
      <c r="J1204" s="13"/>
      <c r="K1204" s="13"/>
      <c r="L1204" s="13"/>
      <c r="M1204" s="13"/>
      <c r="N1204" s="13"/>
      <c r="O1204" s="13"/>
      <c r="P1204" s="13"/>
      <c r="Q1204" s="13"/>
      <c r="R1204" s="13"/>
      <c r="S1204" s="13"/>
      <c r="T1204" s="13"/>
      <c r="U1204" s="13"/>
      <c r="V1204" s="13"/>
      <c r="W1204" s="13"/>
      <c r="X1204" s="13"/>
      <c r="Y1204" s="13"/>
      <c r="Z1204" s="13"/>
      <c r="AA1204" s="13"/>
      <c r="AB1204" s="13"/>
      <c r="AC1204" s="13"/>
      <c r="AD1204" s="13"/>
      <c r="AE1204" s="13"/>
      <c r="AF1204" s="13"/>
      <c r="AG1204" s="13"/>
      <c r="AH1204" s="13"/>
      <c r="AI1204" s="13"/>
      <c r="AJ1204" s="13"/>
      <c r="AK1204" s="13"/>
      <c r="AL1204" s="13"/>
      <c r="AM1204" s="13"/>
      <c r="AN1204" s="13"/>
      <c r="AO1204" s="13"/>
      <c r="AP1204" s="13"/>
      <c r="AQ1204" s="13"/>
      <c r="AR1204" s="13"/>
      <c r="AS1204" s="13"/>
      <c r="AT1204" s="13"/>
      <c r="AU1204" s="13"/>
      <c r="AV1204" s="13"/>
      <c r="AW1204" s="13"/>
      <c r="AX1204" s="13"/>
      <c r="AY1204" s="13"/>
      <c r="AZ1204" s="13"/>
      <c r="BA1204" s="13"/>
      <c r="BB1204" s="13"/>
      <c r="BC1204" s="13"/>
      <c r="BD1204" s="13"/>
      <c r="BE1204" s="13"/>
      <c r="BF1204" s="13"/>
      <c r="BG1204" s="13"/>
    </row>
    <row r="1205" spans="1:59" x14ac:dyDescent="0.35">
      <c r="A1205" s="13"/>
      <c r="B1205" s="13"/>
      <c r="C1205" s="13"/>
      <c r="D1205" s="13"/>
      <c r="E1205" s="13"/>
      <c r="F1205" s="13"/>
      <c r="G1205" s="13"/>
      <c r="H1205" s="13"/>
      <c r="I1205" s="13"/>
      <c r="J1205" s="13"/>
      <c r="K1205" s="13"/>
      <c r="L1205" s="13"/>
      <c r="M1205" s="13"/>
      <c r="N1205" s="13"/>
      <c r="O1205" s="13"/>
      <c r="P1205" s="13"/>
      <c r="Q1205" s="13"/>
      <c r="R1205" s="13"/>
      <c r="S1205" s="13"/>
      <c r="T1205" s="13"/>
      <c r="U1205" s="13"/>
      <c r="V1205" s="13"/>
      <c r="W1205" s="13"/>
      <c r="X1205" s="13"/>
      <c r="Y1205" s="13"/>
      <c r="Z1205" s="13"/>
      <c r="AA1205" s="13"/>
      <c r="AB1205" s="13"/>
      <c r="AC1205" s="13"/>
      <c r="AD1205" s="13"/>
      <c r="AE1205" s="13"/>
      <c r="AF1205" s="13"/>
      <c r="AG1205" s="13"/>
      <c r="AH1205" s="13"/>
      <c r="AI1205" s="13"/>
      <c r="AJ1205" s="13"/>
      <c r="AK1205" s="13"/>
      <c r="AL1205" s="13"/>
      <c r="AM1205" s="13"/>
      <c r="AN1205" s="13"/>
      <c r="AO1205" s="13"/>
      <c r="AP1205" s="13"/>
      <c r="AQ1205" s="13"/>
      <c r="AR1205" s="13"/>
      <c r="AS1205" s="13"/>
      <c r="AT1205" s="13"/>
      <c r="AU1205" s="13"/>
      <c r="AV1205" s="13"/>
      <c r="AW1205" s="13"/>
      <c r="AX1205" s="13"/>
      <c r="AY1205" s="13"/>
      <c r="AZ1205" s="13"/>
      <c r="BA1205" s="13"/>
      <c r="BB1205" s="13"/>
      <c r="BC1205" s="13"/>
      <c r="BD1205" s="13"/>
      <c r="BE1205" s="13"/>
      <c r="BF1205" s="13"/>
      <c r="BG1205" s="13"/>
    </row>
    <row r="1206" spans="1:59" x14ac:dyDescent="0.35">
      <c r="A1206" s="13"/>
      <c r="B1206" s="13"/>
      <c r="C1206" s="13"/>
      <c r="D1206" s="13"/>
      <c r="E1206" s="13"/>
      <c r="F1206" s="13"/>
      <c r="G1206" s="13"/>
      <c r="H1206" s="13"/>
      <c r="I1206" s="13"/>
      <c r="J1206" s="13"/>
      <c r="K1206" s="13"/>
      <c r="L1206" s="13"/>
      <c r="M1206" s="13"/>
      <c r="N1206" s="13"/>
      <c r="O1206" s="13"/>
      <c r="P1206" s="13"/>
      <c r="Q1206" s="13"/>
      <c r="R1206" s="13"/>
      <c r="S1206" s="13"/>
      <c r="T1206" s="13"/>
      <c r="U1206" s="13"/>
      <c r="V1206" s="13"/>
      <c r="W1206" s="13"/>
      <c r="X1206" s="13"/>
      <c r="Y1206" s="13"/>
      <c r="Z1206" s="13"/>
      <c r="AA1206" s="13"/>
      <c r="AB1206" s="13"/>
      <c r="AC1206" s="13"/>
      <c r="AD1206" s="13"/>
      <c r="AE1206" s="13"/>
      <c r="AF1206" s="13"/>
      <c r="AG1206" s="13"/>
      <c r="AH1206" s="13"/>
      <c r="AI1206" s="13"/>
      <c r="AJ1206" s="13"/>
      <c r="AK1206" s="13"/>
      <c r="AL1206" s="13"/>
      <c r="AM1206" s="13"/>
      <c r="AN1206" s="13"/>
      <c r="AO1206" s="13"/>
      <c r="AP1206" s="13"/>
      <c r="AQ1206" s="13"/>
      <c r="AR1206" s="13"/>
      <c r="AS1206" s="13"/>
      <c r="AT1206" s="13"/>
      <c r="AU1206" s="13"/>
      <c r="AV1206" s="13"/>
      <c r="AW1206" s="13"/>
      <c r="AX1206" s="13"/>
      <c r="AY1206" s="13"/>
      <c r="AZ1206" s="13"/>
      <c r="BA1206" s="13"/>
      <c r="BB1206" s="13"/>
      <c r="BC1206" s="13"/>
      <c r="BD1206" s="13"/>
      <c r="BE1206" s="13"/>
      <c r="BF1206" s="13"/>
      <c r="BG1206" s="13"/>
    </row>
    <row r="1207" spans="1:59" x14ac:dyDescent="0.35">
      <c r="A1207" s="13"/>
      <c r="B1207" s="13"/>
      <c r="C1207" s="13"/>
      <c r="D1207" s="13"/>
      <c r="E1207" s="13"/>
      <c r="F1207" s="13"/>
      <c r="G1207" s="13"/>
      <c r="H1207" s="13"/>
      <c r="I1207" s="13"/>
      <c r="J1207" s="13"/>
      <c r="K1207" s="13"/>
      <c r="L1207" s="13"/>
      <c r="M1207" s="13"/>
      <c r="N1207" s="13"/>
      <c r="O1207" s="13"/>
      <c r="P1207" s="13"/>
      <c r="Q1207" s="13"/>
      <c r="R1207" s="13"/>
      <c r="S1207" s="13"/>
      <c r="T1207" s="13"/>
      <c r="U1207" s="13"/>
      <c r="V1207" s="13"/>
      <c r="W1207" s="13"/>
      <c r="X1207" s="13"/>
      <c r="Y1207" s="13"/>
      <c r="Z1207" s="13"/>
      <c r="AA1207" s="13"/>
      <c r="AB1207" s="13"/>
      <c r="AC1207" s="13"/>
      <c r="AD1207" s="13"/>
      <c r="AE1207" s="13"/>
      <c r="AF1207" s="13"/>
      <c r="AG1207" s="13"/>
      <c r="AH1207" s="13"/>
      <c r="AI1207" s="13"/>
      <c r="AJ1207" s="13"/>
      <c r="AK1207" s="13"/>
      <c r="AL1207" s="13"/>
      <c r="AM1207" s="13"/>
      <c r="AN1207" s="13"/>
      <c r="AO1207" s="13"/>
      <c r="AP1207" s="13"/>
      <c r="AQ1207" s="13"/>
      <c r="AR1207" s="13"/>
      <c r="AS1207" s="13"/>
      <c r="AT1207" s="13"/>
      <c r="AU1207" s="13"/>
      <c r="AV1207" s="13"/>
      <c r="AW1207" s="13"/>
      <c r="AX1207" s="13"/>
      <c r="AY1207" s="13"/>
      <c r="AZ1207" s="13"/>
      <c r="BA1207" s="13"/>
      <c r="BB1207" s="13"/>
      <c r="BC1207" s="13"/>
      <c r="BD1207" s="13"/>
      <c r="BE1207" s="13"/>
      <c r="BF1207" s="13"/>
      <c r="BG1207" s="13"/>
    </row>
    <row r="1208" spans="1:59" x14ac:dyDescent="0.35">
      <c r="A1208" s="13"/>
      <c r="B1208" s="13"/>
      <c r="C1208" s="13"/>
      <c r="D1208" s="13"/>
      <c r="E1208" s="13"/>
      <c r="F1208" s="13"/>
      <c r="G1208" s="13"/>
      <c r="H1208" s="13"/>
      <c r="I1208" s="13"/>
      <c r="J1208" s="13"/>
      <c r="K1208" s="13"/>
      <c r="L1208" s="13"/>
      <c r="M1208" s="13"/>
      <c r="N1208" s="13"/>
      <c r="O1208" s="13"/>
      <c r="P1208" s="13"/>
      <c r="Q1208" s="13"/>
      <c r="R1208" s="13"/>
      <c r="S1208" s="13"/>
      <c r="T1208" s="13"/>
      <c r="U1208" s="13"/>
      <c r="V1208" s="13"/>
      <c r="W1208" s="13"/>
      <c r="X1208" s="13"/>
      <c r="Y1208" s="13"/>
      <c r="Z1208" s="13"/>
      <c r="AA1208" s="13"/>
      <c r="AB1208" s="13"/>
      <c r="AC1208" s="13"/>
      <c r="AD1208" s="13"/>
      <c r="AE1208" s="13"/>
      <c r="AF1208" s="13"/>
      <c r="AG1208" s="13"/>
      <c r="AH1208" s="13"/>
      <c r="AI1208" s="13"/>
      <c r="AJ1208" s="13"/>
      <c r="AK1208" s="13"/>
      <c r="AL1208" s="13"/>
      <c r="AM1208" s="13"/>
      <c r="AN1208" s="13"/>
      <c r="AO1208" s="13"/>
      <c r="AP1208" s="13"/>
      <c r="AQ1208" s="13"/>
      <c r="AR1208" s="13"/>
      <c r="AS1208" s="13"/>
      <c r="AT1208" s="13"/>
      <c r="AU1208" s="13"/>
      <c r="AV1208" s="13"/>
      <c r="AW1208" s="13"/>
      <c r="AX1208" s="13"/>
      <c r="AY1208" s="13"/>
      <c r="AZ1208" s="13"/>
      <c r="BA1208" s="13"/>
      <c r="BB1208" s="13"/>
      <c r="BC1208" s="13"/>
      <c r="BD1208" s="13"/>
      <c r="BE1208" s="13"/>
      <c r="BF1208" s="13"/>
      <c r="BG1208" s="13"/>
    </row>
    <row r="1209" spans="1:59" x14ac:dyDescent="0.35">
      <c r="A1209" s="13"/>
      <c r="B1209" s="13"/>
      <c r="C1209" s="13"/>
      <c r="D1209" s="13"/>
      <c r="E1209" s="13"/>
      <c r="F1209" s="13"/>
      <c r="G1209" s="13"/>
      <c r="H1209" s="13"/>
      <c r="I1209" s="13"/>
      <c r="J1209" s="13"/>
      <c r="K1209" s="13"/>
      <c r="L1209" s="13"/>
      <c r="M1209" s="13"/>
      <c r="N1209" s="13"/>
      <c r="O1209" s="13"/>
      <c r="P1209" s="13"/>
      <c r="Q1209" s="13"/>
      <c r="R1209" s="13"/>
      <c r="S1209" s="13"/>
      <c r="T1209" s="13"/>
      <c r="U1209" s="13"/>
      <c r="V1209" s="13"/>
      <c r="W1209" s="13"/>
      <c r="X1209" s="13"/>
      <c r="Y1209" s="13"/>
      <c r="Z1209" s="13"/>
      <c r="AA1209" s="13"/>
      <c r="AB1209" s="13"/>
      <c r="AC1209" s="13"/>
      <c r="AD1209" s="13"/>
      <c r="AE1209" s="13"/>
      <c r="AF1209" s="13"/>
      <c r="AG1209" s="13"/>
      <c r="AH1209" s="13"/>
      <c r="AI1209" s="13"/>
      <c r="AJ1209" s="13"/>
      <c r="AK1209" s="13"/>
      <c r="AL1209" s="13"/>
      <c r="AM1209" s="13"/>
      <c r="AN1209" s="13"/>
      <c r="AO1209" s="13"/>
      <c r="AP1209" s="13"/>
      <c r="AQ1209" s="13"/>
      <c r="AR1209" s="13"/>
      <c r="AS1209" s="13"/>
      <c r="AT1209" s="13"/>
      <c r="AU1209" s="13"/>
      <c r="AV1209" s="13"/>
      <c r="AW1209" s="13"/>
      <c r="AX1209" s="13"/>
      <c r="AY1209" s="13"/>
      <c r="AZ1209" s="13"/>
      <c r="BA1209" s="13"/>
      <c r="BB1209" s="13"/>
      <c r="BC1209" s="13"/>
      <c r="BD1209" s="13"/>
      <c r="BE1209" s="13"/>
      <c r="BF1209" s="13"/>
      <c r="BG1209" s="13"/>
    </row>
    <row r="1210" spans="1:59" x14ac:dyDescent="0.35">
      <c r="A1210" s="13"/>
      <c r="B1210" s="13"/>
      <c r="C1210" s="13"/>
      <c r="D1210" s="13"/>
      <c r="E1210" s="13"/>
      <c r="F1210" s="13"/>
      <c r="G1210" s="13"/>
      <c r="H1210" s="13"/>
      <c r="I1210" s="13"/>
      <c r="J1210" s="13"/>
      <c r="K1210" s="13"/>
      <c r="L1210" s="13"/>
      <c r="M1210" s="13"/>
      <c r="N1210" s="13"/>
      <c r="O1210" s="13"/>
      <c r="P1210" s="13"/>
      <c r="Q1210" s="13"/>
      <c r="R1210" s="13"/>
      <c r="S1210" s="13"/>
      <c r="T1210" s="13"/>
      <c r="U1210" s="13"/>
      <c r="V1210" s="13"/>
      <c r="W1210" s="13"/>
      <c r="X1210" s="13"/>
      <c r="Y1210" s="13"/>
      <c r="Z1210" s="13"/>
      <c r="AA1210" s="13"/>
      <c r="AB1210" s="13"/>
      <c r="AC1210" s="13"/>
      <c r="AD1210" s="13"/>
      <c r="AE1210" s="13"/>
      <c r="AF1210" s="13"/>
      <c r="AG1210" s="13"/>
      <c r="AH1210" s="13"/>
      <c r="AI1210" s="13"/>
      <c r="AJ1210" s="13"/>
      <c r="AK1210" s="13"/>
      <c r="AL1210" s="13"/>
      <c r="AM1210" s="13"/>
      <c r="AN1210" s="13"/>
      <c r="AO1210" s="13"/>
      <c r="AP1210" s="13"/>
      <c r="AQ1210" s="13"/>
      <c r="AR1210" s="13"/>
      <c r="AS1210" s="13"/>
      <c r="AT1210" s="13"/>
      <c r="AU1210" s="13"/>
      <c r="AV1210" s="13"/>
      <c r="AW1210" s="13"/>
      <c r="AX1210" s="13"/>
      <c r="AY1210" s="13"/>
      <c r="AZ1210" s="13"/>
      <c r="BA1210" s="13"/>
      <c r="BB1210" s="13"/>
      <c r="BC1210" s="13"/>
      <c r="BD1210" s="13"/>
      <c r="BE1210" s="13"/>
      <c r="BF1210" s="13"/>
      <c r="BG1210" s="13"/>
    </row>
    <row r="1211" spans="1:59" x14ac:dyDescent="0.35">
      <c r="A1211" s="13"/>
      <c r="B1211" s="13"/>
      <c r="C1211" s="13"/>
      <c r="D1211" s="13"/>
      <c r="E1211" s="13"/>
      <c r="F1211" s="13"/>
      <c r="G1211" s="13"/>
      <c r="H1211" s="13"/>
      <c r="I1211" s="13"/>
      <c r="J1211" s="13"/>
      <c r="K1211" s="13"/>
      <c r="L1211" s="13"/>
      <c r="M1211" s="13"/>
      <c r="N1211" s="13"/>
      <c r="O1211" s="13"/>
      <c r="P1211" s="13"/>
      <c r="Q1211" s="13"/>
      <c r="R1211" s="13"/>
      <c r="S1211" s="13"/>
      <c r="T1211" s="13"/>
      <c r="U1211" s="13"/>
      <c r="V1211" s="13"/>
      <c r="W1211" s="13"/>
      <c r="X1211" s="13"/>
      <c r="Y1211" s="13"/>
      <c r="Z1211" s="13"/>
      <c r="AA1211" s="13"/>
      <c r="AB1211" s="13"/>
      <c r="AC1211" s="13"/>
      <c r="AD1211" s="13"/>
      <c r="AE1211" s="13"/>
      <c r="AF1211" s="13"/>
      <c r="AG1211" s="13"/>
      <c r="AH1211" s="13"/>
      <c r="AI1211" s="13"/>
      <c r="AJ1211" s="13"/>
      <c r="AK1211" s="13"/>
      <c r="AL1211" s="13"/>
      <c r="AM1211" s="13"/>
      <c r="AN1211" s="13"/>
      <c r="AO1211" s="13"/>
      <c r="AP1211" s="13"/>
      <c r="AQ1211" s="13"/>
      <c r="AR1211" s="13"/>
      <c r="AS1211" s="13"/>
      <c r="AT1211" s="13"/>
      <c r="AU1211" s="13"/>
      <c r="AV1211" s="13"/>
      <c r="AW1211" s="13"/>
      <c r="AX1211" s="13"/>
      <c r="AY1211" s="13"/>
      <c r="AZ1211" s="13"/>
      <c r="BA1211" s="13"/>
      <c r="BB1211" s="13"/>
      <c r="BC1211" s="13"/>
      <c r="BD1211" s="13"/>
      <c r="BE1211" s="13"/>
      <c r="BF1211" s="13"/>
      <c r="BG1211" s="13"/>
    </row>
    <row r="1212" spans="1:59" x14ac:dyDescent="0.35">
      <c r="A1212" s="13"/>
      <c r="B1212" s="13"/>
      <c r="C1212" s="13"/>
      <c r="D1212" s="13"/>
      <c r="E1212" s="13"/>
      <c r="F1212" s="13"/>
      <c r="G1212" s="13"/>
      <c r="H1212" s="13"/>
      <c r="I1212" s="13"/>
      <c r="J1212" s="13"/>
      <c r="K1212" s="13"/>
      <c r="L1212" s="13"/>
      <c r="M1212" s="13"/>
      <c r="N1212" s="13"/>
      <c r="O1212" s="13"/>
      <c r="P1212" s="13"/>
      <c r="Q1212" s="13"/>
      <c r="R1212" s="13"/>
      <c r="S1212" s="13"/>
      <c r="T1212" s="13"/>
      <c r="U1212" s="13"/>
      <c r="V1212" s="13"/>
      <c r="W1212" s="13"/>
      <c r="X1212" s="13"/>
      <c r="Y1212" s="13"/>
      <c r="Z1212" s="13"/>
      <c r="AA1212" s="13"/>
      <c r="AB1212" s="13"/>
      <c r="AC1212" s="13"/>
      <c r="AD1212" s="13"/>
      <c r="AE1212" s="13"/>
      <c r="AF1212" s="13"/>
      <c r="AG1212" s="13"/>
      <c r="AH1212" s="13"/>
      <c r="AI1212" s="13"/>
      <c r="AJ1212" s="13"/>
      <c r="AK1212" s="13"/>
      <c r="AL1212" s="13"/>
      <c r="AM1212" s="13"/>
      <c r="AN1212" s="13"/>
      <c r="AO1212" s="13"/>
      <c r="AP1212" s="13"/>
      <c r="AQ1212" s="13"/>
      <c r="AR1212" s="13"/>
      <c r="AS1212" s="13"/>
      <c r="AT1212" s="13"/>
      <c r="AU1212" s="13"/>
      <c r="AV1212" s="13"/>
      <c r="AW1212" s="13"/>
      <c r="AX1212" s="13"/>
      <c r="AY1212" s="13"/>
      <c r="AZ1212" s="13"/>
      <c r="BA1212" s="13"/>
      <c r="BB1212" s="13"/>
      <c r="BC1212" s="13"/>
      <c r="BD1212" s="13"/>
      <c r="BE1212" s="13"/>
      <c r="BF1212" s="13"/>
      <c r="BG1212" s="13"/>
    </row>
    <row r="1213" spans="1:59" x14ac:dyDescent="0.35">
      <c r="A1213" s="13"/>
      <c r="B1213" s="13"/>
      <c r="C1213" s="13"/>
      <c r="D1213" s="13"/>
      <c r="E1213" s="13"/>
      <c r="F1213" s="13"/>
      <c r="G1213" s="13"/>
      <c r="H1213" s="13"/>
      <c r="I1213" s="13"/>
      <c r="J1213" s="13"/>
      <c r="K1213" s="13"/>
      <c r="L1213" s="13"/>
      <c r="M1213" s="13"/>
      <c r="N1213" s="13"/>
      <c r="O1213" s="13"/>
      <c r="P1213" s="13"/>
      <c r="Q1213" s="13"/>
      <c r="R1213" s="13"/>
      <c r="S1213" s="13"/>
      <c r="T1213" s="13"/>
      <c r="U1213" s="13"/>
      <c r="V1213" s="13"/>
      <c r="W1213" s="13"/>
      <c r="X1213" s="13"/>
      <c r="Y1213" s="13"/>
      <c r="Z1213" s="13"/>
      <c r="AA1213" s="13"/>
      <c r="AB1213" s="13"/>
      <c r="AC1213" s="13"/>
      <c r="AD1213" s="13"/>
      <c r="AE1213" s="13"/>
      <c r="AF1213" s="13"/>
      <c r="AG1213" s="13"/>
      <c r="AH1213" s="13"/>
      <c r="AI1213" s="13"/>
      <c r="AJ1213" s="13"/>
      <c r="AK1213" s="13"/>
      <c r="AL1213" s="13"/>
      <c r="AM1213" s="13"/>
      <c r="AN1213" s="13"/>
      <c r="AO1213" s="13"/>
      <c r="AP1213" s="13"/>
      <c r="AQ1213" s="13"/>
      <c r="AR1213" s="13"/>
      <c r="AS1213" s="13"/>
      <c r="AT1213" s="13"/>
      <c r="AU1213" s="13"/>
      <c r="AV1213" s="13"/>
      <c r="AW1213" s="13"/>
      <c r="AX1213" s="13"/>
      <c r="AY1213" s="13"/>
      <c r="AZ1213" s="13"/>
      <c r="BA1213" s="13"/>
      <c r="BB1213" s="13"/>
      <c r="BC1213" s="13"/>
      <c r="BD1213" s="13"/>
      <c r="BE1213" s="13"/>
      <c r="BF1213" s="13"/>
      <c r="BG1213" s="13"/>
    </row>
    <row r="1214" spans="1:59" x14ac:dyDescent="0.35">
      <c r="A1214" s="13"/>
      <c r="B1214" s="13"/>
      <c r="C1214" s="13"/>
      <c r="D1214" s="13"/>
      <c r="E1214" s="13"/>
      <c r="F1214" s="13"/>
      <c r="G1214" s="13"/>
      <c r="H1214" s="13"/>
      <c r="I1214" s="13"/>
      <c r="J1214" s="13"/>
      <c r="K1214" s="13"/>
      <c r="L1214" s="13"/>
      <c r="M1214" s="13"/>
      <c r="N1214" s="13"/>
      <c r="O1214" s="13"/>
      <c r="P1214" s="13"/>
      <c r="Q1214" s="13"/>
      <c r="R1214" s="13"/>
      <c r="S1214" s="13"/>
      <c r="T1214" s="13"/>
      <c r="U1214" s="13"/>
      <c r="V1214" s="13"/>
      <c r="W1214" s="13"/>
      <c r="X1214" s="13"/>
      <c r="Y1214" s="13"/>
      <c r="Z1214" s="13"/>
      <c r="AA1214" s="13"/>
      <c r="AB1214" s="13"/>
      <c r="AC1214" s="13"/>
      <c r="AD1214" s="13"/>
      <c r="AE1214" s="13"/>
      <c r="AF1214" s="13"/>
      <c r="AG1214" s="13"/>
      <c r="AH1214" s="13"/>
      <c r="AI1214" s="13"/>
      <c r="AJ1214" s="13"/>
      <c r="AK1214" s="13"/>
      <c r="AL1214" s="13"/>
      <c r="AM1214" s="13"/>
      <c r="AN1214" s="13"/>
      <c r="AO1214" s="13"/>
      <c r="AP1214" s="13"/>
      <c r="AQ1214" s="13"/>
      <c r="AR1214" s="13"/>
      <c r="AS1214" s="13"/>
      <c r="AT1214" s="13"/>
      <c r="AU1214" s="13"/>
      <c r="AV1214" s="13"/>
      <c r="AW1214" s="13"/>
      <c r="AX1214" s="13"/>
      <c r="AY1214" s="13"/>
      <c r="AZ1214" s="13"/>
      <c r="BA1214" s="13"/>
      <c r="BB1214" s="13"/>
      <c r="BC1214" s="13"/>
      <c r="BD1214" s="13"/>
      <c r="BE1214" s="13"/>
      <c r="BF1214" s="13"/>
      <c r="BG1214" s="13"/>
    </row>
    <row r="1215" spans="1:59" x14ac:dyDescent="0.35">
      <c r="A1215" s="13"/>
      <c r="B1215" s="13"/>
      <c r="C1215" s="13"/>
      <c r="D1215" s="13"/>
      <c r="E1215" s="13"/>
      <c r="F1215" s="13"/>
      <c r="G1215" s="13"/>
      <c r="H1215" s="13"/>
      <c r="I1215" s="13"/>
      <c r="J1215" s="13"/>
      <c r="K1215" s="13"/>
      <c r="L1215" s="13"/>
      <c r="M1215" s="13"/>
      <c r="N1215" s="13"/>
      <c r="O1215" s="13"/>
      <c r="P1215" s="13"/>
      <c r="Q1215" s="13"/>
      <c r="R1215" s="13"/>
      <c r="S1215" s="13"/>
      <c r="T1215" s="13"/>
      <c r="U1215" s="13"/>
      <c r="V1215" s="13"/>
      <c r="W1215" s="13"/>
      <c r="X1215" s="13"/>
      <c r="Y1215" s="13"/>
      <c r="Z1215" s="13"/>
      <c r="AA1215" s="13"/>
      <c r="AB1215" s="13"/>
      <c r="AC1215" s="13"/>
      <c r="AD1215" s="13"/>
      <c r="AE1215" s="13"/>
      <c r="AF1215" s="13"/>
      <c r="AG1215" s="13"/>
      <c r="AH1215" s="13"/>
      <c r="AI1215" s="13"/>
      <c r="AJ1215" s="13"/>
      <c r="AK1215" s="13"/>
      <c r="AL1215" s="13"/>
      <c r="AM1215" s="13"/>
      <c r="AN1215" s="13"/>
      <c r="AO1215" s="13"/>
      <c r="AP1215" s="13"/>
      <c r="AQ1215" s="13"/>
      <c r="AR1215" s="13"/>
      <c r="AS1215" s="13"/>
      <c r="AT1215" s="13"/>
      <c r="AU1215" s="13"/>
      <c r="AV1215" s="13"/>
      <c r="AW1215" s="13"/>
      <c r="AX1215" s="13"/>
      <c r="AY1215" s="13"/>
      <c r="AZ1215" s="13"/>
      <c r="BA1215" s="13"/>
      <c r="BB1215" s="13"/>
      <c r="BC1215" s="13"/>
      <c r="BD1215" s="13"/>
      <c r="BE1215" s="13"/>
      <c r="BF1215" s="13"/>
      <c r="BG1215" s="13"/>
    </row>
    <row r="1216" spans="1:59" x14ac:dyDescent="0.35">
      <c r="A1216" s="13"/>
      <c r="B1216" s="13"/>
      <c r="C1216" s="13"/>
      <c r="D1216" s="13"/>
      <c r="E1216" s="13"/>
      <c r="F1216" s="13"/>
      <c r="G1216" s="13"/>
      <c r="H1216" s="13"/>
      <c r="I1216" s="13"/>
      <c r="J1216" s="13"/>
      <c r="K1216" s="13"/>
      <c r="L1216" s="13"/>
      <c r="M1216" s="13"/>
      <c r="N1216" s="13"/>
      <c r="O1216" s="13"/>
      <c r="P1216" s="13"/>
      <c r="Q1216" s="13"/>
      <c r="R1216" s="13"/>
      <c r="S1216" s="13"/>
      <c r="T1216" s="13"/>
      <c r="U1216" s="13"/>
      <c r="V1216" s="13"/>
      <c r="W1216" s="13"/>
      <c r="X1216" s="13"/>
      <c r="Y1216" s="13"/>
      <c r="Z1216" s="13"/>
      <c r="AA1216" s="13"/>
      <c r="AB1216" s="13"/>
      <c r="AC1216" s="13"/>
      <c r="AD1216" s="13"/>
      <c r="AE1216" s="13"/>
      <c r="AF1216" s="13"/>
      <c r="AG1216" s="13"/>
      <c r="AH1216" s="13"/>
      <c r="AI1216" s="13"/>
      <c r="AJ1216" s="13"/>
      <c r="AK1216" s="13"/>
      <c r="AL1216" s="13"/>
      <c r="AM1216" s="13"/>
      <c r="AN1216" s="13"/>
      <c r="AO1216" s="13"/>
      <c r="AP1216" s="13"/>
      <c r="AQ1216" s="13"/>
      <c r="AR1216" s="13"/>
      <c r="AS1216" s="13"/>
      <c r="AT1216" s="13"/>
      <c r="AU1216" s="13"/>
      <c r="AV1216" s="13"/>
      <c r="AW1216" s="13"/>
      <c r="AX1216" s="13"/>
      <c r="AY1216" s="13"/>
      <c r="AZ1216" s="13"/>
      <c r="BA1216" s="13"/>
      <c r="BB1216" s="13"/>
      <c r="BC1216" s="13"/>
      <c r="BD1216" s="13"/>
      <c r="BE1216" s="13"/>
      <c r="BF1216" s="13"/>
      <c r="BG1216" s="13"/>
    </row>
    <row r="1217" spans="1:59" x14ac:dyDescent="0.35">
      <c r="A1217" s="13"/>
      <c r="B1217" s="13"/>
      <c r="C1217" s="13"/>
      <c r="D1217" s="13"/>
      <c r="E1217" s="13"/>
      <c r="F1217" s="13"/>
      <c r="G1217" s="13"/>
      <c r="H1217" s="13"/>
      <c r="I1217" s="13"/>
      <c r="J1217" s="13"/>
      <c r="K1217" s="13"/>
      <c r="L1217" s="13"/>
      <c r="M1217" s="13"/>
      <c r="N1217" s="13"/>
      <c r="O1217" s="13"/>
      <c r="P1217" s="13"/>
      <c r="Q1217" s="13"/>
      <c r="R1217" s="13"/>
      <c r="S1217" s="13"/>
      <c r="T1217" s="13"/>
      <c r="U1217" s="13"/>
      <c r="V1217" s="13"/>
      <c r="W1217" s="13"/>
      <c r="X1217" s="13"/>
      <c r="Y1217" s="13"/>
      <c r="Z1217" s="13"/>
      <c r="AA1217" s="13"/>
      <c r="AB1217" s="13"/>
      <c r="AC1217" s="13"/>
      <c r="AD1217" s="13"/>
      <c r="AE1217" s="13"/>
      <c r="AF1217" s="13"/>
      <c r="AG1217" s="13"/>
      <c r="AH1217" s="13"/>
      <c r="AI1217" s="13"/>
      <c r="AJ1217" s="13"/>
      <c r="AK1217" s="13"/>
      <c r="AL1217" s="13"/>
      <c r="AM1217" s="13"/>
      <c r="AN1217" s="13"/>
      <c r="AO1217" s="13"/>
      <c r="AP1217" s="13"/>
      <c r="AQ1217" s="13"/>
      <c r="AR1217" s="13"/>
      <c r="AS1217" s="13"/>
      <c r="AT1217" s="13"/>
      <c r="AU1217" s="13"/>
      <c r="AV1217" s="13"/>
      <c r="AW1217" s="13"/>
      <c r="AX1217" s="13"/>
      <c r="AY1217" s="13"/>
      <c r="AZ1217" s="13"/>
      <c r="BA1217" s="13"/>
      <c r="BB1217" s="13"/>
      <c r="BC1217" s="13"/>
      <c r="BD1217" s="13"/>
      <c r="BE1217" s="13"/>
      <c r="BF1217" s="13"/>
      <c r="BG1217" s="13"/>
    </row>
    <row r="1218" spans="1:59" x14ac:dyDescent="0.35">
      <c r="A1218" s="13"/>
      <c r="B1218" s="13"/>
      <c r="C1218" s="13"/>
      <c r="D1218" s="13"/>
      <c r="E1218" s="13"/>
      <c r="F1218" s="13"/>
      <c r="G1218" s="13"/>
      <c r="H1218" s="13"/>
      <c r="I1218" s="13"/>
      <c r="J1218" s="13"/>
      <c r="K1218" s="13"/>
      <c r="L1218" s="13"/>
      <c r="M1218" s="13"/>
      <c r="N1218" s="13"/>
      <c r="O1218" s="13"/>
      <c r="P1218" s="13"/>
      <c r="Q1218" s="13"/>
      <c r="R1218" s="13"/>
      <c r="S1218" s="13"/>
      <c r="T1218" s="13"/>
      <c r="U1218" s="13"/>
      <c r="V1218" s="13"/>
      <c r="W1218" s="13"/>
      <c r="X1218" s="13"/>
      <c r="Y1218" s="13"/>
      <c r="Z1218" s="13"/>
      <c r="AA1218" s="13"/>
      <c r="AB1218" s="13"/>
      <c r="AC1218" s="13"/>
      <c r="AD1218" s="13"/>
      <c r="AE1218" s="13"/>
      <c r="AF1218" s="13"/>
      <c r="AG1218" s="13"/>
      <c r="AH1218" s="13"/>
      <c r="AI1218" s="13"/>
      <c r="AJ1218" s="13"/>
      <c r="AK1218" s="13"/>
      <c r="AL1218" s="13"/>
      <c r="AM1218" s="13"/>
      <c r="AN1218" s="13"/>
      <c r="AO1218" s="13"/>
      <c r="AP1218" s="13"/>
      <c r="AQ1218" s="13"/>
      <c r="AR1218" s="13"/>
      <c r="AS1218" s="13"/>
      <c r="AT1218" s="13"/>
      <c r="AU1218" s="13"/>
      <c r="AV1218" s="13"/>
      <c r="AW1218" s="13"/>
      <c r="AX1218" s="13"/>
      <c r="AY1218" s="13"/>
      <c r="AZ1218" s="13"/>
      <c r="BA1218" s="13"/>
      <c r="BB1218" s="13"/>
      <c r="BC1218" s="13"/>
      <c r="BD1218" s="13"/>
      <c r="BE1218" s="13"/>
      <c r="BF1218" s="13"/>
      <c r="BG1218" s="13"/>
    </row>
    <row r="1219" spans="1:59" x14ac:dyDescent="0.35">
      <c r="A1219" s="13"/>
      <c r="B1219" s="13"/>
      <c r="C1219" s="13"/>
      <c r="D1219" s="13"/>
      <c r="E1219" s="13"/>
      <c r="F1219" s="13"/>
      <c r="G1219" s="13"/>
      <c r="H1219" s="13"/>
      <c r="I1219" s="13"/>
      <c r="J1219" s="13"/>
      <c r="K1219" s="13"/>
      <c r="L1219" s="13"/>
      <c r="M1219" s="13"/>
      <c r="N1219" s="13"/>
      <c r="O1219" s="13"/>
      <c r="P1219" s="13"/>
      <c r="Q1219" s="13"/>
      <c r="R1219" s="13"/>
      <c r="S1219" s="13"/>
      <c r="T1219" s="13"/>
      <c r="U1219" s="13"/>
      <c r="V1219" s="13"/>
      <c r="W1219" s="13"/>
      <c r="X1219" s="13"/>
      <c r="Y1219" s="13"/>
      <c r="Z1219" s="13"/>
      <c r="AA1219" s="13"/>
      <c r="AB1219" s="13"/>
      <c r="AC1219" s="13"/>
      <c r="AD1219" s="13"/>
      <c r="AE1219" s="13"/>
      <c r="AF1219" s="13"/>
      <c r="AG1219" s="13"/>
      <c r="AH1219" s="13"/>
      <c r="AI1219" s="13"/>
      <c r="AJ1219" s="13"/>
      <c r="AK1219" s="13"/>
      <c r="AL1219" s="13"/>
      <c r="AM1219" s="13"/>
      <c r="AN1219" s="13"/>
      <c r="AO1219" s="13"/>
      <c r="AP1219" s="13"/>
      <c r="AQ1219" s="13"/>
      <c r="AR1219" s="13"/>
      <c r="AS1219" s="13"/>
      <c r="AT1219" s="13"/>
      <c r="AU1219" s="13"/>
      <c r="AV1219" s="13"/>
      <c r="AW1219" s="13"/>
      <c r="AX1219" s="13"/>
      <c r="AY1219" s="13"/>
      <c r="AZ1219" s="13"/>
      <c r="BA1219" s="13"/>
      <c r="BB1219" s="13"/>
      <c r="BC1219" s="13"/>
      <c r="BD1219" s="13"/>
      <c r="BE1219" s="13"/>
      <c r="BF1219" s="13"/>
      <c r="BG1219" s="13"/>
    </row>
    <row r="1220" spans="1:59" x14ac:dyDescent="0.35">
      <c r="A1220" s="13"/>
      <c r="B1220" s="13"/>
      <c r="C1220" s="13"/>
      <c r="D1220" s="13"/>
      <c r="E1220" s="13"/>
      <c r="F1220" s="13"/>
      <c r="G1220" s="13"/>
      <c r="H1220" s="13"/>
      <c r="I1220" s="13"/>
      <c r="J1220" s="13"/>
      <c r="K1220" s="13"/>
      <c r="L1220" s="13"/>
      <c r="M1220" s="13"/>
      <c r="N1220" s="13"/>
      <c r="O1220" s="13"/>
      <c r="P1220" s="13"/>
      <c r="Q1220" s="13"/>
      <c r="R1220" s="13"/>
      <c r="S1220" s="13"/>
      <c r="T1220" s="13"/>
      <c r="U1220" s="13"/>
      <c r="V1220" s="13"/>
      <c r="W1220" s="13"/>
      <c r="X1220" s="13"/>
      <c r="Y1220" s="13"/>
      <c r="Z1220" s="13"/>
      <c r="AA1220" s="13"/>
      <c r="AB1220" s="13"/>
      <c r="AC1220" s="13"/>
      <c r="AD1220" s="13"/>
      <c r="AE1220" s="13"/>
      <c r="AF1220" s="13"/>
      <c r="AG1220" s="13"/>
      <c r="AH1220" s="13"/>
      <c r="AI1220" s="13"/>
      <c r="AJ1220" s="13"/>
      <c r="AK1220" s="13"/>
      <c r="AL1220" s="13"/>
      <c r="AM1220" s="13"/>
      <c r="AN1220" s="13"/>
      <c r="AO1220" s="13"/>
      <c r="AP1220" s="13"/>
      <c r="AQ1220" s="13"/>
      <c r="AR1220" s="13"/>
      <c r="AS1220" s="13"/>
      <c r="AT1220" s="13"/>
      <c r="AU1220" s="13"/>
      <c r="AV1220" s="13"/>
      <c r="AW1220" s="13"/>
      <c r="AX1220" s="13"/>
      <c r="AY1220" s="13"/>
      <c r="AZ1220" s="13"/>
      <c r="BA1220" s="13"/>
      <c r="BB1220" s="13"/>
      <c r="BC1220" s="13"/>
      <c r="BD1220" s="13"/>
      <c r="BE1220" s="13"/>
      <c r="BF1220" s="13"/>
      <c r="BG1220" s="13"/>
    </row>
    <row r="1221" spans="1:59" x14ac:dyDescent="0.35">
      <c r="A1221" s="13"/>
      <c r="B1221" s="13"/>
      <c r="C1221" s="13"/>
      <c r="D1221" s="13"/>
      <c r="E1221" s="13"/>
      <c r="F1221" s="13"/>
      <c r="G1221" s="13"/>
      <c r="H1221" s="13"/>
      <c r="I1221" s="13"/>
      <c r="J1221" s="13"/>
      <c r="K1221" s="13"/>
      <c r="L1221" s="13"/>
      <c r="M1221" s="13"/>
      <c r="N1221" s="13"/>
      <c r="O1221" s="13"/>
      <c r="P1221" s="13"/>
      <c r="Q1221" s="13"/>
      <c r="R1221" s="13"/>
      <c r="S1221" s="13"/>
      <c r="T1221" s="13"/>
      <c r="U1221" s="13"/>
      <c r="V1221" s="13"/>
      <c r="W1221" s="13"/>
      <c r="X1221" s="13"/>
      <c r="Y1221" s="13"/>
      <c r="Z1221" s="13"/>
      <c r="AA1221" s="13"/>
      <c r="AB1221" s="13"/>
      <c r="AC1221" s="13"/>
      <c r="AD1221" s="13"/>
      <c r="AE1221" s="13"/>
      <c r="AF1221" s="13"/>
      <c r="AG1221" s="13"/>
      <c r="AH1221" s="13"/>
      <c r="AI1221" s="13"/>
      <c r="AJ1221" s="13"/>
      <c r="AK1221" s="13"/>
      <c r="AL1221" s="13"/>
      <c r="AM1221" s="13"/>
      <c r="AN1221" s="13"/>
      <c r="AO1221" s="13"/>
      <c r="AP1221" s="13"/>
      <c r="AQ1221" s="13"/>
      <c r="AR1221" s="13"/>
      <c r="AS1221" s="13"/>
      <c r="AT1221" s="13"/>
      <c r="AU1221" s="13"/>
      <c r="AV1221" s="13"/>
      <c r="AW1221" s="13"/>
      <c r="AX1221" s="13"/>
      <c r="AY1221" s="13"/>
      <c r="AZ1221" s="13"/>
      <c r="BA1221" s="13"/>
      <c r="BB1221" s="13"/>
      <c r="BC1221" s="13"/>
      <c r="BD1221" s="13"/>
      <c r="BE1221" s="13"/>
      <c r="BF1221" s="13"/>
      <c r="BG1221" s="13"/>
    </row>
    <row r="1222" spans="1:59" x14ac:dyDescent="0.35">
      <c r="A1222" s="13"/>
      <c r="B1222" s="13"/>
      <c r="C1222" s="13"/>
      <c r="D1222" s="13"/>
      <c r="E1222" s="13"/>
      <c r="F1222" s="13"/>
      <c r="G1222" s="13"/>
      <c r="H1222" s="13"/>
      <c r="I1222" s="13"/>
      <c r="J1222" s="13"/>
      <c r="K1222" s="13"/>
      <c r="L1222" s="13"/>
      <c r="M1222" s="13"/>
      <c r="N1222" s="13"/>
      <c r="O1222" s="13"/>
      <c r="P1222" s="13"/>
      <c r="Q1222" s="13"/>
      <c r="R1222" s="13"/>
      <c r="S1222" s="13"/>
      <c r="T1222" s="13"/>
      <c r="U1222" s="13"/>
      <c r="V1222" s="13"/>
      <c r="W1222" s="13"/>
      <c r="X1222" s="13"/>
      <c r="Y1222" s="13"/>
      <c r="Z1222" s="13"/>
      <c r="AA1222" s="13"/>
      <c r="AB1222" s="13"/>
      <c r="AC1222" s="13"/>
      <c r="AD1222" s="13"/>
      <c r="AE1222" s="13"/>
      <c r="AF1222" s="13"/>
      <c r="AG1222" s="13"/>
      <c r="AH1222" s="13"/>
      <c r="AI1222" s="13"/>
      <c r="AJ1222" s="13"/>
      <c r="AK1222" s="13"/>
      <c r="AL1222" s="13"/>
      <c r="AM1222" s="13"/>
      <c r="AN1222" s="13"/>
      <c r="AO1222" s="13"/>
      <c r="AP1222" s="13"/>
      <c r="AQ1222" s="13"/>
      <c r="AR1222" s="13"/>
      <c r="AS1222" s="13"/>
      <c r="AT1222" s="13"/>
      <c r="AU1222" s="13"/>
      <c r="AV1222" s="13"/>
      <c r="AW1222" s="13"/>
      <c r="AX1222" s="13"/>
      <c r="AY1222" s="13"/>
      <c r="AZ1222" s="13"/>
      <c r="BA1222" s="13"/>
      <c r="BB1222" s="13"/>
      <c r="BC1222" s="13"/>
      <c r="BD1222" s="13"/>
      <c r="BE1222" s="13"/>
      <c r="BF1222" s="13"/>
      <c r="BG1222" s="13"/>
    </row>
    <row r="1223" spans="1:59" x14ac:dyDescent="0.35">
      <c r="A1223" s="13"/>
      <c r="B1223" s="13"/>
      <c r="C1223" s="13"/>
      <c r="D1223" s="13"/>
      <c r="E1223" s="13"/>
      <c r="F1223" s="13"/>
      <c r="G1223" s="13"/>
      <c r="H1223" s="13"/>
      <c r="I1223" s="13"/>
      <c r="J1223" s="13"/>
      <c r="K1223" s="13"/>
      <c r="L1223" s="13"/>
      <c r="M1223" s="13"/>
      <c r="N1223" s="13"/>
      <c r="O1223" s="13"/>
      <c r="P1223" s="13"/>
      <c r="Q1223" s="13"/>
      <c r="R1223" s="13"/>
      <c r="S1223" s="13"/>
      <c r="T1223" s="13"/>
      <c r="U1223" s="13"/>
      <c r="V1223" s="13"/>
      <c r="W1223" s="13"/>
      <c r="X1223" s="13"/>
      <c r="Y1223" s="13"/>
      <c r="Z1223" s="13"/>
      <c r="AA1223" s="13"/>
      <c r="AB1223" s="13"/>
      <c r="AC1223" s="13"/>
      <c r="AD1223" s="13"/>
      <c r="AE1223" s="13"/>
      <c r="AF1223" s="13"/>
      <c r="AG1223" s="13"/>
      <c r="AH1223" s="13"/>
      <c r="AI1223" s="13"/>
      <c r="AJ1223" s="13"/>
      <c r="AK1223" s="13"/>
      <c r="AL1223" s="13"/>
      <c r="AM1223" s="13"/>
      <c r="AN1223" s="13"/>
      <c r="AO1223" s="13"/>
      <c r="AP1223" s="13"/>
      <c r="AQ1223" s="13"/>
      <c r="AR1223" s="13"/>
      <c r="AS1223" s="13"/>
      <c r="AT1223" s="13"/>
      <c r="AU1223" s="13"/>
      <c r="AV1223" s="13"/>
      <c r="AW1223" s="13"/>
      <c r="AX1223" s="13"/>
      <c r="AY1223" s="13"/>
      <c r="AZ1223" s="13"/>
      <c r="BA1223" s="13"/>
      <c r="BB1223" s="13"/>
      <c r="BC1223" s="13"/>
      <c r="BD1223" s="13"/>
      <c r="BE1223" s="13"/>
      <c r="BF1223" s="13"/>
      <c r="BG1223" s="13"/>
    </row>
    <row r="1224" spans="1:59" x14ac:dyDescent="0.35">
      <c r="A1224" s="13"/>
      <c r="B1224" s="13"/>
      <c r="C1224" s="13"/>
      <c r="D1224" s="13"/>
      <c r="E1224" s="13"/>
      <c r="F1224" s="13"/>
      <c r="G1224" s="13"/>
      <c r="H1224" s="13"/>
      <c r="I1224" s="13"/>
      <c r="J1224" s="13"/>
      <c r="K1224" s="13"/>
      <c r="L1224" s="13"/>
      <c r="M1224" s="13"/>
      <c r="N1224" s="13"/>
      <c r="O1224" s="13"/>
      <c r="P1224" s="13"/>
      <c r="Q1224" s="13"/>
      <c r="R1224" s="13"/>
      <c r="S1224" s="13"/>
      <c r="T1224" s="13"/>
      <c r="U1224" s="13"/>
      <c r="V1224" s="13"/>
      <c r="W1224" s="13"/>
      <c r="X1224" s="13"/>
      <c r="Y1224" s="13"/>
      <c r="Z1224" s="13"/>
      <c r="AA1224" s="13"/>
      <c r="AB1224" s="13"/>
      <c r="AC1224" s="13"/>
      <c r="AD1224" s="13"/>
      <c r="AE1224" s="13"/>
      <c r="AF1224" s="13"/>
      <c r="AG1224" s="13"/>
      <c r="AH1224" s="13"/>
      <c r="AI1224" s="13"/>
      <c r="AJ1224" s="13"/>
      <c r="AK1224" s="13"/>
      <c r="AL1224" s="13"/>
      <c r="AM1224" s="13"/>
      <c r="AN1224" s="13"/>
      <c r="AO1224" s="13"/>
      <c r="AP1224" s="13"/>
      <c r="AQ1224" s="13"/>
      <c r="AR1224" s="13"/>
      <c r="AS1224" s="13"/>
      <c r="AT1224" s="13"/>
      <c r="AU1224" s="13"/>
      <c r="AV1224" s="13"/>
      <c r="AW1224" s="13"/>
      <c r="AX1224" s="13"/>
      <c r="AY1224" s="13"/>
      <c r="AZ1224" s="13"/>
      <c r="BA1224" s="13"/>
      <c r="BB1224" s="13"/>
      <c r="BC1224" s="13"/>
      <c r="BD1224" s="13"/>
      <c r="BE1224" s="13"/>
      <c r="BF1224" s="13"/>
      <c r="BG1224" s="13"/>
    </row>
    <row r="1225" spans="1:59" x14ac:dyDescent="0.35">
      <c r="A1225" s="13"/>
      <c r="B1225" s="13"/>
      <c r="C1225" s="13"/>
      <c r="D1225" s="13"/>
      <c r="E1225" s="13"/>
      <c r="F1225" s="13"/>
      <c r="G1225" s="13"/>
      <c r="H1225" s="13"/>
      <c r="I1225" s="13"/>
      <c r="J1225" s="13"/>
      <c r="K1225" s="13"/>
      <c r="L1225" s="13"/>
      <c r="M1225" s="13"/>
      <c r="N1225" s="13"/>
      <c r="O1225" s="13"/>
      <c r="P1225" s="13"/>
      <c r="Q1225" s="13"/>
      <c r="R1225" s="13"/>
      <c r="S1225" s="13"/>
      <c r="T1225" s="13"/>
      <c r="U1225" s="13"/>
      <c r="V1225" s="13"/>
      <c r="W1225" s="13"/>
      <c r="X1225" s="13"/>
      <c r="Y1225" s="13"/>
      <c r="Z1225" s="13"/>
      <c r="AA1225" s="13"/>
      <c r="AB1225" s="13"/>
      <c r="AC1225" s="13"/>
      <c r="AD1225" s="13"/>
      <c r="AE1225" s="13"/>
      <c r="AF1225" s="13"/>
      <c r="AG1225" s="13"/>
      <c r="AH1225" s="13"/>
      <c r="AI1225" s="13"/>
      <c r="AJ1225" s="13"/>
      <c r="AK1225" s="13"/>
      <c r="AL1225" s="13"/>
      <c r="AM1225" s="13"/>
      <c r="AN1225" s="13"/>
      <c r="AO1225" s="13"/>
      <c r="AP1225" s="13"/>
      <c r="AQ1225" s="13"/>
      <c r="AR1225" s="13"/>
      <c r="AS1225" s="13"/>
      <c r="AT1225" s="13"/>
      <c r="AU1225" s="13"/>
      <c r="AV1225" s="13"/>
      <c r="AW1225" s="13"/>
      <c r="AX1225" s="13"/>
      <c r="AY1225" s="13"/>
      <c r="AZ1225" s="13"/>
      <c r="BA1225" s="13"/>
      <c r="BB1225" s="13"/>
      <c r="BC1225" s="13"/>
      <c r="BD1225" s="13"/>
      <c r="BE1225" s="13"/>
      <c r="BF1225" s="13"/>
      <c r="BG1225" s="13"/>
    </row>
    <row r="1226" spans="1:59" x14ac:dyDescent="0.35">
      <c r="A1226" s="13"/>
      <c r="B1226" s="13"/>
      <c r="C1226" s="13"/>
      <c r="D1226" s="13"/>
      <c r="E1226" s="13"/>
      <c r="F1226" s="13"/>
      <c r="G1226" s="13"/>
      <c r="H1226" s="13"/>
      <c r="I1226" s="13"/>
      <c r="J1226" s="13"/>
      <c r="K1226" s="13"/>
      <c r="L1226" s="13"/>
      <c r="M1226" s="13"/>
      <c r="N1226" s="13"/>
      <c r="O1226" s="13"/>
      <c r="P1226" s="13"/>
      <c r="Q1226" s="13"/>
      <c r="R1226" s="13"/>
      <c r="S1226" s="13"/>
      <c r="T1226" s="13"/>
      <c r="U1226" s="13"/>
      <c r="V1226" s="13"/>
      <c r="W1226" s="13"/>
      <c r="X1226" s="13"/>
      <c r="Y1226" s="13"/>
      <c r="Z1226" s="13"/>
      <c r="AA1226" s="13"/>
      <c r="AB1226" s="13"/>
      <c r="AC1226" s="13"/>
      <c r="AD1226" s="13"/>
      <c r="AE1226" s="13"/>
      <c r="AF1226" s="13"/>
      <c r="AG1226" s="13"/>
      <c r="AH1226" s="13"/>
      <c r="AI1226" s="13"/>
      <c r="AJ1226" s="13"/>
      <c r="AK1226" s="13"/>
      <c r="AL1226" s="13"/>
      <c r="AM1226" s="13"/>
      <c r="AN1226" s="13"/>
      <c r="AO1226" s="13"/>
      <c r="AP1226" s="13"/>
      <c r="AQ1226" s="13"/>
      <c r="AR1226" s="13"/>
      <c r="AS1226" s="13"/>
      <c r="AT1226" s="13"/>
      <c r="AU1226" s="13"/>
      <c r="AV1226" s="13"/>
      <c r="AW1226" s="13"/>
      <c r="AX1226" s="13"/>
      <c r="AY1226" s="13"/>
      <c r="AZ1226" s="13"/>
      <c r="BA1226" s="13"/>
      <c r="BB1226" s="13"/>
      <c r="BC1226" s="13"/>
      <c r="BD1226" s="13"/>
      <c r="BE1226" s="13"/>
      <c r="BF1226" s="13"/>
      <c r="BG1226" s="13"/>
    </row>
    <row r="1227" spans="1:59" x14ac:dyDescent="0.35">
      <c r="A1227" s="13"/>
      <c r="B1227" s="13"/>
      <c r="C1227" s="13"/>
      <c r="D1227" s="13"/>
      <c r="E1227" s="13"/>
      <c r="F1227" s="13"/>
      <c r="G1227" s="13"/>
      <c r="H1227" s="13"/>
      <c r="I1227" s="13"/>
      <c r="J1227" s="13"/>
      <c r="K1227" s="13"/>
      <c r="L1227" s="13"/>
      <c r="M1227" s="13"/>
      <c r="N1227" s="13"/>
      <c r="O1227" s="13"/>
      <c r="P1227" s="13"/>
      <c r="Q1227" s="13"/>
      <c r="R1227" s="13"/>
      <c r="S1227" s="13"/>
      <c r="T1227" s="13"/>
      <c r="U1227" s="13"/>
      <c r="V1227" s="13"/>
      <c r="W1227" s="13"/>
      <c r="X1227" s="13"/>
      <c r="Y1227" s="13"/>
      <c r="Z1227" s="13"/>
      <c r="AA1227" s="13"/>
      <c r="AB1227" s="13"/>
      <c r="AC1227" s="13"/>
      <c r="AD1227" s="13"/>
      <c r="AE1227" s="13"/>
      <c r="AF1227" s="13"/>
      <c r="AG1227" s="13"/>
      <c r="AH1227" s="13"/>
      <c r="AI1227" s="13"/>
      <c r="AJ1227" s="13"/>
      <c r="AK1227" s="13"/>
      <c r="AL1227" s="13"/>
      <c r="AM1227" s="13"/>
      <c r="AN1227" s="13"/>
      <c r="AO1227" s="13"/>
      <c r="AP1227" s="13"/>
      <c r="AQ1227" s="13"/>
      <c r="AR1227" s="13"/>
      <c r="AS1227" s="13"/>
      <c r="AT1227" s="13"/>
      <c r="AU1227" s="13"/>
      <c r="AV1227" s="13"/>
      <c r="AW1227" s="13"/>
      <c r="AX1227" s="13"/>
      <c r="AY1227" s="13"/>
      <c r="AZ1227" s="13"/>
      <c r="BA1227" s="13"/>
      <c r="BB1227" s="13"/>
      <c r="BC1227" s="13"/>
      <c r="BD1227" s="13"/>
      <c r="BE1227" s="13"/>
      <c r="BF1227" s="13"/>
      <c r="BG1227" s="13"/>
    </row>
    <row r="1228" spans="1:59" x14ac:dyDescent="0.35">
      <c r="A1228" s="13"/>
      <c r="B1228" s="13"/>
      <c r="C1228" s="13"/>
      <c r="D1228" s="13"/>
      <c r="E1228" s="13"/>
      <c r="F1228" s="13"/>
      <c r="G1228" s="13"/>
      <c r="H1228" s="13"/>
      <c r="I1228" s="13"/>
      <c r="J1228" s="13"/>
      <c r="K1228" s="13"/>
      <c r="L1228" s="13"/>
      <c r="M1228" s="13"/>
      <c r="N1228" s="13"/>
      <c r="O1228" s="13"/>
      <c r="P1228" s="13"/>
      <c r="Q1228" s="13"/>
      <c r="R1228" s="13"/>
      <c r="S1228" s="13"/>
      <c r="T1228" s="13"/>
      <c r="U1228" s="13"/>
      <c r="V1228" s="13"/>
      <c r="W1228" s="13"/>
      <c r="X1228" s="13"/>
      <c r="Y1228" s="13"/>
      <c r="Z1228" s="13"/>
      <c r="AA1228" s="13"/>
      <c r="AB1228" s="13"/>
      <c r="AC1228" s="13"/>
      <c r="AD1228" s="13"/>
      <c r="AE1228" s="13"/>
      <c r="AF1228" s="13"/>
      <c r="AG1228" s="13"/>
      <c r="AH1228" s="13"/>
      <c r="AI1228" s="13"/>
      <c r="AJ1228" s="13"/>
      <c r="AK1228" s="13"/>
      <c r="AL1228" s="13"/>
      <c r="AM1228" s="13"/>
      <c r="AN1228" s="13"/>
      <c r="AO1228" s="13"/>
      <c r="AP1228" s="13"/>
      <c r="AQ1228" s="13"/>
      <c r="AR1228" s="13"/>
      <c r="AS1228" s="13"/>
      <c r="AT1228" s="13"/>
      <c r="AU1228" s="13"/>
      <c r="AV1228" s="13"/>
      <c r="AW1228" s="13"/>
      <c r="AX1228" s="13"/>
      <c r="AY1228" s="13"/>
      <c r="AZ1228" s="13"/>
      <c r="BA1228" s="13"/>
      <c r="BB1228" s="13"/>
      <c r="BC1228" s="13"/>
      <c r="BD1228" s="13"/>
      <c r="BE1228" s="13"/>
      <c r="BF1228" s="13"/>
      <c r="BG1228" s="13"/>
    </row>
    <row r="1229" spans="1:59" x14ac:dyDescent="0.35">
      <c r="A1229" s="13"/>
      <c r="B1229" s="13"/>
      <c r="C1229" s="13"/>
      <c r="D1229" s="13"/>
      <c r="E1229" s="13"/>
      <c r="F1229" s="13"/>
      <c r="G1229" s="13"/>
      <c r="H1229" s="13"/>
      <c r="I1229" s="13"/>
      <c r="J1229" s="13"/>
      <c r="K1229" s="13"/>
      <c r="L1229" s="13"/>
      <c r="M1229" s="13"/>
      <c r="N1229" s="13"/>
      <c r="O1229" s="13"/>
      <c r="P1229" s="13"/>
      <c r="Q1229" s="13"/>
      <c r="R1229" s="13"/>
      <c r="S1229" s="13"/>
      <c r="T1229" s="13"/>
      <c r="U1229" s="13"/>
      <c r="V1229" s="13"/>
      <c r="W1229" s="13"/>
      <c r="X1229" s="13"/>
      <c r="Y1229" s="13"/>
      <c r="Z1229" s="13"/>
      <c r="AA1229" s="13"/>
      <c r="AB1229" s="13"/>
      <c r="AC1229" s="13"/>
      <c r="AD1229" s="13"/>
      <c r="AE1229" s="13"/>
      <c r="AF1229" s="13"/>
      <c r="AG1229" s="13"/>
      <c r="AH1229" s="13"/>
      <c r="AI1229" s="13"/>
      <c r="AJ1229" s="13"/>
      <c r="AK1229" s="13"/>
      <c r="AL1229" s="13"/>
      <c r="AM1229" s="13"/>
      <c r="AN1229" s="13"/>
      <c r="AO1229" s="13"/>
      <c r="AP1229" s="13"/>
      <c r="AQ1229" s="13"/>
      <c r="AR1229" s="13"/>
      <c r="AS1229" s="13"/>
      <c r="AT1229" s="13"/>
      <c r="AU1229" s="13"/>
      <c r="AV1229" s="13"/>
      <c r="AW1229" s="13"/>
      <c r="AX1229" s="13"/>
      <c r="AY1229" s="13"/>
      <c r="AZ1229" s="13"/>
      <c r="BA1229" s="13"/>
      <c r="BB1229" s="13"/>
      <c r="BC1229" s="13"/>
      <c r="BD1229" s="13"/>
      <c r="BE1229" s="13"/>
      <c r="BF1229" s="13"/>
      <c r="BG1229" s="13"/>
    </row>
    <row r="1230" spans="1:59" x14ac:dyDescent="0.35">
      <c r="A1230" s="13"/>
      <c r="B1230" s="13"/>
      <c r="C1230" s="13"/>
      <c r="D1230" s="13"/>
      <c r="E1230" s="13"/>
      <c r="F1230" s="13"/>
      <c r="G1230" s="13"/>
      <c r="H1230" s="13"/>
      <c r="I1230" s="13"/>
      <c r="J1230" s="13"/>
      <c r="K1230" s="13"/>
      <c r="L1230" s="13"/>
      <c r="M1230" s="13"/>
      <c r="N1230" s="13"/>
      <c r="O1230" s="13"/>
      <c r="P1230" s="13"/>
      <c r="Q1230" s="13"/>
      <c r="R1230" s="13"/>
      <c r="S1230" s="13"/>
      <c r="T1230" s="13"/>
      <c r="U1230" s="13"/>
      <c r="V1230" s="13"/>
      <c r="W1230" s="13"/>
      <c r="X1230" s="13"/>
      <c r="Y1230" s="13"/>
      <c r="Z1230" s="13"/>
      <c r="AA1230" s="13"/>
      <c r="AB1230" s="13"/>
      <c r="AC1230" s="13"/>
      <c r="AD1230" s="13"/>
      <c r="AE1230" s="13"/>
      <c r="AF1230" s="13"/>
      <c r="AG1230" s="13"/>
      <c r="AH1230" s="13"/>
      <c r="AI1230" s="13"/>
      <c r="AJ1230" s="13"/>
      <c r="AK1230" s="13"/>
      <c r="AL1230" s="13"/>
      <c r="AM1230" s="13"/>
      <c r="AN1230" s="13"/>
      <c r="AO1230" s="13"/>
      <c r="AP1230" s="13"/>
      <c r="AQ1230" s="13"/>
      <c r="AR1230" s="13"/>
      <c r="AS1230" s="13"/>
      <c r="AT1230" s="13"/>
      <c r="AU1230" s="13"/>
      <c r="AV1230" s="13"/>
      <c r="AW1230" s="13"/>
      <c r="AX1230" s="13"/>
      <c r="AY1230" s="13"/>
      <c r="AZ1230" s="13"/>
      <c r="BA1230" s="13"/>
      <c r="BB1230" s="13"/>
      <c r="BC1230" s="13"/>
      <c r="BD1230" s="13"/>
      <c r="BE1230" s="13"/>
      <c r="BF1230" s="13"/>
      <c r="BG1230" s="13"/>
    </row>
    <row r="1231" spans="1:59" x14ac:dyDescent="0.35">
      <c r="A1231" s="13"/>
      <c r="B1231" s="13"/>
      <c r="C1231" s="13"/>
      <c r="D1231" s="13"/>
      <c r="E1231" s="13"/>
      <c r="F1231" s="13"/>
      <c r="G1231" s="13"/>
      <c r="H1231" s="13"/>
      <c r="I1231" s="13"/>
      <c r="J1231" s="13"/>
      <c r="K1231" s="13"/>
      <c r="L1231" s="13"/>
      <c r="M1231" s="13"/>
      <c r="N1231" s="13"/>
      <c r="O1231" s="13"/>
      <c r="P1231" s="13"/>
      <c r="Q1231" s="13"/>
      <c r="R1231" s="13"/>
      <c r="S1231" s="13"/>
      <c r="T1231" s="13"/>
      <c r="U1231" s="13"/>
      <c r="V1231" s="13"/>
      <c r="W1231" s="13"/>
      <c r="X1231" s="13"/>
      <c r="Y1231" s="13"/>
      <c r="Z1231" s="13"/>
      <c r="AA1231" s="13"/>
      <c r="AB1231" s="13"/>
      <c r="AC1231" s="13"/>
      <c r="AD1231" s="13"/>
      <c r="AE1231" s="13"/>
      <c r="AF1231" s="13"/>
      <c r="AG1231" s="13"/>
      <c r="AH1231" s="13"/>
      <c r="AI1231" s="13"/>
      <c r="AJ1231" s="13"/>
      <c r="AK1231" s="13"/>
      <c r="AL1231" s="13"/>
      <c r="AM1231" s="13"/>
      <c r="AN1231" s="13"/>
      <c r="AO1231" s="13"/>
      <c r="AP1231" s="13"/>
      <c r="AQ1231" s="13"/>
      <c r="AR1231" s="13"/>
      <c r="AS1231" s="13"/>
      <c r="AT1231" s="13"/>
      <c r="AU1231" s="13"/>
      <c r="AV1231" s="13"/>
      <c r="AW1231" s="13"/>
      <c r="AX1231" s="13"/>
      <c r="AY1231" s="13"/>
      <c r="AZ1231" s="13"/>
      <c r="BA1231" s="13"/>
      <c r="BB1231" s="13"/>
      <c r="BC1231" s="13"/>
      <c r="BD1231" s="13"/>
      <c r="BE1231" s="13"/>
      <c r="BF1231" s="13"/>
      <c r="BG1231" s="13"/>
    </row>
    <row r="1232" spans="1:59" x14ac:dyDescent="0.35">
      <c r="A1232" s="13"/>
      <c r="B1232" s="13"/>
      <c r="C1232" s="13"/>
      <c r="D1232" s="13"/>
      <c r="E1232" s="13"/>
      <c r="F1232" s="13"/>
      <c r="G1232" s="13"/>
      <c r="H1232" s="13"/>
      <c r="I1232" s="13"/>
      <c r="J1232" s="13"/>
      <c r="K1232" s="13"/>
      <c r="L1232" s="13"/>
      <c r="M1232" s="13"/>
      <c r="N1232" s="13"/>
      <c r="O1232" s="13"/>
      <c r="P1232" s="13"/>
      <c r="Q1232" s="13"/>
      <c r="R1232" s="13"/>
      <c r="S1232" s="13"/>
      <c r="T1232" s="13"/>
      <c r="U1232" s="13"/>
      <c r="V1232" s="13"/>
      <c r="W1232" s="13"/>
      <c r="X1232" s="13"/>
      <c r="Y1232" s="13"/>
      <c r="Z1232" s="13"/>
      <c r="AA1232" s="13"/>
      <c r="AB1232" s="13"/>
      <c r="AC1232" s="13"/>
      <c r="AD1232" s="13"/>
      <c r="AE1232" s="13"/>
      <c r="AF1232" s="13"/>
      <c r="AG1232" s="13"/>
      <c r="AH1232" s="13"/>
      <c r="AI1232" s="13"/>
      <c r="AJ1232" s="13"/>
      <c r="AK1232" s="13"/>
      <c r="AL1232" s="13"/>
      <c r="AM1232" s="13"/>
      <c r="AN1232" s="13"/>
      <c r="AO1232" s="13"/>
      <c r="AP1232" s="13"/>
      <c r="AQ1232" s="13"/>
      <c r="AR1232" s="13"/>
      <c r="AS1232" s="13"/>
      <c r="AT1232" s="13"/>
      <c r="AU1232" s="13"/>
      <c r="AV1232" s="13"/>
      <c r="AW1232" s="13"/>
      <c r="AX1232" s="13"/>
      <c r="AY1232" s="13"/>
      <c r="AZ1232" s="13"/>
      <c r="BA1232" s="13"/>
      <c r="BB1232" s="13"/>
      <c r="BC1232" s="13"/>
      <c r="BD1232" s="13"/>
      <c r="BE1232" s="13"/>
      <c r="BF1232" s="13"/>
      <c r="BG1232" s="13"/>
    </row>
    <row r="1233" spans="1:59" x14ac:dyDescent="0.35">
      <c r="A1233" s="13"/>
      <c r="B1233" s="13"/>
      <c r="C1233" s="13"/>
      <c r="D1233" s="13"/>
      <c r="E1233" s="13"/>
      <c r="F1233" s="13"/>
      <c r="G1233" s="13"/>
      <c r="H1233" s="13"/>
      <c r="I1233" s="13"/>
      <c r="J1233" s="13"/>
      <c r="K1233" s="13"/>
      <c r="L1233" s="13"/>
      <c r="M1233" s="13"/>
      <c r="N1233" s="13"/>
      <c r="O1233" s="13"/>
      <c r="P1233" s="13"/>
      <c r="Q1233" s="13"/>
      <c r="R1233" s="13"/>
      <c r="S1233" s="13"/>
      <c r="T1233" s="13"/>
      <c r="U1233" s="13"/>
      <c r="V1233" s="13"/>
      <c r="W1233" s="13"/>
      <c r="X1233" s="13"/>
      <c r="Y1233" s="13"/>
      <c r="Z1233" s="13"/>
      <c r="AA1233" s="13"/>
      <c r="AB1233" s="13"/>
      <c r="AC1233" s="13"/>
      <c r="AD1233" s="13"/>
      <c r="AE1233" s="13"/>
      <c r="AF1233" s="13"/>
      <c r="AG1233" s="13"/>
      <c r="AH1233" s="13"/>
      <c r="AI1233" s="13"/>
      <c r="AJ1233" s="13"/>
      <c r="AK1233" s="13"/>
      <c r="AL1233" s="13"/>
      <c r="AM1233" s="13"/>
      <c r="AN1233" s="13"/>
      <c r="AO1233" s="13"/>
      <c r="AP1233" s="13"/>
      <c r="AQ1233" s="13"/>
      <c r="AR1233" s="13"/>
      <c r="AS1233" s="13"/>
      <c r="AT1233" s="13"/>
      <c r="AU1233" s="13"/>
      <c r="AV1233" s="13"/>
      <c r="AW1233" s="13"/>
      <c r="AX1233" s="13"/>
      <c r="AY1233" s="13"/>
      <c r="AZ1233" s="13"/>
      <c r="BA1233" s="13"/>
      <c r="BB1233" s="13"/>
      <c r="BC1233" s="13"/>
      <c r="BD1233" s="13"/>
      <c r="BE1233" s="13"/>
      <c r="BF1233" s="13"/>
      <c r="BG1233" s="13"/>
    </row>
    <row r="1234" spans="1:59" x14ac:dyDescent="0.35">
      <c r="A1234" s="13"/>
      <c r="B1234" s="13"/>
      <c r="C1234" s="13"/>
      <c r="D1234" s="13"/>
      <c r="E1234" s="13"/>
      <c r="F1234" s="13"/>
      <c r="G1234" s="13"/>
      <c r="H1234" s="13"/>
      <c r="I1234" s="13"/>
      <c r="J1234" s="13"/>
      <c r="K1234" s="13"/>
      <c r="L1234" s="13"/>
      <c r="M1234" s="13"/>
      <c r="N1234" s="13"/>
      <c r="O1234" s="13"/>
      <c r="P1234" s="13"/>
      <c r="Q1234" s="13"/>
      <c r="R1234" s="13"/>
      <c r="S1234" s="13"/>
      <c r="T1234" s="13"/>
      <c r="U1234" s="13"/>
      <c r="V1234" s="13"/>
      <c r="W1234" s="13"/>
      <c r="X1234" s="13"/>
      <c r="Y1234" s="13"/>
      <c r="Z1234" s="13"/>
      <c r="AA1234" s="13"/>
      <c r="AB1234" s="13"/>
      <c r="AC1234" s="13"/>
      <c r="AD1234" s="13"/>
      <c r="AE1234" s="13"/>
      <c r="AF1234" s="13"/>
      <c r="AG1234" s="13"/>
      <c r="AH1234" s="13"/>
      <c r="AI1234" s="13"/>
      <c r="AJ1234" s="13"/>
      <c r="AK1234" s="13"/>
      <c r="AL1234" s="13"/>
      <c r="AM1234" s="13"/>
      <c r="AN1234" s="13"/>
      <c r="AO1234" s="13"/>
      <c r="AP1234" s="13"/>
      <c r="AQ1234" s="13"/>
      <c r="AR1234" s="13"/>
      <c r="AS1234" s="13"/>
      <c r="AT1234" s="13"/>
      <c r="AU1234" s="13"/>
      <c r="AV1234" s="13"/>
      <c r="AW1234" s="13"/>
      <c r="AX1234" s="13"/>
      <c r="AY1234" s="13"/>
      <c r="AZ1234" s="13"/>
      <c r="BA1234" s="13"/>
      <c r="BB1234" s="13"/>
      <c r="BC1234" s="13"/>
      <c r="BD1234" s="13"/>
      <c r="BE1234" s="13"/>
      <c r="BF1234" s="13"/>
      <c r="BG1234" s="13"/>
    </row>
    <row r="1235" spans="1:59" x14ac:dyDescent="0.35">
      <c r="A1235" s="13"/>
      <c r="B1235" s="13"/>
      <c r="C1235" s="13"/>
      <c r="D1235" s="13"/>
      <c r="E1235" s="13"/>
      <c r="F1235" s="13"/>
      <c r="G1235" s="13"/>
      <c r="H1235" s="13"/>
      <c r="I1235" s="13"/>
      <c r="J1235" s="13"/>
      <c r="K1235" s="13"/>
      <c r="L1235" s="13"/>
      <c r="M1235" s="13"/>
      <c r="N1235" s="13"/>
      <c r="O1235" s="13"/>
      <c r="P1235" s="13"/>
      <c r="Q1235" s="13"/>
      <c r="R1235" s="13"/>
      <c r="S1235" s="13"/>
      <c r="T1235" s="13"/>
      <c r="U1235" s="13"/>
      <c r="V1235" s="13"/>
      <c r="W1235" s="13"/>
      <c r="X1235" s="13"/>
      <c r="Y1235" s="13"/>
      <c r="Z1235" s="13"/>
      <c r="AA1235" s="13"/>
      <c r="AB1235" s="13"/>
      <c r="AC1235" s="13"/>
      <c r="AD1235" s="13"/>
      <c r="AE1235" s="13"/>
      <c r="AF1235" s="13"/>
      <c r="AG1235" s="13"/>
      <c r="AH1235" s="13"/>
      <c r="AI1235" s="13"/>
      <c r="AJ1235" s="13"/>
      <c r="AK1235" s="13"/>
      <c r="AL1235" s="13"/>
      <c r="AM1235" s="13"/>
      <c r="AN1235" s="13"/>
      <c r="AO1235" s="13"/>
      <c r="AP1235" s="13"/>
      <c r="AQ1235" s="13"/>
      <c r="AR1235" s="13"/>
      <c r="AS1235" s="13"/>
      <c r="AT1235" s="13"/>
      <c r="AU1235" s="13"/>
      <c r="AV1235" s="13"/>
      <c r="AW1235" s="13"/>
      <c r="AX1235" s="13"/>
      <c r="AY1235" s="13"/>
      <c r="AZ1235" s="13"/>
      <c r="BA1235" s="13"/>
      <c r="BB1235" s="13"/>
      <c r="BC1235" s="13"/>
      <c r="BD1235" s="13"/>
      <c r="BE1235" s="13"/>
      <c r="BF1235" s="13"/>
      <c r="BG1235" s="13"/>
    </row>
    <row r="1236" spans="1:59" x14ac:dyDescent="0.35">
      <c r="A1236" s="13"/>
      <c r="B1236" s="13"/>
      <c r="C1236" s="13"/>
      <c r="D1236" s="13"/>
      <c r="E1236" s="13"/>
      <c r="F1236" s="13"/>
      <c r="G1236" s="13"/>
      <c r="H1236" s="13"/>
      <c r="I1236" s="13"/>
      <c r="J1236" s="13"/>
      <c r="K1236" s="13"/>
      <c r="L1236" s="13"/>
      <c r="M1236" s="13"/>
      <c r="N1236" s="13"/>
      <c r="O1236" s="13"/>
      <c r="P1236" s="13"/>
      <c r="Q1236" s="13"/>
      <c r="R1236" s="13"/>
      <c r="S1236" s="13"/>
      <c r="T1236" s="13"/>
      <c r="U1236" s="13"/>
      <c r="V1236" s="13"/>
      <c r="W1236" s="13"/>
      <c r="X1236" s="13"/>
      <c r="Y1236" s="13"/>
      <c r="Z1236" s="13"/>
      <c r="AA1236" s="13"/>
      <c r="AB1236" s="13"/>
      <c r="AC1236" s="13"/>
      <c r="AD1236" s="13"/>
      <c r="AE1236" s="13"/>
      <c r="AF1236" s="13"/>
      <c r="AG1236" s="13"/>
      <c r="AH1236" s="13"/>
      <c r="AI1236" s="13"/>
      <c r="AJ1236" s="13"/>
      <c r="AK1236" s="13"/>
      <c r="AL1236" s="13"/>
      <c r="AM1236" s="13"/>
      <c r="AN1236" s="13"/>
      <c r="AO1236" s="13"/>
      <c r="AP1236" s="13"/>
      <c r="AQ1236" s="13"/>
      <c r="AR1236" s="13"/>
      <c r="AS1236" s="13"/>
      <c r="AT1236" s="13"/>
      <c r="AU1236" s="13"/>
      <c r="AV1236" s="13"/>
      <c r="AW1236" s="13"/>
      <c r="AX1236" s="13"/>
      <c r="AY1236" s="13"/>
      <c r="AZ1236" s="13"/>
      <c r="BA1236" s="13"/>
      <c r="BB1236" s="13"/>
      <c r="BC1236" s="13"/>
      <c r="BD1236" s="13"/>
      <c r="BE1236" s="13"/>
      <c r="BF1236" s="13"/>
      <c r="BG1236" s="13"/>
    </row>
    <row r="1237" spans="1:59" x14ac:dyDescent="0.35">
      <c r="A1237" s="13"/>
      <c r="B1237" s="13"/>
      <c r="C1237" s="13"/>
      <c r="D1237" s="13"/>
      <c r="E1237" s="13"/>
      <c r="F1237" s="13"/>
      <c r="G1237" s="13"/>
      <c r="H1237" s="13"/>
      <c r="I1237" s="13"/>
      <c r="J1237" s="13"/>
      <c r="K1237" s="13"/>
      <c r="L1237" s="13"/>
      <c r="M1237" s="13"/>
      <c r="N1237" s="13"/>
      <c r="O1237" s="13"/>
      <c r="P1237" s="13"/>
      <c r="Q1237" s="13"/>
      <c r="R1237" s="13"/>
      <c r="S1237" s="13"/>
      <c r="T1237" s="13"/>
      <c r="U1237" s="13"/>
      <c r="V1237" s="13"/>
      <c r="W1237" s="13"/>
      <c r="X1237" s="13"/>
      <c r="Y1237" s="13"/>
      <c r="Z1237" s="13"/>
      <c r="AA1237" s="13"/>
      <c r="AB1237" s="13"/>
      <c r="AC1237" s="13"/>
      <c r="AD1237" s="13"/>
      <c r="AE1237" s="13"/>
      <c r="AF1237" s="13"/>
      <c r="AG1237" s="13"/>
      <c r="AH1237" s="13"/>
      <c r="AI1237" s="13"/>
      <c r="AJ1237" s="13"/>
      <c r="AK1237" s="13"/>
      <c r="AL1237" s="13"/>
      <c r="AM1237" s="13"/>
      <c r="AN1237" s="13"/>
      <c r="AO1237" s="13"/>
      <c r="AP1237" s="13"/>
      <c r="AQ1237" s="13"/>
      <c r="AR1237" s="13"/>
      <c r="AS1237" s="13"/>
      <c r="AT1237" s="13"/>
      <c r="AU1237" s="13"/>
      <c r="AV1237" s="13"/>
      <c r="AW1237" s="13"/>
      <c r="AX1237" s="13"/>
      <c r="AY1237" s="13"/>
      <c r="AZ1237" s="13"/>
      <c r="BA1237" s="13"/>
      <c r="BB1237" s="13"/>
      <c r="BC1237" s="13"/>
      <c r="BD1237" s="13"/>
      <c r="BE1237" s="13"/>
      <c r="BF1237" s="13"/>
      <c r="BG1237" s="13"/>
    </row>
    <row r="1238" spans="1:59" x14ac:dyDescent="0.35">
      <c r="A1238" s="13"/>
      <c r="B1238" s="13"/>
      <c r="C1238" s="13"/>
      <c r="D1238" s="13"/>
      <c r="E1238" s="13"/>
      <c r="F1238" s="13"/>
      <c r="G1238" s="13"/>
      <c r="H1238" s="13"/>
      <c r="I1238" s="13"/>
      <c r="J1238" s="13"/>
      <c r="K1238" s="13"/>
      <c r="L1238" s="13"/>
      <c r="M1238" s="13"/>
      <c r="N1238" s="13"/>
      <c r="O1238" s="13"/>
      <c r="P1238" s="13"/>
      <c r="Q1238" s="13"/>
      <c r="R1238" s="13"/>
      <c r="S1238" s="13"/>
      <c r="T1238" s="13"/>
      <c r="U1238" s="13"/>
      <c r="V1238" s="13"/>
      <c r="W1238" s="13"/>
      <c r="X1238" s="13"/>
      <c r="Y1238" s="13"/>
      <c r="Z1238" s="13"/>
      <c r="AA1238" s="13"/>
      <c r="AB1238" s="13"/>
      <c r="AC1238" s="13"/>
      <c r="AD1238" s="13"/>
      <c r="AE1238" s="13"/>
      <c r="AF1238" s="13"/>
      <c r="AG1238" s="13"/>
      <c r="AH1238" s="13"/>
      <c r="AI1238" s="13"/>
      <c r="AJ1238" s="13"/>
      <c r="AK1238" s="13"/>
      <c r="AL1238" s="13"/>
      <c r="AM1238" s="13"/>
      <c r="AN1238" s="13"/>
      <c r="AO1238" s="13"/>
      <c r="AP1238" s="13"/>
      <c r="AQ1238" s="13"/>
      <c r="AR1238" s="13"/>
      <c r="AS1238" s="13"/>
      <c r="AT1238" s="13"/>
      <c r="AU1238" s="13"/>
      <c r="AV1238" s="13"/>
      <c r="AW1238" s="13"/>
      <c r="AX1238" s="13"/>
      <c r="AY1238" s="13"/>
      <c r="AZ1238" s="13"/>
      <c r="BA1238" s="13"/>
      <c r="BB1238" s="13"/>
      <c r="BC1238" s="13"/>
      <c r="BD1238" s="13"/>
      <c r="BE1238" s="13"/>
      <c r="BF1238" s="13"/>
      <c r="BG1238" s="13"/>
    </row>
    <row r="1239" spans="1:59" x14ac:dyDescent="0.35">
      <c r="A1239" s="13"/>
      <c r="B1239" s="13"/>
      <c r="C1239" s="13"/>
      <c r="D1239" s="13"/>
      <c r="E1239" s="13"/>
      <c r="F1239" s="13"/>
      <c r="G1239" s="13"/>
      <c r="H1239" s="13"/>
      <c r="I1239" s="13"/>
      <c r="J1239" s="13"/>
      <c r="K1239" s="13"/>
      <c r="L1239" s="13"/>
      <c r="M1239" s="13"/>
      <c r="N1239" s="13"/>
      <c r="O1239" s="13"/>
      <c r="P1239" s="13"/>
      <c r="Q1239" s="13"/>
      <c r="R1239" s="13"/>
      <c r="S1239" s="13"/>
      <c r="T1239" s="13"/>
      <c r="U1239" s="13"/>
      <c r="V1239" s="13"/>
      <c r="W1239" s="13"/>
      <c r="X1239" s="13"/>
      <c r="Y1239" s="13"/>
      <c r="Z1239" s="13"/>
      <c r="AA1239" s="13"/>
      <c r="AB1239" s="13"/>
      <c r="AC1239" s="13"/>
      <c r="AD1239" s="13"/>
      <c r="AE1239" s="13"/>
      <c r="AF1239" s="13"/>
      <c r="AG1239" s="13"/>
      <c r="AH1239" s="13"/>
      <c r="AI1239" s="13"/>
      <c r="AJ1239" s="13"/>
      <c r="AK1239" s="13"/>
      <c r="AL1239" s="13"/>
      <c r="AM1239" s="13"/>
      <c r="AN1239" s="13"/>
      <c r="AO1239" s="13"/>
      <c r="AP1239" s="13"/>
      <c r="AQ1239" s="13"/>
      <c r="AR1239" s="13"/>
      <c r="AS1239" s="13"/>
      <c r="AT1239" s="13"/>
      <c r="AU1239" s="13"/>
      <c r="AV1239" s="13"/>
      <c r="AW1239" s="13"/>
      <c r="AX1239" s="13"/>
      <c r="AY1239" s="13"/>
      <c r="AZ1239" s="13"/>
      <c r="BA1239" s="13"/>
      <c r="BB1239" s="13"/>
      <c r="BC1239" s="13"/>
      <c r="BD1239" s="13"/>
      <c r="BE1239" s="13"/>
      <c r="BF1239" s="13"/>
      <c r="BG1239" s="13"/>
    </row>
    <row r="1240" spans="1:59" x14ac:dyDescent="0.35">
      <c r="A1240" s="13"/>
      <c r="B1240" s="13"/>
      <c r="C1240" s="13"/>
      <c r="D1240" s="13"/>
      <c r="E1240" s="13"/>
      <c r="F1240" s="13"/>
      <c r="G1240" s="13"/>
      <c r="H1240" s="13"/>
      <c r="I1240" s="13"/>
      <c r="J1240" s="13"/>
      <c r="K1240" s="13"/>
      <c r="L1240" s="13"/>
      <c r="M1240" s="13"/>
      <c r="N1240" s="13"/>
      <c r="O1240" s="13"/>
      <c r="P1240" s="13"/>
      <c r="Q1240" s="13"/>
      <c r="R1240" s="13"/>
      <c r="S1240" s="13"/>
      <c r="T1240" s="13"/>
      <c r="U1240" s="13"/>
      <c r="V1240" s="13"/>
      <c r="W1240" s="13"/>
      <c r="X1240" s="13"/>
      <c r="Y1240" s="13"/>
      <c r="Z1240" s="13"/>
      <c r="AA1240" s="13"/>
      <c r="AB1240" s="13"/>
      <c r="AC1240" s="13"/>
      <c r="AD1240" s="13"/>
      <c r="AE1240" s="13"/>
      <c r="AF1240" s="13"/>
      <c r="AG1240" s="13"/>
      <c r="AH1240" s="13"/>
      <c r="AI1240" s="13"/>
      <c r="AJ1240" s="13"/>
      <c r="AK1240" s="13"/>
      <c r="AL1240" s="13"/>
      <c r="AM1240" s="13"/>
      <c r="AN1240" s="13"/>
      <c r="AO1240" s="13"/>
      <c r="AP1240" s="13"/>
      <c r="AQ1240" s="13"/>
      <c r="AR1240" s="13"/>
      <c r="AS1240" s="13"/>
      <c r="AT1240" s="13"/>
      <c r="AU1240" s="13"/>
      <c r="AV1240" s="13"/>
      <c r="AW1240" s="13"/>
      <c r="AX1240" s="13"/>
      <c r="AY1240" s="13"/>
      <c r="AZ1240" s="13"/>
      <c r="BA1240" s="13"/>
      <c r="BB1240" s="13"/>
      <c r="BC1240" s="13"/>
      <c r="BD1240" s="13"/>
      <c r="BE1240" s="13"/>
      <c r="BF1240" s="13"/>
      <c r="BG1240" s="13"/>
    </row>
    <row r="1241" spans="1:59" x14ac:dyDescent="0.35">
      <c r="A1241" s="13"/>
      <c r="B1241" s="13"/>
      <c r="C1241" s="13"/>
      <c r="D1241" s="13"/>
      <c r="E1241" s="13"/>
      <c r="F1241" s="13"/>
      <c r="G1241" s="13"/>
      <c r="H1241" s="13"/>
      <c r="I1241" s="13"/>
      <c r="J1241" s="13"/>
      <c r="K1241" s="13"/>
      <c r="L1241" s="13"/>
      <c r="M1241" s="13"/>
      <c r="N1241" s="13"/>
      <c r="O1241" s="13"/>
      <c r="P1241" s="13"/>
      <c r="Q1241" s="13"/>
      <c r="R1241" s="13"/>
      <c r="S1241" s="13"/>
      <c r="T1241" s="13"/>
      <c r="U1241" s="13"/>
      <c r="V1241" s="13"/>
      <c r="W1241" s="13"/>
      <c r="X1241" s="13"/>
      <c r="Y1241" s="13"/>
      <c r="Z1241" s="13"/>
      <c r="AA1241" s="13"/>
      <c r="AB1241" s="13"/>
      <c r="AC1241" s="13"/>
      <c r="AD1241" s="13"/>
      <c r="AE1241" s="13"/>
      <c r="AF1241" s="13"/>
      <c r="AG1241" s="13"/>
      <c r="AH1241" s="13"/>
      <c r="AI1241" s="13"/>
      <c r="AJ1241" s="13"/>
      <c r="AK1241" s="13"/>
      <c r="AL1241" s="13"/>
      <c r="AM1241" s="13"/>
      <c r="AN1241" s="13"/>
      <c r="AO1241" s="13"/>
      <c r="AP1241" s="13"/>
      <c r="AQ1241" s="13"/>
      <c r="AR1241" s="13"/>
      <c r="AS1241" s="13"/>
      <c r="AT1241" s="13"/>
      <c r="AU1241" s="13"/>
      <c r="AV1241" s="13"/>
      <c r="AW1241" s="13"/>
      <c r="AX1241" s="13"/>
      <c r="AY1241" s="13"/>
      <c r="AZ1241" s="13"/>
      <c r="BA1241" s="13"/>
      <c r="BB1241" s="13"/>
      <c r="BC1241" s="13"/>
      <c r="BD1241" s="13"/>
      <c r="BE1241" s="13"/>
      <c r="BF1241" s="13"/>
      <c r="BG1241" s="13"/>
    </row>
    <row r="1242" spans="1:59" x14ac:dyDescent="0.35">
      <c r="A1242" s="13"/>
      <c r="B1242" s="13"/>
      <c r="C1242" s="13"/>
      <c r="D1242" s="13"/>
      <c r="E1242" s="13"/>
      <c r="F1242" s="13"/>
      <c r="G1242" s="13"/>
      <c r="H1242" s="13"/>
      <c r="I1242" s="13"/>
      <c r="J1242" s="13"/>
      <c r="K1242" s="13"/>
      <c r="L1242" s="13"/>
      <c r="M1242" s="13"/>
      <c r="N1242" s="13"/>
      <c r="O1242" s="13"/>
      <c r="P1242" s="13"/>
      <c r="Q1242" s="13"/>
      <c r="R1242" s="13"/>
      <c r="S1242" s="13"/>
      <c r="T1242" s="13"/>
      <c r="U1242" s="13"/>
      <c r="V1242" s="13"/>
      <c r="W1242" s="13"/>
      <c r="X1242" s="13"/>
      <c r="Y1242" s="13"/>
      <c r="Z1242" s="13"/>
      <c r="AA1242" s="13"/>
      <c r="AB1242" s="13"/>
      <c r="AC1242" s="13"/>
      <c r="AD1242" s="13"/>
      <c r="AE1242" s="13"/>
      <c r="AF1242" s="13"/>
      <c r="AG1242" s="13"/>
      <c r="AH1242" s="13"/>
      <c r="AI1242" s="13"/>
      <c r="AJ1242" s="13"/>
      <c r="AK1242" s="13"/>
      <c r="AL1242" s="13"/>
      <c r="AM1242" s="13"/>
      <c r="AN1242" s="13"/>
      <c r="AO1242" s="13"/>
      <c r="AP1242" s="13"/>
      <c r="AQ1242" s="13"/>
      <c r="AR1242" s="13"/>
      <c r="AS1242" s="13"/>
      <c r="AT1242" s="13"/>
      <c r="AU1242" s="13"/>
      <c r="AV1242" s="13"/>
      <c r="AW1242" s="13"/>
      <c r="AX1242" s="13"/>
      <c r="AY1242" s="13"/>
      <c r="AZ1242" s="13"/>
      <c r="BA1242" s="13"/>
      <c r="BB1242" s="13"/>
      <c r="BC1242" s="13"/>
      <c r="BD1242" s="13"/>
      <c r="BE1242" s="13"/>
      <c r="BF1242" s="13"/>
      <c r="BG1242" s="13"/>
    </row>
    <row r="1243" spans="1:59" x14ac:dyDescent="0.35">
      <c r="A1243" s="13"/>
      <c r="B1243" s="13"/>
      <c r="C1243" s="13"/>
      <c r="D1243" s="13"/>
      <c r="E1243" s="13"/>
      <c r="F1243" s="13"/>
      <c r="G1243" s="13"/>
      <c r="H1243" s="13"/>
      <c r="I1243" s="13"/>
      <c r="J1243" s="13"/>
      <c r="K1243" s="13"/>
      <c r="L1243" s="13"/>
      <c r="M1243" s="13"/>
      <c r="N1243" s="13"/>
      <c r="O1243" s="13"/>
      <c r="P1243" s="13"/>
      <c r="Q1243" s="13"/>
      <c r="R1243" s="13"/>
      <c r="S1243" s="13"/>
      <c r="T1243" s="13"/>
      <c r="U1243" s="13"/>
      <c r="V1243" s="13"/>
      <c r="W1243" s="13"/>
      <c r="X1243" s="13"/>
      <c r="Y1243" s="13"/>
      <c r="Z1243" s="13"/>
      <c r="AA1243" s="13"/>
      <c r="AB1243" s="13"/>
      <c r="AC1243" s="13"/>
      <c r="AD1243" s="13"/>
      <c r="AE1243" s="13"/>
      <c r="AF1243" s="13"/>
      <c r="AG1243" s="13"/>
      <c r="AH1243" s="13"/>
      <c r="AI1243" s="13"/>
      <c r="AJ1243" s="13"/>
      <c r="AK1243" s="13"/>
      <c r="AL1243" s="13"/>
      <c r="AM1243" s="13"/>
      <c r="AN1243" s="13"/>
      <c r="AO1243" s="13"/>
      <c r="AP1243" s="13"/>
      <c r="AQ1243" s="13"/>
      <c r="AR1243" s="13"/>
      <c r="AS1243" s="13"/>
      <c r="AT1243" s="13"/>
      <c r="AU1243" s="13"/>
      <c r="AV1243" s="13"/>
      <c r="AW1243" s="13"/>
      <c r="AX1243" s="13"/>
      <c r="AY1243" s="13"/>
      <c r="AZ1243" s="13"/>
      <c r="BA1243" s="13"/>
      <c r="BB1243" s="13"/>
      <c r="BC1243" s="13"/>
      <c r="BD1243" s="13"/>
      <c r="BE1243" s="13"/>
      <c r="BF1243" s="13"/>
      <c r="BG1243" s="13"/>
    </row>
    <row r="1244" spans="1:59" x14ac:dyDescent="0.35">
      <c r="A1244" s="13"/>
      <c r="B1244" s="13"/>
      <c r="C1244" s="13"/>
      <c r="D1244" s="13"/>
      <c r="E1244" s="13"/>
      <c r="F1244" s="13"/>
      <c r="G1244" s="13"/>
      <c r="H1244" s="13"/>
      <c r="I1244" s="13"/>
      <c r="J1244" s="13"/>
      <c r="K1244" s="13"/>
      <c r="L1244" s="13"/>
      <c r="M1244" s="13"/>
      <c r="N1244" s="13"/>
      <c r="O1244" s="13"/>
      <c r="P1244" s="13"/>
      <c r="Q1244" s="13"/>
      <c r="R1244" s="13"/>
      <c r="S1244" s="13"/>
      <c r="T1244" s="13"/>
      <c r="U1244" s="13"/>
      <c r="V1244" s="13"/>
      <c r="W1244" s="13"/>
      <c r="X1244" s="13"/>
      <c r="Y1244" s="13"/>
      <c r="Z1244" s="13"/>
      <c r="AA1244" s="13"/>
      <c r="AB1244" s="13"/>
      <c r="AC1244" s="13"/>
      <c r="AD1244" s="13"/>
      <c r="AE1244" s="13"/>
      <c r="AF1244" s="13"/>
      <c r="AG1244" s="13"/>
      <c r="AH1244" s="13"/>
      <c r="AI1244" s="13"/>
      <c r="AJ1244" s="13"/>
      <c r="AK1244" s="13"/>
      <c r="AL1244" s="13"/>
      <c r="AM1244" s="13"/>
      <c r="AN1244" s="13"/>
      <c r="AO1244" s="13"/>
      <c r="AP1244" s="13"/>
      <c r="AQ1244" s="13"/>
      <c r="AR1244" s="13"/>
      <c r="AS1244" s="13"/>
      <c r="AT1244" s="13"/>
      <c r="AU1244" s="13"/>
      <c r="AV1244" s="13"/>
      <c r="AW1244" s="13"/>
      <c r="AX1244" s="13"/>
      <c r="AY1244" s="13"/>
      <c r="AZ1244" s="13"/>
      <c r="BA1244" s="13"/>
      <c r="BB1244" s="13"/>
      <c r="BC1244" s="13"/>
      <c r="BD1244" s="13"/>
      <c r="BE1244" s="13"/>
      <c r="BF1244" s="13"/>
      <c r="BG1244" s="13"/>
    </row>
    <row r="1245" spans="1:59" x14ac:dyDescent="0.35">
      <c r="A1245" s="13"/>
      <c r="B1245" s="13"/>
      <c r="C1245" s="13"/>
      <c r="D1245" s="13"/>
      <c r="E1245" s="13"/>
      <c r="F1245" s="13"/>
      <c r="G1245" s="13"/>
      <c r="H1245" s="13"/>
      <c r="I1245" s="13"/>
      <c r="J1245" s="13"/>
      <c r="K1245" s="13"/>
      <c r="L1245" s="13"/>
      <c r="M1245" s="13"/>
      <c r="N1245" s="13"/>
      <c r="O1245" s="13"/>
      <c r="P1245" s="13"/>
      <c r="Q1245" s="13"/>
      <c r="R1245" s="13"/>
      <c r="S1245" s="13"/>
      <c r="T1245" s="13"/>
      <c r="U1245" s="13"/>
      <c r="V1245" s="13"/>
      <c r="W1245" s="13"/>
      <c r="X1245" s="13"/>
      <c r="Y1245" s="13"/>
      <c r="Z1245" s="13"/>
      <c r="AA1245" s="13"/>
      <c r="AB1245" s="13"/>
      <c r="AC1245" s="13"/>
      <c r="AD1245" s="13"/>
      <c r="AE1245" s="13"/>
      <c r="AF1245" s="13"/>
      <c r="AG1245" s="13"/>
      <c r="AH1245" s="13"/>
      <c r="AI1245" s="13"/>
      <c r="AJ1245" s="13"/>
      <c r="AK1245" s="13"/>
      <c r="AL1245" s="13"/>
      <c r="AM1245" s="13"/>
      <c r="AN1245" s="13"/>
      <c r="AO1245" s="13"/>
      <c r="AP1245" s="13"/>
      <c r="AQ1245" s="13"/>
      <c r="AR1245" s="13"/>
      <c r="AS1245" s="13"/>
      <c r="AT1245" s="13"/>
      <c r="AU1245" s="13"/>
      <c r="AV1245" s="13"/>
      <c r="AW1245" s="13"/>
      <c r="AX1245" s="13"/>
      <c r="AY1245" s="13"/>
      <c r="AZ1245" s="13"/>
      <c r="BA1245" s="13"/>
      <c r="BB1245" s="13"/>
      <c r="BC1245" s="13"/>
      <c r="BD1245" s="13"/>
      <c r="BE1245" s="13"/>
      <c r="BF1245" s="13"/>
      <c r="BG1245" s="13"/>
    </row>
    <row r="1246" spans="1:59" x14ac:dyDescent="0.35">
      <c r="A1246" s="13"/>
      <c r="B1246" s="13"/>
      <c r="C1246" s="13"/>
      <c r="D1246" s="13"/>
      <c r="E1246" s="13"/>
      <c r="F1246" s="13"/>
      <c r="G1246" s="13"/>
      <c r="H1246" s="13"/>
      <c r="I1246" s="13"/>
      <c r="J1246" s="13"/>
      <c r="K1246" s="13"/>
      <c r="L1246" s="13"/>
      <c r="M1246" s="13"/>
      <c r="N1246" s="13"/>
      <c r="O1246" s="13"/>
      <c r="P1246" s="13"/>
      <c r="Q1246" s="13"/>
      <c r="R1246" s="13"/>
      <c r="S1246" s="13"/>
      <c r="T1246" s="13"/>
      <c r="U1246" s="13"/>
      <c r="V1246" s="13"/>
      <c r="W1246" s="13"/>
      <c r="X1246" s="13"/>
      <c r="Y1246" s="13"/>
      <c r="Z1246" s="13"/>
      <c r="AA1246" s="13"/>
      <c r="AB1246" s="13"/>
      <c r="AC1246" s="13"/>
      <c r="AD1246" s="13"/>
      <c r="AE1246" s="13"/>
      <c r="AF1246" s="13"/>
      <c r="AG1246" s="13"/>
      <c r="AH1246" s="13"/>
      <c r="AI1246" s="13"/>
      <c r="AJ1246" s="13"/>
      <c r="AK1246" s="13"/>
      <c r="AL1246" s="13"/>
      <c r="AM1246" s="13"/>
      <c r="AN1246" s="13"/>
      <c r="AO1246" s="13"/>
      <c r="AP1246" s="13"/>
      <c r="AQ1246" s="13"/>
      <c r="AR1246" s="13"/>
      <c r="AS1246" s="13"/>
      <c r="AT1246" s="13"/>
      <c r="AU1246" s="13"/>
      <c r="AV1246" s="13"/>
      <c r="AW1246" s="13"/>
      <c r="AX1246" s="13"/>
      <c r="AY1246" s="13"/>
      <c r="AZ1246" s="13"/>
      <c r="BA1246" s="13"/>
      <c r="BB1246" s="13"/>
      <c r="BC1246" s="13"/>
      <c r="BD1246" s="13"/>
      <c r="BE1246" s="13"/>
      <c r="BF1246" s="13"/>
      <c r="BG1246" s="13"/>
    </row>
    <row r="1247" spans="1:59" x14ac:dyDescent="0.35">
      <c r="A1247" s="13"/>
      <c r="B1247" s="13"/>
      <c r="C1247" s="13"/>
      <c r="D1247" s="13"/>
      <c r="E1247" s="13"/>
      <c r="F1247" s="13"/>
      <c r="G1247" s="13"/>
      <c r="H1247" s="13"/>
      <c r="I1247" s="13"/>
      <c r="J1247" s="13"/>
      <c r="K1247" s="13"/>
      <c r="L1247" s="13"/>
      <c r="M1247" s="13"/>
      <c r="N1247" s="13"/>
      <c r="O1247" s="13"/>
      <c r="P1247" s="13"/>
      <c r="Q1247" s="13"/>
      <c r="R1247" s="13"/>
      <c r="S1247" s="13"/>
      <c r="T1247" s="13"/>
      <c r="U1247" s="13"/>
      <c r="V1247" s="13"/>
      <c r="W1247" s="13"/>
      <c r="X1247" s="13"/>
      <c r="Y1247" s="13"/>
      <c r="Z1247" s="13"/>
      <c r="AA1247" s="13"/>
      <c r="AB1247" s="13"/>
      <c r="AC1247" s="13"/>
      <c r="AD1247" s="13"/>
      <c r="AE1247" s="13"/>
      <c r="AF1247" s="13"/>
      <c r="AG1247" s="13"/>
      <c r="AH1247" s="13"/>
      <c r="AI1247" s="13"/>
      <c r="AJ1247" s="13"/>
      <c r="AK1247" s="13"/>
      <c r="AL1247" s="13"/>
      <c r="AM1247" s="13"/>
      <c r="AN1247" s="13"/>
      <c r="AO1247" s="13"/>
      <c r="AP1247" s="13"/>
      <c r="AQ1247" s="13"/>
      <c r="AR1247" s="13"/>
      <c r="AS1247" s="13"/>
      <c r="AT1247" s="13"/>
      <c r="AU1247" s="13"/>
      <c r="AV1247" s="13"/>
      <c r="AW1247" s="13"/>
      <c r="AX1247" s="13"/>
      <c r="AY1247" s="13"/>
      <c r="AZ1247" s="13"/>
      <c r="BA1247" s="13"/>
      <c r="BB1247" s="13"/>
      <c r="BC1247" s="13"/>
      <c r="BD1247" s="13"/>
      <c r="BE1247" s="13"/>
      <c r="BF1247" s="13"/>
      <c r="BG1247" s="13"/>
    </row>
    <row r="1248" spans="1:59" x14ac:dyDescent="0.35">
      <c r="A1248" s="13"/>
      <c r="B1248" s="13"/>
      <c r="C1248" s="13"/>
      <c r="D1248" s="13"/>
      <c r="E1248" s="13"/>
      <c r="F1248" s="13"/>
      <c r="G1248" s="13"/>
      <c r="H1248" s="13"/>
      <c r="I1248" s="13"/>
      <c r="J1248" s="13"/>
      <c r="K1248" s="13"/>
      <c r="L1248" s="13"/>
      <c r="M1248" s="13"/>
      <c r="N1248" s="13"/>
      <c r="O1248" s="13"/>
      <c r="P1248" s="13"/>
      <c r="Q1248" s="13"/>
      <c r="R1248" s="13"/>
      <c r="S1248" s="13"/>
      <c r="T1248" s="13"/>
      <c r="U1248" s="13"/>
      <c r="V1248" s="13"/>
      <c r="W1248" s="13"/>
      <c r="X1248" s="13"/>
      <c r="Y1248" s="13"/>
      <c r="Z1248" s="13"/>
      <c r="AA1248" s="13"/>
      <c r="AB1248" s="13"/>
      <c r="AC1248" s="13"/>
      <c r="AD1248" s="13"/>
      <c r="AE1248" s="13"/>
      <c r="AF1248" s="13"/>
      <c r="AG1248" s="13"/>
      <c r="AH1248" s="13"/>
      <c r="AI1248" s="13"/>
      <c r="AJ1248" s="13"/>
      <c r="AK1248" s="13"/>
      <c r="AL1248" s="13"/>
      <c r="AM1248" s="13"/>
      <c r="AN1248" s="13"/>
      <c r="AO1248" s="13"/>
      <c r="AP1248" s="13"/>
      <c r="AQ1248" s="13"/>
      <c r="AR1248" s="13"/>
      <c r="AS1248" s="13"/>
      <c r="AT1248" s="13"/>
      <c r="AU1248" s="13"/>
      <c r="AV1248" s="13"/>
      <c r="AW1248" s="13"/>
      <c r="AX1248" s="13"/>
      <c r="AY1248" s="13"/>
      <c r="AZ1248" s="13"/>
      <c r="BA1248" s="13"/>
      <c r="BB1248" s="13"/>
      <c r="BC1248" s="13"/>
      <c r="BD1248" s="13"/>
      <c r="BE1248" s="13"/>
      <c r="BF1248" s="13"/>
      <c r="BG1248" s="13"/>
    </row>
    <row r="1249" spans="1:59" x14ac:dyDescent="0.35">
      <c r="A1249" s="13"/>
      <c r="B1249" s="13"/>
      <c r="C1249" s="13"/>
      <c r="D1249" s="13"/>
      <c r="E1249" s="13"/>
      <c r="F1249" s="13"/>
      <c r="G1249" s="13"/>
      <c r="H1249" s="13"/>
      <c r="I1249" s="13"/>
      <c r="J1249" s="13"/>
      <c r="K1249" s="13"/>
      <c r="L1249" s="13"/>
      <c r="M1249" s="13"/>
      <c r="N1249" s="13"/>
      <c r="O1249" s="13"/>
      <c r="P1249" s="13"/>
      <c r="Q1249" s="13"/>
      <c r="R1249" s="13"/>
      <c r="S1249" s="13"/>
      <c r="T1249" s="13"/>
      <c r="U1249" s="13"/>
      <c r="V1249" s="13"/>
      <c r="W1249" s="13"/>
      <c r="X1249" s="13"/>
      <c r="Y1249" s="13"/>
      <c r="Z1249" s="13"/>
      <c r="AA1249" s="13"/>
      <c r="AB1249" s="13"/>
      <c r="AC1249" s="13"/>
      <c r="AD1249" s="13"/>
      <c r="AE1249" s="13"/>
      <c r="AF1249" s="13"/>
      <c r="AG1249" s="13"/>
      <c r="AH1249" s="13"/>
      <c r="AI1249" s="13"/>
      <c r="AJ1249" s="13"/>
      <c r="AK1249" s="13"/>
      <c r="AL1249" s="13"/>
      <c r="AM1249" s="13"/>
      <c r="AN1249" s="13"/>
      <c r="AO1249" s="13"/>
      <c r="AP1249" s="13"/>
      <c r="AQ1249" s="13"/>
      <c r="AR1249" s="13"/>
      <c r="AS1249" s="13"/>
      <c r="AT1249" s="13"/>
      <c r="AU1249" s="13"/>
      <c r="AV1249" s="13"/>
      <c r="AW1249" s="13"/>
      <c r="AX1249" s="13"/>
      <c r="AY1249" s="13"/>
      <c r="AZ1249" s="13"/>
      <c r="BA1249" s="13"/>
      <c r="BB1249" s="13"/>
      <c r="BC1249" s="13"/>
      <c r="BD1249" s="13"/>
      <c r="BE1249" s="13"/>
      <c r="BF1249" s="13"/>
      <c r="BG1249" s="13"/>
    </row>
    <row r="1250" spans="1:59" x14ac:dyDescent="0.35">
      <c r="A1250" s="13"/>
      <c r="B1250" s="13"/>
      <c r="C1250" s="13"/>
      <c r="D1250" s="13"/>
      <c r="E1250" s="13"/>
      <c r="F1250" s="13"/>
      <c r="G1250" s="13"/>
      <c r="H1250" s="13"/>
      <c r="I1250" s="13"/>
      <c r="J1250" s="13"/>
      <c r="K1250" s="13"/>
      <c r="L1250" s="13"/>
      <c r="M1250" s="13"/>
      <c r="N1250" s="13"/>
      <c r="O1250" s="13"/>
      <c r="P1250" s="13"/>
      <c r="Q1250" s="13"/>
      <c r="R1250" s="13"/>
      <c r="S1250" s="13"/>
      <c r="T1250" s="13"/>
      <c r="U1250" s="13"/>
      <c r="V1250" s="13"/>
      <c r="W1250" s="13"/>
      <c r="X1250" s="13"/>
      <c r="Y1250" s="13"/>
      <c r="Z1250" s="13"/>
      <c r="AA1250" s="13"/>
      <c r="AB1250" s="13"/>
      <c r="AC1250" s="13"/>
      <c r="AD1250" s="13"/>
      <c r="AE1250" s="13"/>
      <c r="AF1250" s="13"/>
      <c r="AG1250" s="13"/>
      <c r="AH1250" s="13"/>
      <c r="AI1250" s="13"/>
      <c r="AJ1250" s="13"/>
      <c r="AK1250" s="13"/>
      <c r="AL1250" s="13"/>
      <c r="AM1250" s="13"/>
      <c r="AN1250" s="13"/>
      <c r="AO1250" s="13"/>
      <c r="AP1250" s="13"/>
      <c r="AQ1250" s="13"/>
      <c r="AR1250" s="13"/>
      <c r="AS1250" s="13"/>
      <c r="AT1250" s="13"/>
      <c r="AU1250" s="13"/>
      <c r="AV1250" s="13"/>
      <c r="AW1250" s="13"/>
      <c r="AX1250" s="13"/>
      <c r="AY1250" s="13"/>
      <c r="AZ1250" s="13"/>
      <c r="BA1250" s="13"/>
      <c r="BB1250" s="13"/>
      <c r="BC1250" s="13"/>
      <c r="BD1250" s="13"/>
      <c r="BE1250" s="13"/>
      <c r="BF1250" s="13"/>
      <c r="BG1250" s="13"/>
    </row>
    <row r="1251" spans="1:59" x14ac:dyDescent="0.35">
      <c r="A1251" s="13"/>
      <c r="B1251" s="13"/>
      <c r="C1251" s="13"/>
      <c r="D1251" s="13"/>
      <c r="E1251" s="13"/>
      <c r="F1251" s="13"/>
      <c r="G1251" s="13"/>
      <c r="H1251" s="13"/>
      <c r="I1251" s="13"/>
      <c r="J1251" s="13"/>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c r="AK1251" s="13"/>
      <c r="AL1251" s="13"/>
      <c r="AM1251" s="13"/>
      <c r="AN1251" s="13"/>
      <c r="AO1251" s="13"/>
      <c r="AP1251" s="13"/>
      <c r="AQ1251" s="13"/>
      <c r="AR1251" s="13"/>
      <c r="AS1251" s="13"/>
      <c r="AT1251" s="13"/>
      <c r="AU1251" s="13"/>
      <c r="AV1251" s="13"/>
      <c r="AW1251" s="13"/>
      <c r="AX1251" s="13"/>
      <c r="AY1251" s="13"/>
      <c r="AZ1251" s="13"/>
      <c r="BA1251" s="13"/>
      <c r="BB1251" s="13"/>
      <c r="BC1251" s="13"/>
      <c r="BD1251" s="13"/>
      <c r="BE1251" s="13"/>
      <c r="BF1251" s="13"/>
      <c r="BG1251" s="13"/>
    </row>
    <row r="1252" spans="1:59" x14ac:dyDescent="0.35">
      <c r="A1252" s="13"/>
      <c r="B1252" s="13"/>
      <c r="C1252" s="13"/>
      <c r="D1252" s="13"/>
      <c r="E1252" s="13"/>
      <c r="F1252" s="13"/>
      <c r="G1252" s="13"/>
      <c r="H1252" s="13"/>
      <c r="I1252" s="13"/>
      <c r="J1252" s="13"/>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c r="AK1252" s="13"/>
      <c r="AL1252" s="13"/>
      <c r="AM1252" s="13"/>
      <c r="AN1252" s="13"/>
      <c r="AO1252" s="13"/>
      <c r="AP1252" s="13"/>
      <c r="AQ1252" s="13"/>
      <c r="AR1252" s="13"/>
      <c r="AS1252" s="13"/>
      <c r="AT1252" s="13"/>
      <c r="AU1252" s="13"/>
      <c r="AV1252" s="13"/>
      <c r="AW1252" s="13"/>
      <c r="AX1252" s="13"/>
      <c r="AY1252" s="13"/>
      <c r="AZ1252" s="13"/>
      <c r="BA1252" s="13"/>
      <c r="BB1252" s="13"/>
      <c r="BC1252" s="13"/>
      <c r="BD1252" s="13"/>
      <c r="BE1252" s="13"/>
      <c r="BF1252" s="13"/>
      <c r="BG1252" s="13"/>
    </row>
    <row r="1253" spans="1:59" x14ac:dyDescent="0.35">
      <c r="A1253" s="13"/>
      <c r="B1253" s="13"/>
      <c r="C1253" s="13"/>
      <c r="D1253" s="13"/>
      <c r="E1253" s="13"/>
      <c r="F1253" s="13"/>
      <c r="G1253" s="13"/>
      <c r="H1253" s="13"/>
      <c r="I1253" s="13"/>
      <c r="J1253" s="13"/>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c r="AK1253" s="13"/>
      <c r="AL1253" s="13"/>
      <c r="AM1253" s="13"/>
      <c r="AN1253" s="13"/>
      <c r="AO1253" s="13"/>
      <c r="AP1253" s="13"/>
      <c r="AQ1253" s="13"/>
      <c r="AR1253" s="13"/>
      <c r="AS1253" s="13"/>
      <c r="AT1253" s="13"/>
      <c r="AU1253" s="13"/>
      <c r="AV1253" s="13"/>
      <c r="AW1253" s="13"/>
      <c r="AX1253" s="13"/>
      <c r="AY1253" s="13"/>
      <c r="AZ1253" s="13"/>
      <c r="BA1253" s="13"/>
      <c r="BB1253" s="13"/>
      <c r="BC1253" s="13"/>
      <c r="BD1253" s="13"/>
      <c r="BE1253" s="13"/>
      <c r="BF1253" s="13"/>
      <c r="BG1253" s="13"/>
    </row>
    <row r="1254" spans="1:59" x14ac:dyDescent="0.35">
      <c r="A1254" s="13"/>
      <c r="B1254" s="13"/>
      <c r="C1254" s="13"/>
      <c r="D1254" s="13"/>
      <c r="E1254" s="13"/>
      <c r="F1254" s="13"/>
      <c r="G1254" s="13"/>
      <c r="H1254" s="13"/>
      <c r="I1254" s="13"/>
      <c r="J1254" s="13"/>
      <c r="K1254" s="13"/>
      <c r="L1254" s="13"/>
      <c r="M1254" s="13"/>
      <c r="N1254" s="13"/>
      <c r="O1254" s="13"/>
      <c r="P1254" s="13"/>
      <c r="Q1254" s="13"/>
      <c r="R1254" s="13"/>
      <c r="S1254" s="13"/>
      <c r="T1254" s="13"/>
      <c r="U1254" s="13"/>
      <c r="V1254" s="13"/>
      <c r="W1254" s="13"/>
      <c r="X1254" s="13"/>
      <c r="Y1254" s="13"/>
      <c r="Z1254" s="13"/>
      <c r="AA1254" s="13"/>
      <c r="AB1254" s="13"/>
      <c r="AC1254" s="13"/>
      <c r="AD1254" s="13"/>
      <c r="AE1254" s="13"/>
      <c r="AF1254" s="13"/>
      <c r="AG1254" s="13"/>
      <c r="AH1254" s="13"/>
      <c r="AI1254" s="13"/>
      <c r="AJ1254" s="13"/>
      <c r="AK1254" s="13"/>
      <c r="AL1254" s="13"/>
      <c r="AM1254" s="13"/>
      <c r="AN1254" s="13"/>
      <c r="AO1254" s="13"/>
      <c r="AP1254" s="13"/>
      <c r="AQ1254" s="13"/>
      <c r="AR1254" s="13"/>
      <c r="AS1254" s="13"/>
      <c r="AT1254" s="13"/>
      <c r="AU1254" s="13"/>
      <c r="AV1254" s="13"/>
      <c r="AW1254" s="13"/>
      <c r="AX1254" s="13"/>
      <c r="AY1254" s="13"/>
      <c r="AZ1254" s="13"/>
      <c r="BA1254" s="13"/>
      <c r="BB1254" s="13"/>
      <c r="BC1254" s="13"/>
      <c r="BD1254" s="13"/>
      <c r="BE1254" s="13"/>
      <c r="BF1254" s="13"/>
      <c r="BG1254" s="13"/>
    </row>
    <row r="1255" spans="1:59" x14ac:dyDescent="0.35">
      <c r="A1255" s="13"/>
      <c r="B1255" s="13"/>
      <c r="C1255" s="13"/>
      <c r="D1255" s="13"/>
      <c r="E1255" s="13"/>
      <c r="F1255" s="13"/>
      <c r="G1255" s="13"/>
      <c r="H1255" s="13"/>
      <c r="I1255" s="13"/>
      <c r="J1255" s="13"/>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c r="AK1255" s="13"/>
      <c r="AL1255" s="13"/>
      <c r="AM1255" s="13"/>
      <c r="AN1255" s="13"/>
      <c r="AO1255" s="13"/>
      <c r="AP1255" s="13"/>
      <c r="AQ1255" s="13"/>
      <c r="AR1255" s="13"/>
      <c r="AS1255" s="13"/>
      <c r="AT1255" s="13"/>
      <c r="AU1255" s="13"/>
      <c r="AV1255" s="13"/>
      <c r="AW1255" s="13"/>
      <c r="AX1255" s="13"/>
      <c r="AY1255" s="13"/>
      <c r="AZ1255" s="13"/>
      <c r="BA1255" s="13"/>
      <c r="BB1255" s="13"/>
      <c r="BC1255" s="13"/>
      <c r="BD1255" s="13"/>
      <c r="BE1255" s="13"/>
      <c r="BF1255" s="13"/>
      <c r="BG1255" s="13"/>
    </row>
    <row r="1256" spans="1:59" x14ac:dyDescent="0.35">
      <c r="A1256" s="13"/>
      <c r="B1256" s="13"/>
      <c r="C1256" s="13"/>
      <c r="D1256" s="13"/>
      <c r="E1256" s="13"/>
      <c r="F1256" s="13"/>
      <c r="G1256" s="13"/>
      <c r="H1256" s="13"/>
      <c r="I1256" s="13"/>
      <c r="J1256" s="13"/>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c r="AK1256" s="13"/>
      <c r="AL1256" s="13"/>
      <c r="AM1256" s="13"/>
      <c r="AN1256" s="13"/>
      <c r="AO1256" s="13"/>
      <c r="AP1256" s="13"/>
      <c r="AQ1256" s="13"/>
      <c r="AR1256" s="13"/>
      <c r="AS1256" s="13"/>
      <c r="AT1256" s="13"/>
      <c r="AU1256" s="13"/>
      <c r="AV1256" s="13"/>
      <c r="AW1256" s="13"/>
      <c r="AX1256" s="13"/>
      <c r="AY1256" s="13"/>
      <c r="AZ1256" s="13"/>
      <c r="BA1256" s="13"/>
      <c r="BB1256" s="13"/>
      <c r="BC1256" s="13"/>
      <c r="BD1256" s="13"/>
      <c r="BE1256" s="13"/>
      <c r="BF1256" s="13"/>
      <c r="BG1256" s="13"/>
    </row>
    <row r="1257" spans="1:59" x14ac:dyDescent="0.35">
      <c r="A1257" s="13"/>
      <c r="B1257" s="13"/>
      <c r="C1257" s="13"/>
      <c r="D1257" s="13"/>
      <c r="E1257" s="13"/>
      <c r="F1257" s="13"/>
      <c r="G1257" s="13"/>
      <c r="H1257" s="13"/>
      <c r="I1257" s="13"/>
      <c r="J1257" s="13"/>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c r="AK1257" s="13"/>
      <c r="AL1257" s="13"/>
      <c r="AM1257" s="13"/>
      <c r="AN1257" s="13"/>
      <c r="AO1257" s="13"/>
      <c r="AP1257" s="13"/>
      <c r="AQ1257" s="13"/>
      <c r="AR1257" s="13"/>
      <c r="AS1257" s="13"/>
      <c r="AT1257" s="13"/>
      <c r="AU1257" s="13"/>
      <c r="AV1257" s="13"/>
      <c r="AW1257" s="13"/>
      <c r="AX1257" s="13"/>
      <c r="AY1257" s="13"/>
      <c r="AZ1257" s="13"/>
      <c r="BA1257" s="13"/>
      <c r="BB1257" s="13"/>
      <c r="BC1257" s="13"/>
      <c r="BD1257" s="13"/>
      <c r="BE1257" s="13"/>
      <c r="BF1257" s="13"/>
      <c r="BG1257" s="13"/>
    </row>
    <row r="1258" spans="1:59" x14ac:dyDescent="0.35">
      <c r="A1258" s="13"/>
      <c r="B1258" s="13"/>
      <c r="C1258" s="13"/>
      <c r="D1258" s="13"/>
      <c r="E1258" s="13"/>
      <c r="F1258" s="13"/>
      <c r="G1258" s="13"/>
      <c r="H1258" s="13"/>
      <c r="I1258" s="13"/>
      <c r="J1258" s="13"/>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c r="AK1258" s="13"/>
      <c r="AL1258" s="13"/>
      <c r="AM1258" s="13"/>
      <c r="AN1258" s="13"/>
      <c r="AO1258" s="13"/>
      <c r="AP1258" s="13"/>
      <c r="AQ1258" s="13"/>
      <c r="AR1258" s="13"/>
      <c r="AS1258" s="13"/>
      <c r="AT1258" s="13"/>
      <c r="AU1258" s="13"/>
      <c r="AV1258" s="13"/>
      <c r="AW1258" s="13"/>
      <c r="AX1258" s="13"/>
      <c r="AY1258" s="13"/>
      <c r="AZ1258" s="13"/>
      <c r="BA1258" s="13"/>
      <c r="BB1258" s="13"/>
      <c r="BC1258" s="13"/>
      <c r="BD1258" s="13"/>
      <c r="BE1258" s="13"/>
      <c r="BF1258" s="13"/>
      <c r="BG1258" s="13"/>
    </row>
    <row r="1259" spans="1:59" x14ac:dyDescent="0.35">
      <c r="A1259" s="13"/>
      <c r="B1259" s="13"/>
      <c r="C1259" s="13"/>
      <c r="D1259" s="13"/>
      <c r="E1259" s="13"/>
      <c r="F1259" s="13"/>
      <c r="G1259" s="13"/>
      <c r="H1259" s="13"/>
      <c r="I1259" s="13"/>
      <c r="J1259" s="13"/>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c r="AK1259" s="13"/>
      <c r="AL1259" s="13"/>
      <c r="AM1259" s="13"/>
      <c r="AN1259" s="13"/>
      <c r="AO1259" s="13"/>
      <c r="AP1259" s="13"/>
      <c r="AQ1259" s="13"/>
      <c r="AR1259" s="13"/>
      <c r="AS1259" s="13"/>
      <c r="AT1259" s="13"/>
      <c r="AU1259" s="13"/>
      <c r="AV1259" s="13"/>
      <c r="AW1259" s="13"/>
      <c r="AX1259" s="13"/>
      <c r="AY1259" s="13"/>
      <c r="AZ1259" s="13"/>
      <c r="BA1259" s="13"/>
      <c r="BB1259" s="13"/>
      <c r="BC1259" s="13"/>
      <c r="BD1259" s="13"/>
      <c r="BE1259" s="13"/>
      <c r="BF1259" s="13"/>
      <c r="BG1259" s="13"/>
    </row>
    <row r="1260" spans="1:59" x14ac:dyDescent="0.35">
      <c r="A1260" s="13"/>
      <c r="B1260" s="13"/>
      <c r="C1260" s="13"/>
      <c r="D1260" s="13"/>
      <c r="E1260" s="13"/>
      <c r="F1260" s="13"/>
      <c r="G1260" s="13"/>
      <c r="H1260" s="13"/>
      <c r="I1260" s="13"/>
      <c r="J1260" s="13"/>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c r="AK1260" s="13"/>
      <c r="AL1260" s="13"/>
      <c r="AM1260" s="13"/>
      <c r="AN1260" s="13"/>
      <c r="AO1260" s="13"/>
      <c r="AP1260" s="13"/>
      <c r="AQ1260" s="13"/>
      <c r="AR1260" s="13"/>
      <c r="AS1260" s="13"/>
      <c r="AT1260" s="13"/>
      <c r="AU1260" s="13"/>
      <c r="AV1260" s="13"/>
      <c r="AW1260" s="13"/>
      <c r="AX1260" s="13"/>
      <c r="AY1260" s="13"/>
      <c r="AZ1260" s="13"/>
      <c r="BA1260" s="13"/>
      <c r="BB1260" s="13"/>
      <c r="BC1260" s="13"/>
      <c r="BD1260" s="13"/>
      <c r="BE1260" s="13"/>
      <c r="BF1260" s="13"/>
      <c r="BG1260" s="13"/>
    </row>
    <row r="1261" spans="1:59" x14ac:dyDescent="0.35">
      <c r="A1261" s="13"/>
      <c r="B1261" s="13"/>
      <c r="C1261" s="13"/>
      <c r="D1261" s="13"/>
      <c r="E1261" s="13"/>
      <c r="F1261" s="13"/>
      <c r="G1261" s="13"/>
      <c r="H1261" s="13"/>
      <c r="I1261" s="13"/>
      <c r="J1261" s="13"/>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c r="AK1261" s="13"/>
      <c r="AL1261" s="13"/>
      <c r="AM1261" s="13"/>
      <c r="AN1261" s="13"/>
      <c r="AO1261" s="13"/>
      <c r="AP1261" s="13"/>
      <c r="AQ1261" s="13"/>
      <c r="AR1261" s="13"/>
      <c r="AS1261" s="13"/>
      <c r="AT1261" s="13"/>
      <c r="AU1261" s="13"/>
      <c r="AV1261" s="13"/>
      <c r="AW1261" s="13"/>
      <c r="AX1261" s="13"/>
      <c r="AY1261" s="13"/>
      <c r="AZ1261" s="13"/>
      <c r="BA1261" s="13"/>
      <c r="BB1261" s="13"/>
      <c r="BC1261" s="13"/>
      <c r="BD1261" s="13"/>
      <c r="BE1261" s="13"/>
      <c r="BF1261" s="13"/>
      <c r="BG1261" s="13"/>
    </row>
    <row r="1262" spans="1:59" x14ac:dyDescent="0.35">
      <c r="A1262" s="13"/>
      <c r="B1262" s="13"/>
      <c r="C1262" s="13"/>
      <c r="D1262" s="13"/>
      <c r="E1262" s="13"/>
      <c r="F1262" s="13"/>
      <c r="G1262" s="13"/>
      <c r="H1262" s="13"/>
      <c r="I1262" s="13"/>
      <c r="J1262" s="13"/>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c r="AK1262" s="13"/>
      <c r="AL1262" s="13"/>
      <c r="AM1262" s="13"/>
      <c r="AN1262" s="13"/>
      <c r="AO1262" s="13"/>
      <c r="AP1262" s="13"/>
      <c r="AQ1262" s="13"/>
      <c r="AR1262" s="13"/>
      <c r="AS1262" s="13"/>
      <c r="AT1262" s="13"/>
      <c r="AU1262" s="13"/>
      <c r="AV1262" s="13"/>
      <c r="AW1262" s="13"/>
      <c r="AX1262" s="13"/>
      <c r="AY1262" s="13"/>
      <c r="AZ1262" s="13"/>
      <c r="BA1262" s="13"/>
      <c r="BB1262" s="13"/>
      <c r="BC1262" s="13"/>
      <c r="BD1262" s="13"/>
      <c r="BE1262" s="13"/>
      <c r="BF1262" s="13"/>
      <c r="BG1262" s="13"/>
    </row>
    <row r="1263" spans="1:59" x14ac:dyDescent="0.35">
      <c r="A1263" s="13"/>
      <c r="B1263" s="13"/>
      <c r="C1263" s="13"/>
      <c r="D1263" s="13"/>
      <c r="E1263" s="13"/>
      <c r="F1263" s="13"/>
      <c r="G1263" s="13"/>
      <c r="H1263" s="13"/>
      <c r="I1263" s="13"/>
      <c r="J1263" s="13"/>
      <c r="K1263" s="13"/>
      <c r="L1263" s="13"/>
      <c r="M1263" s="13"/>
      <c r="N1263" s="13"/>
      <c r="O1263" s="13"/>
      <c r="P1263" s="13"/>
      <c r="Q1263" s="13"/>
      <c r="R1263" s="13"/>
      <c r="S1263" s="13"/>
      <c r="T1263" s="13"/>
      <c r="U1263" s="13"/>
      <c r="V1263" s="13"/>
      <c r="W1263" s="13"/>
      <c r="X1263" s="13"/>
      <c r="Y1263" s="13"/>
      <c r="Z1263" s="13"/>
      <c r="AA1263" s="13"/>
      <c r="AB1263" s="13"/>
      <c r="AC1263" s="13"/>
      <c r="AD1263" s="13"/>
      <c r="AE1263" s="13"/>
      <c r="AF1263" s="13"/>
      <c r="AG1263" s="13"/>
      <c r="AH1263" s="13"/>
      <c r="AI1263" s="13"/>
      <c r="AJ1263" s="13"/>
      <c r="AK1263" s="13"/>
      <c r="AL1263" s="13"/>
      <c r="AM1263" s="13"/>
      <c r="AN1263" s="13"/>
      <c r="AO1263" s="13"/>
      <c r="AP1263" s="13"/>
      <c r="AQ1263" s="13"/>
      <c r="AR1263" s="13"/>
      <c r="AS1263" s="13"/>
      <c r="AT1263" s="13"/>
      <c r="AU1263" s="13"/>
      <c r="AV1263" s="13"/>
      <c r="AW1263" s="13"/>
      <c r="AX1263" s="13"/>
      <c r="AY1263" s="13"/>
      <c r="AZ1263" s="13"/>
      <c r="BA1263" s="13"/>
      <c r="BB1263" s="13"/>
      <c r="BC1263" s="13"/>
      <c r="BD1263" s="13"/>
      <c r="BE1263" s="13"/>
      <c r="BF1263" s="13"/>
      <c r="BG1263" s="13"/>
    </row>
    <row r="1264" spans="1:59" x14ac:dyDescent="0.35">
      <c r="A1264" s="13"/>
      <c r="B1264" s="13"/>
      <c r="C1264" s="13"/>
      <c r="D1264" s="13"/>
      <c r="E1264" s="13"/>
      <c r="F1264" s="13"/>
      <c r="G1264" s="13"/>
      <c r="H1264" s="13"/>
      <c r="I1264" s="13"/>
      <c r="J1264" s="13"/>
      <c r="K1264" s="13"/>
      <c r="L1264" s="13"/>
      <c r="M1264" s="13"/>
      <c r="N1264" s="13"/>
      <c r="O1264" s="13"/>
      <c r="P1264" s="13"/>
      <c r="Q1264" s="13"/>
      <c r="R1264" s="13"/>
      <c r="S1264" s="13"/>
      <c r="T1264" s="13"/>
      <c r="U1264" s="13"/>
      <c r="V1264" s="13"/>
      <c r="W1264" s="13"/>
      <c r="X1264" s="13"/>
      <c r="Y1264" s="13"/>
      <c r="Z1264" s="13"/>
      <c r="AA1264" s="13"/>
      <c r="AB1264" s="13"/>
      <c r="AC1264" s="13"/>
      <c r="AD1264" s="13"/>
      <c r="AE1264" s="13"/>
      <c r="AF1264" s="13"/>
      <c r="AG1264" s="13"/>
      <c r="AH1264" s="13"/>
      <c r="AI1264" s="13"/>
      <c r="AJ1264" s="13"/>
      <c r="AK1264" s="13"/>
      <c r="AL1264" s="13"/>
      <c r="AM1264" s="13"/>
      <c r="AN1264" s="13"/>
      <c r="AO1264" s="13"/>
      <c r="AP1264" s="13"/>
      <c r="AQ1264" s="13"/>
      <c r="AR1264" s="13"/>
      <c r="AS1264" s="13"/>
      <c r="AT1264" s="13"/>
      <c r="AU1264" s="13"/>
      <c r="AV1264" s="13"/>
      <c r="AW1264" s="13"/>
      <c r="AX1264" s="13"/>
      <c r="AY1264" s="13"/>
      <c r="AZ1264" s="13"/>
      <c r="BA1264" s="13"/>
      <c r="BB1264" s="13"/>
      <c r="BC1264" s="13"/>
      <c r="BD1264" s="13"/>
      <c r="BE1264" s="13"/>
      <c r="BF1264" s="13"/>
      <c r="BG1264" s="13"/>
    </row>
    <row r="1265" spans="1:59" x14ac:dyDescent="0.35">
      <c r="A1265" s="13"/>
      <c r="B1265" s="13"/>
      <c r="C1265" s="13"/>
      <c r="D1265" s="13"/>
      <c r="E1265" s="13"/>
      <c r="F1265" s="13"/>
      <c r="G1265" s="13"/>
      <c r="H1265" s="13"/>
      <c r="I1265" s="13"/>
      <c r="J1265" s="13"/>
      <c r="K1265" s="13"/>
      <c r="L1265" s="13"/>
      <c r="M1265" s="13"/>
      <c r="N1265" s="13"/>
      <c r="O1265" s="13"/>
      <c r="P1265" s="13"/>
      <c r="Q1265" s="13"/>
      <c r="R1265" s="13"/>
      <c r="S1265" s="13"/>
      <c r="T1265" s="13"/>
      <c r="U1265" s="13"/>
      <c r="V1265" s="13"/>
      <c r="W1265" s="13"/>
      <c r="X1265" s="13"/>
      <c r="Y1265" s="13"/>
      <c r="Z1265" s="13"/>
      <c r="AA1265" s="13"/>
      <c r="AB1265" s="13"/>
      <c r="AC1265" s="13"/>
      <c r="AD1265" s="13"/>
      <c r="AE1265" s="13"/>
      <c r="AF1265" s="13"/>
      <c r="AG1265" s="13"/>
      <c r="AH1265" s="13"/>
      <c r="AI1265" s="13"/>
      <c r="AJ1265" s="13"/>
      <c r="AK1265" s="13"/>
      <c r="AL1265" s="13"/>
      <c r="AM1265" s="13"/>
      <c r="AN1265" s="13"/>
      <c r="AO1265" s="13"/>
      <c r="AP1265" s="13"/>
      <c r="AQ1265" s="13"/>
      <c r="AR1265" s="13"/>
      <c r="AS1265" s="13"/>
      <c r="AT1265" s="13"/>
      <c r="AU1265" s="13"/>
      <c r="AV1265" s="13"/>
      <c r="AW1265" s="13"/>
      <c r="AX1265" s="13"/>
      <c r="AY1265" s="13"/>
      <c r="AZ1265" s="13"/>
      <c r="BA1265" s="13"/>
      <c r="BB1265" s="13"/>
      <c r="BC1265" s="13"/>
      <c r="BD1265" s="13"/>
      <c r="BE1265" s="13"/>
      <c r="BF1265" s="13"/>
      <c r="BG1265" s="13"/>
    </row>
    <row r="1266" spans="1:59" x14ac:dyDescent="0.35">
      <c r="A1266" s="13"/>
      <c r="B1266" s="13"/>
      <c r="C1266" s="13"/>
      <c r="D1266" s="13"/>
      <c r="E1266" s="13"/>
      <c r="F1266" s="13"/>
      <c r="G1266" s="13"/>
      <c r="H1266" s="13"/>
      <c r="I1266" s="13"/>
      <c r="J1266" s="13"/>
      <c r="K1266" s="13"/>
      <c r="L1266" s="13"/>
      <c r="M1266" s="13"/>
      <c r="N1266" s="13"/>
      <c r="O1266" s="13"/>
      <c r="P1266" s="13"/>
      <c r="Q1266" s="13"/>
      <c r="R1266" s="13"/>
      <c r="S1266" s="13"/>
      <c r="T1266" s="13"/>
      <c r="U1266" s="13"/>
      <c r="V1266" s="13"/>
      <c r="W1266" s="13"/>
      <c r="X1266" s="13"/>
      <c r="Y1266" s="13"/>
      <c r="Z1266" s="13"/>
      <c r="AA1266" s="13"/>
      <c r="AB1266" s="13"/>
      <c r="AC1266" s="13"/>
      <c r="AD1266" s="13"/>
      <c r="AE1266" s="13"/>
      <c r="AF1266" s="13"/>
      <c r="AG1266" s="13"/>
      <c r="AH1266" s="13"/>
      <c r="AI1266" s="13"/>
      <c r="AJ1266" s="13"/>
      <c r="AK1266" s="13"/>
      <c r="AL1266" s="13"/>
      <c r="AM1266" s="13"/>
      <c r="AN1266" s="13"/>
      <c r="AO1266" s="13"/>
      <c r="AP1266" s="13"/>
      <c r="AQ1266" s="13"/>
      <c r="AR1266" s="13"/>
      <c r="AS1266" s="13"/>
      <c r="AT1266" s="13"/>
      <c r="AU1266" s="13"/>
      <c r="AV1266" s="13"/>
      <c r="AW1266" s="13"/>
      <c r="AX1266" s="13"/>
      <c r="AY1266" s="13"/>
      <c r="AZ1266" s="13"/>
      <c r="BA1266" s="13"/>
      <c r="BB1266" s="13"/>
      <c r="BC1266" s="13"/>
      <c r="BD1266" s="13"/>
      <c r="BE1266" s="13"/>
      <c r="BF1266" s="13"/>
      <c r="BG1266" s="13"/>
    </row>
    <row r="1267" spans="1:59" x14ac:dyDescent="0.35">
      <c r="A1267" s="13"/>
      <c r="B1267" s="13"/>
      <c r="C1267" s="13"/>
      <c r="D1267" s="13"/>
      <c r="E1267" s="13"/>
      <c r="F1267" s="13"/>
      <c r="G1267" s="13"/>
      <c r="H1267" s="13"/>
      <c r="I1267" s="13"/>
      <c r="J1267" s="13"/>
      <c r="K1267" s="13"/>
      <c r="L1267" s="13"/>
      <c r="M1267" s="13"/>
      <c r="N1267" s="13"/>
      <c r="O1267" s="13"/>
      <c r="P1267" s="13"/>
      <c r="Q1267" s="13"/>
      <c r="R1267" s="13"/>
      <c r="S1267" s="13"/>
      <c r="T1267" s="13"/>
      <c r="U1267" s="13"/>
      <c r="V1267" s="13"/>
      <c r="W1267" s="13"/>
      <c r="X1267" s="13"/>
      <c r="Y1267" s="13"/>
      <c r="Z1267" s="13"/>
      <c r="AA1267" s="13"/>
      <c r="AB1267" s="13"/>
      <c r="AC1267" s="13"/>
      <c r="AD1267" s="13"/>
      <c r="AE1267" s="13"/>
      <c r="AF1267" s="13"/>
      <c r="AG1267" s="13"/>
      <c r="AH1267" s="13"/>
      <c r="AI1267" s="13"/>
      <c r="AJ1267" s="13"/>
      <c r="AK1267" s="13"/>
      <c r="AL1267" s="13"/>
      <c r="AM1267" s="13"/>
      <c r="AN1267" s="13"/>
      <c r="AO1267" s="13"/>
      <c r="AP1267" s="13"/>
      <c r="AQ1267" s="13"/>
      <c r="AR1267" s="13"/>
      <c r="AS1267" s="13"/>
      <c r="AT1267" s="13"/>
      <c r="AU1267" s="13"/>
      <c r="AV1267" s="13"/>
      <c r="AW1267" s="13"/>
      <c r="AX1267" s="13"/>
      <c r="AY1267" s="13"/>
      <c r="AZ1267" s="13"/>
      <c r="BA1267" s="13"/>
      <c r="BB1267" s="13"/>
      <c r="BC1267" s="13"/>
      <c r="BD1267" s="13"/>
      <c r="BE1267" s="13"/>
      <c r="BF1267" s="13"/>
      <c r="BG1267" s="13"/>
    </row>
    <row r="1268" spans="1:59" x14ac:dyDescent="0.35">
      <c r="A1268" s="13"/>
      <c r="B1268" s="13"/>
      <c r="C1268" s="13"/>
      <c r="D1268" s="13"/>
      <c r="E1268" s="13"/>
      <c r="F1268" s="13"/>
      <c r="G1268" s="13"/>
      <c r="H1268" s="13"/>
      <c r="I1268" s="13"/>
      <c r="J1268" s="13"/>
      <c r="K1268" s="13"/>
      <c r="L1268" s="13"/>
      <c r="M1268" s="13"/>
      <c r="N1268" s="13"/>
      <c r="O1268" s="13"/>
      <c r="P1268" s="13"/>
      <c r="Q1268" s="13"/>
      <c r="R1268" s="13"/>
      <c r="S1268" s="13"/>
      <c r="T1268" s="13"/>
      <c r="U1268" s="13"/>
      <c r="V1268" s="13"/>
      <c r="W1268" s="13"/>
      <c r="X1268" s="13"/>
      <c r="Y1268" s="13"/>
      <c r="Z1268" s="13"/>
      <c r="AA1268" s="13"/>
      <c r="AB1268" s="13"/>
      <c r="AC1268" s="13"/>
      <c r="AD1268" s="13"/>
      <c r="AE1268" s="13"/>
      <c r="AF1268" s="13"/>
      <c r="AG1268" s="13"/>
      <c r="AH1268" s="13"/>
      <c r="AI1268" s="13"/>
      <c r="AJ1268" s="13"/>
      <c r="AK1268" s="13"/>
      <c r="AL1268" s="13"/>
      <c r="AM1268" s="13"/>
      <c r="AN1268" s="13"/>
      <c r="AO1268" s="13"/>
      <c r="AP1268" s="13"/>
      <c r="AQ1268" s="13"/>
      <c r="AR1268" s="13"/>
      <c r="AS1268" s="13"/>
      <c r="AT1268" s="13"/>
      <c r="AU1268" s="13"/>
      <c r="AV1268" s="13"/>
      <c r="AW1268" s="13"/>
      <c r="AX1268" s="13"/>
      <c r="AY1268" s="13"/>
      <c r="AZ1268" s="13"/>
      <c r="BA1268" s="13"/>
      <c r="BB1268" s="13"/>
      <c r="BC1268" s="13"/>
      <c r="BD1268" s="13"/>
      <c r="BE1268" s="13"/>
      <c r="BF1268" s="13"/>
      <c r="BG1268" s="13"/>
    </row>
    <row r="1269" spans="1:59" x14ac:dyDescent="0.35">
      <c r="A1269" s="13"/>
      <c r="B1269" s="13"/>
      <c r="C1269" s="13"/>
      <c r="D1269" s="13"/>
      <c r="E1269" s="13"/>
      <c r="F1269" s="13"/>
      <c r="G1269" s="13"/>
      <c r="H1269" s="13"/>
      <c r="I1269" s="13"/>
      <c r="J1269" s="13"/>
      <c r="K1269" s="13"/>
      <c r="L1269" s="13"/>
      <c r="M1269" s="13"/>
      <c r="N1269" s="13"/>
      <c r="O1269" s="13"/>
      <c r="P1269" s="13"/>
      <c r="Q1269" s="13"/>
      <c r="R1269" s="13"/>
      <c r="S1269" s="13"/>
      <c r="T1269" s="13"/>
      <c r="U1269" s="13"/>
      <c r="V1269" s="13"/>
      <c r="W1269" s="13"/>
      <c r="X1269" s="13"/>
      <c r="Y1269" s="13"/>
      <c r="Z1269" s="13"/>
      <c r="AA1269" s="13"/>
      <c r="AB1269" s="13"/>
      <c r="AC1269" s="13"/>
      <c r="AD1269" s="13"/>
      <c r="AE1269" s="13"/>
      <c r="AF1269" s="13"/>
      <c r="AG1269" s="13"/>
      <c r="AH1269" s="13"/>
      <c r="AI1269" s="13"/>
      <c r="AJ1269" s="13"/>
      <c r="AK1269" s="13"/>
      <c r="AL1269" s="13"/>
      <c r="AM1269" s="13"/>
      <c r="AN1269" s="13"/>
      <c r="AO1269" s="13"/>
      <c r="AP1269" s="13"/>
      <c r="AQ1269" s="13"/>
      <c r="AR1269" s="13"/>
      <c r="AS1269" s="13"/>
      <c r="AT1269" s="13"/>
      <c r="AU1269" s="13"/>
      <c r="AV1269" s="13"/>
      <c r="AW1269" s="13"/>
      <c r="AX1269" s="13"/>
      <c r="AY1269" s="13"/>
      <c r="AZ1269" s="13"/>
      <c r="BA1269" s="13"/>
      <c r="BB1269" s="13"/>
      <c r="BC1269" s="13"/>
      <c r="BD1269" s="13"/>
      <c r="BE1269" s="13"/>
      <c r="BF1269" s="13"/>
      <c r="BG1269" s="13"/>
    </row>
    <row r="1270" spans="1:59" x14ac:dyDescent="0.35">
      <c r="A1270" s="13"/>
      <c r="B1270" s="13"/>
      <c r="C1270" s="13"/>
      <c r="D1270" s="13"/>
      <c r="E1270" s="13"/>
      <c r="F1270" s="13"/>
      <c r="G1270" s="13"/>
      <c r="H1270" s="13"/>
      <c r="I1270" s="13"/>
      <c r="J1270" s="13"/>
      <c r="K1270" s="13"/>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c r="AK1270" s="13"/>
      <c r="AL1270" s="13"/>
      <c r="AM1270" s="13"/>
      <c r="AN1270" s="13"/>
      <c r="AO1270" s="13"/>
      <c r="AP1270" s="13"/>
      <c r="AQ1270" s="13"/>
      <c r="AR1270" s="13"/>
      <c r="AS1270" s="13"/>
      <c r="AT1270" s="13"/>
      <c r="AU1270" s="13"/>
      <c r="AV1270" s="13"/>
      <c r="AW1270" s="13"/>
      <c r="AX1270" s="13"/>
      <c r="AY1270" s="13"/>
      <c r="AZ1270" s="13"/>
      <c r="BA1270" s="13"/>
      <c r="BB1270" s="13"/>
      <c r="BC1270" s="13"/>
      <c r="BD1270" s="13"/>
      <c r="BE1270" s="13"/>
      <c r="BF1270" s="13"/>
      <c r="BG1270" s="13"/>
    </row>
    <row r="1271" spans="1:59" x14ac:dyDescent="0.35">
      <c r="A1271" s="13"/>
      <c r="B1271" s="13"/>
      <c r="C1271" s="13"/>
      <c r="D1271" s="13"/>
      <c r="E1271" s="13"/>
      <c r="F1271" s="13"/>
      <c r="G1271" s="13"/>
      <c r="H1271" s="13"/>
      <c r="I1271" s="13"/>
      <c r="J1271" s="13"/>
      <c r="K1271" s="13"/>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c r="AK1271" s="13"/>
      <c r="AL1271" s="13"/>
      <c r="AM1271" s="13"/>
      <c r="AN1271" s="13"/>
      <c r="AO1271" s="13"/>
      <c r="AP1271" s="13"/>
      <c r="AQ1271" s="13"/>
      <c r="AR1271" s="13"/>
      <c r="AS1271" s="13"/>
      <c r="AT1271" s="13"/>
      <c r="AU1271" s="13"/>
      <c r="AV1271" s="13"/>
      <c r="AW1271" s="13"/>
      <c r="AX1271" s="13"/>
      <c r="AY1271" s="13"/>
      <c r="AZ1271" s="13"/>
      <c r="BA1271" s="13"/>
      <c r="BB1271" s="13"/>
      <c r="BC1271" s="13"/>
      <c r="BD1271" s="13"/>
      <c r="BE1271" s="13"/>
      <c r="BF1271" s="13"/>
      <c r="BG1271" s="13"/>
    </row>
    <row r="1272" spans="1:59" x14ac:dyDescent="0.35">
      <c r="A1272" s="13"/>
      <c r="B1272" s="13"/>
      <c r="C1272" s="13"/>
      <c r="D1272" s="13"/>
      <c r="E1272" s="13"/>
      <c r="F1272" s="13"/>
      <c r="G1272" s="13"/>
      <c r="H1272" s="13"/>
      <c r="I1272" s="13"/>
      <c r="J1272" s="13"/>
      <c r="K1272" s="13"/>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c r="AK1272" s="13"/>
      <c r="AL1272" s="13"/>
      <c r="AM1272" s="13"/>
      <c r="AN1272" s="13"/>
      <c r="AO1272" s="13"/>
      <c r="AP1272" s="13"/>
      <c r="AQ1272" s="13"/>
      <c r="AR1272" s="13"/>
      <c r="AS1272" s="13"/>
      <c r="AT1272" s="13"/>
      <c r="AU1272" s="13"/>
      <c r="AV1272" s="13"/>
      <c r="AW1272" s="13"/>
      <c r="AX1272" s="13"/>
      <c r="AY1272" s="13"/>
      <c r="AZ1272" s="13"/>
      <c r="BA1272" s="13"/>
      <c r="BB1272" s="13"/>
      <c r="BC1272" s="13"/>
      <c r="BD1272" s="13"/>
      <c r="BE1272" s="13"/>
      <c r="BF1272" s="13"/>
      <c r="BG1272" s="13"/>
    </row>
    <row r="1273" spans="1:59" x14ac:dyDescent="0.35">
      <c r="A1273" s="13"/>
      <c r="B1273" s="13"/>
      <c r="C1273" s="13"/>
      <c r="D1273" s="13"/>
      <c r="E1273" s="13"/>
      <c r="F1273" s="13"/>
      <c r="G1273" s="13"/>
      <c r="H1273" s="13"/>
      <c r="I1273" s="13"/>
      <c r="J1273" s="13"/>
      <c r="K1273" s="13"/>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c r="AK1273" s="13"/>
      <c r="AL1273" s="13"/>
      <c r="AM1273" s="13"/>
      <c r="AN1273" s="13"/>
      <c r="AO1273" s="13"/>
      <c r="AP1273" s="13"/>
      <c r="AQ1273" s="13"/>
      <c r="AR1273" s="13"/>
      <c r="AS1273" s="13"/>
      <c r="AT1273" s="13"/>
      <c r="AU1273" s="13"/>
      <c r="AV1273" s="13"/>
      <c r="AW1273" s="13"/>
      <c r="AX1273" s="13"/>
      <c r="AY1273" s="13"/>
      <c r="AZ1273" s="13"/>
      <c r="BA1273" s="13"/>
      <c r="BB1273" s="13"/>
      <c r="BC1273" s="13"/>
      <c r="BD1273" s="13"/>
      <c r="BE1273" s="13"/>
      <c r="BF1273" s="13"/>
      <c r="BG1273" s="13"/>
    </row>
    <row r="1274" spans="1:59" x14ac:dyDescent="0.35">
      <c r="A1274" s="13"/>
      <c r="B1274" s="13"/>
      <c r="C1274" s="13"/>
      <c r="D1274" s="13"/>
      <c r="E1274" s="13"/>
      <c r="F1274" s="13"/>
      <c r="G1274" s="13"/>
      <c r="H1274" s="13"/>
      <c r="I1274" s="13"/>
      <c r="J1274" s="13"/>
      <c r="K1274" s="13"/>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c r="AK1274" s="13"/>
      <c r="AL1274" s="13"/>
      <c r="AM1274" s="13"/>
      <c r="AN1274" s="13"/>
      <c r="AO1274" s="13"/>
      <c r="AP1274" s="13"/>
      <c r="AQ1274" s="13"/>
      <c r="AR1274" s="13"/>
      <c r="AS1274" s="13"/>
      <c r="AT1274" s="13"/>
      <c r="AU1274" s="13"/>
      <c r="AV1274" s="13"/>
      <c r="AW1274" s="13"/>
      <c r="AX1274" s="13"/>
      <c r="AY1274" s="13"/>
      <c r="AZ1274" s="13"/>
      <c r="BA1274" s="13"/>
      <c r="BB1274" s="13"/>
      <c r="BC1274" s="13"/>
      <c r="BD1274" s="13"/>
      <c r="BE1274" s="13"/>
      <c r="BF1274" s="13"/>
      <c r="BG1274" s="13"/>
    </row>
    <row r="1275" spans="1:59" x14ac:dyDescent="0.35">
      <c r="A1275" s="13"/>
      <c r="B1275" s="13"/>
      <c r="C1275" s="13"/>
      <c r="D1275" s="13"/>
      <c r="E1275" s="13"/>
      <c r="F1275" s="13"/>
      <c r="G1275" s="13"/>
      <c r="H1275" s="13"/>
      <c r="I1275" s="13"/>
      <c r="J1275" s="13"/>
      <c r="K1275" s="13"/>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c r="AK1275" s="13"/>
      <c r="AL1275" s="13"/>
      <c r="AM1275" s="13"/>
      <c r="AN1275" s="13"/>
      <c r="AO1275" s="13"/>
      <c r="AP1275" s="13"/>
      <c r="AQ1275" s="13"/>
      <c r="AR1275" s="13"/>
      <c r="AS1275" s="13"/>
      <c r="AT1275" s="13"/>
      <c r="AU1275" s="13"/>
      <c r="AV1275" s="13"/>
      <c r="AW1275" s="13"/>
      <c r="AX1275" s="13"/>
      <c r="AY1275" s="13"/>
      <c r="AZ1275" s="13"/>
      <c r="BA1275" s="13"/>
      <c r="BB1275" s="13"/>
      <c r="BC1275" s="13"/>
      <c r="BD1275" s="13"/>
      <c r="BE1275" s="13"/>
      <c r="BF1275" s="13"/>
      <c r="BG1275" s="13"/>
    </row>
    <row r="1276" spans="1:59" x14ac:dyDescent="0.35">
      <c r="A1276" s="13"/>
      <c r="B1276" s="13"/>
      <c r="C1276" s="13"/>
      <c r="D1276" s="13"/>
      <c r="E1276" s="13"/>
      <c r="F1276" s="13"/>
      <c r="G1276" s="13"/>
      <c r="H1276" s="13"/>
      <c r="I1276" s="13"/>
      <c r="J1276" s="13"/>
      <c r="K1276" s="13"/>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c r="AK1276" s="13"/>
      <c r="AL1276" s="13"/>
      <c r="AM1276" s="13"/>
      <c r="AN1276" s="13"/>
      <c r="AO1276" s="13"/>
      <c r="AP1276" s="13"/>
      <c r="AQ1276" s="13"/>
      <c r="AR1276" s="13"/>
      <c r="AS1276" s="13"/>
      <c r="AT1276" s="13"/>
      <c r="AU1276" s="13"/>
      <c r="AV1276" s="13"/>
      <c r="AW1276" s="13"/>
      <c r="AX1276" s="13"/>
      <c r="AY1276" s="13"/>
      <c r="AZ1276" s="13"/>
      <c r="BA1276" s="13"/>
      <c r="BB1276" s="13"/>
      <c r="BC1276" s="13"/>
      <c r="BD1276" s="13"/>
      <c r="BE1276" s="13"/>
      <c r="BF1276" s="13"/>
      <c r="BG1276" s="13"/>
    </row>
    <row r="1277" spans="1:59" x14ac:dyDescent="0.35">
      <c r="A1277" s="13"/>
      <c r="B1277" s="13"/>
      <c r="C1277" s="13"/>
      <c r="D1277" s="13"/>
      <c r="E1277" s="13"/>
      <c r="F1277" s="13"/>
      <c r="G1277" s="13"/>
      <c r="H1277" s="13"/>
      <c r="I1277" s="13"/>
      <c r="J1277" s="13"/>
      <c r="K1277" s="13"/>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c r="AK1277" s="13"/>
      <c r="AL1277" s="13"/>
      <c r="AM1277" s="13"/>
      <c r="AN1277" s="13"/>
      <c r="AO1277" s="13"/>
      <c r="AP1277" s="13"/>
      <c r="AQ1277" s="13"/>
      <c r="AR1277" s="13"/>
      <c r="AS1277" s="13"/>
      <c r="AT1277" s="13"/>
      <c r="AU1277" s="13"/>
      <c r="AV1277" s="13"/>
      <c r="AW1277" s="13"/>
      <c r="AX1277" s="13"/>
      <c r="AY1277" s="13"/>
      <c r="AZ1277" s="13"/>
      <c r="BA1277" s="13"/>
      <c r="BB1277" s="13"/>
      <c r="BC1277" s="13"/>
      <c r="BD1277" s="13"/>
      <c r="BE1277" s="13"/>
      <c r="BF1277" s="13"/>
      <c r="BG1277" s="13"/>
    </row>
    <row r="1278" spans="1:59" x14ac:dyDescent="0.35">
      <c r="A1278" s="13"/>
      <c r="B1278" s="13"/>
      <c r="C1278" s="13"/>
      <c r="D1278" s="13"/>
      <c r="E1278" s="13"/>
      <c r="F1278" s="13"/>
      <c r="G1278" s="13"/>
      <c r="H1278" s="13"/>
      <c r="I1278" s="13"/>
      <c r="J1278" s="13"/>
      <c r="K1278" s="13"/>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c r="AK1278" s="13"/>
      <c r="AL1278" s="13"/>
      <c r="AM1278" s="13"/>
      <c r="AN1278" s="13"/>
      <c r="AO1278" s="13"/>
      <c r="AP1278" s="13"/>
      <c r="AQ1278" s="13"/>
      <c r="AR1278" s="13"/>
      <c r="AS1278" s="13"/>
      <c r="AT1278" s="13"/>
      <c r="AU1278" s="13"/>
      <c r="AV1278" s="13"/>
      <c r="AW1278" s="13"/>
      <c r="AX1278" s="13"/>
      <c r="AY1278" s="13"/>
      <c r="AZ1278" s="13"/>
      <c r="BA1278" s="13"/>
      <c r="BB1278" s="13"/>
      <c r="BC1278" s="13"/>
      <c r="BD1278" s="13"/>
      <c r="BE1278" s="13"/>
      <c r="BF1278" s="13"/>
      <c r="BG1278" s="13"/>
    </row>
    <row r="1279" spans="1:59" x14ac:dyDescent="0.35">
      <c r="A1279" s="13"/>
      <c r="B1279" s="13"/>
      <c r="C1279" s="13"/>
      <c r="D1279" s="13"/>
      <c r="E1279" s="13"/>
      <c r="F1279" s="13"/>
      <c r="G1279" s="13"/>
      <c r="H1279" s="13"/>
      <c r="I1279" s="13"/>
      <c r="J1279" s="13"/>
      <c r="K1279" s="13"/>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c r="AK1279" s="13"/>
      <c r="AL1279" s="13"/>
      <c r="AM1279" s="13"/>
      <c r="AN1279" s="13"/>
      <c r="AO1279" s="13"/>
      <c r="AP1279" s="13"/>
      <c r="AQ1279" s="13"/>
      <c r="AR1279" s="13"/>
      <c r="AS1279" s="13"/>
      <c r="AT1279" s="13"/>
      <c r="AU1279" s="13"/>
      <c r="AV1279" s="13"/>
      <c r="AW1279" s="13"/>
      <c r="AX1279" s="13"/>
      <c r="AY1279" s="13"/>
      <c r="AZ1279" s="13"/>
      <c r="BA1279" s="13"/>
      <c r="BB1279" s="13"/>
      <c r="BC1279" s="13"/>
      <c r="BD1279" s="13"/>
      <c r="BE1279" s="13"/>
      <c r="BF1279" s="13"/>
      <c r="BG1279" s="13"/>
    </row>
    <row r="1280" spans="1:59" x14ac:dyDescent="0.35">
      <c r="A1280" s="13"/>
      <c r="B1280" s="13"/>
      <c r="C1280" s="13"/>
      <c r="D1280" s="13"/>
      <c r="E1280" s="13"/>
      <c r="F1280" s="13"/>
      <c r="G1280" s="13"/>
      <c r="H1280" s="13"/>
      <c r="I1280" s="13"/>
      <c r="J1280" s="13"/>
      <c r="K1280" s="13"/>
      <c r="L1280" s="13"/>
      <c r="M1280" s="13"/>
      <c r="N1280" s="13"/>
      <c r="O1280" s="13"/>
      <c r="P1280" s="13"/>
      <c r="Q1280" s="13"/>
      <c r="R1280" s="13"/>
      <c r="S1280" s="13"/>
      <c r="T1280" s="13"/>
      <c r="U1280" s="13"/>
      <c r="V1280" s="13"/>
      <c r="W1280" s="13"/>
      <c r="X1280" s="13"/>
      <c r="Y1280" s="13"/>
      <c r="Z1280" s="13"/>
      <c r="AA1280" s="13"/>
      <c r="AB1280" s="13"/>
      <c r="AC1280" s="13"/>
      <c r="AD1280" s="13"/>
      <c r="AE1280" s="13"/>
      <c r="AF1280" s="13"/>
      <c r="AG1280" s="13"/>
      <c r="AH1280" s="13"/>
      <c r="AI1280" s="13"/>
      <c r="AJ1280" s="13"/>
      <c r="AK1280" s="13"/>
      <c r="AL1280" s="13"/>
      <c r="AM1280" s="13"/>
      <c r="AN1280" s="13"/>
      <c r="AO1280" s="13"/>
      <c r="AP1280" s="13"/>
      <c r="AQ1280" s="13"/>
      <c r="AR1280" s="13"/>
      <c r="AS1280" s="13"/>
      <c r="AT1280" s="13"/>
      <c r="AU1280" s="13"/>
      <c r="AV1280" s="13"/>
      <c r="AW1280" s="13"/>
      <c r="AX1280" s="13"/>
      <c r="AY1280" s="13"/>
      <c r="AZ1280" s="13"/>
      <c r="BA1280" s="13"/>
      <c r="BB1280" s="13"/>
      <c r="BC1280" s="13"/>
      <c r="BD1280" s="13"/>
      <c r="BE1280" s="13"/>
      <c r="BF1280" s="13"/>
      <c r="BG1280" s="13"/>
    </row>
    <row r="1281" spans="1:59" x14ac:dyDescent="0.35">
      <c r="A1281" s="13"/>
      <c r="B1281" s="13"/>
      <c r="C1281" s="13"/>
      <c r="D1281" s="13"/>
      <c r="E1281" s="13"/>
      <c r="F1281" s="13"/>
      <c r="G1281" s="13"/>
      <c r="H1281" s="13"/>
      <c r="I1281" s="13"/>
      <c r="J1281" s="13"/>
      <c r="K1281" s="13"/>
      <c r="L1281" s="13"/>
      <c r="M1281" s="13"/>
      <c r="N1281" s="13"/>
      <c r="O1281" s="13"/>
      <c r="P1281" s="13"/>
      <c r="Q1281" s="13"/>
      <c r="R1281" s="13"/>
      <c r="S1281" s="13"/>
      <c r="T1281" s="13"/>
      <c r="U1281" s="13"/>
      <c r="V1281" s="13"/>
      <c r="W1281" s="13"/>
      <c r="X1281" s="13"/>
      <c r="Y1281" s="13"/>
      <c r="Z1281" s="13"/>
      <c r="AA1281" s="13"/>
      <c r="AB1281" s="13"/>
      <c r="AC1281" s="13"/>
      <c r="AD1281" s="13"/>
      <c r="AE1281" s="13"/>
      <c r="AF1281" s="13"/>
      <c r="AG1281" s="13"/>
      <c r="AH1281" s="13"/>
      <c r="AI1281" s="13"/>
      <c r="AJ1281" s="13"/>
      <c r="AK1281" s="13"/>
      <c r="AL1281" s="13"/>
      <c r="AM1281" s="13"/>
      <c r="AN1281" s="13"/>
      <c r="AO1281" s="13"/>
      <c r="AP1281" s="13"/>
      <c r="AQ1281" s="13"/>
      <c r="AR1281" s="13"/>
      <c r="AS1281" s="13"/>
      <c r="AT1281" s="13"/>
      <c r="AU1281" s="13"/>
      <c r="AV1281" s="13"/>
      <c r="AW1281" s="13"/>
      <c r="AX1281" s="13"/>
      <c r="AY1281" s="13"/>
      <c r="AZ1281" s="13"/>
      <c r="BA1281" s="13"/>
      <c r="BB1281" s="13"/>
      <c r="BC1281" s="13"/>
      <c r="BD1281" s="13"/>
      <c r="BE1281" s="13"/>
      <c r="BF1281" s="13"/>
      <c r="BG1281" s="13"/>
    </row>
    <row r="1282" spans="1:59" x14ac:dyDescent="0.35">
      <c r="A1282" s="13"/>
      <c r="B1282" s="13"/>
      <c r="C1282" s="13"/>
      <c r="D1282" s="13"/>
      <c r="E1282" s="13"/>
      <c r="F1282" s="13"/>
      <c r="G1282" s="13"/>
      <c r="H1282" s="13"/>
      <c r="I1282" s="13"/>
      <c r="J1282" s="13"/>
      <c r="K1282" s="13"/>
      <c r="L1282" s="13"/>
      <c r="M1282" s="13"/>
      <c r="N1282" s="13"/>
      <c r="O1282" s="13"/>
      <c r="P1282" s="13"/>
      <c r="Q1282" s="13"/>
      <c r="R1282" s="13"/>
      <c r="S1282" s="13"/>
      <c r="T1282" s="13"/>
      <c r="U1282" s="13"/>
      <c r="V1282" s="13"/>
      <c r="W1282" s="13"/>
      <c r="X1282" s="13"/>
      <c r="Y1282" s="13"/>
      <c r="Z1282" s="13"/>
      <c r="AA1282" s="13"/>
      <c r="AB1282" s="13"/>
      <c r="AC1282" s="13"/>
      <c r="AD1282" s="13"/>
      <c r="AE1282" s="13"/>
      <c r="AF1282" s="13"/>
      <c r="AG1282" s="13"/>
      <c r="AH1282" s="13"/>
      <c r="AI1282" s="13"/>
      <c r="AJ1282" s="13"/>
      <c r="AK1282" s="13"/>
      <c r="AL1282" s="13"/>
      <c r="AM1282" s="13"/>
      <c r="AN1282" s="13"/>
      <c r="AO1282" s="13"/>
      <c r="AP1282" s="13"/>
      <c r="AQ1282" s="13"/>
      <c r="AR1282" s="13"/>
      <c r="AS1282" s="13"/>
      <c r="AT1282" s="13"/>
      <c r="AU1282" s="13"/>
      <c r="AV1282" s="13"/>
      <c r="AW1282" s="13"/>
      <c r="AX1282" s="13"/>
      <c r="AY1282" s="13"/>
      <c r="AZ1282" s="13"/>
      <c r="BA1282" s="13"/>
      <c r="BB1282" s="13"/>
      <c r="BC1282" s="13"/>
      <c r="BD1282" s="13"/>
      <c r="BE1282" s="13"/>
      <c r="BF1282" s="13"/>
      <c r="BG1282" s="13"/>
    </row>
    <row r="1283" spans="1:59" x14ac:dyDescent="0.35">
      <c r="A1283" s="13"/>
      <c r="B1283" s="13"/>
      <c r="C1283" s="13"/>
      <c r="D1283" s="13"/>
      <c r="E1283" s="13"/>
      <c r="F1283" s="13"/>
      <c r="G1283" s="13"/>
      <c r="H1283" s="13"/>
      <c r="I1283" s="13"/>
      <c r="J1283" s="13"/>
      <c r="K1283" s="13"/>
      <c r="L1283" s="13"/>
      <c r="M1283" s="13"/>
      <c r="N1283" s="13"/>
      <c r="O1283" s="13"/>
      <c r="P1283" s="13"/>
      <c r="Q1283" s="13"/>
      <c r="R1283" s="13"/>
      <c r="S1283" s="13"/>
      <c r="T1283" s="13"/>
      <c r="U1283" s="13"/>
      <c r="V1283" s="13"/>
      <c r="W1283" s="13"/>
      <c r="X1283" s="13"/>
      <c r="Y1283" s="13"/>
      <c r="Z1283" s="13"/>
      <c r="AA1283" s="13"/>
      <c r="AB1283" s="13"/>
      <c r="AC1283" s="13"/>
      <c r="AD1283" s="13"/>
      <c r="AE1283" s="13"/>
      <c r="AF1283" s="13"/>
      <c r="AG1283" s="13"/>
      <c r="AH1283" s="13"/>
      <c r="AI1283" s="13"/>
      <c r="AJ1283" s="13"/>
      <c r="AK1283" s="13"/>
      <c r="AL1283" s="13"/>
      <c r="AM1283" s="13"/>
      <c r="AN1283" s="13"/>
      <c r="AO1283" s="13"/>
      <c r="AP1283" s="13"/>
      <c r="AQ1283" s="13"/>
      <c r="AR1283" s="13"/>
      <c r="AS1283" s="13"/>
      <c r="AT1283" s="13"/>
      <c r="AU1283" s="13"/>
      <c r="AV1283" s="13"/>
      <c r="AW1283" s="13"/>
      <c r="AX1283" s="13"/>
      <c r="AY1283" s="13"/>
      <c r="AZ1283" s="13"/>
      <c r="BA1283" s="13"/>
      <c r="BB1283" s="13"/>
      <c r="BC1283" s="13"/>
      <c r="BD1283" s="13"/>
      <c r="BE1283" s="13"/>
      <c r="BF1283" s="13"/>
      <c r="BG1283" s="13"/>
    </row>
    <row r="1284" spans="1:59" x14ac:dyDescent="0.35">
      <c r="A1284" s="13"/>
      <c r="B1284" s="13"/>
      <c r="C1284" s="13"/>
      <c r="D1284" s="13"/>
      <c r="E1284" s="13"/>
      <c r="F1284" s="13"/>
      <c r="G1284" s="13"/>
      <c r="H1284" s="13"/>
      <c r="I1284" s="13"/>
      <c r="J1284" s="13"/>
      <c r="K1284" s="13"/>
      <c r="L1284" s="13"/>
      <c r="M1284" s="13"/>
      <c r="N1284" s="13"/>
      <c r="O1284" s="13"/>
      <c r="P1284" s="13"/>
      <c r="Q1284" s="13"/>
      <c r="R1284" s="13"/>
      <c r="S1284" s="13"/>
      <c r="T1284" s="13"/>
      <c r="U1284" s="13"/>
      <c r="V1284" s="13"/>
      <c r="W1284" s="13"/>
      <c r="X1284" s="13"/>
      <c r="Y1284" s="13"/>
      <c r="Z1284" s="13"/>
      <c r="AA1284" s="13"/>
      <c r="AB1284" s="13"/>
      <c r="AC1284" s="13"/>
      <c r="AD1284" s="13"/>
      <c r="AE1284" s="13"/>
      <c r="AF1284" s="13"/>
      <c r="AG1284" s="13"/>
      <c r="AH1284" s="13"/>
      <c r="AI1284" s="13"/>
      <c r="AJ1284" s="13"/>
      <c r="AK1284" s="13"/>
      <c r="AL1284" s="13"/>
      <c r="AM1284" s="13"/>
      <c r="AN1284" s="13"/>
      <c r="AO1284" s="13"/>
      <c r="AP1284" s="13"/>
      <c r="AQ1284" s="13"/>
      <c r="AR1284" s="13"/>
      <c r="AS1284" s="13"/>
      <c r="AT1284" s="13"/>
      <c r="AU1284" s="13"/>
      <c r="AV1284" s="13"/>
      <c r="AW1284" s="13"/>
      <c r="AX1284" s="13"/>
      <c r="AY1284" s="13"/>
      <c r="AZ1284" s="13"/>
      <c r="BA1284" s="13"/>
      <c r="BB1284" s="13"/>
      <c r="BC1284" s="13"/>
      <c r="BD1284" s="13"/>
      <c r="BE1284" s="13"/>
      <c r="BF1284" s="13"/>
      <c r="BG1284" s="13"/>
    </row>
    <row r="1285" spans="1:59" x14ac:dyDescent="0.35">
      <c r="A1285" s="13"/>
      <c r="B1285" s="13"/>
      <c r="C1285" s="13"/>
      <c r="D1285" s="13"/>
      <c r="E1285" s="13"/>
      <c r="F1285" s="13"/>
      <c r="G1285" s="13"/>
      <c r="H1285" s="13"/>
      <c r="I1285" s="13"/>
      <c r="J1285" s="13"/>
      <c r="K1285" s="13"/>
      <c r="L1285" s="13"/>
      <c r="M1285" s="13"/>
      <c r="N1285" s="13"/>
      <c r="O1285" s="13"/>
      <c r="P1285" s="13"/>
      <c r="Q1285" s="13"/>
      <c r="R1285" s="13"/>
      <c r="S1285" s="13"/>
      <c r="T1285" s="13"/>
      <c r="U1285" s="13"/>
      <c r="V1285" s="13"/>
      <c r="W1285" s="13"/>
      <c r="X1285" s="13"/>
      <c r="Y1285" s="13"/>
      <c r="Z1285" s="13"/>
      <c r="AA1285" s="13"/>
      <c r="AB1285" s="13"/>
      <c r="AC1285" s="13"/>
      <c r="AD1285" s="13"/>
      <c r="AE1285" s="13"/>
      <c r="AF1285" s="13"/>
      <c r="AG1285" s="13"/>
      <c r="AH1285" s="13"/>
      <c r="AI1285" s="13"/>
      <c r="AJ1285" s="13"/>
      <c r="AK1285" s="13"/>
      <c r="AL1285" s="13"/>
      <c r="AM1285" s="13"/>
      <c r="AN1285" s="13"/>
      <c r="AO1285" s="13"/>
      <c r="AP1285" s="13"/>
      <c r="AQ1285" s="13"/>
      <c r="AR1285" s="13"/>
      <c r="AS1285" s="13"/>
      <c r="AT1285" s="13"/>
      <c r="AU1285" s="13"/>
      <c r="AV1285" s="13"/>
      <c r="AW1285" s="13"/>
      <c r="AX1285" s="13"/>
      <c r="AY1285" s="13"/>
      <c r="AZ1285" s="13"/>
      <c r="BA1285" s="13"/>
      <c r="BB1285" s="13"/>
      <c r="BC1285" s="13"/>
      <c r="BD1285" s="13"/>
      <c r="BE1285" s="13"/>
      <c r="BF1285" s="13"/>
      <c r="BG1285" s="13"/>
    </row>
    <row r="1286" spans="1:59" x14ac:dyDescent="0.35">
      <c r="A1286" s="13"/>
      <c r="B1286" s="13"/>
      <c r="C1286" s="13"/>
      <c r="D1286" s="13"/>
      <c r="E1286" s="13"/>
      <c r="F1286" s="13"/>
      <c r="G1286" s="13"/>
      <c r="H1286" s="13"/>
      <c r="I1286" s="13"/>
      <c r="J1286" s="13"/>
      <c r="K1286" s="13"/>
      <c r="L1286" s="13"/>
      <c r="M1286" s="13"/>
      <c r="N1286" s="13"/>
      <c r="O1286" s="13"/>
      <c r="P1286" s="13"/>
      <c r="Q1286" s="13"/>
      <c r="R1286" s="13"/>
      <c r="S1286" s="13"/>
      <c r="T1286" s="13"/>
      <c r="U1286" s="13"/>
      <c r="V1286" s="13"/>
      <c r="W1286" s="13"/>
      <c r="X1286" s="13"/>
      <c r="Y1286" s="13"/>
      <c r="Z1286" s="13"/>
      <c r="AA1286" s="13"/>
      <c r="AB1286" s="13"/>
      <c r="AC1286" s="13"/>
      <c r="AD1286" s="13"/>
      <c r="AE1286" s="13"/>
      <c r="AF1286" s="13"/>
      <c r="AG1286" s="13"/>
      <c r="AH1286" s="13"/>
      <c r="AI1286" s="13"/>
      <c r="AJ1286" s="13"/>
      <c r="AK1286" s="13"/>
      <c r="AL1286" s="13"/>
      <c r="AM1286" s="13"/>
      <c r="AN1286" s="13"/>
      <c r="AO1286" s="13"/>
      <c r="AP1286" s="13"/>
      <c r="AQ1286" s="13"/>
      <c r="AR1286" s="13"/>
      <c r="AS1286" s="13"/>
      <c r="AT1286" s="13"/>
      <c r="AU1286" s="13"/>
      <c r="AV1286" s="13"/>
      <c r="AW1286" s="13"/>
      <c r="AX1286" s="13"/>
      <c r="AY1286" s="13"/>
      <c r="AZ1286" s="13"/>
      <c r="BA1286" s="13"/>
      <c r="BB1286" s="13"/>
      <c r="BC1286" s="13"/>
      <c r="BD1286" s="13"/>
      <c r="BE1286" s="13"/>
      <c r="BF1286" s="13"/>
      <c r="BG1286" s="13"/>
    </row>
    <row r="1287" spans="1:59" x14ac:dyDescent="0.35">
      <c r="A1287" s="13"/>
      <c r="B1287" s="13"/>
      <c r="C1287" s="13"/>
      <c r="D1287" s="13"/>
      <c r="E1287" s="13"/>
      <c r="F1287" s="13"/>
      <c r="G1287" s="13"/>
      <c r="H1287" s="13"/>
      <c r="I1287" s="13"/>
      <c r="J1287" s="13"/>
      <c r="K1287" s="13"/>
      <c r="L1287" s="13"/>
      <c r="M1287" s="13"/>
      <c r="N1287" s="13"/>
      <c r="O1287" s="13"/>
      <c r="P1287" s="13"/>
      <c r="Q1287" s="13"/>
      <c r="R1287" s="13"/>
      <c r="S1287" s="13"/>
      <c r="T1287" s="13"/>
      <c r="U1287" s="13"/>
      <c r="V1287" s="13"/>
      <c r="W1287" s="13"/>
      <c r="X1287" s="13"/>
      <c r="Y1287" s="13"/>
      <c r="Z1287" s="13"/>
      <c r="AA1287" s="13"/>
      <c r="AB1287" s="13"/>
      <c r="AC1287" s="13"/>
      <c r="AD1287" s="13"/>
      <c r="AE1287" s="13"/>
      <c r="AF1287" s="13"/>
      <c r="AG1287" s="13"/>
      <c r="AH1287" s="13"/>
      <c r="AI1287" s="13"/>
      <c r="AJ1287" s="13"/>
      <c r="AK1287" s="13"/>
      <c r="AL1287" s="13"/>
      <c r="AM1287" s="13"/>
      <c r="AN1287" s="13"/>
      <c r="AO1287" s="13"/>
      <c r="AP1287" s="13"/>
      <c r="AQ1287" s="13"/>
      <c r="AR1287" s="13"/>
      <c r="AS1287" s="13"/>
      <c r="AT1287" s="13"/>
      <c r="AU1287" s="13"/>
      <c r="AV1287" s="13"/>
      <c r="AW1287" s="13"/>
      <c r="AX1287" s="13"/>
      <c r="AY1287" s="13"/>
      <c r="AZ1287" s="13"/>
      <c r="BA1287" s="13"/>
      <c r="BB1287" s="13"/>
      <c r="BC1287" s="13"/>
      <c r="BD1287" s="13"/>
      <c r="BE1287" s="13"/>
      <c r="BF1287" s="13"/>
      <c r="BG1287" s="13"/>
    </row>
    <row r="1288" spans="1:59" x14ac:dyDescent="0.35">
      <c r="A1288" s="13"/>
      <c r="B1288" s="13"/>
      <c r="C1288" s="13"/>
      <c r="D1288" s="13"/>
      <c r="E1288" s="13"/>
      <c r="F1288" s="13"/>
      <c r="G1288" s="13"/>
      <c r="H1288" s="13"/>
      <c r="I1288" s="13"/>
      <c r="J1288" s="13"/>
      <c r="K1288" s="13"/>
      <c r="L1288" s="13"/>
      <c r="M1288" s="13"/>
      <c r="N1288" s="13"/>
      <c r="O1288" s="13"/>
      <c r="P1288" s="13"/>
      <c r="Q1288" s="13"/>
      <c r="R1288" s="13"/>
      <c r="S1288" s="13"/>
      <c r="T1288" s="13"/>
      <c r="U1288" s="13"/>
      <c r="V1288" s="13"/>
      <c r="W1288" s="13"/>
      <c r="X1288" s="13"/>
      <c r="Y1288" s="13"/>
      <c r="Z1288" s="13"/>
      <c r="AA1288" s="13"/>
      <c r="AB1288" s="13"/>
      <c r="AC1288" s="13"/>
      <c r="AD1288" s="13"/>
      <c r="AE1288" s="13"/>
      <c r="AF1288" s="13"/>
      <c r="AG1288" s="13"/>
      <c r="AH1288" s="13"/>
      <c r="AI1288" s="13"/>
      <c r="AJ1288" s="13"/>
      <c r="AK1288" s="13"/>
      <c r="AL1288" s="13"/>
      <c r="AM1288" s="13"/>
      <c r="AN1288" s="13"/>
      <c r="AO1288" s="13"/>
      <c r="AP1288" s="13"/>
      <c r="AQ1288" s="13"/>
      <c r="AR1288" s="13"/>
      <c r="AS1288" s="13"/>
      <c r="AT1288" s="13"/>
      <c r="AU1288" s="13"/>
      <c r="AV1288" s="13"/>
      <c r="AW1288" s="13"/>
      <c r="AX1288" s="13"/>
      <c r="AY1288" s="13"/>
      <c r="AZ1288" s="13"/>
      <c r="BA1288" s="13"/>
      <c r="BB1288" s="13"/>
      <c r="BC1288" s="13"/>
      <c r="BD1288" s="13"/>
      <c r="BE1288" s="13"/>
      <c r="BF1288" s="13"/>
      <c r="BG1288" s="13"/>
    </row>
    <row r="1289" spans="1:59" x14ac:dyDescent="0.35">
      <c r="A1289" s="13"/>
      <c r="B1289" s="13"/>
      <c r="C1289" s="13"/>
      <c r="D1289" s="13"/>
      <c r="E1289" s="13"/>
      <c r="F1289" s="13"/>
      <c r="G1289" s="13"/>
      <c r="H1289" s="13"/>
      <c r="I1289" s="13"/>
      <c r="J1289" s="13"/>
      <c r="K1289" s="13"/>
      <c r="L1289" s="13"/>
      <c r="M1289" s="13"/>
      <c r="N1289" s="13"/>
      <c r="O1289" s="13"/>
      <c r="P1289" s="13"/>
      <c r="Q1289" s="13"/>
      <c r="R1289" s="13"/>
      <c r="S1289" s="13"/>
      <c r="T1289" s="13"/>
      <c r="U1289" s="13"/>
      <c r="V1289" s="13"/>
      <c r="W1289" s="13"/>
      <c r="X1289" s="13"/>
      <c r="Y1289" s="13"/>
      <c r="Z1289" s="13"/>
      <c r="AA1289" s="13"/>
      <c r="AB1289" s="13"/>
      <c r="AC1289" s="13"/>
      <c r="AD1289" s="13"/>
      <c r="AE1289" s="13"/>
      <c r="AF1289" s="13"/>
      <c r="AG1289" s="13"/>
      <c r="AH1289" s="13"/>
      <c r="AI1289" s="13"/>
      <c r="AJ1289" s="13"/>
      <c r="AK1289" s="13"/>
      <c r="AL1289" s="13"/>
      <c r="AM1289" s="13"/>
      <c r="AN1289" s="13"/>
      <c r="AO1289" s="13"/>
      <c r="AP1289" s="13"/>
      <c r="AQ1289" s="13"/>
      <c r="AR1289" s="13"/>
      <c r="AS1289" s="13"/>
      <c r="AT1289" s="13"/>
      <c r="AU1289" s="13"/>
      <c r="AV1289" s="13"/>
      <c r="AW1289" s="13"/>
      <c r="AX1289" s="13"/>
      <c r="AY1289" s="13"/>
      <c r="AZ1289" s="13"/>
      <c r="BA1289" s="13"/>
      <c r="BB1289" s="13"/>
      <c r="BC1289" s="13"/>
      <c r="BD1289" s="13"/>
      <c r="BE1289" s="13"/>
      <c r="BF1289" s="13"/>
      <c r="BG1289" s="13"/>
    </row>
    <row r="1290" spans="1:59" x14ac:dyDescent="0.35">
      <c r="A1290" s="13"/>
      <c r="B1290" s="13"/>
      <c r="C1290" s="13"/>
      <c r="D1290" s="13"/>
      <c r="E1290" s="13"/>
      <c r="F1290" s="13"/>
      <c r="G1290" s="13"/>
      <c r="H1290" s="13"/>
      <c r="I1290" s="13"/>
      <c r="J1290" s="13"/>
      <c r="K1290" s="13"/>
      <c r="L1290" s="13"/>
      <c r="M1290" s="13"/>
      <c r="N1290" s="13"/>
      <c r="O1290" s="13"/>
      <c r="P1290" s="13"/>
      <c r="Q1290" s="13"/>
      <c r="R1290" s="13"/>
      <c r="S1290" s="13"/>
      <c r="T1290" s="13"/>
      <c r="U1290" s="13"/>
      <c r="V1290" s="13"/>
      <c r="W1290" s="13"/>
      <c r="X1290" s="13"/>
      <c r="Y1290" s="13"/>
      <c r="Z1290" s="13"/>
      <c r="AA1290" s="13"/>
      <c r="AB1290" s="13"/>
      <c r="AC1290" s="13"/>
      <c r="AD1290" s="13"/>
      <c r="AE1290" s="13"/>
      <c r="AF1290" s="13"/>
      <c r="AG1290" s="13"/>
      <c r="AH1290" s="13"/>
      <c r="AI1290" s="13"/>
      <c r="AJ1290" s="13"/>
      <c r="AK1290" s="13"/>
      <c r="AL1290" s="13"/>
      <c r="AM1290" s="13"/>
      <c r="AN1290" s="13"/>
      <c r="AO1290" s="13"/>
      <c r="AP1290" s="13"/>
      <c r="AQ1290" s="13"/>
      <c r="AR1290" s="13"/>
      <c r="AS1290" s="13"/>
      <c r="AT1290" s="13"/>
      <c r="AU1290" s="13"/>
      <c r="AV1290" s="13"/>
      <c r="AW1290" s="13"/>
      <c r="AX1290" s="13"/>
      <c r="AY1290" s="13"/>
      <c r="AZ1290" s="13"/>
      <c r="BA1290" s="13"/>
      <c r="BB1290" s="13"/>
      <c r="BC1290" s="13"/>
      <c r="BD1290" s="13"/>
      <c r="BE1290" s="13"/>
      <c r="BF1290" s="13"/>
      <c r="BG1290" s="13"/>
    </row>
    <row r="1291" spans="1:59" x14ac:dyDescent="0.35">
      <c r="A1291" s="13"/>
      <c r="B1291" s="13"/>
      <c r="C1291" s="13"/>
      <c r="D1291" s="13"/>
      <c r="E1291" s="13"/>
      <c r="F1291" s="13"/>
      <c r="G1291" s="13"/>
      <c r="H1291" s="13"/>
      <c r="I1291" s="13"/>
      <c r="J1291" s="13"/>
      <c r="K1291" s="13"/>
      <c r="L1291" s="13"/>
      <c r="M1291" s="13"/>
      <c r="N1291" s="13"/>
      <c r="O1291" s="13"/>
      <c r="P1291" s="13"/>
      <c r="Q1291" s="13"/>
      <c r="R1291" s="13"/>
      <c r="S1291" s="13"/>
      <c r="T1291" s="13"/>
      <c r="U1291" s="13"/>
      <c r="V1291" s="13"/>
      <c r="W1291" s="13"/>
      <c r="X1291" s="13"/>
      <c r="Y1291" s="13"/>
      <c r="Z1291" s="13"/>
      <c r="AA1291" s="13"/>
      <c r="AB1291" s="13"/>
      <c r="AC1291" s="13"/>
      <c r="AD1291" s="13"/>
      <c r="AE1291" s="13"/>
      <c r="AF1291" s="13"/>
      <c r="AG1291" s="13"/>
      <c r="AH1291" s="13"/>
      <c r="AI1291" s="13"/>
      <c r="AJ1291" s="13"/>
      <c r="AK1291" s="13"/>
      <c r="AL1291" s="13"/>
      <c r="AM1291" s="13"/>
      <c r="AN1291" s="13"/>
      <c r="AO1291" s="13"/>
      <c r="AP1291" s="13"/>
      <c r="AQ1291" s="13"/>
      <c r="AR1291" s="13"/>
      <c r="AS1291" s="13"/>
      <c r="AT1291" s="13"/>
      <c r="AU1291" s="13"/>
      <c r="AV1291" s="13"/>
      <c r="AW1291" s="13"/>
      <c r="AX1291" s="13"/>
      <c r="AY1291" s="13"/>
      <c r="AZ1291" s="13"/>
      <c r="BA1291" s="13"/>
      <c r="BB1291" s="13"/>
      <c r="BC1291" s="13"/>
      <c r="BD1291" s="13"/>
      <c r="BE1291" s="13"/>
      <c r="BF1291" s="13"/>
      <c r="BG1291" s="13"/>
    </row>
    <row r="1292" spans="1:59" x14ac:dyDescent="0.35">
      <c r="A1292" s="13"/>
      <c r="B1292" s="13"/>
      <c r="C1292" s="13"/>
      <c r="D1292" s="13"/>
      <c r="E1292" s="13"/>
      <c r="F1292" s="13"/>
      <c r="G1292" s="13"/>
      <c r="H1292" s="13"/>
      <c r="I1292" s="13"/>
      <c r="J1292" s="13"/>
      <c r="K1292" s="13"/>
      <c r="L1292" s="13"/>
      <c r="M1292" s="13"/>
      <c r="N1292" s="13"/>
      <c r="O1292" s="13"/>
      <c r="P1292" s="13"/>
      <c r="Q1292" s="13"/>
      <c r="R1292" s="13"/>
      <c r="S1292" s="13"/>
      <c r="T1292" s="13"/>
      <c r="U1292" s="13"/>
      <c r="V1292" s="13"/>
      <c r="W1292" s="13"/>
      <c r="X1292" s="13"/>
      <c r="Y1292" s="13"/>
      <c r="Z1292" s="13"/>
      <c r="AA1292" s="13"/>
      <c r="AB1292" s="13"/>
      <c r="AC1292" s="13"/>
      <c r="AD1292" s="13"/>
      <c r="AE1292" s="13"/>
      <c r="AF1292" s="13"/>
      <c r="AG1292" s="13"/>
      <c r="AH1292" s="13"/>
      <c r="AI1292" s="13"/>
      <c r="AJ1292" s="13"/>
      <c r="AK1292" s="13"/>
      <c r="AL1292" s="13"/>
      <c r="AM1292" s="13"/>
      <c r="AN1292" s="13"/>
      <c r="AO1292" s="13"/>
      <c r="AP1292" s="13"/>
      <c r="AQ1292" s="13"/>
      <c r="AR1292" s="13"/>
      <c r="AS1292" s="13"/>
      <c r="AT1292" s="13"/>
      <c r="AU1292" s="13"/>
      <c r="AV1292" s="13"/>
      <c r="AW1292" s="13"/>
      <c r="AX1292" s="13"/>
      <c r="AY1292" s="13"/>
      <c r="AZ1292" s="13"/>
      <c r="BA1292" s="13"/>
      <c r="BB1292" s="13"/>
      <c r="BC1292" s="13"/>
      <c r="BD1292" s="13"/>
      <c r="BE1292" s="13"/>
      <c r="BF1292" s="13"/>
      <c r="BG1292" s="13"/>
    </row>
    <row r="1293" spans="1:59" x14ac:dyDescent="0.35">
      <c r="A1293" s="13"/>
      <c r="B1293" s="13"/>
      <c r="C1293" s="13"/>
      <c r="D1293" s="13"/>
      <c r="E1293" s="13"/>
      <c r="F1293" s="13"/>
      <c r="G1293" s="13"/>
      <c r="H1293" s="13"/>
      <c r="I1293" s="13"/>
      <c r="J1293" s="13"/>
      <c r="K1293" s="13"/>
      <c r="L1293" s="13"/>
      <c r="M1293" s="13"/>
      <c r="N1293" s="13"/>
      <c r="O1293" s="13"/>
      <c r="P1293" s="13"/>
      <c r="Q1293" s="13"/>
      <c r="R1293" s="13"/>
      <c r="S1293" s="13"/>
      <c r="T1293" s="13"/>
      <c r="U1293" s="13"/>
      <c r="V1293" s="13"/>
      <c r="W1293" s="13"/>
      <c r="X1293" s="13"/>
      <c r="Y1293" s="13"/>
      <c r="Z1293" s="13"/>
      <c r="AA1293" s="13"/>
      <c r="AB1293" s="13"/>
      <c r="AC1293" s="13"/>
      <c r="AD1293" s="13"/>
      <c r="AE1293" s="13"/>
      <c r="AF1293" s="13"/>
      <c r="AG1293" s="13"/>
      <c r="AH1293" s="13"/>
      <c r="AI1293" s="13"/>
      <c r="AJ1293" s="13"/>
      <c r="AK1293" s="13"/>
      <c r="AL1293" s="13"/>
      <c r="AM1293" s="13"/>
      <c r="AN1293" s="13"/>
      <c r="AO1293" s="13"/>
      <c r="AP1293" s="13"/>
      <c r="AQ1293" s="13"/>
      <c r="AR1293" s="13"/>
      <c r="AS1293" s="13"/>
      <c r="AT1293" s="13"/>
      <c r="AU1293" s="13"/>
      <c r="AV1293" s="13"/>
      <c r="AW1293" s="13"/>
      <c r="AX1293" s="13"/>
      <c r="AY1293" s="13"/>
      <c r="AZ1293" s="13"/>
      <c r="BA1293" s="13"/>
      <c r="BB1293" s="13"/>
      <c r="BC1293" s="13"/>
      <c r="BD1293" s="13"/>
      <c r="BE1293" s="13"/>
      <c r="BF1293" s="13"/>
      <c r="BG1293" s="13"/>
    </row>
    <row r="1294" spans="1:59" x14ac:dyDescent="0.35">
      <c r="A1294" s="13"/>
      <c r="B1294" s="13"/>
      <c r="C1294" s="13"/>
      <c r="D1294" s="13"/>
      <c r="E1294" s="13"/>
      <c r="F1294" s="13"/>
      <c r="G1294" s="13"/>
      <c r="H1294" s="13"/>
      <c r="I1294" s="13"/>
      <c r="J1294" s="13"/>
      <c r="K1294" s="13"/>
      <c r="L1294" s="13"/>
      <c r="M1294" s="13"/>
      <c r="N1294" s="13"/>
      <c r="O1294" s="13"/>
      <c r="P1294" s="13"/>
      <c r="Q1294" s="13"/>
      <c r="R1294" s="13"/>
      <c r="S1294" s="13"/>
      <c r="T1294" s="13"/>
      <c r="U1294" s="13"/>
      <c r="V1294" s="13"/>
      <c r="W1294" s="13"/>
      <c r="X1294" s="13"/>
      <c r="Y1294" s="13"/>
      <c r="Z1294" s="13"/>
      <c r="AA1294" s="13"/>
      <c r="AB1294" s="13"/>
      <c r="AC1294" s="13"/>
      <c r="AD1294" s="13"/>
      <c r="AE1294" s="13"/>
      <c r="AF1294" s="13"/>
      <c r="AG1294" s="13"/>
      <c r="AH1294" s="13"/>
      <c r="AI1294" s="13"/>
      <c r="AJ1294" s="13"/>
      <c r="AK1294" s="13"/>
      <c r="AL1294" s="13"/>
      <c r="AM1294" s="13"/>
      <c r="AN1294" s="13"/>
      <c r="AO1294" s="13"/>
      <c r="AP1294" s="13"/>
      <c r="AQ1294" s="13"/>
      <c r="AR1294" s="13"/>
      <c r="AS1294" s="13"/>
      <c r="AT1294" s="13"/>
      <c r="AU1294" s="13"/>
      <c r="AV1294" s="13"/>
      <c r="AW1294" s="13"/>
      <c r="AX1294" s="13"/>
      <c r="AY1294" s="13"/>
      <c r="AZ1294" s="13"/>
      <c r="BA1294" s="13"/>
      <c r="BB1294" s="13"/>
      <c r="BC1294" s="13"/>
      <c r="BD1294" s="13"/>
      <c r="BE1294" s="13"/>
      <c r="BF1294" s="13"/>
      <c r="BG1294" s="13"/>
    </row>
    <row r="1295" spans="1:59" x14ac:dyDescent="0.35">
      <c r="A1295" s="13"/>
      <c r="B1295" s="13"/>
      <c r="C1295" s="13"/>
      <c r="D1295" s="13"/>
      <c r="E1295" s="13"/>
      <c r="F1295" s="13"/>
      <c r="G1295" s="13"/>
      <c r="H1295" s="13"/>
      <c r="I1295" s="13"/>
      <c r="J1295" s="13"/>
      <c r="K1295" s="13"/>
      <c r="L1295" s="13"/>
      <c r="M1295" s="13"/>
      <c r="N1295" s="13"/>
      <c r="O1295" s="13"/>
      <c r="P1295" s="13"/>
      <c r="Q1295" s="13"/>
      <c r="R1295" s="13"/>
      <c r="S1295" s="13"/>
      <c r="T1295" s="13"/>
      <c r="U1295" s="13"/>
      <c r="V1295" s="13"/>
      <c r="W1295" s="13"/>
      <c r="X1295" s="13"/>
      <c r="Y1295" s="13"/>
      <c r="Z1295" s="13"/>
      <c r="AA1295" s="13"/>
      <c r="AB1295" s="13"/>
      <c r="AC1295" s="13"/>
      <c r="AD1295" s="13"/>
      <c r="AE1295" s="13"/>
      <c r="AF1295" s="13"/>
      <c r="AG1295" s="13"/>
      <c r="AH1295" s="13"/>
      <c r="AI1295" s="13"/>
      <c r="AJ1295" s="13"/>
      <c r="AK1295" s="13"/>
      <c r="AL1295" s="13"/>
      <c r="AM1295" s="13"/>
      <c r="AN1295" s="13"/>
      <c r="AO1295" s="13"/>
      <c r="AP1295" s="13"/>
      <c r="AQ1295" s="13"/>
      <c r="AR1295" s="13"/>
      <c r="AS1295" s="13"/>
      <c r="AT1295" s="13"/>
      <c r="AU1295" s="13"/>
      <c r="AV1295" s="13"/>
      <c r="AW1295" s="13"/>
      <c r="AX1295" s="13"/>
      <c r="AY1295" s="13"/>
      <c r="AZ1295" s="13"/>
      <c r="BA1295" s="13"/>
      <c r="BB1295" s="13"/>
      <c r="BC1295" s="13"/>
      <c r="BD1295" s="13"/>
      <c r="BE1295" s="13"/>
      <c r="BF1295" s="13"/>
      <c r="BG1295" s="13"/>
    </row>
    <row r="1296" spans="1:59" x14ac:dyDescent="0.35">
      <c r="A1296" s="13"/>
      <c r="B1296" s="13"/>
      <c r="C1296" s="13"/>
      <c r="D1296" s="13"/>
      <c r="E1296" s="13"/>
      <c r="F1296" s="13"/>
      <c r="G1296" s="13"/>
      <c r="H1296" s="13"/>
      <c r="I1296" s="13"/>
      <c r="J1296" s="13"/>
      <c r="K1296" s="13"/>
      <c r="L1296" s="13"/>
      <c r="M1296" s="13"/>
      <c r="N1296" s="13"/>
      <c r="O1296" s="13"/>
      <c r="P1296" s="13"/>
      <c r="Q1296" s="13"/>
      <c r="R1296" s="13"/>
      <c r="S1296" s="13"/>
      <c r="T1296" s="13"/>
      <c r="U1296" s="13"/>
      <c r="V1296" s="13"/>
      <c r="W1296" s="13"/>
      <c r="X1296" s="13"/>
      <c r="Y1296" s="13"/>
      <c r="Z1296" s="13"/>
      <c r="AA1296" s="13"/>
      <c r="AB1296" s="13"/>
      <c r="AC1296" s="13"/>
      <c r="AD1296" s="13"/>
      <c r="AE1296" s="13"/>
      <c r="AF1296" s="13"/>
      <c r="AG1296" s="13"/>
      <c r="AH1296" s="13"/>
      <c r="AI1296" s="13"/>
      <c r="AJ1296" s="13"/>
      <c r="AK1296" s="13"/>
      <c r="AL1296" s="13"/>
      <c r="AM1296" s="13"/>
      <c r="AN1296" s="13"/>
      <c r="AO1296" s="13"/>
      <c r="AP1296" s="13"/>
      <c r="AQ1296" s="13"/>
      <c r="AR1296" s="13"/>
      <c r="AS1296" s="13"/>
      <c r="AT1296" s="13"/>
      <c r="AU1296" s="13"/>
      <c r="AV1296" s="13"/>
      <c r="AW1296" s="13"/>
      <c r="AX1296" s="13"/>
      <c r="AY1296" s="13"/>
      <c r="AZ1296" s="13"/>
      <c r="BA1296" s="13"/>
      <c r="BB1296" s="13"/>
      <c r="BC1296" s="13"/>
      <c r="BD1296" s="13"/>
      <c r="BE1296" s="13"/>
      <c r="BF1296" s="13"/>
      <c r="BG1296" s="13"/>
    </row>
    <row r="1297" spans="1:59" x14ac:dyDescent="0.35">
      <c r="A1297" s="13"/>
      <c r="B1297" s="13"/>
      <c r="C1297" s="13"/>
      <c r="D1297" s="13"/>
      <c r="E1297" s="13"/>
      <c r="F1297" s="13"/>
      <c r="G1297" s="13"/>
      <c r="H1297" s="13"/>
      <c r="I1297" s="13"/>
      <c r="J1297" s="13"/>
      <c r="K1297" s="13"/>
      <c r="L1297" s="13"/>
      <c r="M1297" s="13"/>
      <c r="N1297" s="13"/>
      <c r="O1297" s="13"/>
      <c r="P1297" s="13"/>
      <c r="Q1297" s="13"/>
      <c r="R1297" s="13"/>
      <c r="S1297" s="13"/>
      <c r="T1297" s="13"/>
      <c r="U1297" s="13"/>
      <c r="V1297" s="13"/>
      <c r="W1297" s="13"/>
      <c r="X1297" s="13"/>
      <c r="Y1297" s="13"/>
      <c r="Z1297" s="13"/>
      <c r="AA1297" s="13"/>
      <c r="AB1297" s="13"/>
      <c r="AC1297" s="13"/>
      <c r="AD1297" s="13"/>
      <c r="AE1297" s="13"/>
      <c r="AF1297" s="13"/>
      <c r="AG1297" s="13"/>
      <c r="AH1297" s="13"/>
      <c r="AI1297" s="13"/>
      <c r="AJ1297" s="13"/>
      <c r="AK1297" s="13"/>
      <c r="AL1297" s="13"/>
      <c r="AM1297" s="13"/>
      <c r="AN1297" s="13"/>
      <c r="AO1297" s="13"/>
      <c r="AP1297" s="13"/>
      <c r="AQ1297" s="13"/>
      <c r="AR1297" s="13"/>
      <c r="AS1297" s="13"/>
      <c r="AT1297" s="13"/>
      <c r="AU1297" s="13"/>
      <c r="AV1297" s="13"/>
      <c r="AW1297" s="13"/>
      <c r="AX1297" s="13"/>
      <c r="AY1297" s="13"/>
      <c r="AZ1297" s="13"/>
      <c r="BA1297" s="13"/>
      <c r="BB1297" s="13"/>
      <c r="BC1297" s="13"/>
      <c r="BD1297" s="13"/>
      <c r="BE1297" s="13"/>
      <c r="BF1297" s="13"/>
      <c r="BG1297" s="13"/>
    </row>
    <row r="1298" spans="1:59" x14ac:dyDescent="0.35">
      <c r="A1298" s="13"/>
      <c r="B1298" s="13"/>
      <c r="C1298" s="13"/>
      <c r="D1298" s="13"/>
      <c r="E1298" s="13"/>
      <c r="F1298" s="13"/>
      <c r="G1298" s="13"/>
      <c r="H1298" s="13"/>
      <c r="I1298" s="13"/>
      <c r="J1298" s="13"/>
      <c r="K1298" s="13"/>
      <c r="L1298" s="13"/>
      <c r="M1298" s="13"/>
      <c r="N1298" s="13"/>
      <c r="O1298" s="13"/>
      <c r="P1298" s="13"/>
      <c r="Q1298" s="13"/>
      <c r="R1298" s="13"/>
      <c r="S1298" s="13"/>
      <c r="T1298" s="13"/>
      <c r="U1298" s="13"/>
      <c r="V1298" s="13"/>
      <c r="W1298" s="13"/>
      <c r="X1298" s="13"/>
      <c r="Y1298" s="13"/>
      <c r="Z1298" s="13"/>
      <c r="AA1298" s="13"/>
      <c r="AB1298" s="13"/>
      <c r="AC1298" s="13"/>
      <c r="AD1298" s="13"/>
      <c r="AE1298" s="13"/>
      <c r="AF1298" s="13"/>
      <c r="AG1298" s="13"/>
      <c r="AH1298" s="13"/>
      <c r="AI1298" s="13"/>
      <c r="AJ1298" s="13"/>
      <c r="AK1298" s="13"/>
      <c r="AL1298" s="13"/>
      <c r="AM1298" s="13"/>
      <c r="AN1298" s="13"/>
      <c r="AO1298" s="13"/>
      <c r="AP1298" s="13"/>
      <c r="AQ1298" s="13"/>
      <c r="AR1298" s="13"/>
      <c r="AS1298" s="13"/>
      <c r="AT1298" s="13"/>
      <c r="AU1298" s="13"/>
      <c r="AV1298" s="13"/>
      <c r="AW1298" s="13"/>
      <c r="AX1298" s="13"/>
      <c r="AY1298" s="13"/>
      <c r="AZ1298" s="13"/>
      <c r="BA1298" s="13"/>
      <c r="BB1298" s="13"/>
      <c r="BC1298" s="13"/>
      <c r="BD1298" s="13"/>
      <c r="BE1298" s="13"/>
      <c r="BF1298" s="13"/>
      <c r="BG1298" s="13"/>
    </row>
    <row r="1299" spans="1:59" x14ac:dyDescent="0.35">
      <c r="A1299" s="13"/>
      <c r="B1299" s="13"/>
      <c r="C1299" s="13"/>
      <c r="D1299" s="13"/>
      <c r="E1299" s="13"/>
      <c r="F1299" s="13"/>
      <c r="G1299" s="13"/>
      <c r="H1299" s="13"/>
      <c r="I1299" s="13"/>
      <c r="J1299" s="13"/>
      <c r="K1299" s="13"/>
      <c r="L1299" s="13"/>
      <c r="M1299" s="13"/>
      <c r="N1299" s="13"/>
      <c r="O1299" s="13"/>
      <c r="P1299" s="13"/>
      <c r="Q1299" s="13"/>
      <c r="R1299" s="13"/>
      <c r="S1299" s="13"/>
      <c r="T1299" s="13"/>
      <c r="U1299" s="13"/>
      <c r="V1299" s="13"/>
      <c r="W1299" s="13"/>
      <c r="X1299" s="13"/>
      <c r="Y1299" s="13"/>
      <c r="Z1299" s="13"/>
      <c r="AA1299" s="13"/>
      <c r="AB1299" s="13"/>
      <c r="AC1299" s="13"/>
      <c r="AD1299" s="13"/>
      <c r="AE1299" s="13"/>
      <c r="AF1299" s="13"/>
      <c r="AG1299" s="13"/>
      <c r="AH1299" s="13"/>
      <c r="AI1299" s="13"/>
      <c r="AJ1299" s="13"/>
      <c r="AK1299" s="13"/>
      <c r="AL1299" s="13"/>
      <c r="AM1299" s="13"/>
      <c r="AN1299" s="13"/>
      <c r="AO1299" s="13"/>
      <c r="AP1299" s="13"/>
      <c r="AQ1299" s="13"/>
      <c r="AR1299" s="13"/>
      <c r="AS1299" s="13"/>
      <c r="AT1299" s="13"/>
      <c r="AU1299" s="13"/>
      <c r="AV1299" s="13"/>
      <c r="AW1299" s="13"/>
      <c r="AX1299" s="13"/>
      <c r="AY1299" s="13"/>
      <c r="AZ1299" s="13"/>
      <c r="BA1299" s="13"/>
      <c r="BB1299" s="13"/>
      <c r="BC1299" s="13"/>
      <c r="BD1299" s="13"/>
      <c r="BE1299" s="13"/>
      <c r="BF1299" s="13"/>
      <c r="BG1299" s="13"/>
    </row>
    <row r="1300" spans="1:59" x14ac:dyDescent="0.35">
      <c r="A1300" s="13"/>
      <c r="B1300" s="13"/>
      <c r="C1300" s="13"/>
      <c r="D1300" s="13"/>
      <c r="E1300" s="13"/>
      <c r="F1300" s="13"/>
      <c r="G1300" s="13"/>
      <c r="H1300" s="13"/>
      <c r="I1300" s="13"/>
      <c r="J1300" s="13"/>
      <c r="K1300" s="13"/>
      <c r="L1300" s="13"/>
      <c r="M1300" s="13"/>
      <c r="N1300" s="13"/>
      <c r="O1300" s="13"/>
      <c r="P1300" s="13"/>
      <c r="Q1300" s="13"/>
      <c r="R1300" s="13"/>
      <c r="S1300" s="13"/>
      <c r="T1300" s="13"/>
      <c r="U1300" s="13"/>
      <c r="V1300" s="13"/>
      <c r="W1300" s="13"/>
      <c r="X1300" s="13"/>
      <c r="Y1300" s="13"/>
      <c r="Z1300" s="13"/>
      <c r="AA1300" s="13"/>
      <c r="AB1300" s="13"/>
      <c r="AC1300" s="13"/>
      <c r="AD1300" s="13"/>
      <c r="AE1300" s="13"/>
      <c r="AF1300" s="13"/>
      <c r="AG1300" s="13"/>
      <c r="AH1300" s="13"/>
      <c r="AI1300" s="13"/>
      <c r="AJ1300" s="13"/>
      <c r="AK1300" s="13"/>
      <c r="AL1300" s="13"/>
      <c r="AM1300" s="13"/>
      <c r="AN1300" s="13"/>
      <c r="AO1300" s="13"/>
      <c r="AP1300" s="13"/>
      <c r="AQ1300" s="13"/>
      <c r="AR1300" s="13"/>
      <c r="AS1300" s="13"/>
      <c r="AT1300" s="13"/>
      <c r="AU1300" s="13"/>
      <c r="AV1300" s="13"/>
      <c r="AW1300" s="13"/>
      <c r="AX1300" s="13"/>
      <c r="AY1300" s="13"/>
      <c r="AZ1300" s="13"/>
      <c r="BA1300" s="13"/>
      <c r="BB1300" s="13"/>
      <c r="BC1300" s="13"/>
      <c r="BD1300" s="13"/>
      <c r="BE1300" s="13"/>
      <c r="BF1300" s="13"/>
      <c r="BG1300" s="13"/>
    </row>
    <row r="1301" spans="1:59" x14ac:dyDescent="0.35">
      <c r="A1301" s="13"/>
      <c r="B1301" s="13"/>
      <c r="C1301" s="13"/>
      <c r="D1301" s="13"/>
      <c r="E1301" s="13"/>
      <c r="F1301" s="13"/>
      <c r="G1301" s="13"/>
      <c r="H1301" s="13"/>
      <c r="I1301" s="13"/>
      <c r="J1301" s="13"/>
      <c r="K1301" s="13"/>
      <c r="L1301" s="13"/>
      <c r="M1301" s="13"/>
      <c r="N1301" s="13"/>
      <c r="O1301" s="13"/>
      <c r="P1301" s="13"/>
      <c r="Q1301" s="13"/>
      <c r="R1301" s="13"/>
      <c r="S1301" s="13"/>
      <c r="T1301" s="13"/>
      <c r="U1301" s="13"/>
      <c r="V1301" s="13"/>
      <c r="W1301" s="13"/>
      <c r="X1301" s="13"/>
      <c r="Y1301" s="13"/>
      <c r="Z1301" s="13"/>
      <c r="AA1301" s="13"/>
      <c r="AB1301" s="13"/>
      <c r="AC1301" s="13"/>
      <c r="AD1301" s="13"/>
      <c r="AE1301" s="13"/>
      <c r="AF1301" s="13"/>
      <c r="AG1301" s="13"/>
      <c r="AH1301" s="13"/>
      <c r="AI1301" s="13"/>
      <c r="AJ1301" s="13"/>
      <c r="AK1301" s="13"/>
      <c r="AL1301" s="13"/>
      <c r="AM1301" s="13"/>
      <c r="AN1301" s="13"/>
      <c r="AO1301" s="13"/>
      <c r="AP1301" s="13"/>
      <c r="AQ1301" s="13"/>
      <c r="AR1301" s="13"/>
      <c r="AS1301" s="13"/>
      <c r="AT1301" s="13"/>
      <c r="AU1301" s="13"/>
      <c r="AV1301" s="13"/>
      <c r="AW1301" s="13"/>
      <c r="AX1301" s="13"/>
      <c r="AY1301" s="13"/>
      <c r="AZ1301" s="13"/>
      <c r="BA1301" s="13"/>
      <c r="BB1301" s="13"/>
      <c r="BC1301" s="13"/>
      <c r="BD1301" s="13"/>
      <c r="BE1301" s="13"/>
      <c r="BF1301" s="13"/>
      <c r="BG1301" s="13"/>
    </row>
    <row r="1302" spans="1:59" x14ac:dyDescent="0.35">
      <c r="A1302" s="13"/>
      <c r="B1302" s="13"/>
      <c r="C1302" s="13"/>
      <c r="D1302" s="13"/>
      <c r="E1302" s="13"/>
      <c r="F1302" s="13"/>
      <c r="G1302" s="13"/>
      <c r="H1302" s="13"/>
      <c r="I1302" s="13"/>
      <c r="J1302" s="13"/>
      <c r="K1302" s="13"/>
      <c r="L1302" s="13"/>
      <c r="M1302" s="13"/>
      <c r="N1302" s="13"/>
      <c r="O1302" s="13"/>
      <c r="P1302" s="13"/>
      <c r="Q1302" s="13"/>
      <c r="R1302" s="13"/>
      <c r="S1302" s="13"/>
      <c r="T1302" s="13"/>
      <c r="U1302" s="13"/>
      <c r="V1302" s="13"/>
      <c r="W1302" s="13"/>
      <c r="X1302" s="13"/>
      <c r="Y1302" s="13"/>
      <c r="Z1302" s="13"/>
      <c r="AA1302" s="13"/>
      <c r="AB1302" s="13"/>
      <c r="AC1302" s="13"/>
      <c r="AD1302" s="13"/>
      <c r="AE1302" s="13"/>
      <c r="AF1302" s="13"/>
      <c r="AG1302" s="13"/>
      <c r="AH1302" s="13"/>
      <c r="AI1302" s="13"/>
      <c r="AJ1302" s="13"/>
      <c r="AK1302" s="13"/>
      <c r="AL1302" s="13"/>
      <c r="AM1302" s="13"/>
      <c r="AN1302" s="13"/>
      <c r="AO1302" s="13"/>
      <c r="AP1302" s="13"/>
      <c r="AQ1302" s="13"/>
      <c r="AR1302" s="13"/>
      <c r="AS1302" s="13"/>
      <c r="AT1302" s="13"/>
      <c r="AU1302" s="13"/>
      <c r="AV1302" s="13"/>
      <c r="AW1302" s="13"/>
      <c r="AX1302" s="13"/>
      <c r="AY1302" s="13"/>
      <c r="AZ1302" s="13"/>
      <c r="BA1302" s="13"/>
      <c r="BB1302" s="13"/>
      <c r="BC1302" s="13"/>
      <c r="BD1302" s="13"/>
      <c r="BE1302" s="13"/>
      <c r="BF1302" s="13"/>
      <c r="BG1302" s="13"/>
    </row>
    <row r="1303" spans="1:59" x14ac:dyDescent="0.35">
      <c r="A1303" s="13"/>
      <c r="B1303" s="13"/>
      <c r="C1303" s="13"/>
      <c r="D1303" s="13"/>
      <c r="E1303" s="13"/>
      <c r="F1303" s="13"/>
      <c r="G1303" s="13"/>
      <c r="H1303" s="13"/>
      <c r="I1303" s="13"/>
      <c r="J1303" s="13"/>
      <c r="K1303" s="13"/>
      <c r="L1303" s="13"/>
      <c r="M1303" s="13"/>
      <c r="N1303" s="13"/>
      <c r="O1303" s="13"/>
      <c r="P1303" s="13"/>
      <c r="Q1303" s="13"/>
      <c r="R1303" s="13"/>
      <c r="S1303" s="13"/>
      <c r="T1303" s="13"/>
      <c r="U1303" s="13"/>
      <c r="V1303" s="13"/>
      <c r="W1303" s="13"/>
      <c r="X1303" s="13"/>
      <c r="Y1303" s="13"/>
      <c r="Z1303" s="13"/>
      <c r="AA1303" s="13"/>
      <c r="AB1303" s="13"/>
      <c r="AC1303" s="13"/>
      <c r="AD1303" s="13"/>
      <c r="AE1303" s="13"/>
      <c r="AF1303" s="13"/>
      <c r="AG1303" s="13"/>
      <c r="AH1303" s="13"/>
      <c r="AI1303" s="13"/>
      <c r="AJ1303" s="13"/>
      <c r="AK1303" s="13"/>
      <c r="AL1303" s="13"/>
      <c r="AM1303" s="13"/>
      <c r="AN1303" s="13"/>
      <c r="AO1303" s="13"/>
      <c r="AP1303" s="13"/>
      <c r="AQ1303" s="13"/>
      <c r="AR1303" s="13"/>
      <c r="AS1303" s="13"/>
      <c r="AT1303" s="13"/>
      <c r="AU1303" s="13"/>
      <c r="AV1303" s="13"/>
      <c r="AW1303" s="13"/>
      <c r="AX1303" s="13"/>
      <c r="AY1303" s="13"/>
      <c r="AZ1303" s="13"/>
      <c r="BA1303" s="13"/>
      <c r="BB1303" s="13"/>
      <c r="BC1303" s="13"/>
      <c r="BD1303" s="13"/>
      <c r="BE1303" s="13"/>
      <c r="BF1303" s="13"/>
      <c r="BG1303" s="13"/>
    </row>
    <row r="1304" spans="1:59" x14ac:dyDescent="0.35">
      <c r="A1304" s="13"/>
      <c r="B1304" s="13"/>
      <c r="C1304" s="13"/>
      <c r="D1304" s="13"/>
      <c r="E1304" s="13"/>
      <c r="F1304" s="13"/>
      <c r="G1304" s="13"/>
      <c r="H1304" s="13"/>
      <c r="I1304" s="13"/>
      <c r="J1304" s="13"/>
      <c r="K1304" s="13"/>
      <c r="L1304" s="13"/>
      <c r="M1304" s="13"/>
      <c r="N1304" s="13"/>
      <c r="O1304" s="13"/>
      <c r="P1304" s="13"/>
      <c r="Q1304" s="13"/>
      <c r="R1304" s="13"/>
      <c r="S1304" s="13"/>
      <c r="T1304" s="13"/>
      <c r="U1304" s="13"/>
      <c r="V1304" s="13"/>
      <c r="W1304" s="13"/>
      <c r="X1304" s="13"/>
      <c r="Y1304" s="13"/>
      <c r="Z1304" s="13"/>
      <c r="AA1304" s="13"/>
      <c r="AB1304" s="13"/>
      <c r="AC1304" s="13"/>
      <c r="AD1304" s="13"/>
      <c r="AE1304" s="13"/>
      <c r="AF1304" s="13"/>
      <c r="AG1304" s="13"/>
      <c r="AH1304" s="13"/>
      <c r="AI1304" s="13"/>
      <c r="AJ1304" s="13"/>
      <c r="AK1304" s="13"/>
      <c r="AL1304" s="13"/>
      <c r="AM1304" s="13"/>
      <c r="AN1304" s="13"/>
      <c r="AO1304" s="13"/>
      <c r="AP1304" s="13"/>
      <c r="AQ1304" s="13"/>
      <c r="AR1304" s="13"/>
      <c r="AS1304" s="13"/>
      <c r="AT1304" s="13"/>
      <c r="AU1304" s="13"/>
      <c r="AV1304" s="13"/>
      <c r="AW1304" s="13"/>
      <c r="AX1304" s="13"/>
      <c r="AY1304" s="13"/>
      <c r="AZ1304" s="13"/>
      <c r="BA1304" s="13"/>
      <c r="BB1304" s="13"/>
      <c r="BC1304" s="13"/>
      <c r="BD1304" s="13"/>
      <c r="BE1304" s="13"/>
      <c r="BF1304" s="13"/>
      <c r="BG1304" s="13"/>
    </row>
    <row r="1305" spans="1:59" x14ac:dyDescent="0.35">
      <c r="A1305" s="13"/>
      <c r="B1305" s="13"/>
      <c r="C1305" s="13"/>
      <c r="D1305" s="13"/>
      <c r="E1305" s="13"/>
      <c r="F1305" s="13"/>
      <c r="G1305" s="13"/>
      <c r="H1305" s="13"/>
      <c r="I1305" s="13"/>
      <c r="J1305" s="13"/>
      <c r="K1305" s="13"/>
      <c r="L1305" s="13"/>
      <c r="M1305" s="13"/>
      <c r="N1305" s="13"/>
      <c r="O1305" s="13"/>
      <c r="P1305" s="13"/>
      <c r="Q1305" s="13"/>
      <c r="R1305" s="13"/>
      <c r="S1305" s="13"/>
      <c r="T1305" s="13"/>
      <c r="U1305" s="13"/>
      <c r="V1305" s="13"/>
      <c r="W1305" s="13"/>
      <c r="X1305" s="13"/>
      <c r="Y1305" s="13"/>
      <c r="Z1305" s="13"/>
      <c r="AA1305" s="13"/>
      <c r="AB1305" s="13"/>
      <c r="AC1305" s="13"/>
      <c r="AD1305" s="13"/>
      <c r="AE1305" s="13"/>
      <c r="AF1305" s="13"/>
      <c r="AG1305" s="13"/>
      <c r="AH1305" s="13"/>
      <c r="AI1305" s="13"/>
      <c r="AJ1305" s="13"/>
      <c r="AK1305" s="13"/>
      <c r="AL1305" s="13"/>
      <c r="AM1305" s="13"/>
      <c r="AN1305" s="13"/>
      <c r="AO1305" s="13"/>
      <c r="AP1305" s="13"/>
      <c r="AQ1305" s="13"/>
      <c r="AR1305" s="13"/>
      <c r="AS1305" s="13"/>
      <c r="AT1305" s="13"/>
      <c r="AU1305" s="13"/>
      <c r="AV1305" s="13"/>
      <c r="AW1305" s="13"/>
      <c r="AX1305" s="13"/>
      <c r="AY1305" s="13"/>
      <c r="AZ1305" s="13"/>
      <c r="BA1305" s="13"/>
      <c r="BB1305" s="13"/>
      <c r="BC1305" s="13"/>
      <c r="BD1305" s="13"/>
      <c r="BE1305" s="13"/>
      <c r="BF1305" s="13"/>
      <c r="BG1305" s="13"/>
    </row>
    <row r="1306" spans="1:59" x14ac:dyDescent="0.35">
      <c r="A1306" s="13"/>
      <c r="B1306" s="13"/>
      <c r="C1306" s="13"/>
      <c r="D1306" s="13"/>
      <c r="E1306" s="13"/>
      <c r="F1306" s="13"/>
      <c r="G1306" s="13"/>
      <c r="H1306" s="13"/>
      <c r="I1306" s="13"/>
      <c r="J1306" s="13"/>
      <c r="K1306" s="13"/>
      <c r="L1306" s="13"/>
      <c r="M1306" s="13"/>
      <c r="N1306" s="13"/>
      <c r="O1306" s="13"/>
      <c r="P1306" s="13"/>
      <c r="Q1306" s="13"/>
      <c r="R1306" s="13"/>
      <c r="S1306" s="13"/>
      <c r="T1306" s="13"/>
      <c r="U1306" s="13"/>
      <c r="V1306" s="13"/>
      <c r="W1306" s="13"/>
      <c r="X1306" s="13"/>
      <c r="Y1306" s="13"/>
      <c r="Z1306" s="13"/>
      <c r="AA1306" s="13"/>
      <c r="AB1306" s="13"/>
      <c r="AC1306" s="13"/>
      <c r="AD1306" s="13"/>
      <c r="AE1306" s="13"/>
      <c r="AF1306" s="13"/>
      <c r="AG1306" s="13"/>
      <c r="AH1306" s="13"/>
      <c r="AI1306" s="13"/>
      <c r="AJ1306" s="13"/>
      <c r="AK1306" s="13"/>
      <c r="AL1306" s="13"/>
      <c r="AM1306" s="13"/>
      <c r="AN1306" s="13"/>
      <c r="AO1306" s="13"/>
      <c r="AP1306" s="13"/>
      <c r="AQ1306" s="13"/>
      <c r="AR1306" s="13"/>
      <c r="AS1306" s="13"/>
      <c r="AT1306" s="13"/>
      <c r="AU1306" s="13"/>
      <c r="AV1306" s="13"/>
      <c r="AW1306" s="13"/>
      <c r="AX1306" s="13"/>
      <c r="AY1306" s="13"/>
      <c r="AZ1306" s="13"/>
      <c r="BA1306" s="13"/>
      <c r="BB1306" s="13"/>
      <c r="BC1306" s="13"/>
      <c r="BD1306" s="13"/>
      <c r="BE1306" s="13"/>
      <c r="BF1306" s="13"/>
      <c r="BG1306" s="13"/>
    </row>
    <row r="1307" spans="1:59" x14ac:dyDescent="0.35">
      <c r="A1307" s="13"/>
      <c r="B1307" s="13"/>
      <c r="C1307" s="13"/>
      <c r="D1307" s="13"/>
      <c r="E1307" s="13"/>
      <c r="F1307" s="13"/>
      <c r="G1307" s="13"/>
      <c r="H1307" s="13"/>
      <c r="I1307" s="13"/>
      <c r="J1307" s="13"/>
      <c r="K1307" s="13"/>
      <c r="L1307" s="13"/>
      <c r="M1307" s="13"/>
      <c r="N1307" s="13"/>
      <c r="O1307" s="13"/>
      <c r="P1307" s="13"/>
      <c r="Q1307" s="13"/>
      <c r="R1307" s="13"/>
      <c r="S1307" s="13"/>
      <c r="T1307" s="13"/>
      <c r="U1307" s="13"/>
      <c r="V1307" s="13"/>
      <c r="W1307" s="13"/>
      <c r="X1307" s="13"/>
      <c r="Y1307" s="13"/>
      <c r="Z1307" s="13"/>
      <c r="AA1307" s="13"/>
      <c r="AB1307" s="13"/>
      <c r="AC1307" s="13"/>
      <c r="AD1307" s="13"/>
      <c r="AE1307" s="13"/>
      <c r="AF1307" s="13"/>
      <c r="AG1307" s="13"/>
      <c r="AH1307" s="13"/>
      <c r="AI1307" s="13"/>
      <c r="AJ1307" s="13"/>
      <c r="AK1307" s="13"/>
      <c r="AL1307" s="13"/>
      <c r="AM1307" s="13"/>
      <c r="AN1307" s="13"/>
      <c r="AO1307" s="13"/>
      <c r="AP1307" s="13"/>
      <c r="AQ1307" s="13"/>
      <c r="AR1307" s="13"/>
      <c r="AS1307" s="13"/>
      <c r="AT1307" s="13"/>
      <c r="AU1307" s="13"/>
      <c r="AV1307" s="13"/>
      <c r="AW1307" s="13"/>
      <c r="AX1307" s="13"/>
      <c r="AY1307" s="13"/>
      <c r="AZ1307" s="13"/>
      <c r="BA1307" s="13"/>
      <c r="BB1307" s="13"/>
      <c r="BC1307" s="13"/>
      <c r="BD1307" s="13"/>
      <c r="BE1307" s="13"/>
      <c r="BF1307" s="13"/>
      <c r="BG1307" s="13"/>
    </row>
    <row r="1308" spans="1:59" x14ac:dyDescent="0.35">
      <c r="A1308" s="13"/>
      <c r="B1308" s="13"/>
      <c r="C1308" s="13"/>
      <c r="D1308" s="13"/>
      <c r="E1308" s="13"/>
      <c r="F1308" s="13"/>
      <c r="G1308" s="13"/>
      <c r="H1308" s="13"/>
      <c r="I1308" s="13"/>
      <c r="J1308" s="13"/>
      <c r="K1308" s="13"/>
      <c r="L1308" s="13"/>
      <c r="M1308" s="13"/>
      <c r="N1308" s="13"/>
      <c r="O1308" s="13"/>
      <c r="P1308" s="13"/>
      <c r="Q1308" s="13"/>
      <c r="R1308" s="13"/>
      <c r="S1308" s="13"/>
      <c r="T1308" s="13"/>
      <c r="U1308" s="13"/>
      <c r="V1308" s="13"/>
      <c r="W1308" s="13"/>
      <c r="X1308" s="13"/>
      <c r="Y1308" s="13"/>
      <c r="Z1308" s="13"/>
      <c r="AA1308" s="13"/>
      <c r="AB1308" s="13"/>
      <c r="AC1308" s="13"/>
      <c r="AD1308" s="13"/>
      <c r="AE1308" s="13"/>
      <c r="AF1308" s="13"/>
      <c r="AG1308" s="13"/>
      <c r="AH1308" s="13"/>
      <c r="AI1308" s="13"/>
      <c r="AJ1308" s="13"/>
      <c r="AK1308" s="13"/>
      <c r="AL1308" s="13"/>
      <c r="AM1308" s="13"/>
      <c r="AN1308" s="13"/>
      <c r="AO1308" s="13"/>
      <c r="AP1308" s="13"/>
      <c r="AQ1308" s="13"/>
      <c r="AR1308" s="13"/>
      <c r="AS1308" s="13"/>
      <c r="AT1308" s="13"/>
      <c r="AU1308" s="13"/>
      <c r="AV1308" s="13"/>
      <c r="AW1308" s="13"/>
      <c r="AX1308" s="13"/>
      <c r="AY1308" s="13"/>
      <c r="AZ1308" s="13"/>
      <c r="BA1308" s="13"/>
      <c r="BB1308" s="13"/>
      <c r="BC1308" s="13"/>
      <c r="BD1308" s="13"/>
      <c r="BE1308" s="13"/>
      <c r="BF1308" s="13"/>
      <c r="BG1308" s="13"/>
    </row>
    <row r="1309" spans="1:59" x14ac:dyDescent="0.35">
      <c r="A1309" s="13"/>
      <c r="B1309" s="13"/>
      <c r="C1309" s="13"/>
      <c r="D1309" s="13"/>
      <c r="E1309" s="13"/>
      <c r="F1309" s="13"/>
      <c r="G1309" s="13"/>
      <c r="H1309" s="13"/>
      <c r="I1309" s="13"/>
      <c r="J1309" s="13"/>
      <c r="K1309" s="13"/>
      <c r="L1309" s="13"/>
      <c r="M1309" s="13"/>
      <c r="N1309" s="13"/>
      <c r="O1309" s="13"/>
      <c r="P1309" s="13"/>
      <c r="Q1309" s="13"/>
      <c r="R1309" s="13"/>
      <c r="S1309" s="13"/>
      <c r="T1309" s="13"/>
      <c r="U1309" s="13"/>
      <c r="V1309" s="13"/>
      <c r="W1309" s="13"/>
      <c r="X1309" s="13"/>
      <c r="Y1309" s="13"/>
      <c r="Z1309" s="13"/>
      <c r="AA1309" s="13"/>
      <c r="AB1309" s="13"/>
      <c r="AC1309" s="13"/>
      <c r="AD1309" s="13"/>
      <c r="AE1309" s="13"/>
      <c r="AF1309" s="13"/>
      <c r="AG1309" s="13"/>
      <c r="AH1309" s="13"/>
      <c r="AI1309" s="13"/>
      <c r="AJ1309" s="13"/>
      <c r="AK1309" s="13"/>
      <c r="AL1309" s="13"/>
      <c r="AM1309" s="13"/>
      <c r="AN1309" s="13"/>
      <c r="AO1309" s="13"/>
      <c r="AP1309" s="13"/>
      <c r="AQ1309" s="13"/>
      <c r="AR1309" s="13"/>
      <c r="AS1309" s="13"/>
      <c r="AT1309" s="13"/>
      <c r="AU1309" s="13"/>
      <c r="AV1309" s="13"/>
      <c r="AW1309" s="13"/>
      <c r="AX1309" s="13"/>
      <c r="AY1309" s="13"/>
      <c r="AZ1309" s="13"/>
      <c r="BA1309" s="13"/>
      <c r="BB1309" s="13"/>
      <c r="BC1309" s="13"/>
      <c r="BD1309" s="13"/>
      <c r="BE1309" s="13"/>
      <c r="BF1309" s="13"/>
      <c r="BG1309" s="13"/>
    </row>
    <row r="1310" spans="1:59" x14ac:dyDescent="0.35">
      <c r="A1310" s="13"/>
      <c r="B1310" s="13"/>
      <c r="C1310" s="13"/>
      <c r="D1310" s="13"/>
      <c r="E1310" s="13"/>
      <c r="F1310" s="13"/>
      <c r="G1310" s="13"/>
      <c r="H1310" s="13"/>
      <c r="I1310" s="13"/>
      <c r="J1310" s="13"/>
      <c r="K1310" s="13"/>
      <c r="L1310" s="13"/>
      <c r="M1310" s="13"/>
      <c r="N1310" s="13"/>
      <c r="O1310" s="13"/>
      <c r="P1310" s="13"/>
      <c r="Q1310" s="13"/>
      <c r="R1310" s="13"/>
      <c r="S1310" s="13"/>
      <c r="T1310" s="13"/>
      <c r="U1310" s="13"/>
      <c r="V1310" s="13"/>
      <c r="W1310" s="13"/>
      <c r="X1310" s="13"/>
      <c r="Y1310" s="13"/>
      <c r="Z1310" s="13"/>
      <c r="AA1310" s="13"/>
      <c r="AB1310" s="13"/>
      <c r="AC1310" s="13"/>
      <c r="AD1310" s="13"/>
      <c r="AE1310" s="13"/>
      <c r="AF1310" s="13"/>
      <c r="AG1310" s="13"/>
      <c r="AH1310" s="13"/>
      <c r="AI1310" s="13"/>
      <c r="AJ1310" s="13"/>
      <c r="AK1310" s="13"/>
      <c r="AL1310" s="13"/>
      <c r="AM1310" s="13"/>
      <c r="AN1310" s="13"/>
      <c r="AO1310" s="13"/>
      <c r="AP1310" s="13"/>
      <c r="AQ1310" s="13"/>
      <c r="AR1310" s="13"/>
      <c r="AS1310" s="13"/>
      <c r="AT1310" s="13"/>
      <c r="AU1310" s="13"/>
      <c r="AV1310" s="13"/>
      <c r="AW1310" s="13"/>
      <c r="AX1310" s="13"/>
      <c r="AY1310" s="13"/>
      <c r="AZ1310" s="13"/>
      <c r="BA1310" s="13"/>
      <c r="BB1310" s="13"/>
      <c r="BC1310" s="13"/>
      <c r="BD1310" s="13"/>
      <c r="BE1310" s="13"/>
      <c r="BF1310" s="13"/>
      <c r="BG1310" s="13"/>
    </row>
    <row r="1311" spans="1:59" x14ac:dyDescent="0.35">
      <c r="A1311" s="13"/>
      <c r="B1311" s="13"/>
      <c r="C1311" s="13"/>
      <c r="D1311" s="13"/>
      <c r="E1311" s="13"/>
      <c r="F1311" s="13"/>
      <c r="G1311" s="13"/>
      <c r="H1311" s="13"/>
      <c r="I1311" s="13"/>
      <c r="J1311" s="13"/>
      <c r="K1311" s="13"/>
      <c r="L1311" s="13"/>
      <c r="M1311" s="13"/>
      <c r="N1311" s="13"/>
      <c r="O1311" s="13"/>
      <c r="P1311" s="13"/>
      <c r="Q1311" s="13"/>
      <c r="R1311" s="13"/>
      <c r="S1311" s="13"/>
      <c r="T1311" s="13"/>
      <c r="U1311" s="13"/>
      <c r="V1311" s="13"/>
      <c r="W1311" s="13"/>
      <c r="X1311" s="13"/>
      <c r="Y1311" s="13"/>
      <c r="Z1311" s="13"/>
      <c r="AA1311" s="13"/>
      <c r="AB1311" s="13"/>
      <c r="AC1311" s="13"/>
      <c r="AD1311" s="13"/>
      <c r="AE1311" s="13"/>
      <c r="AF1311" s="13"/>
      <c r="AG1311" s="13"/>
      <c r="AH1311" s="13"/>
      <c r="AI1311" s="13"/>
      <c r="AJ1311" s="13"/>
      <c r="AK1311" s="13"/>
      <c r="AL1311" s="13"/>
      <c r="AM1311" s="13"/>
      <c r="AN1311" s="13"/>
      <c r="AO1311" s="13"/>
      <c r="AP1311" s="13"/>
      <c r="AQ1311" s="13"/>
      <c r="AR1311" s="13"/>
      <c r="AS1311" s="13"/>
      <c r="AT1311" s="13"/>
      <c r="AU1311" s="13"/>
      <c r="AV1311" s="13"/>
      <c r="AW1311" s="13"/>
      <c r="AX1311" s="13"/>
      <c r="AY1311" s="13"/>
      <c r="AZ1311" s="13"/>
      <c r="BA1311" s="13"/>
      <c r="BB1311" s="13"/>
      <c r="BC1311" s="13"/>
      <c r="BD1311" s="13"/>
      <c r="BE1311" s="13"/>
      <c r="BF1311" s="13"/>
      <c r="BG1311" s="13"/>
    </row>
    <row r="1312" spans="1:59" x14ac:dyDescent="0.35">
      <c r="A1312" s="13"/>
      <c r="B1312" s="13"/>
      <c r="C1312" s="13"/>
      <c r="D1312" s="13"/>
      <c r="E1312" s="13"/>
      <c r="F1312" s="13"/>
      <c r="G1312" s="13"/>
      <c r="H1312" s="13"/>
      <c r="I1312" s="13"/>
      <c r="J1312" s="13"/>
      <c r="K1312" s="13"/>
      <c r="L1312" s="13"/>
      <c r="M1312" s="13"/>
      <c r="N1312" s="13"/>
      <c r="O1312" s="13"/>
      <c r="P1312" s="13"/>
      <c r="Q1312" s="13"/>
      <c r="R1312" s="13"/>
      <c r="S1312" s="13"/>
      <c r="T1312" s="13"/>
      <c r="U1312" s="13"/>
      <c r="V1312" s="13"/>
      <c r="W1312" s="13"/>
      <c r="X1312" s="13"/>
      <c r="Y1312" s="13"/>
      <c r="Z1312" s="13"/>
      <c r="AA1312" s="13"/>
      <c r="AB1312" s="13"/>
      <c r="AC1312" s="13"/>
      <c r="AD1312" s="13"/>
      <c r="AE1312" s="13"/>
      <c r="AF1312" s="13"/>
      <c r="AG1312" s="13"/>
      <c r="AH1312" s="13"/>
      <c r="AI1312" s="13"/>
      <c r="AJ1312" s="13"/>
      <c r="AK1312" s="13"/>
      <c r="AL1312" s="13"/>
      <c r="AM1312" s="13"/>
      <c r="AN1312" s="13"/>
      <c r="AO1312" s="13"/>
      <c r="AP1312" s="13"/>
      <c r="AQ1312" s="13"/>
      <c r="AR1312" s="13"/>
      <c r="AS1312" s="13"/>
      <c r="AT1312" s="13"/>
      <c r="AU1312" s="13"/>
      <c r="AV1312" s="13"/>
      <c r="AW1312" s="13"/>
      <c r="AX1312" s="13"/>
      <c r="AY1312" s="13"/>
      <c r="AZ1312" s="13"/>
      <c r="BA1312" s="13"/>
      <c r="BB1312" s="13"/>
      <c r="BC1312" s="13"/>
      <c r="BD1312" s="13"/>
      <c r="BE1312" s="13"/>
      <c r="BF1312" s="13"/>
      <c r="BG1312" s="13"/>
    </row>
    <row r="1313" spans="1:59" x14ac:dyDescent="0.35">
      <c r="A1313" s="13"/>
      <c r="B1313" s="13"/>
      <c r="C1313" s="13"/>
      <c r="D1313" s="13"/>
      <c r="E1313" s="13"/>
      <c r="F1313" s="13"/>
      <c r="G1313" s="13"/>
      <c r="H1313" s="13"/>
      <c r="I1313" s="13"/>
      <c r="J1313" s="13"/>
      <c r="K1313" s="13"/>
      <c r="L1313" s="13"/>
      <c r="M1313" s="13"/>
      <c r="N1313" s="13"/>
      <c r="O1313" s="13"/>
      <c r="P1313" s="13"/>
      <c r="Q1313" s="13"/>
      <c r="R1313" s="13"/>
      <c r="S1313" s="13"/>
      <c r="T1313" s="13"/>
      <c r="U1313" s="13"/>
      <c r="V1313" s="13"/>
      <c r="W1313" s="13"/>
      <c r="X1313" s="13"/>
      <c r="Y1313" s="13"/>
      <c r="Z1313" s="13"/>
      <c r="AA1313" s="13"/>
      <c r="AB1313" s="13"/>
      <c r="AC1313" s="13"/>
      <c r="AD1313" s="13"/>
      <c r="AE1313" s="13"/>
      <c r="AF1313" s="13"/>
      <c r="AG1313" s="13"/>
      <c r="AH1313" s="13"/>
      <c r="AI1313" s="13"/>
      <c r="AJ1313" s="13"/>
      <c r="AK1313" s="13"/>
      <c r="AL1313" s="13"/>
      <c r="AM1313" s="13"/>
      <c r="AN1313" s="13"/>
      <c r="AO1313" s="13"/>
      <c r="AP1313" s="13"/>
      <c r="AQ1313" s="13"/>
      <c r="AR1313" s="13"/>
      <c r="AS1313" s="13"/>
      <c r="AT1313" s="13"/>
      <c r="AU1313" s="13"/>
      <c r="AV1313" s="13"/>
      <c r="AW1313" s="13"/>
      <c r="AX1313" s="13"/>
      <c r="AY1313" s="13"/>
      <c r="AZ1313" s="13"/>
      <c r="BA1313" s="13"/>
      <c r="BB1313" s="13"/>
      <c r="BC1313" s="13"/>
      <c r="BD1313" s="13"/>
      <c r="BE1313" s="13"/>
      <c r="BF1313" s="13"/>
      <c r="BG1313" s="13"/>
    </row>
    <row r="1314" spans="1:59" x14ac:dyDescent="0.35">
      <c r="A1314" s="13"/>
      <c r="B1314" s="13"/>
      <c r="C1314" s="13"/>
      <c r="D1314" s="13"/>
      <c r="E1314" s="13"/>
      <c r="F1314" s="13"/>
      <c r="G1314" s="13"/>
      <c r="H1314" s="13"/>
      <c r="I1314" s="13"/>
      <c r="J1314" s="13"/>
      <c r="K1314" s="13"/>
      <c r="L1314" s="13"/>
      <c r="M1314" s="13"/>
      <c r="N1314" s="13"/>
      <c r="O1314" s="13"/>
      <c r="P1314" s="13"/>
      <c r="Q1314" s="13"/>
      <c r="R1314" s="13"/>
      <c r="S1314" s="13"/>
      <c r="T1314" s="13"/>
      <c r="U1314" s="13"/>
      <c r="V1314" s="13"/>
      <c r="W1314" s="13"/>
      <c r="X1314" s="13"/>
      <c r="Y1314" s="13"/>
      <c r="Z1314" s="13"/>
      <c r="AA1314" s="13"/>
      <c r="AB1314" s="13"/>
      <c r="AC1314" s="13"/>
      <c r="AD1314" s="13"/>
      <c r="AE1314" s="13"/>
      <c r="AF1314" s="13"/>
      <c r="AG1314" s="13"/>
      <c r="AH1314" s="13"/>
      <c r="AI1314" s="13"/>
      <c r="AJ1314" s="13"/>
      <c r="AK1314" s="13"/>
      <c r="AL1314" s="13"/>
      <c r="AM1314" s="13"/>
      <c r="AN1314" s="13"/>
      <c r="AO1314" s="13"/>
      <c r="AP1314" s="13"/>
      <c r="AQ1314" s="13"/>
      <c r="AR1314" s="13"/>
      <c r="AS1314" s="13"/>
      <c r="AT1314" s="13"/>
      <c r="AU1314" s="13"/>
      <c r="AV1314" s="13"/>
      <c r="AW1314" s="13"/>
      <c r="AX1314" s="13"/>
      <c r="AY1314" s="13"/>
      <c r="AZ1314" s="13"/>
      <c r="BA1314" s="13"/>
      <c r="BB1314" s="13"/>
      <c r="BC1314" s="13"/>
      <c r="BD1314" s="13"/>
      <c r="BE1314" s="13"/>
      <c r="BF1314" s="13"/>
      <c r="BG1314" s="13"/>
    </row>
    <row r="1315" spans="1:59" x14ac:dyDescent="0.35">
      <c r="A1315" s="13"/>
      <c r="B1315" s="13"/>
      <c r="C1315" s="13"/>
      <c r="D1315" s="13"/>
      <c r="E1315" s="13"/>
      <c r="F1315" s="13"/>
      <c r="G1315" s="13"/>
      <c r="H1315" s="13"/>
      <c r="I1315" s="13"/>
      <c r="J1315" s="13"/>
      <c r="K1315" s="13"/>
      <c r="L1315" s="13"/>
      <c r="M1315" s="13"/>
      <c r="N1315" s="13"/>
      <c r="O1315" s="13"/>
      <c r="P1315" s="13"/>
      <c r="Q1315" s="13"/>
      <c r="R1315" s="13"/>
      <c r="S1315" s="13"/>
      <c r="T1315" s="13"/>
      <c r="U1315" s="13"/>
      <c r="V1315" s="13"/>
      <c r="W1315" s="13"/>
      <c r="X1315" s="13"/>
      <c r="Y1315" s="13"/>
      <c r="Z1315" s="13"/>
      <c r="AA1315" s="13"/>
      <c r="AB1315" s="13"/>
      <c r="AC1315" s="13"/>
      <c r="AD1315" s="13"/>
      <c r="AE1315" s="13"/>
      <c r="AF1315" s="13"/>
      <c r="AG1315" s="13"/>
      <c r="AH1315" s="13"/>
      <c r="AI1315" s="13"/>
      <c r="AJ1315" s="13"/>
      <c r="AK1315" s="13"/>
      <c r="AL1315" s="13"/>
      <c r="AM1315" s="13"/>
      <c r="AN1315" s="13"/>
      <c r="AO1315" s="13"/>
      <c r="AP1315" s="13"/>
      <c r="AQ1315" s="13"/>
      <c r="AR1315" s="13"/>
      <c r="AS1315" s="13"/>
      <c r="AT1315" s="13"/>
      <c r="AU1315" s="13"/>
      <c r="AV1315" s="13"/>
      <c r="AW1315" s="13"/>
      <c r="AX1315" s="13"/>
      <c r="AY1315" s="13"/>
      <c r="AZ1315" s="13"/>
      <c r="BA1315" s="13"/>
      <c r="BB1315" s="13"/>
      <c r="BC1315" s="13"/>
      <c r="BD1315" s="13"/>
      <c r="BE1315" s="13"/>
      <c r="BF1315" s="13"/>
      <c r="BG1315" s="13"/>
    </row>
    <row r="1316" spans="1:59" x14ac:dyDescent="0.35">
      <c r="A1316" s="13"/>
      <c r="B1316" s="13"/>
      <c r="C1316" s="13"/>
      <c r="D1316" s="13"/>
      <c r="E1316" s="13"/>
      <c r="F1316" s="13"/>
      <c r="G1316" s="13"/>
      <c r="H1316" s="13"/>
      <c r="I1316" s="13"/>
      <c r="J1316" s="13"/>
      <c r="K1316" s="13"/>
      <c r="L1316" s="13"/>
      <c r="M1316" s="13"/>
      <c r="N1316" s="13"/>
      <c r="O1316" s="13"/>
      <c r="P1316" s="13"/>
      <c r="Q1316" s="13"/>
      <c r="R1316" s="13"/>
      <c r="S1316" s="13"/>
      <c r="T1316" s="13"/>
      <c r="U1316" s="13"/>
      <c r="V1316" s="13"/>
      <c r="W1316" s="13"/>
      <c r="X1316" s="13"/>
      <c r="Y1316" s="13"/>
      <c r="Z1316" s="13"/>
      <c r="AA1316" s="13"/>
      <c r="AB1316" s="13"/>
      <c r="AC1316" s="13"/>
      <c r="AD1316" s="13"/>
      <c r="AE1316" s="13"/>
      <c r="AF1316" s="13"/>
      <c r="AG1316" s="13"/>
      <c r="AH1316" s="13"/>
      <c r="AI1316" s="13"/>
      <c r="AJ1316" s="13"/>
      <c r="AK1316" s="13"/>
      <c r="AL1316" s="13"/>
      <c r="AM1316" s="13"/>
      <c r="AN1316" s="13"/>
      <c r="AO1316" s="13"/>
      <c r="AP1316" s="13"/>
      <c r="AQ1316" s="13"/>
      <c r="AR1316" s="13"/>
      <c r="AS1316" s="13"/>
      <c r="AT1316" s="13"/>
      <c r="AU1316" s="13"/>
      <c r="AV1316" s="13"/>
      <c r="AW1316" s="13"/>
      <c r="AX1316" s="13"/>
      <c r="AY1316" s="13"/>
      <c r="AZ1316" s="13"/>
      <c r="BA1316" s="13"/>
      <c r="BB1316" s="13"/>
      <c r="BC1316" s="13"/>
      <c r="BD1316" s="13"/>
      <c r="BE1316" s="13"/>
      <c r="BF1316" s="13"/>
      <c r="BG1316" s="13"/>
    </row>
    <row r="1317" spans="1:59" x14ac:dyDescent="0.35">
      <c r="A1317" s="13"/>
      <c r="B1317" s="13"/>
      <c r="C1317" s="13"/>
      <c r="D1317" s="13"/>
      <c r="E1317" s="13"/>
      <c r="F1317" s="13"/>
      <c r="G1317" s="13"/>
      <c r="H1317" s="13"/>
      <c r="I1317" s="13"/>
      <c r="J1317" s="13"/>
      <c r="K1317" s="13"/>
      <c r="L1317" s="13"/>
      <c r="M1317" s="13"/>
      <c r="N1317" s="13"/>
      <c r="O1317" s="13"/>
      <c r="P1317" s="13"/>
      <c r="Q1317" s="13"/>
      <c r="R1317" s="13"/>
      <c r="S1317" s="13"/>
      <c r="T1317" s="13"/>
      <c r="U1317" s="13"/>
      <c r="V1317" s="13"/>
      <c r="W1317" s="13"/>
      <c r="X1317" s="13"/>
      <c r="Y1317" s="13"/>
      <c r="Z1317" s="13"/>
      <c r="AA1317" s="13"/>
      <c r="AB1317" s="13"/>
      <c r="AC1317" s="13"/>
      <c r="AD1317" s="13"/>
      <c r="AE1317" s="13"/>
      <c r="AF1317" s="13"/>
      <c r="AG1317" s="13"/>
      <c r="AH1317" s="13"/>
      <c r="AI1317" s="13"/>
      <c r="AJ1317" s="13"/>
      <c r="AK1317" s="13"/>
      <c r="AL1317" s="13"/>
      <c r="AM1317" s="13"/>
      <c r="AN1317" s="13"/>
      <c r="AO1317" s="13"/>
      <c r="AP1317" s="13"/>
      <c r="AQ1317" s="13"/>
      <c r="AR1317" s="13"/>
      <c r="AS1317" s="13"/>
      <c r="AT1317" s="13"/>
      <c r="AU1317" s="13"/>
      <c r="AV1317" s="13"/>
      <c r="AW1317" s="13"/>
      <c r="AX1317" s="13"/>
      <c r="AY1317" s="13"/>
      <c r="AZ1317" s="13"/>
      <c r="BA1317" s="13"/>
      <c r="BB1317" s="13"/>
      <c r="BC1317" s="13"/>
      <c r="BD1317" s="13"/>
      <c r="BE1317" s="13"/>
      <c r="BF1317" s="13"/>
      <c r="BG1317" s="13"/>
    </row>
    <row r="1318" spans="1:59" x14ac:dyDescent="0.35">
      <c r="A1318" s="13"/>
      <c r="B1318" s="13"/>
      <c r="C1318" s="13"/>
      <c r="D1318" s="13"/>
      <c r="E1318" s="13"/>
      <c r="F1318" s="13"/>
      <c r="G1318" s="13"/>
      <c r="H1318" s="13"/>
      <c r="I1318" s="13"/>
      <c r="J1318" s="13"/>
      <c r="K1318" s="13"/>
      <c r="L1318" s="13"/>
      <c r="M1318" s="13"/>
      <c r="N1318" s="13"/>
      <c r="O1318" s="13"/>
      <c r="P1318" s="13"/>
      <c r="Q1318" s="13"/>
      <c r="R1318" s="13"/>
      <c r="S1318" s="13"/>
      <c r="T1318" s="13"/>
      <c r="U1318" s="13"/>
      <c r="V1318" s="13"/>
      <c r="W1318" s="13"/>
      <c r="X1318" s="13"/>
      <c r="Y1318" s="13"/>
      <c r="Z1318" s="13"/>
      <c r="AA1318" s="13"/>
      <c r="AB1318" s="13"/>
      <c r="AC1318" s="13"/>
      <c r="AD1318" s="13"/>
      <c r="AE1318" s="13"/>
      <c r="AF1318" s="13"/>
      <c r="AG1318" s="13"/>
      <c r="AH1318" s="13"/>
      <c r="AI1318" s="13"/>
      <c r="AJ1318" s="13"/>
      <c r="AK1318" s="13"/>
      <c r="AL1318" s="13"/>
      <c r="AM1318" s="13"/>
      <c r="AN1318" s="13"/>
      <c r="AO1318" s="13"/>
      <c r="AP1318" s="13"/>
      <c r="AQ1318" s="13"/>
      <c r="AR1318" s="13"/>
      <c r="AS1318" s="13"/>
      <c r="AT1318" s="13"/>
      <c r="AU1318" s="13"/>
      <c r="AV1318" s="13"/>
      <c r="AW1318" s="13"/>
      <c r="AX1318" s="13"/>
      <c r="AY1318" s="13"/>
      <c r="AZ1318" s="13"/>
      <c r="BA1318" s="13"/>
      <c r="BB1318" s="13"/>
      <c r="BC1318" s="13"/>
      <c r="BD1318" s="13"/>
      <c r="BE1318" s="13"/>
      <c r="BF1318" s="13"/>
      <c r="BG1318" s="13"/>
    </row>
    <row r="1319" spans="1:59" x14ac:dyDescent="0.35">
      <c r="A1319" s="13"/>
      <c r="B1319" s="13"/>
      <c r="C1319" s="13"/>
      <c r="D1319" s="13"/>
      <c r="E1319" s="13"/>
      <c r="F1319" s="13"/>
      <c r="G1319" s="13"/>
      <c r="H1319" s="13"/>
      <c r="I1319" s="13"/>
      <c r="J1319" s="13"/>
      <c r="K1319" s="13"/>
      <c r="L1319" s="13"/>
      <c r="M1319" s="13"/>
      <c r="N1319" s="13"/>
      <c r="O1319" s="13"/>
      <c r="P1319" s="13"/>
      <c r="Q1319" s="13"/>
      <c r="R1319" s="13"/>
      <c r="S1319" s="13"/>
      <c r="T1319" s="13"/>
      <c r="U1319" s="13"/>
      <c r="V1319" s="13"/>
      <c r="W1319" s="13"/>
      <c r="X1319" s="13"/>
      <c r="Y1319" s="13"/>
      <c r="Z1319" s="13"/>
      <c r="AA1319" s="13"/>
      <c r="AB1319" s="13"/>
      <c r="AC1319" s="13"/>
      <c r="AD1319" s="13"/>
      <c r="AE1319" s="13"/>
      <c r="AF1319" s="13"/>
      <c r="AG1319" s="13"/>
      <c r="AH1319" s="13"/>
      <c r="AI1319" s="13"/>
      <c r="AJ1319" s="13"/>
      <c r="AK1319" s="13"/>
      <c r="AL1319" s="13"/>
      <c r="AM1319" s="13"/>
      <c r="AN1319" s="13"/>
      <c r="AO1319" s="13"/>
      <c r="AP1319" s="13"/>
      <c r="AQ1319" s="13"/>
      <c r="AR1319" s="13"/>
      <c r="AS1319" s="13"/>
      <c r="AT1319" s="13"/>
      <c r="AU1319" s="13"/>
      <c r="AV1319" s="13"/>
      <c r="AW1319" s="13"/>
      <c r="AX1319" s="13"/>
      <c r="AY1319" s="13"/>
      <c r="AZ1319" s="13"/>
      <c r="BA1319" s="13"/>
      <c r="BB1319" s="13"/>
      <c r="BC1319" s="13"/>
      <c r="BD1319" s="13"/>
      <c r="BE1319" s="13"/>
      <c r="BF1319" s="13"/>
      <c r="BG1319" s="13"/>
    </row>
    <row r="1320" spans="1:59" x14ac:dyDescent="0.35">
      <c r="A1320" s="13"/>
      <c r="B1320" s="13"/>
      <c r="C1320" s="13"/>
      <c r="D1320" s="13"/>
      <c r="E1320" s="13"/>
      <c r="F1320" s="13"/>
      <c r="G1320" s="13"/>
      <c r="H1320" s="13"/>
      <c r="I1320" s="13"/>
      <c r="J1320" s="13"/>
      <c r="K1320" s="13"/>
      <c r="L1320" s="13"/>
      <c r="M1320" s="13"/>
      <c r="N1320" s="13"/>
      <c r="O1320" s="13"/>
      <c r="P1320" s="13"/>
      <c r="Q1320" s="13"/>
      <c r="R1320" s="13"/>
      <c r="S1320" s="13"/>
      <c r="T1320" s="13"/>
      <c r="U1320" s="13"/>
      <c r="V1320" s="13"/>
      <c r="W1320" s="13"/>
      <c r="X1320" s="13"/>
      <c r="Y1320" s="13"/>
      <c r="Z1320" s="13"/>
      <c r="AA1320" s="13"/>
      <c r="AB1320" s="13"/>
      <c r="AC1320" s="13"/>
      <c r="AD1320" s="13"/>
      <c r="AE1320" s="13"/>
      <c r="AF1320" s="13"/>
      <c r="AG1320" s="13"/>
      <c r="AH1320" s="13"/>
      <c r="AI1320" s="13"/>
      <c r="AJ1320" s="13"/>
      <c r="AK1320" s="13"/>
      <c r="AL1320" s="13"/>
      <c r="AM1320" s="13"/>
      <c r="AN1320" s="13"/>
      <c r="AO1320" s="13"/>
      <c r="AP1320" s="13"/>
      <c r="AQ1320" s="13"/>
      <c r="AR1320" s="13"/>
      <c r="AS1320" s="13"/>
      <c r="AT1320" s="13"/>
      <c r="AU1320" s="13"/>
      <c r="AV1320" s="13"/>
      <c r="AW1320" s="13"/>
      <c r="AX1320" s="13"/>
      <c r="AY1320" s="13"/>
      <c r="AZ1320" s="13"/>
      <c r="BA1320" s="13"/>
      <c r="BB1320" s="13"/>
      <c r="BC1320" s="13"/>
      <c r="BD1320" s="13"/>
      <c r="BE1320" s="13"/>
      <c r="BF1320" s="13"/>
      <c r="BG1320" s="13"/>
    </row>
    <row r="1321" spans="1:59" x14ac:dyDescent="0.35">
      <c r="A1321" s="13"/>
      <c r="B1321" s="13"/>
      <c r="C1321" s="13"/>
      <c r="D1321" s="13"/>
      <c r="E1321" s="13"/>
      <c r="F1321" s="13"/>
      <c r="G1321" s="13"/>
      <c r="H1321" s="13"/>
      <c r="I1321" s="13"/>
      <c r="J1321" s="13"/>
      <c r="K1321" s="13"/>
      <c r="L1321" s="13"/>
      <c r="M1321" s="13"/>
      <c r="N1321" s="13"/>
      <c r="O1321" s="13"/>
      <c r="P1321" s="13"/>
      <c r="Q1321" s="13"/>
      <c r="R1321" s="13"/>
      <c r="S1321" s="13"/>
      <c r="T1321" s="13"/>
      <c r="U1321" s="13"/>
      <c r="V1321" s="13"/>
      <c r="W1321" s="13"/>
      <c r="X1321" s="13"/>
      <c r="Y1321" s="13"/>
      <c r="Z1321" s="13"/>
      <c r="AA1321" s="13"/>
      <c r="AB1321" s="13"/>
      <c r="AC1321" s="13"/>
      <c r="AD1321" s="13"/>
      <c r="AE1321" s="13"/>
      <c r="AF1321" s="13"/>
      <c r="AG1321" s="13"/>
      <c r="AH1321" s="13"/>
      <c r="AI1321" s="13"/>
      <c r="AJ1321" s="13"/>
      <c r="AK1321" s="13"/>
      <c r="AL1321" s="13"/>
      <c r="AM1321" s="13"/>
      <c r="AN1321" s="13"/>
      <c r="AO1321" s="13"/>
      <c r="AP1321" s="13"/>
      <c r="AQ1321" s="13"/>
      <c r="AR1321" s="13"/>
      <c r="AS1321" s="13"/>
      <c r="AT1321" s="13"/>
      <c r="AU1321" s="13"/>
      <c r="AV1321" s="13"/>
      <c r="AW1321" s="13"/>
      <c r="AX1321" s="13"/>
      <c r="AY1321" s="13"/>
      <c r="AZ1321" s="13"/>
      <c r="BA1321" s="13"/>
      <c r="BB1321" s="13"/>
      <c r="BC1321" s="13"/>
      <c r="BD1321" s="13"/>
      <c r="BE1321" s="13"/>
      <c r="BF1321" s="13"/>
      <c r="BG1321" s="13"/>
    </row>
    <row r="1322" spans="1:59" x14ac:dyDescent="0.35">
      <c r="A1322" s="13"/>
      <c r="B1322" s="13"/>
      <c r="C1322" s="13"/>
      <c r="D1322" s="13"/>
      <c r="E1322" s="13"/>
      <c r="F1322" s="13"/>
      <c r="G1322" s="13"/>
      <c r="H1322" s="13"/>
      <c r="I1322" s="13"/>
      <c r="J1322" s="13"/>
      <c r="K1322" s="13"/>
      <c r="L1322" s="13"/>
      <c r="M1322" s="13"/>
      <c r="N1322" s="13"/>
      <c r="O1322" s="13"/>
      <c r="P1322" s="13"/>
      <c r="Q1322" s="13"/>
      <c r="R1322" s="13"/>
      <c r="S1322" s="13"/>
      <c r="T1322" s="13"/>
      <c r="U1322" s="13"/>
      <c r="V1322" s="13"/>
      <c r="W1322" s="13"/>
      <c r="X1322" s="13"/>
      <c r="Y1322" s="13"/>
      <c r="Z1322" s="13"/>
      <c r="AA1322" s="13"/>
      <c r="AB1322" s="13"/>
      <c r="AC1322" s="13"/>
      <c r="AD1322" s="13"/>
      <c r="AE1322" s="13"/>
      <c r="AF1322" s="13"/>
      <c r="AG1322" s="13"/>
      <c r="AH1322" s="13"/>
      <c r="AI1322" s="13"/>
      <c r="AJ1322" s="13"/>
      <c r="AK1322" s="13"/>
      <c r="AL1322" s="13"/>
      <c r="AM1322" s="13"/>
      <c r="AN1322" s="13"/>
      <c r="AO1322" s="13"/>
      <c r="AP1322" s="13"/>
      <c r="AQ1322" s="13"/>
      <c r="AR1322" s="13"/>
      <c r="AS1322" s="13"/>
      <c r="AT1322" s="13"/>
      <c r="AU1322" s="13"/>
      <c r="AV1322" s="13"/>
      <c r="AW1322" s="13"/>
      <c r="AX1322" s="13"/>
      <c r="AY1322" s="13"/>
      <c r="AZ1322" s="13"/>
      <c r="BA1322" s="13"/>
      <c r="BB1322" s="13"/>
      <c r="BC1322" s="13"/>
      <c r="BD1322" s="13"/>
      <c r="BE1322" s="13"/>
      <c r="BF1322" s="13"/>
      <c r="BG1322" s="13"/>
    </row>
    <row r="1323" spans="1:59" x14ac:dyDescent="0.35">
      <c r="A1323" s="13"/>
      <c r="B1323" s="13"/>
      <c r="C1323" s="13"/>
      <c r="D1323" s="13"/>
      <c r="E1323" s="13"/>
      <c r="F1323" s="13"/>
      <c r="G1323" s="13"/>
      <c r="H1323" s="13"/>
      <c r="I1323" s="13"/>
      <c r="J1323" s="13"/>
      <c r="K1323" s="13"/>
      <c r="L1323" s="13"/>
      <c r="M1323" s="13"/>
      <c r="N1323" s="13"/>
      <c r="O1323" s="13"/>
      <c r="P1323" s="13"/>
      <c r="Q1323" s="13"/>
      <c r="R1323" s="13"/>
      <c r="S1323" s="13"/>
      <c r="T1323" s="13"/>
      <c r="U1323" s="13"/>
      <c r="V1323" s="13"/>
      <c r="W1323" s="13"/>
      <c r="X1323" s="13"/>
      <c r="Y1323" s="13"/>
      <c r="Z1323" s="13"/>
      <c r="AA1323" s="13"/>
      <c r="AB1323" s="13"/>
      <c r="AC1323" s="13"/>
      <c r="AD1323" s="13"/>
      <c r="AE1323" s="13"/>
      <c r="AF1323" s="13"/>
      <c r="AG1323" s="13"/>
      <c r="AH1323" s="13"/>
      <c r="AI1323" s="13"/>
      <c r="AJ1323" s="13"/>
      <c r="AK1323" s="13"/>
      <c r="AL1323" s="13"/>
      <c r="AM1323" s="13"/>
      <c r="AN1323" s="13"/>
      <c r="AO1323" s="13"/>
      <c r="AP1323" s="13"/>
      <c r="AQ1323" s="13"/>
      <c r="AR1323" s="13"/>
      <c r="AS1323" s="13"/>
      <c r="AT1323" s="13"/>
      <c r="AU1323" s="13"/>
      <c r="AV1323" s="13"/>
      <c r="AW1323" s="13"/>
      <c r="AX1323" s="13"/>
      <c r="AY1323" s="13"/>
      <c r="AZ1323" s="13"/>
      <c r="BA1323" s="13"/>
      <c r="BB1323" s="13"/>
      <c r="BC1323" s="13"/>
      <c r="BD1323" s="13"/>
      <c r="BE1323" s="13"/>
      <c r="BF1323" s="13"/>
      <c r="BG1323" s="13"/>
    </row>
    <row r="1324" spans="1:59" x14ac:dyDescent="0.35">
      <c r="A1324" s="13"/>
      <c r="B1324" s="13"/>
      <c r="C1324" s="13"/>
      <c r="D1324" s="13"/>
      <c r="E1324" s="13"/>
      <c r="F1324" s="13"/>
      <c r="G1324" s="13"/>
      <c r="H1324" s="13"/>
      <c r="I1324" s="13"/>
      <c r="J1324" s="13"/>
      <c r="K1324" s="13"/>
      <c r="L1324" s="13"/>
      <c r="M1324" s="13"/>
      <c r="N1324" s="13"/>
      <c r="O1324" s="13"/>
      <c r="P1324" s="13"/>
      <c r="Q1324" s="13"/>
      <c r="R1324" s="13"/>
      <c r="S1324" s="13"/>
      <c r="T1324" s="13"/>
      <c r="U1324" s="13"/>
      <c r="V1324" s="13"/>
      <c r="W1324" s="13"/>
      <c r="X1324" s="13"/>
      <c r="Y1324" s="13"/>
      <c r="Z1324" s="13"/>
      <c r="AA1324" s="13"/>
      <c r="AB1324" s="13"/>
      <c r="AC1324" s="13"/>
      <c r="AD1324" s="13"/>
      <c r="AE1324" s="13"/>
      <c r="AF1324" s="13"/>
      <c r="AG1324" s="13"/>
      <c r="AH1324" s="13"/>
      <c r="AI1324" s="13"/>
      <c r="AJ1324" s="13"/>
      <c r="AK1324" s="13"/>
      <c r="AL1324" s="13"/>
      <c r="AM1324" s="13"/>
      <c r="AN1324" s="13"/>
      <c r="AO1324" s="13"/>
      <c r="AP1324" s="13"/>
      <c r="AQ1324" s="13"/>
      <c r="AR1324" s="13"/>
      <c r="AS1324" s="13"/>
      <c r="AT1324" s="13"/>
      <c r="AU1324" s="13"/>
      <c r="AV1324" s="13"/>
      <c r="AW1324" s="13"/>
      <c r="AX1324" s="13"/>
      <c r="AY1324" s="13"/>
      <c r="AZ1324" s="13"/>
      <c r="BA1324" s="13"/>
      <c r="BB1324" s="13"/>
      <c r="BC1324" s="13"/>
      <c r="BD1324" s="13"/>
      <c r="BE1324" s="13"/>
      <c r="BF1324" s="13"/>
      <c r="BG1324" s="13"/>
    </row>
    <row r="1325" spans="1:59" x14ac:dyDescent="0.35">
      <c r="A1325" s="13"/>
      <c r="B1325" s="13"/>
      <c r="C1325" s="13"/>
      <c r="D1325" s="13"/>
      <c r="E1325" s="13"/>
      <c r="F1325" s="13"/>
      <c r="G1325" s="13"/>
      <c r="H1325" s="13"/>
      <c r="I1325" s="13"/>
      <c r="J1325" s="13"/>
      <c r="K1325" s="13"/>
      <c r="L1325" s="13"/>
      <c r="M1325" s="13"/>
      <c r="N1325" s="13"/>
      <c r="O1325" s="13"/>
      <c r="P1325" s="13"/>
      <c r="Q1325" s="13"/>
      <c r="R1325" s="13"/>
      <c r="S1325" s="13"/>
      <c r="T1325" s="13"/>
      <c r="U1325" s="13"/>
      <c r="V1325" s="13"/>
      <c r="W1325" s="13"/>
      <c r="X1325" s="13"/>
      <c r="Y1325" s="13"/>
      <c r="Z1325" s="13"/>
      <c r="AA1325" s="13"/>
      <c r="AB1325" s="13"/>
      <c r="AC1325" s="13"/>
      <c r="AD1325" s="13"/>
      <c r="AE1325" s="13"/>
      <c r="AF1325" s="13"/>
      <c r="AG1325" s="13"/>
      <c r="AH1325" s="13"/>
      <c r="AI1325" s="13"/>
      <c r="AJ1325" s="13"/>
      <c r="AK1325" s="13"/>
      <c r="AL1325" s="13"/>
      <c r="AM1325" s="13"/>
      <c r="AN1325" s="13"/>
      <c r="AO1325" s="13"/>
      <c r="AP1325" s="13"/>
      <c r="AQ1325" s="13"/>
      <c r="AR1325" s="13"/>
      <c r="AS1325" s="13"/>
      <c r="AT1325" s="13"/>
      <c r="AU1325" s="13"/>
      <c r="AV1325" s="13"/>
      <c r="AW1325" s="13"/>
      <c r="AX1325" s="13"/>
      <c r="AY1325" s="13"/>
      <c r="AZ1325" s="13"/>
      <c r="BA1325" s="13"/>
      <c r="BB1325" s="13"/>
      <c r="BC1325" s="13"/>
      <c r="BD1325" s="13"/>
      <c r="BE1325" s="13"/>
      <c r="BF1325" s="13"/>
      <c r="BG1325" s="13"/>
    </row>
    <row r="1326" spans="1:59" x14ac:dyDescent="0.35">
      <c r="A1326" s="13"/>
      <c r="B1326" s="13"/>
      <c r="C1326" s="13"/>
      <c r="D1326" s="13"/>
      <c r="E1326" s="13"/>
      <c r="F1326" s="13"/>
      <c r="G1326" s="13"/>
      <c r="H1326" s="13"/>
      <c r="I1326" s="13"/>
      <c r="J1326" s="13"/>
      <c r="K1326" s="13"/>
      <c r="L1326" s="13"/>
      <c r="M1326" s="13"/>
      <c r="N1326" s="13"/>
      <c r="O1326" s="13"/>
      <c r="P1326" s="13"/>
      <c r="Q1326" s="13"/>
      <c r="R1326" s="13"/>
      <c r="S1326" s="13"/>
      <c r="T1326" s="13"/>
      <c r="U1326" s="13"/>
      <c r="V1326" s="13"/>
      <c r="W1326" s="13"/>
      <c r="X1326" s="13"/>
      <c r="Y1326" s="13"/>
      <c r="Z1326" s="13"/>
      <c r="AA1326" s="13"/>
      <c r="AB1326" s="13"/>
      <c r="AC1326" s="13"/>
      <c r="AD1326" s="13"/>
      <c r="AE1326" s="13"/>
      <c r="AF1326" s="13"/>
      <c r="AG1326" s="13"/>
      <c r="AH1326" s="13"/>
      <c r="AI1326" s="13"/>
      <c r="AJ1326" s="13"/>
      <c r="AK1326" s="13"/>
      <c r="AL1326" s="13"/>
      <c r="AM1326" s="13"/>
      <c r="AN1326" s="13"/>
      <c r="AO1326" s="13"/>
      <c r="AP1326" s="13"/>
      <c r="AQ1326" s="13"/>
      <c r="AR1326" s="13"/>
      <c r="AS1326" s="13"/>
      <c r="AT1326" s="13"/>
      <c r="AU1326" s="13"/>
      <c r="AV1326" s="13"/>
      <c r="AW1326" s="13"/>
      <c r="AX1326" s="13"/>
      <c r="AY1326" s="13"/>
      <c r="AZ1326" s="13"/>
      <c r="BA1326" s="13"/>
      <c r="BB1326" s="13"/>
      <c r="BC1326" s="13"/>
      <c r="BD1326" s="13"/>
      <c r="BE1326" s="13"/>
      <c r="BF1326" s="13"/>
      <c r="BG1326" s="13"/>
    </row>
    <row r="1327" spans="1:59" x14ac:dyDescent="0.35">
      <c r="A1327" s="13"/>
      <c r="B1327" s="13"/>
      <c r="C1327" s="13"/>
      <c r="D1327" s="13"/>
      <c r="E1327" s="13"/>
      <c r="F1327" s="13"/>
      <c r="G1327" s="13"/>
      <c r="H1327" s="13"/>
      <c r="I1327" s="13"/>
      <c r="J1327" s="13"/>
      <c r="K1327" s="13"/>
      <c r="L1327" s="13"/>
      <c r="M1327" s="13"/>
      <c r="N1327" s="13"/>
      <c r="O1327" s="13"/>
      <c r="P1327" s="13"/>
      <c r="Q1327" s="13"/>
      <c r="R1327" s="13"/>
      <c r="S1327" s="13"/>
      <c r="T1327" s="13"/>
      <c r="U1327" s="13"/>
      <c r="V1327" s="13"/>
      <c r="W1327" s="13"/>
      <c r="X1327" s="13"/>
      <c r="Y1327" s="13"/>
      <c r="Z1327" s="13"/>
      <c r="AA1327" s="13"/>
      <c r="AB1327" s="13"/>
      <c r="AC1327" s="13"/>
      <c r="AD1327" s="13"/>
      <c r="AE1327" s="13"/>
      <c r="AF1327" s="13"/>
      <c r="AG1327" s="13"/>
      <c r="AH1327" s="13"/>
      <c r="AI1327" s="13"/>
      <c r="AJ1327" s="13"/>
      <c r="AK1327" s="13"/>
      <c r="AL1327" s="13"/>
      <c r="AM1327" s="13"/>
      <c r="AN1327" s="13"/>
      <c r="AO1327" s="13"/>
      <c r="AP1327" s="13"/>
      <c r="AQ1327" s="13"/>
      <c r="AR1327" s="13"/>
      <c r="AS1327" s="13"/>
      <c r="AT1327" s="13"/>
      <c r="AU1327" s="13"/>
      <c r="AV1327" s="13"/>
      <c r="AW1327" s="13"/>
      <c r="AX1327" s="13"/>
      <c r="AY1327" s="13"/>
      <c r="AZ1327" s="13"/>
      <c r="BA1327" s="13"/>
      <c r="BB1327" s="13"/>
      <c r="BC1327" s="13"/>
      <c r="BD1327" s="13"/>
      <c r="BE1327" s="13"/>
      <c r="BF1327" s="13"/>
      <c r="BG1327" s="13"/>
    </row>
    <row r="1328" spans="1:59" x14ac:dyDescent="0.35">
      <c r="A1328" s="13"/>
      <c r="B1328" s="13"/>
      <c r="C1328" s="13"/>
      <c r="D1328" s="13"/>
      <c r="E1328" s="13"/>
      <c r="F1328" s="13"/>
      <c r="G1328" s="13"/>
      <c r="H1328" s="13"/>
      <c r="I1328" s="13"/>
      <c r="J1328" s="13"/>
      <c r="K1328" s="13"/>
      <c r="L1328" s="13"/>
      <c r="M1328" s="13"/>
      <c r="N1328" s="13"/>
      <c r="O1328" s="13"/>
      <c r="P1328" s="13"/>
      <c r="Q1328" s="13"/>
      <c r="R1328" s="13"/>
      <c r="S1328" s="13"/>
      <c r="T1328" s="13"/>
      <c r="U1328" s="13"/>
      <c r="V1328" s="13"/>
      <c r="W1328" s="13"/>
      <c r="X1328" s="13"/>
      <c r="Y1328" s="13"/>
      <c r="Z1328" s="13"/>
      <c r="AA1328" s="13"/>
      <c r="AB1328" s="13"/>
      <c r="AC1328" s="13"/>
      <c r="AD1328" s="13"/>
      <c r="AE1328" s="13"/>
      <c r="AF1328" s="13"/>
      <c r="AG1328" s="13"/>
      <c r="AH1328" s="13"/>
      <c r="AI1328" s="13"/>
      <c r="AJ1328" s="13"/>
      <c r="AK1328" s="13"/>
      <c r="AL1328" s="13"/>
      <c r="AM1328" s="13"/>
      <c r="AN1328" s="13"/>
      <c r="AO1328" s="13"/>
      <c r="AP1328" s="13"/>
      <c r="AQ1328" s="13"/>
      <c r="AR1328" s="13"/>
      <c r="AS1328" s="13"/>
      <c r="AT1328" s="13"/>
      <c r="AU1328" s="13"/>
      <c r="AV1328" s="13"/>
      <c r="AW1328" s="13"/>
      <c r="AX1328" s="13"/>
      <c r="AY1328" s="13"/>
      <c r="AZ1328" s="13"/>
      <c r="BA1328" s="13"/>
      <c r="BB1328" s="13"/>
      <c r="BC1328" s="13"/>
      <c r="BD1328" s="13"/>
      <c r="BE1328" s="13"/>
      <c r="BF1328" s="13"/>
      <c r="BG1328" s="13"/>
    </row>
    <row r="1329" spans="1:59" x14ac:dyDescent="0.35">
      <c r="A1329" s="13"/>
      <c r="B1329" s="13"/>
      <c r="C1329" s="13"/>
      <c r="D1329" s="13"/>
      <c r="E1329" s="13"/>
      <c r="F1329" s="13"/>
      <c r="G1329" s="13"/>
      <c r="H1329" s="13"/>
      <c r="I1329" s="13"/>
      <c r="J1329" s="13"/>
      <c r="K1329" s="13"/>
      <c r="L1329" s="13"/>
      <c r="M1329" s="13"/>
      <c r="N1329" s="13"/>
      <c r="O1329" s="13"/>
      <c r="P1329" s="13"/>
      <c r="Q1329" s="13"/>
      <c r="R1329" s="13"/>
      <c r="S1329" s="13"/>
      <c r="T1329" s="13"/>
      <c r="U1329" s="13"/>
      <c r="V1329" s="13"/>
      <c r="W1329" s="13"/>
      <c r="X1329" s="13"/>
      <c r="Y1329" s="13"/>
      <c r="Z1329" s="13"/>
      <c r="AA1329" s="13"/>
      <c r="AB1329" s="13"/>
      <c r="AC1329" s="13"/>
      <c r="AD1329" s="13"/>
      <c r="AE1329" s="13"/>
      <c r="AF1329" s="13"/>
      <c r="AG1329" s="13"/>
      <c r="AH1329" s="13"/>
      <c r="AI1329" s="13"/>
      <c r="AJ1329" s="13"/>
      <c r="AK1329" s="13"/>
      <c r="AL1329" s="13"/>
      <c r="AM1329" s="13"/>
      <c r="AN1329" s="13"/>
      <c r="AO1329" s="13"/>
      <c r="AP1329" s="13"/>
      <c r="AQ1329" s="13"/>
      <c r="AR1329" s="13"/>
      <c r="AS1329" s="13"/>
      <c r="AT1329" s="13"/>
      <c r="AU1329" s="13"/>
      <c r="AV1329" s="13"/>
      <c r="AW1329" s="13"/>
      <c r="AX1329" s="13"/>
      <c r="AY1329" s="13"/>
      <c r="AZ1329" s="13"/>
      <c r="BA1329" s="13"/>
      <c r="BB1329" s="13"/>
      <c r="BC1329" s="13"/>
      <c r="BD1329" s="13"/>
      <c r="BE1329" s="13"/>
      <c r="BF1329" s="13"/>
      <c r="BG1329" s="13"/>
    </row>
    <row r="1330" spans="1:59" x14ac:dyDescent="0.35">
      <c r="A1330" s="13"/>
      <c r="B1330" s="13"/>
      <c r="C1330" s="13"/>
      <c r="D1330" s="13"/>
      <c r="E1330" s="13"/>
      <c r="F1330" s="13"/>
      <c r="G1330" s="13"/>
      <c r="H1330" s="13"/>
      <c r="I1330" s="13"/>
      <c r="J1330" s="13"/>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c r="AK1330" s="13"/>
      <c r="AL1330" s="13"/>
      <c r="AM1330" s="13"/>
      <c r="AN1330" s="13"/>
      <c r="AO1330" s="13"/>
      <c r="AP1330" s="13"/>
      <c r="AQ1330" s="13"/>
      <c r="AR1330" s="13"/>
      <c r="AS1330" s="13"/>
      <c r="AT1330" s="13"/>
      <c r="AU1330" s="13"/>
      <c r="AV1330" s="13"/>
      <c r="AW1330" s="13"/>
      <c r="AX1330" s="13"/>
      <c r="AY1330" s="13"/>
      <c r="AZ1330" s="13"/>
      <c r="BA1330" s="13"/>
      <c r="BB1330" s="13"/>
      <c r="BC1330" s="13"/>
      <c r="BD1330" s="13"/>
      <c r="BE1330" s="13"/>
      <c r="BF1330" s="13"/>
      <c r="BG1330" s="13"/>
    </row>
    <row r="1331" spans="1:59" x14ac:dyDescent="0.35">
      <c r="A1331" s="13"/>
      <c r="B1331" s="13"/>
      <c r="C1331" s="13"/>
      <c r="D1331" s="13"/>
      <c r="E1331" s="13"/>
      <c r="F1331" s="13"/>
      <c r="G1331" s="13"/>
      <c r="H1331" s="13"/>
      <c r="I1331" s="13"/>
      <c r="J1331" s="13"/>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c r="AK1331" s="13"/>
      <c r="AL1331" s="13"/>
      <c r="AM1331" s="13"/>
      <c r="AN1331" s="13"/>
      <c r="AO1331" s="13"/>
      <c r="AP1331" s="13"/>
      <c r="AQ1331" s="13"/>
      <c r="AR1331" s="13"/>
      <c r="AS1331" s="13"/>
      <c r="AT1331" s="13"/>
      <c r="AU1331" s="13"/>
      <c r="AV1331" s="13"/>
      <c r="AW1331" s="13"/>
      <c r="AX1331" s="13"/>
      <c r="AY1331" s="13"/>
      <c r="AZ1331" s="13"/>
      <c r="BA1331" s="13"/>
      <c r="BB1331" s="13"/>
      <c r="BC1331" s="13"/>
      <c r="BD1331" s="13"/>
      <c r="BE1331" s="13"/>
      <c r="BF1331" s="13"/>
      <c r="BG1331" s="13"/>
    </row>
    <row r="1332" spans="1:59" x14ac:dyDescent="0.35">
      <c r="A1332" s="13"/>
      <c r="B1332" s="13"/>
      <c r="C1332" s="13"/>
      <c r="D1332" s="13"/>
      <c r="E1332" s="13"/>
      <c r="F1332" s="13"/>
      <c r="G1332" s="13"/>
      <c r="H1332" s="13"/>
      <c r="I1332" s="13"/>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c r="AK1332" s="13"/>
      <c r="AL1332" s="13"/>
      <c r="AM1332" s="13"/>
      <c r="AN1332" s="13"/>
      <c r="AO1332" s="13"/>
      <c r="AP1332" s="13"/>
      <c r="AQ1332" s="13"/>
      <c r="AR1332" s="13"/>
      <c r="AS1332" s="13"/>
      <c r="AT1332" s="13"/>
      <c r="AU1332" s="13"/>
      <c r="AV1332" s="13"/>
      <c r="AW1332" s="13"/>
      <c r="AX1332" s="13"/>
      <c r="AY1332" s="13"/>
      <c r="AZ1332" s="13"/>
      <c r="BA1332" s="13"/>
      <c r="BB1332" s="13"/>
      <c r="BC1332" s="13"/>
      <c r="BD1332" s="13"/>
      <c r="BE1332" s="13"/>
      <c r="BF1332" s="13"/>
      <c r="BG1332" s="13"/>
    </row>
    <row r="1333" spans="1:59" x14ac:dyDescent="0.35">
      <c r="A1333" s="13"/>
      <c r="B1333" s="13"/>
      <c r="C1333" s="13"/>
      <c r="D1333" s="13"/>
      <c r="E1333" s="13"/>
      <c r="F1333" s="13"/>
      <c r="G1333" s="13"/>
      <c r="H1333" s="13"/>
      <c r="I1333" s="13"/>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c r="AK1333" s="13"/>
      <c r="AL1333" s="13"/>
      <c r="AM1333" s="13"/>
      <c r="AN1333" s="13"/>
      <c r="AO1333" s="13"/>
      <c r="AP1333" s="13"/>
      <c r="AQ1333" s="13"/>
      <c r="AR1333" s="13"/>
      <c r="AS1333" s="13"/>
      <c r="AT1333" s="13"/>
      <c r="AU1333" s="13"/>
      <c r="AV1333" s="13"/>
      <c r="AW1333" s="13"/>
      <c r="AX1333" s="13"/>
      <c r="AY1333" s="13"/>
      <c r="AZ1333" s="13"/>
      <c r="BA1333" s="13"/>
      <c r="BB1333" s="13"/>
      <c r="BC1333" s="13"/>
      <c r="BD1333" s="13"/>
      <c r="BE1333" s="13"/>
      <c r="BF1333" s="13"/>
      <c r="BG1333" s="13"/>
    </row>
    <row r="1334" spans="1:59" x14ac:dyDescent="0.35">
      <c r="A1334" s="13"/>
      <c r="B1334" s="13"/>
      <c r="C1334" s="13"/>
      <c r="D1334" s="13"/>
      <c r="E1334" s="13"/>
      <c r="F1334" s="13"/>
      <c r="G1334" s="13"/>
      <c r="H1334" s="13"/>
      <c r="I1334" s="13"/>
      <c r="J1334" s="13"/>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c r="AK1334" s="13"/>
      <c r="AL1334" s="13"/>
      <c r="AM1334" s="13"/>
      <c r="AN1334" s="13"/>
      <c r="AO1334" s="13"/>
      <c r="AP1334" s="13"/>
      <c r="AQ1334" s="13"/>
      <c r="AR1334" s="13"/>
      <c r="AS1334" s="13"/>
      <c r="AT1334" s="13"/>
      <c r="AU1334" s="13"/>
      <c r="AV1334" s="13"/>
      <c r="AW1334" s="13"/>
      <c r="AX1334" s="13"/>
      <c r="AY1334" s="13"/>
      <c r="AZ1334" s="13"/>
      <c r="BA1334" s="13"/>
      <c r="BB1334" s="13"/>
      <c r="BC1334" s="13"/>
      <c r="BD1334" s="13"/>
      <c r="BE1334" s="13"/>
      <c r="BF1334" s="13"/>
      <c r="BG1334" s="13"/>
    </row>
    <row r="1335" spans="1:59" x14ac:dyDescent="0.35">
      <c r="A1335" s="13"/>
      <c r="B1335" s="13"/>
      <c r="C1335" s="13"/>
      <c r="D1335" s="13"/>
      <c r="E1335" s="13"/>
      <c r="F1335" s="13"/>
      <c r="G1335" s="13"/>
      <c r="H1335" s="13"/>
      <c r="I1335" s="13"/>
      <c r="J1335" s="13"/>
      <c r="K1335" s="13"/>
      <c r="L1335" s="13"/>
      <c r="M1335" s="13"/>
      <c r="N1335" s="13"/>
      <c r="O1335" s="13"/>
      <c r="P1335" s="13"/>
      <c r="Q1335" s="13"/>
      <c r="R1335" s="13"/>
      <c r="S1335" s="13"/>
      <c r="T1335" s="13"/>
      <c r="U1335" s="13"/>
      <c r="V1335" s="13"/>
      <c r="W1335" s="13"/>
      <c r="X1335" s="13"/>
      <c r="Y1335" s="13"/>
      <c r="Z1335" s="13"/>
      <c r="AA1335" s="13"/>
      <c r="AB1335" s="13"/>
      <c r="AC1335" s="13"/>
      <c r="AD1335" s="13"/>
      <c r="AE1335" s="13"/>
      <c r="AF1335" s="13"/>
      <c r="AG1335" s="13"/>
      <c r="AH1335" s="13"/>
      <c r="AI1335" s="13"/>
      <c r="AJ1335" s="13"/>
      <c r="AK1335" s="13"/>
      <c r="AL1335" s="13"/>
      <c r="AM1335" s="13"/>
      <c r="AN1335" s="13"/>
      <c r="AO1335" s="13"/>
      <c r="AP1335" s="13"/>
      <c r="AQ1335" s="13"/>
      <c r="AR1335" s="13"/>
      <c r="AS1335" s="13"/>
      <c r="AT1335" s="13"/>
      <c r="AU1335" s="13"/>
      <c r="AV1335" s="13"/>
      <c r="AW1335" s="13"/>
      <c r="AX1335" s="13"/>
      <c r="AY1335" s="13"/>
      <c r="AZ1335" s="13"/>
      <c r="BA1335" s="13"/>
      <c r="BB1335" s="13"/>
      <c r="BC1335" s="13"/>
      <c r="BD1335" s="13"/>
      <c r="BE1335" s="13"/>
      <c r="BF1335" s="13"/>
      <c r="BG1335" s="13"/>
    </row>
    <row r="1336" spans="1:59" x14ac:dyDescent="0.35">
      <c r="A1336" s="13"/>
      <c r="B1336" s="13"/>
      <c r="C1336" s="13"/>
      <c r="D1336" s="13"/>
      <c r="E1336" s="13"/>
      <c r="F1336" s="13"/>
      <c r="G1336" s="13"/>
      <c r="H1336" s="13"/>
      <c r="I1336" s="13"/>
      <c r="J1336" s="13"/>
      <c r="K1336" s="13"/>
      <c r="L1336" s="13"/>
      <c r="M1336" s="13"/>
      <c r="N1336" s="13"/>
      <c r="O1336" s="13"/>
      <c r="P1336" s="13"/>
      <c r="Q1336" s="13"/>
      <c r="R1336" s="13"/>
      <c r="S1336" s="13"/>
      <c r="T1336" s="13"/>
      <c r="U1336" s="13"/>
      <c r="V1336" s="13"/>
      <c r="W1336" s="13"/>
      <c r="X1336" s="13"/>
      <c r="Y1336" s="13"/>
      <c r="Z1336" s="13"/>
      <c r="AA1336" s="13"/>
      <c r="AB1336" s="13"/>
      <c r="AC1336" s="13"/>
      <c r="AD1336" s="13"/>
      <c r="AE1336" s="13"/>
      <c r="AF1336" s="13"/>
      <c r="AG1336" s="13"/>
      <c r="AH1336" s="13"/>
      <c r="AI1336" s="13"/>
      <c r="AJ1336" s="13"/>
      <c r="AK1336" s="13"/>
      <c r="AL1336" s="13"/>
      <c r="AM1336" s="13"/>
      <c r="AN1336" s="13"/>
      <c r="AO1336" s="13"/>
      <c r="AP1336" s="13"/>
      <c r="AQ1336" s="13"/>
      <c r="AR1336" s="13"/>
      <c r="AS1336" s="13"/>
      <c r="AT1336" s="13"/>
      <c r="AU1336" s="13"/>
      <c r="AV1336" s="13"/>
      <c r="AW1336" s="13"/>
      <c r="AX1336" s="13"/>
      <c r="AY1336" s="13"/>
      <c r="AZ1336" s="13"/>
      <c r="BA1336" s="13"/>
      <c r="BB1336" s="13"/>
      <c r="BC1336" s="13"/>
      <c r="BD1336" s="13"/>
      <c r="BE1336" s="13"/>
      <c r="BF1336" s="13"/>
      <c r="BG1336" s="13"/>
    </row>
    <row r="1337" spans="1:59" x14ac:dyDescent="0.35">
      <c r="A1337" s="13"/>
      <c r="B1337" s="13"/>
      <c r="C1337" s="13"/>
      <c r="D1337" s="13"/>
      <c r="E1337" s="13"/>
      <c r="F1337" s="13"/>
      <c r="G1337" s="13"/>
      <c r="H1337" s="13"/>
      <c r="I1337" s="13"/>
      <c r="J1337" s="13"/>
      <c r="K1337" s="13"/>
      <c r="L1337" s="13"/>
      <c r="M1337" s="13"/>
      <c r="N1337" s="13"/>
      <c r="O1337" s="13"/>
      <c r="P1337" s="13"/>
      <c r="Q1337" s="13"/>
      <c r="R1337" s="13"/>
      <c r="S1337" s="13"/>
      <c r="T1337" s="13"/>
      <c r="U1337" s="13"/>
      <c r="V1337" s="13"/>
      <c r="W1337" s="13"/>
      <c r="X1337" s="13"/>
      <c r="Y1337" s="13"/>
      <c r="Z1337" s="13"/>
      <c r="AA1337" s="13"/>
      <c r="AB1337" s="13"/>
      <c r="AC1337" s="13"/>
      <c r="AD1337" s="13"/>
      <c r="AE1337" s="13"/>
      <c r="AF1337" s="13"/>
      <c r="AG1337" s="13"/>
      <c r="AH1337" s="13"/>
      <c r="AI1337" s="13"/>
      <c r="AJ1337" s="13"/>
      <c r="AK1337" s="13"/>
      <c r="AL1337" s="13"/>
      <c r="AM1337" s="13"/>
      <c r="AN1337" s="13"/>
      <c r="AO1337" s="13"/>
      <c r="AP1337" s="13"/>
      <c r="AQ1337" s="13"/>
      <c r="AR1337" s="13"/>
      <c r="AS1337" s="13"/>
      <c r="AT1337" s="13"/>
      <c r="AU1337" s="13"/>
      <c r="AV1337" s="13"/>
      <c r="AW1337" s="13"/>
      <c r="AX1337" s="13"/>
      <c r="AY1337" s="13"/>
      <c r="AZ1337" s="13"/>
      <c r="BA1337" s="13"/>
      <c r="BB1337" s="13"/>
      <c r="BC1337" s="13"/>
      <c r="BD1337" s="13"/>
      <c r="BE1337" s="13"/>
      <c r="BF1337" s="13"/>
      <c r="BG1337" s="13"/>
    </row>
    <row r="1338" spans="1:59" x14ac:dyDescent="0.35">
      <c r="A1338" s="13"/>
      <c r="B1338" s="13"/>
      <c r="C1338" s="13"/>
      <c r="D1338" s="13"/>
      <c r="E1338" s="13"/>
      <c r="F1338" s="13"/>
      <c r="G1338" s="13"/>
      <c r="H1338" s="13"/>
      <c r="I1338" s="13"/>
      <c r="J1338" s="13"/>
      <c r="K1338" s="13"/>
      <c r="L1338" s="13"/>
      <c r="M1338" s="13"/>
      <c r="N1338" s="13"/>
      <c r="O1338" s="13"/>
      <c r="P1338" s="13"/>
      <c r="Q1338" s="13"/>
      <c r="R1338" s="13"/>
      <c r="S1338" s="13"/>
      <c r="T1338" s="13"/>
      <c r="U1338" s="13"/>
      <c r="V1338" s="13"/>
      <c r="W1338" s="13"/>
      <c r="X1338" s="13"/>
      <c r="Y1338" s="13"/>
      <c r="Z1338" s="13"/>
      <c r="AA1338" s="13"/>
      <c r="AB1338" s="13"/>
      <c r="AC1338" s="13"/>
      <c r="AD1338" s="13"/>
      <c r="AE1338" s="13"/>
      <c r="AF1338" s="13"/>
      <c r="AG1338" s="13"/>
      <c r="AH1338" s="13"/>
      <c r="AI1338" s="13"/>
      <c r="AJ1338" s="13"/>
      <c r="AK1338" s="13"/>
      <c r="AL1338" s="13"/>
      <c r="AM1338" s="13"/>
      <c r="AN1338" s="13"/>
      <c r="AO1338" s="13"/>
      <c r="AP1338" s="13"/>
      <c r="AQ1338" s="13"/>
      <c r="AR1338" s="13"/>
      <c r="AS1338" s="13"/>
      <c r="AT1338" s="13"/>
      <c r="AU1338" s="13"/>
      <c r="AV1338" s="13"/>
      <c r="AW1338" s="13"/>
      <c r="AX1338" s="13"/>
      <c r="AY1338" s="13"/>
      <c r="AZ1338" s="13"/>
      <c r="BA1338" s="13"/>
      <c r="BB1338" s="13"/>
      <c r="BC1338" s="13"/>
      <c r="BD1338" s="13"/>
      <c r="BE1338" s="13"/>
      <c r="BF1338" s="13"/>
      <c r="BG1338" s="13"/>
    </row>
    <row r="1339" spans="1:59" x14ac:dyDescent="0.35">
      <c r="A1339" s="13"/>
      <c r="B1339" s="13"/>
      <c r="C1339" s="13"/>
      <c r="D1339" s="13"/>
      <c r="E1339" s="13"/>
      <c r="F1339" s="13"/>
      <c r="G1339" s="13"/>
      <c r="H1339" s="13"/>
      <c r="I1339" s="13"/>
      <c r="J1339" s="13"/>
      <c r="K1339" s="13"/>
      <c r="L1339" s="13"/>
      <c r="M1339" s="13"/>
      <c r="N1339" s="13"/>
      <c r="O1339" s="13"/>
      <c r="P1339" s="13"/>
      <c r="Q1339" s="13"/>
      <c r="R1339" s="13"/>
      <c r="S1339" s="13"/>
      <c r="T1339" s="13"/>
      <c r="U1339" s="13"/>
      <c r="V1339" s="13"/>
      <c r="W1339" s="13"/>
      <c r="X1339" s="13"/>
      <c r="Y1339" s="13"/>
      <c r="Z1339" s="13"/>
      <c r="AA1339" s="13"/>
      <c r="AB1339" s="13"/>
      <c r="AC1339" s="13"/>
      <c r="AD1339" s="13"/>
      <c r="AE1339" s="13"/>
      <c r="AF1339" s="13"/>
      <c r="AG1339" s="13"/>
      <c r="AH1339" s="13"/>
      <c r="AI1339" s="13"/>
      <c r="AJ1339" s="13"/>
      <c r="AK1339" s="13"/>
      <c r="AL1339" s="13"/>
      <c r="AM1339" s="13"/>
      <c r="AN1339" s="13"/>
      <c r="AO1339" s="13"/>
      <c r="AP1339" s="13"/>
      <c r="AQ1339" s="13"/>
      <c r="AR1339" s="13"/>
      <c r="AS1339" s="13"/>
      <c r="AT1339" s="13"/>
      <c r="AU1339" s="13"/>
      <c r="AV1339" s="13"/>
      <c r="AW1339" s="13"/>
      <c r="AX1339" s="13"/>
      <c r="AY1339" s="13"/>
      <c r="AZ1339" s="13"/>
      <c r="BA1339" s="13"/>
      <c r="BB1339" s="13"/>
      <c r="BC1339" s="13"/>
      <c r="BD1339" s="13"/>
      <c r="BE1339" s="13"/>
      <c r="BF1339" s="13"/>
      <c r="BG1339" s="13"/>
    </row>
    <row r="1340" spans="1:59" x14ac:dyDescent="0.35">
      <c r="A1340" s="13"/>
      <c r="B1340" s="13"/>
      <c r="C1340" s="13"/>
      <c r="D1340" s="13"/>
      <c r="E1340" s="13"/>
      <c r="F1340" s="13"/>
      <c r="G1340" s="13"/>
      <c r="H1340" s="13"/>
      <c r="I1340" s="13"/>
      <c r="J1340" s="13"/>
      <c r="K1340" s="13"/>
      <c r="L1340" s="13"/>
      <c r="M1340" s="13"/>
      <c r="N1340" s="13"/>
      <c r="O1340" s="13"/>
      <c r="P1340" s="13"/>
      <c r="Q1340" s="13"/>
      <c r="R1340" s="13"/>
      <c r="S1340" s="13"/>
      <c r="T1340" s="13"/>
      <c r="U1340" s="13"/>
      <c r="V1340" s="13"/>
      <c r="W1340" s="13"/>
      <c r="X1340" s="13"/>
      <c r="Y1340" s="13"/>
      <c r="Z1340" s="13"/>
      <c r="AA1340" s="13"/>
      <c r="AB1340" s="13"/>
      <c r="AC1340" s="13"/>
      <c r="AD1340" s="13"/>
      <c r="AE1340" s="13"/>
      <c r="AF1340" s="13"/>
      <c r="AG1340" s="13"/>
      <c r="AH1340" s="13"/>
      <c r="AI1340" s="13"/>
      <c r="AJ1340" s="13"/>
      <c r="AK1340" s="13"/>
      <c r="AL1340" s="13"/>
      <c r="AM1340" s="13"/>
      <c r="AN1340" s="13"/>
      <c r="AO1340" s="13"/>
      <c r="AP1340" s="13"/>
      <c r="AQ1340" s="13"/>
      <c r="AR1340" s="13"/>
      <c r="AS1340" s="13"/>
      <c r="AT1340" s="13"/>
      <c r="AU1340" s="13"/>
      <c r="AV1340" s="13"/>
      <c r="AW1340" s="13"/>
      <c r="AX1340" s="13"/>
      <c r="AY1340" s="13"/>
      <c r="AZ1340" s="13"/>
      <c r="BA1340" s="13"/>
      <c r="BB1340" s="13"/>
      <c r="BC1340" s="13"/>
      <c r="BD1340" s="13"/>
      <c r="BE1340" s="13"/>
      <c r="BF1340" s="13"/>
      <c r="BG1340" s="13"/>
    </row>
    <row r="1341" spans="1:59" x14ac:dyDescent="0.35">
      <c r="A1341" s="13"/>
      <c r="B1341" s="13"/>
      <c r="C1341" s="13"/>
      <c r="D1341" s="13"/>
      <c r="E1341" s="13"/>
      <c r="F1341" s="13"/>
      <c r="G1341" s="13"/>
      <c r="H1341" s="13"/>
      <c r="I1341" s="13"/>
      <c r="J1341" s="13"/>
      <c r="K1341" s="13"/>
      <c r="L1341" s="13"/>
      <c r="M1341" s="13"/>
      <c r="N1341" s="13"/>
      <c r="O1341" s="13"/>
      <c r="P1341" s="13"/>
      <c r="Q1341" s="13"/>
      <c r="R1341" s="13"/>
      <c r="S1341" s="13"/>
      <c r="T1341" s="13"/>
      <c r="U1341" s="13"/>
      <c r="V1341" s="13"/>
      <c r="W1341" s="13"/>
      <c r="X1341" s="13"/>
      <c r="Y1341" s="13"/>
      <c r="Z1341" s="13"/>
      <c r="AA1341" s="13"/>
      <c r="AB1341" s="13"/>
      <c r="AC1341" s="13"/>
      <c r="AD1341" s="13"/>
      <c r="AE1341" s="13"/>
      <c r="AF1341" s="13"/>
      <c r="AG1341" s="13"/>
      <c r="AH1341" s="13"/>
      <c r="AI1341" s="13"/>
      <c r="AJ1341" s="13"/>
      <c r="AK1341" s="13"/>
      <c r="AL1341" s="13"/>
      <c r="AM1341" s="13"/>
      <c r="AN1341" s="13"/>
      <c r="AO1341" s="13"/>
      <c r="AP1341" s="13"/>
      <c r="AQ1341" s="13"/>
      <c r="AR1341" s="13"/>
      <c r="AS1341" s="13"/>
      <c r="AT1341" s="13"/>
      <c r="AU1341" s="13"/>
      <c r="AV1341" s="13"/>
      <c r="AW1341" s="13"/>
      <c r="AX1341" s="13"/>
      <c r="AY1341" s="13"/>
      <c r="AZ1341" s="13"/>
      <c r="BA1341" s="13"/>
      <c r="BB1341" s="13"/>
      <c r="BC1341" s="13"/>
      <c r="BD1341" s="13"/>
      <c r="BE1341" s="13"/>
      <c r="BF1341" s="13"/>
      <c r="BG1341" s="13"/>
    </row>
    <row r="1342" spans="1:59" x14ac:dyDescent="0.35">
      <c r="A1342" s="13"/>
      <c r="B1342" s="13"/>
      <c r="C1342" s="13"/>
      <c r="D1342" s="13"/>
      <c r="E1342" s="13"/>
      <c r="F1342" s="13"/>
      <c r="G1342" s="13"/>
      <c r="H1342" s="13"/>
      <c r="I1342" s="13"/>
      <c r="J1342" s="13"/>
      <c r="K1342" s="13"/>
      <c r="L1342" s="13"/>
      <c r="M1342" s="13"/>
      <c r="N1342" s="13"/>
      <c r="O1342" s="13"/>
      <c r="P1342" s="13"/>
      <c r="Q1342" s="13"/>
      <c r="R1342" s="13"/>
      <c r="S1342" s="13"/>
      <c r="T1342" s="13"/>
      <c r="U1342" s="13"/>
      <c r="V1342" s="13"/>
      <c r="W1342" s="13"/>
      <c r="X1342" s="13"/>
      <c r="Y1342" s="13"/>
      <c r="Z1342" s="13"/>
      <c r="AA1342" s="13"/>
      <c r="AB1342" s="13"/>
      <c r="AC1342" s="13"/>
      <c r="AD1342" s="13"/>
      <c r="AE1342" s="13"/>
      <c r="AF1342" s="13"/>
      <c r="AG1342" s="13"/>
      <c r="AH1342" s="13"/>
      <c r="AI1342" s="13"/>
      <c r="AJ1342" s="13"/>
      <c r="AK1342" s="13"/>
      <c r="AL1342" s="13"/>
      <c r="AM1342" s="13"/>
      <c r="AN1342" s="13"/>
      <c r="AO1342" s="13"/>
      <c r="AP1342" s="13"/>
      <c r="AQ1342" s="13"/>
      <c r="AR1342" s="13"/>
      <c r="AS1342" s="13"/>
      <c r="AT1342" s="13"/>
      <c r="AU1342" s="13"/>
      <c r="AV1342" s="13"/>
      <c r="AW1342" s="13"/>
      <c r="AX1342" s="13"/>
      <c r="AY1342" s="13"/>
      <c r="AZ1342" s="13"/>
      <c r="BA1342" s="13"/>
      <c r="BB1342" s="13"/>
      <c r="BC1342" s="13"/>
      <c r="BD1342" s="13"/>
      <c r="BE1342" s="13"/>
      <c r="BF1342" s="13"/>
      <c r="BG1342" s="13"/>
    </row>
    <row r="1343" spans="1:59" x14ac:dyDescent="0.35">
      <c r="A1343" s="13"/>
      <c r="B1343" s="13"/>
      <c r="C1343" s="13"/>
      <c r="D1343" s="13"/>
      <c r="E1343" s="13"/>
      <c r="F1343" s="13"/>
      <c r="G1343" s="13"/>
      <c r="H1343" s="13"/>
      <c r="I1343" s="13"/>
      <c r="J1343" s="13"/>
      <c r="K1343" s="13"/>
      <c r="L1343" s="13"/>
      <c r="M1343" s="13"/>
      <c r="N1343" s="13"/>
      <c r="O1343" s="13"/>
      <c r="P1343" s="13"/>
      <c r="Q1343" s="13"/>
      <c r="R1343" s="13"/>
      <c r="S1343" s="13"/>
      <c r="T1343" s="13"/>
      <c r="U1343" s="13"/>
      <c r="V1343" s="13"/>
      <c r="W1343" s="13"/>
      <c r="X1343" s="13"/>
      <c r="Y1343" s="13"/>
      <c r="Z1343" s="13"/>
      <c r="AA1343" s="13"/>
      <c r="AB1343" s="13"/>
      <c r="AC1343" s="13"/>
      <c r="AD1343" s="13"/>
      <c r="AE1343" s="13"/>
      <c r="AF1343" s="13"/>
      <c r="AG1343" s="13"/>
      <c r="AH1343" s="13"/>
      <c r="AI1343" s="13"/>
      <c r="AJ1343" s="13"/>
      <c r="AK1343" s="13"/>
      <c r="AL1343" s="13"/>
      <c r="AM1343" s="13"/>
      <c r="AN1343" s="13"/>
      <c r="AO1343" s="13"/>
      <c r="AP1343" s="13"/>
      <c r="AQ1343" s="13"/>
      <c r="AR1343" s="13"/>
      <c r="AS1343" s="13"/>
      <c r="AT1343" s="13"/>
      <c r="AU1343" s="13"/>
      <c r="AV1343" s="13"/>
      <c r="AW1343" s="13"/>
      <c r="AX1343" s="13"/>
      <c r="AY1343" s="13"/>
      <c r="AZ1343" s="13"/>
      <c r="BA1343" s="13"/>
      <c r="BB1343" s="13"/>
      <c r="BC1343" s="13"/>
      <c r="BD1343" s="13"/>
      <c r="BE1343" s="13"/>
      <c r="BF1343" s="13"/>
      <c r="BG1343" s="13"/>
    </row>
    <row r="1344" spans="1:59" x14ac:dyDescent="0.35">
      <c r="A1344" s="13"/>
      <c r="B1344" s="13"/>
      <c r="C1344" s="13"/>
      <c r="D1344" s="13"/>
      <c r="E1344" s="13"/>
      <c r="F1344" s="13"/>
      <c r="G1344" s="13"/>
      <c r="H1344" s="13"/>
      <c r="I1344" s="13"/>
      <c r="J1344" s="13"/>
      <c r="K1344" s="13"/>
      <c r="L1344" s="13"/>
      <c r="M1344" s="13"/>
      <c r="N1344" s="13"/>
      <c r="O1344" s="13"/>
      <c r="P1344" s="13"/>
      <c r="Q1344" s="13"/>
      <c r="R1344" s="13"/>
      <c r="S1344" s="13"/>
      <c r="T1344" s="13"/>
      <c r="U1344" s="13"/>
      <c r="V1344" s="13"/>
      <c r="W1344" s="13"/>
      <c r="X1344" s="13"/>
      <c r="Y1344" s="13"/>
      <c r="Z1344" s="13"/>
      <c r="AA1344" s="13"/>
      <c r="AB1344" s="13"/>
      <c r="AC1344" s="13"/>
      <c r="AD1344" s="13"/>
      <c r="AE1344" s="13"/>
      <c r="AF1344" s="13"/>
      <c r="AG1344" s="13"/>
      <c r="AH1344" s="13"/>
      <c r="AI1344" s="13"/>
      <c r="AJ1344" s="13"/>
      <c r="AK1344" s="13"/>
      <c r="AL1344" s="13"/>
      <c r="AM1344" s="13"/>
      <c r="AN1344" s="13"/>
      <c r="AO1344" s="13"/>
      <c r="AP1344" s="13"/>
      <c r="AQ1344" s="13"/>
      <c r="AR1344" s="13"/>
      <c r="AS1344" s="13"/>
      <c r="AT1344" s="13"/>
      <c r="AU1344" s="13"/>
      <c r="AV1344" s="13"/>
      <c r="AW1344" s="13"/>
      <c r="AX1344" s="13"/>
      <c r="AY1344" s="13"/>
      <c r="AZ1344" s="13"/>
      <c r="BA1344" s="13"/>
      <c r="BB1344" s="13"/>
      <c r="BC1344" s="13"/>
      <c r="BD1344" s="13"/>
      <c r="BE1344" s="13"/>
      <c r="BF1344" s="13"/>
      <c r="BG1344" s="13"/>
    </row>
    <row r="1345" spans="1:59" x14ac:dyDescent="0.35">
      <c r="A1345" s="13"/>
      <c r="B1345" s="13"/>
      <c r="C1345" s="13"/>
      <c r="D1345" s="13"/>
      <c r="E1345" s="13"/>
      <c r="F1345" s="13"/>
      <c r="G1345" s="13"/>
      <c r="H1345" s="13"/>
      <c r="I1345" s="13"/>
      <c r="J1345" s="13"/>
      <c r="K1345" s="13"/>
      <c r="L1345" s="13"/>
      <c r="M1345" s="13"/>
      <c r="N1345" s="13"/>
      <c r="O1345" s="13"/>
      <c r="P1345" s="13"/>
      <c r="Q1345" s="13"/>
      <c r="R1345" s="13"/>
      <c r="S1345" s="13"/>
      <c r="T1345" s="13"/>
      <c r="U1345" s="13"/>
      <c r="V1345" s="13"/>
      <c r="W1345" s="13"/>
      <c r="X1345" s="13"/>
      <c r="Y1345" s="13"/>
      <c r="Z1345" s="13"/>
      <c r="AA1345" s="13"/>
      <c r="AB1345" s="13"/>
      <c r="AC1345" s="13"/>
      <c r="AD1345" s="13"/>
      <c r="AE1345" s="13"/>
      <c r="AF1345" s="13"/>
      <c r="AG1345" s="13"/>
      <c r="AH1345" s="13"/>
      <c r="AI1345" s="13"/>
      <c r="AJ1345" s="13"/>
      <c r="AK1345" s="13"/>
      <c r="AL1345" s="13"/>
      <c r="AM1345" s="13"/>
      <c r="AN1345" s="13"/>
      <c r="AO1345" s="13"/>
      <c r="AP1345" s="13"/>
      <c r="AQ1345" s="13"/>
      <c r="AR1345" s="13"/>
      <c r="AS1345" s="13"/>
      <c r="AT1345" s="13"/>
      <c r="AU1345" s="13"/>
      <c r="AV1345" s="13"/>
      <c r="AW1345" s="13"/>
      <c r="AX1345" s="13"/>
      <c r="AY1345" s="13"/>
      <c r="AZ1345" s="13"/>
      <c r="BA1345" s="13"/>
      <c r="BB1345" s="13"/>
      <c r="BC1345" s="13"/>
      <c r="BD1345" s="13"/>
      <c r="BE1345" s="13"/>
      <c r="BF1345" s="13"/>
      <c r="BG1345" s="13"/>
    </row>
    <row r="1346" spans="1:59" x14ac:dyDescent="0.35">
      <c r="A1346" s="13"/>
      <c r="B1346" s="13"/>
      <c r="C1346" s="13"/>
      <c r="D1346" s="13"/>
      <c r="E1346" s="13"/>
      <c r="F1346" s="13"/>
      <c r="G1346" s="13"/>
      <c r="H1346" s="13"/>
      <c r="I1346" s="13"/>
      <c r="J1346" s="13"/>
      <c r="K1346" s="13"/>
      <c r="L1346" s="13"/>
      <c r="M1346" s="13"/>
      <c r="N1346" s="13"/>
      <c r="O1346" s="13"/>
      <c r="P1346" s="13"/>
      <c r="Q1346" s="13"/>
      <c r="R1346" s="13"/>
      <c r="S1346" s="13"/>
      <c r="T1346" s="13"/>
      <c r="U1346" s="13"/>
      <c r="V1346" s="13"/>
      <c r="W1346" s="13"/>
      <c r="X1346" s="13"/>
      <c r="Y1346" s="13"/>
      <c r="Z1346" s="13"/>
      <c r="AA1346" s="13"/>
      <c r="AB1346" s="13"/>
      <c r="AC1346" s="13"/>
      <c r="AD1346" s="13"/>
      <c r="AE1346" s="13"/>
      <c r="AF1346" s="13"/>
      <c r="AG1346" s="13"/>
      <c r="AH1346" s="13"/>
      <c r="AI1346" s="13"/>
      <c r="AJ1346" s="13"/>
      <c r="AK1346" s="13"/>
      <c r="AL1346" s="13"/>
      <c r="AM1346" s="13"/>
      <c r="AN1346" s="13"/>
      <c r="AO1346" s="13"/>
      <c r="AP1346" s="13"/>
      <c r="AQ1346" s="13"/>
      <c r="AR1346" s="13"/>
      <c r="AS1346" s="13"/>
      <c r="AT1346" s="13"/>
      <c r="AU1346" s="13"/>
      <c r="AV1346" s="13"/>
      <c r="AW1346" s="13"/>
      <c r="AX1346" s="13"/>
      <c r="AY1346" s="13"/>
      <c r="AZ1346" s="13"/>
      <c r="BA1346" s="13"/>
      <c r="BB1346" s="13"/>
      <c r="BC1346" s="13"/>
      <c r="BD1346" s="13"/>
      <c r="BE1346" s="13"/>
      <c r="BF1346" s="13"/>
      <c r="BG1346" s="13"/>
    </row>
    <row r="1347" spans="1:59" x14ac:dyDescent="0.35">
      <c r="A1347" s="13"/>
      <c r="B1347" s="13"/>
      <c r="C1347" s="13"/>
      <c r="D1347" s="13"/>
      <c r="E1347" s="13"/>
      <c r="F1347" s="13"/>
      <c r="G1347" s="13"/>
      <c r="H1347" s="13"/>
      <c r="I1347" s="13"/>
      <c r="J1347" s="13"/>
      <c r="K1347" s="13"/>
      <c r="L1347" s="13"/>
      <c r="M1347" s="13"/>
      <c r="N1347" s="13"/>
      <c r="O1347" s="13"/>
      <c r="P1347" s="13"/>
      <c r="Q1347" s="13"/>
      <c r="R1347" s="13"/>
      <c r="S1347" s="13"/>
      <c r="T1347" s="13"/>
      <c r="U1347" s="13"/>
      <c r="V1347" s="13"/>
      <c r="W1347" s="13"/>
      <c r="X1347" s="13"/>
      <c r="Y1347" s="13"/>
      <c r="Z1347" s="13"/>
      <c r="AA1347" s="13"/>
      <c r="AB1347" s="13"/>
      <c r="AC1347" s="13"/>
      <c r="AD1347" s="13"/>
      <c r="AE1347" s="13"/>
      <c r="AF1347" s="13"/>
      <c r="AG1347" s="13"/>
      <c r="AH1347" s="13"/>
      <c r="AI1347" s="13"/>
      <c r="AJ1347" s="13"/>
      <c r="AK1347" s="13"/>
      <c r="AL1347" s="13"/>
      <c r="AM1347" s="13"/>
      <c r="AN1347" s="13"/>
      <c r="AO1347" s="13"/>
      <c r="AP1347" s="13"/>
      <c r="AQ1347" s="13"/>
      <c r="AR1347" s="13"/>
      <c r="AS1347" s="13"/>
      <c r="AT1347" s="13"/>
      <c r="AU1347" s="13"/>
      <c r="AV1347" s="13"/>
      <c r="AW1347" s="13"/>
      <c r="AX1347" s="13"/>
      <c r="AY1347" s="13"/>
      <c r="AZ1347" s="13"/>
      <c r="BA1347" s="13"/>
      <c r="BB1347" s="13"/>
      <c r="BC1347" s="13"/>
      <c r="BD1347" s="13"/>
      <c r="BE1347" s="13"/>
      <c r="BF1347" s="13"/>
      <c r="BG1347" s="13"/>
    </row>
    <row r="1348" spans="1:59" x14ac:dyDescent="0.35">
      <c r="A1348" s="13"/>
      <c r="B1348" s="13"/>
      <c r="C1348" s="13"/>
      <c r="D1348" s="13"/>
      <c r="E1348" s="13"/>
      <c r="F1348" s="13"/>
      <c r="G1348" s="13"/>
      <c r="H1348" s="13"/>
      <c r="I1348" s="13"/>
      <c r="J1348" s="13"/>
      <c r="K1348" s="13"/>
      <c r="L1348" s="13"/>
      <c r="M1348" s="13"/>
      <c r="N1348" s="13"/>
      <c r="O1348" s="13"/>
      <c r="P1348" s="13"/>
      <c r="Q1348" s="13"/>
      <c r="R1348" s="13"/>
      <c r="S1348" s="13"/>
      <c r="T1348" s="13"/>
      <c r="U1348" s="13"/>
      <c r="V1348" s="13"/>
      <c r="W1348" s="13"/>
      <c r="X1348" s="13"/>
      <c r="Y1348" s="13"/>
      <c r="Z1348" s="13"/>
      <c r="AA1348" s="13"/>
      <c r="AB1348" s="13"/>
      <c r="AC1348" s="13"/>
      <c r="AD1348" s="13"/>
      <c r="AE1348" s="13"/>
      <c r="AF1348" s="13"/>
      <c r="AG1348" s="13"/>
      <c r="AH1348" s="13"/>
      <c r="AI1348" s="13"/>
      <c r="AJ1348" s="13"/>
      <c r="AK1348" s="13"/>
      <c r="AL1348" s="13"/>
      <c r="AM1348" s="13"/>
      <c r="AN1348" s="13"/>
      <c r="AO1348" s="13"/>
      <c r="AP1348" s="13"/>
      <c r="AQ1348" s="13"/>
      <c r="AR1348" s="13"/>
      <c r="AS1348" s="13"/>
      <c r="AT1348" s="13"/>
      <c r="AU1348" s="13"/>
      <c r="AV1348" s="13"/>
      <c r="AW1348" s="13"/>
      <c r="AX1348" s="13"/>
      <c r="AY1348" s="13"/>
      <c r="AZ1348" s="13"/>
      <c r="BA1348" s="13"/>
      <c r="BB1348" s="13"/>
      <c r="BC1348" s="13"/>
      <c r="BD1348" s="13"/>
      <c r="BE1348" s="13"/>
      <c r="BF1348" s="13"/>
      <c r="BG1348" s="13"/>
    </row>
    <row r="1349" spans="1:59" x14ac:dyDescent="0.35">
      <c r="A1349" s="13"/>
      <c r="B1349" s="13"/>
      <c r="C1349" s="13"/>
      <c r="D1349" s="13"/>
      <c r="E1349" s="13"/>
      <c r="F1349" s="13"/>
      <c r="G1349" s="13"/>
      <c r="H1349" s="13"/>
      <c r="I1349" s="13"/>
      <c r="J1349" s="13"/>
      <c r="K1349" s="13"/>
      <c r="L1349" s="13"/>
      <c r="M1349" s="13"/>
      <c r="N1349" s="13"/>
      <c r="O1349" s="13"/>
      <c r="P1349" s="13"/>
      <c r="Q1349" s="13"/>
      <c r="R1349" s="13"/>
      <c r="S1349" s="13"/>
      <c r="T1349" s="13"/>
      <c r="U1349" s="13"/>
      <c r="V1349" s="13"/>
      <c r="W1349" s="13"/>
      <c r="X1349" s="13"/>
      <c r="Y1349" s="13"/>
      <c r="Z1349" s="13"/>
      <c r="AA1349" s="13"/>
      <c r="AB1349" s="13"/>
      <c r="AC1349" s="13"/>
      <c r="AD1349" s="13"/>
      <c r="AE1349" s="13"/>
      <c r="AF1349" s="13"/>
      <c r="AG1349" s="13"/>
      <c r="AH1349" s="13"/>
      <c r="AI1349" s="13"/>
      <c r="AJ1349" s="13"/>
      <c r="AK1349" s="13"/>
      <c r="AL1349" s="13"/>
      <c r="AM1349" s="13"/>
      <c r="AN1349" s="13"/>
      <c r="AO1349" s="13"/>
      <c r="AP1349" s="13"/>
      <c r="AQ1349" s="13"/>
      <c r="AR1349" s="13"/>
      <c r="AS1349" s="13"/>
      <c r="AT1349" s="13"/>
      <c r="AU1349" s="13"/>
      <c r="AV1349" s="13"/>
      <c r="AW1349" s="13"/>
      <c r="AX1349" s="13"/>
      <c r="AY1349" s="13"/>
      <c r="AZ1349" s="13"/>
      <c r="BA1349" s="13"/>
      <c r="BB1349" s="13"/>
      <c r="BC1349" s="13"/>
      <c r="BD1349" s="13"/>
      <c r="BE1349" s="13"/>
      <c r="BF1349" s="13"/>
      <c r="BG1349" s="13"/>
    </row>
    <row r="1350" spans="1:59" x14ac:dyDescent="0.35">
      <c r="A1350" s="13"/>
      <c r="B1350" s="13"/>
      <c r="C1350" s="13"/>
      <c r="D1350" s="13"/>
      <c r="E1350" s="13"/>
      <c r="F1350" s="13"/>
      <c r="G1350" s="13"/>
      <c r="H1350" s="13"/>
      <c r="I1350" s="13"/>
      <c r="J1350" s="13"/>
      <c r="K1350" s="13"/>
      <c r="L1350" s="13"/>
      <c r="M1350" s="13"/>
      <c r="N1350" s="13"/>
      <c r="O1350" s="13"/>
      <c r="P1350" s="13"/>
      <c r="Q1350" s="13"/>
      <c r="R1350" s="13"/>
      <c r="S1350" s="13"/>
      <c r="T1350" s="13"/>
      <c r="U1350" s="13"/>
      <c r="V1350" s="13"/>
      <c r="W1350" s="13"/>
      <c r="X1350" s="13"/>
      <c r="Y1350" s="13"/>
      <c r="Z1350" s="13"/>
      <c r="AA1350" s="13"/>
      <c r="AB1350" s="13"/>
      <c r="AC1350" s="13"/>
      <c r="AD1350" s="13"/>
      <c r="AE1350" s="13"/>
      <c r="AF1350" s="13"/>
      <c r="AG1350" s="13"/>
      <c r="AH1350" s="13"/>
      <c r="AI1350" s="13"/>
      <c r="AJ1350" s="13"/>
      <c r="AK1350" s="13"/>
      <c r="AL1350" s="13"/>
      <c r="AM1350" s="13"/>
      <c r="AN1350" s="13"/>
      <c r="AO1350" s="13"/>
      <c r="AP1350" s="13"/>
      <c r="AQ1350" s="13"/>
      <c r="AR1350" s="13"/>
      <c r="AS1350" s="13"/>
      <c r="AT1350" s="13"/>
      <c r="AU1350" s="13"/>
      <c r="AV1350" s="13"/>
      <c r="AW1350" s="13"/>
      <c r="AX1350" s="13"/>
      <c r="AY1350" s="13"/>
      <c r="AZ1350" s="13"/>
      <c r="BA1350" s="13"/>
      <c r="BB1350" s="13"/>
      <c r="BC1350" s="13"/>
      <c r="BD1350" s="13"/>
      <c r="BE1350" s="13"/>
      <c r="BF1350" s="13"/>
      <c r="BG1350" s="13"/>
    </row>
    <row r="1351" spans="1:59" x14ac:dyDescent="0.35">
      <c r="A1351" s="13"/>
      <c r="B1351" s="13"/>
      <c r="C1351" s="13"/>
      <c r="D1351" s="13"/>
      <c r="E1351" s="13"/>
      <c r="F1351" s="13"/>
      <c r="G1351" s="13"/>
      <c r="H1351" s="13"/>
      <c r="I1351" s="13"/>
      <c r="J1351" s="13"/>
      <c r="K1351" s="13"/>
      <c r="L1351" s="13"/>
      <c r="M1351" s="13"/>
      <c r="N1351" s="13"/>
      <c r="O1351" s="13"/>
      <c r="P1351" s="13"/>
      <c r="Q1351" s="13"/>
      <c r="R1351" s="13"/>
      <c r="S1351" s="13"/>
      <c r="T1351" s="13"/>
      <c r="U1351" s="13"/>
      <c r="V1351" s="13"/>
      <c r="W1351" s="13"/>
      <c r="X1351" s="13"/>
      <c r="Y1351" s="13"/>
      <c r="Z1351" s="13"/>
      <c r="AA1351" s="13"/>
      <c r="AB1351" s="13"/>
      <c r="AC1351" s="13"/>
      <c r="AD1351" s="13"/>
      <c r="AE1351" s="13"/>
      <c r="AF1351" s="13"/>
      <c r="AG1351" s="13"/>
      <c r="AH1351" s="13"/>
      <c r="AI1351" s="13"/>
      <c r="AJ1351" s="13"/>
      <c r="AK1351" s="13"/>
      <c r="AL1351" s="13"/>
      <c r="AM1351" s="13"/>
      <c r="AN1351" s="13"/>
      <c r="AO1351" s="13"/>
      <c r="AP1351" s="13"/>
      <c r="AQ1351" s="13"/>
      <c r="AR1351" s="13"/>
      <c r="AS1351" s="13"/>
      <c r="AT1351" s="13"/>
      <c r="AU1351" s="13"/>
      <c r="AV1351" s="13"/>
      <c r="AW1351" s="13"/>
      <c r="AX1351" s="13"/>
      <c r="AY1351" s="13"/>
      <c r="AZ1351" s="13"/>
      <c r="BA1351" s="13"/>
      <c r="BB1351" s="13"/>
      <c r="BC1351" s="13"/>
      <c r="BD1351" s="13"/>
      <c r="BE1351" s="13"/>
      <c r="BF1351" s="13"/>
      <c r="BG1351" s="13"/>
    </row>
    <row r="1352" spans="1:59" x14ac:dyDescent="0.35">
      <c r="A1352" s="13"/>
      <c r="B1352" s="13"/>
      <c r="C1352" s="13"/>
      <c r="D1352" s="13"/>
      <c r="E1352" s="13"/>
      <c r="F1352" s="13"/>
      <c r="G1352" s="13"/>
      <c r="H1352" s="13"/>
      <c r="I1352" s="13"/>
      <c r="J1352" s="13"/>
      <c r="K1352" s="13"/>
      <c r="L1352" s="13"/>
      <c r="M1352" s="13"/>
      <c r="N1352" s="13"/>
      <c r="O1352" s="13"/>
      <c r="P1352" s="13"/>
      <c r="Q1352" s="13"/>
      <c r="R1352" s="13"/>
      <c r="S1352" s="13"/>
      <c r="T1352" s="13"/>
      <c r="U1352" s="13"/>
      <c r="V1352" s="13"/>
      <c r="W1352" s="13"/>
      <c r="X1352" s="13"/>
      <c r="Y1352" s="13"/>
      <c r="Z1352" s="13"/>
      <c r="AA1352" s="13"/>
      <c r="AB1352" s="13"/>
      <c r="AC1352" s="13"/>
      <c r="AD1352" s="13"/>
      <c r="AE1352" s="13"/>
      <c r="AF1352" s="13"/>
      <c r="AG1352" s="13"/>
      <c r="AH1352" s="13"/>
      <c r="AI1352" s="13"/>
      <c r="AJ1352" s="13"/>
      <c r="AK1352" s="13"/>
      <c r="AL1352" s="13"/>
      <c r="AM1352" s="13"/>
      <c r="AN1352" s="13"/>
      <c r="AO1352" s="13"/>
      <c r="AP1352" s="13"/>
      <c r="AQ1352" s="13"/>
      <c r="AR1352" s="13"/>
      <c r="AS1352" s="13"/>
      <c r="AT1352" s="13"/>
      <c r="AU1352" s="13"/>
      <c r="AV1352" s="13"/>
      <c r="AW1352" s="13"/>
      <c r="AX1352" s="13"/>
      <c r="AY1352" s="13"/>
      <c r="AZ1352" s="13"/>
      <c r="BA1352" s="13"/>
      <c r="BB1352" s="13"/>
      <c r="BC1352" s="13"/>
      <c r="BD1352" s="13"/>
      <c r="BE1352" s="13"/>
      <c r="BF1352" s="13"/>
      <c r="BG1352" s="13"/>
    </row>
    <row r="1353" spans="1:59" x14ac:dyDescent="0.35">
      <c r="A1353" s="13"/>
      <c r="B1353" s="13"/>
      <c r="C1353" s="13"/>
      <c r="D1353" s="13"/>
      <c r="E1353" s="13"/>
      <c r="F1353" s="13"/>
      <c r="G1353" s="13"/>
      <c r="H1353" s="13"/>
      <c r="I1353" s="13"/>
      <c r="J1353" s="13"/>
      <c r="K1353" s="13"/>
      <c r="L1353" s="13"/>
      <c r="M1353" s="13"/>
      <c r="N1353" s="13"/>
      <c r="O1353" s="13"/>
      <c r="P1353" s="13"/>
      <c r="Q1353" s="13"/>
      <c r="R1353" s="13"/>
      <c r="S1353" s="13"/>
      <c r="T1353" s="13"/>
      <c r="U1353" s="13"/>
      <c r="V1353" s="13"/>
      <c r="W1353" s="13"/>
      <c r="X1353" s="13"/>
      <c r="Y1353" s="13"/>
      <c r="Z1353" s="13"/>
      <c r="AA1353" s="13"/>
      <c r="AB1353" s="13"/>
      <c r="AC1353" s="13"/>
      <c r="AD1353" s="13"/>
      <c r="AE1353" s="13"/>
      <c r="AF1353" s="13"/>
      <c r="AG1353" s="13"/>
      <c r="AH1353" s="13"/>
      <c r="AI1353" s="13"/>
      <c r="AJ1353" s="13"/>
      <c r="AK1353" s="13"/>
      <c r="AL1353" s="13"/>
      <c r="AM1353" s="13"/>
      <c r="AN1353" s="13"/>
      <c r="AO1353" s="13"/>
      <c r="AP1353" s="13"/>
      <c r="AQ1353" s="13"/>
      <c r="AR1353" s="13"/>
      <c r="AS1353" s="13"/>
      <c r="AT1353" s="13"/>
      <c r="AU1353" s="13"/>
      <c r="AV1353" s="13"/>
      <c r="AW1353" s="13"/>
      <c r="AX1353" s="13"/>
      <c r="AY1353" s="13"/>
      <c r="AZ1353" s="13"/>
      <c r="BA1353" s="13"/>
      <c r="BB1353" s="13"/>
      <c r="BC1353" s="13"/>
      <c r="BD1353" s="13"/>
      <c r="BE1353" s="13"/>
      <c r="BF1353" s="13"/>
      <c r="BG1353" s="13"/>
    </row>
    <row r="1354" spans="1:59" x14ac:dyDescent="0.35">
      <c r="A1354" s="13"/>
      <c r="B1354" s="13"/>
      <c r="C1354" s="13"/>
      <c r="D1354" s="13"/>
      <c r="E1354" s="13"/>
      <c r="F1354" s="13"/>
      <c r="G1354" s="13"/>
      <c r="H1354" s="13"/>
      <c r="I1354" s="13"/>
      <c r="J1354" s="13"/>
      <c r="K1354" s="13"/>
      <c r="L1354" s="13"/>
      <c r="M1354" s="13"/>
      <c r="N1354" s="13"/>
      <c r="O1354" s="13"/>
      <c r="P1354" s="13"/>
      <c r="Q1354" s="13"/>
      <c r="R1354" s="13"/>
      <c r="S1354" s="13"/>
      <c r="T1354" s="13"/>
      <c r="U1354" s="13"/>
      <c r="V1354" s="13"/>
      <c r="W1354" s="13"/>
      <c r="X1354" s="13"/>
      <c r="Y1354" s="13"/>
      <c r="Z1354" s="13"/>
      <c r="AA1354" s="13"/>
      <c r="AB1354" s="13"/>
      <c r="AC1354" s="13"/>
      <c r="AD1354" s="13"/>
      <c r="AE1354" s="13"/>
      <c r="AF1354" s="13"/>
      <c r="AG1354" s="13"/>
      <c r="AH1354" s="13"/>
      <c r="AI1354" s="13"/>
      <c r="AJ1354" s="13"/>
      <c r="AK1354" s="13"/>
      <c r="AL1354" s="13"/>
      <c r="AM1354" s="13"/>
      <c r="AN1354" s="13"/>
      <c r="AO1354" s="13"/>
      <c r="AP1354" s="13"/>
      <c r="AQ1354" s="13"/>
      <c r="AR1354" s="13"/>
      <c r="AS1354" s="13"/>
      <c r="AT1354" s="13"/>
      <c r="AU1354" s="13"/>
      <c r="AV1354" s="13"/>
      <c r="AW1354" s="13"/>
      <c r="AX1354" s="13"/>
      <c r="AY1354" s="13"/>
      <c r="AZ1354" s="13"/>
      <c r="BA1354" s="13"/>
      <c r="BB1354" s="13"/>
      <c r="BC1354" s="13"/>
      <c r="BD1354" s="13"/>
      <c r="BE1354" s="13"/>
      <c r="BF1354" s="13"/>
      <c r="BG1354" s="13"/>
    </row>
    <row r="1355" spans="1:59" x14ac:dyDescent="0.35">
      <c r="A1355" s="13"/>
      <c r="B1355" s="13"/>
      <c r="C1355" s="13"/>
      <c r="D1355" s="13"/>
      <c r="E1355" s="13"/>
      <c r="F1355" s="13"/>
      <c r="G1355" s="13"/>
      <c r="H1355" s="13"/>
      <c r="I1355" s="13"/>
      <c r="J1355" s="13"/>
      <c r="K1355" s="13"/>
      <c r="L1355" s="13"/>
      <c r="M1355" s="13"/>
      <c r="N1355" s="13"/>
      <c r="O1355" s="13"/>
      <c r="P1355" s="13"/>
      <c r="Q1355" s="13"/>
      <c r="R1355" s="13"/>
      <c r="S1355" s="13"/>
      <c r="T1355" s="13"/>
      <c r="U1355" s="13"/>
      <c r="V1355" s="13"/>
      <c r="W1355" s="13"/>
      <c r="X1355" s="13"/>
      <c r="Y1355" s="13"/>
      <c r="Z1355" s="13"/>
      <c r="AA1355" s="13"/>
      <c r="AB1355" s="13"/>
      <c r="AC1355" s="13"/>
      <c r="AD1355" s="13"/>
      <c r="AE1355" s="13"/>
      <c r="AF1355" s="13"/>
      <c r="AG1355" s="13"/>
      <c r="AH1355" s="13"/>
      <c r="AI1355" s="13"/>
      <c r="AJ1355" s="13"/>
      <c r="AK1355" s="13"/>
      <c r="AL1355" s="13"/>
      <c r="AM1355" s="13"/>
      <c r="AN1355" s="13"/>
      <c r="AO1355" s="13"/>
      <c r="AP1355" s="13"/>
      <c r="AQ1355" s="13"/>
      <c r="AR1355" s="13"/>
      <c r="AS1355" s="13"/>
      <c r="AT1355" s="13"/>
      <c r="AU1355" s="13"/>
      <c r="AV1355" s="13"/>
      <c r="AW1355" s="13"/>
      <c r="AX1355" s="13"/>
      <c r="AY1355" s="13"/>
      <c r="AZ1355" s="13"/>
      <c r="BA1355" s="13"/>
      <c r="BB1355" s="13"/>
      <c r="BC1355" s="13"/>
      <c r="BD1355" s="13"/>
      <c r="BE1355" s="13"/>
      <c r="BF1355" s="13"/>
      <c r="BG1355" s="13"/>
    </row>
    <row r="1356" spans="1:59" x14ac:dyDescent="0.35">
      <c r="A1356" s="13"/>
      <c r="B1356" s="13"/>
      <c r="C1356" s="13"/>
      <c r="D1356" s="13"/>
      <c r="E1356" s="13"/>
      <c r="F1356" s="13"/>
      <c r="G1356" s="13"/>
      <c r="H1356" s="13"/>
      <c r="I1356" s="13"/>
      <c r="J1356" s="13"/>
      <c r="K1356" s="13"/>
      <c r="L1356" s="13"/>
      <c r="M1356" s="13"/>
      <c r="N1356" s="13"/>
      <c r="O1356" s="13"/>
      <c r="P1356" s="13"/>
      <c r="Q1356" s="13"/>
      <c r="R1356" s="13"/>
      <c r="S1356" s="13"/>
      <c r="T1356" s="13"/>
      <c r="U1356" s="13"/>
      <c r="V1356" s="13"/>
      <c r="W1356" s="13"/>
      <c r="X1356" s="13"/>
      <c r="Y1356" s="13"/>
      <c r="Z1356" s="13"/>
      <c r="AA1356" s="13"/>
      <c r="AB1356" s="13"/>
      <c r="AC1356" s="13"/>
      <c r="AD1356" s="13"/>
      <c r="AE1356" s="13"/>
      <c r="AF1356" s="13"/>
      <c r="AG1356" s="13"/>
      <c r="AH1356" s="13"/>
      <c r="AI1356" s="13"/>
      <c r="AJ1356" s="13"/>
      <c r="AK1356" s="13"/>
      <c r="AL1356" s="13"/>
      <c r="AM1356" s="13"/>
      <c r="AN1356" s="13"/>
      <c r="AO1356" s="13"/>
      <c r="AP1356" s="13"/>
      <c r="AQ1356" s="13"/>
      <c r="AR1356" s="13"/>
      <c r="AS1356" s="13"/>
      <c r="AT1356" s="13"/>
      <c r="AU1356" s="13"/>
      <c r="AV1356" s="13"/>
      <c r="AW1356" s="13"/>
      <c r="AX1356" s="13"/>
      <c r="AY1356" s="13"/>
      <c r="AZ1356" s="13"/>
      <c r="BA1356" s="13"/>
      <c r="BB1356" s="13"/>
      <c r="BC1356" s="13"/>
      <c r="BD1356" s="13"/>
      <c r="BE1356" s="13"/>
      <c r="BF1356" s="13"/>
      <c r="BG1356" s="13"/>
    </row>
    <row r="1357" spans="1:59" x14ac:dyDescent="0.35">
      <c r="A1357" s="13"/>
      <c r="B1357" s="13"/>
      <c r="C1357" s="13"/>
      <c r="D1357" s="13"/>
      <c r="E1357" s="13"/>
      <c r="F1357" s="13"/>
      <c r="G1357" s="13"/>
      <c r="H1357" s="13"/>
      <c r="I1357" s="13"/>
      <c r="J1357" s="13"/>
      <c r="K1357" s="13"/>
      <c r="L1357" s="13"/>
      <c r="M1357" s="13"/>
      <c r="N1357" s="13"/>
      <c r="O1357" s="13"/>
      <c r="P1357" s="13"/>
      <c r="Q1357" s="13"/>
      <c r="R1357" s="13"/>
      <c r="S1357" s="13"/>
      <c r="T1357" s="13"/>
      <c r="U1357" s="13"/>
      <c r="V1357" s="13"/>
      <c r="W1357" s="13"/>
      <c r="X1357" s="13"/>
      <c r="Y1357" s="13"/>
      <c r="Z1357" s="13"/>
      <c r="AA1357" s="13"/>
      <c r="AB1357" s="13"/>
      <c r="AC1357" s="13"/>
      <c r="AD1357" s="13"/>
      <c r="AE1357" s="13"/>
      <c r="AF1357" s="13"/>
      <c r="AG1357" s="13"/>
      <c r="AH1357" s="13"/>
      <c r="AI1357" s="13"/>
      <c r="AJ1357" s="13"/>
      <c r="AK1357" s="13"/>
      <c r="AL1357" s="13"/>
      <c r="AM1357" s="13"/>
      <c r="AN1357" s="13"/>
      <c r="AO1357" s="13"/>
      <c r="AP1357" s="13"/>
      <c r="AQ1357" s="13"/>
      <c r="AR1357" s="13"/>
      <c r="AS1357" s="13"/>
      <c r="AT1357" s="13"/>
      <c r="AU1357" s="13"/>
      <c r="AV1357" s="13"/>
      <c r="AW1357" s="13"/>
      <c r="AX1357" s="13"/>
      <c r="AY1357" s="13"/>
      <c r="AZ1357" s="13"/>
      <c r="BA1357" s="13"/>
      <c r="BB1357" s="13"/>
      <c r="BC1357" s="13"/>
      <c r="BD1357" s="13"/>
      <c r="BE1357" s="13"/>
      <c r="BF1357" s="13"/>
      <c r="BG1357" s="13"/>
    </row>
    <row r="1358" spans="1:59" x14ac:dyDescent="0.35">
      <c r="A1358" s="13"/>
      <c r="B1358" s="13"/>
      <c r="C1358" s="13"/>
      <c r="D1358" s="13"/>
      <c r="E1358" s="13"/>
      <c r="F1358" s="13"/>
      <c r="G1358" s="13"/>
      <c r="H1358" s="13"/>
      <c r="I1358" s="13"/>
      <c r="J1358" s="13"/>
      <c r="K1358" s="13"/>
      <c r="L1358" s="13"/>
      <c r="M1358" s="13"/>
      <c r="N1358" s="13"/>
      <c r="O1358" s="13"/>
      <c r="P1358" s="13"/>
      <c r="Q1358" s="13"/>
      <c r="R1358" s="13"/>
      <c r="S1358" s="13"/>
      <c r="T1358" s="13"/>
      <c r="U1358" s="13"/>
      <c r="V1358" s="13"/>
      <c r="W1358" s="13"/>
      <c r="X1358" s="13"/>
      <c r="Y1358" s="13"/>
      <c r="Z1358" s="13"/>
      <c r="AA1358" s="13"/>
      <c r="AB1358" s="13"/>
      <c r="AC1358" s="13"/>
      <c r="AD1358" s="13"/>
      <c r="AE1358" s="13"/>
      <c r="AF1358" s="13"/>
      <c r="AG1358" s="13"/>
      <c r="AH1358" s="13"/>
      <c r="AI1358" s="13"/>
      <c r="AJ1358" s="13"/>
      <c r="AK1358" s="13"/>
      <c r="AL1358" s="13"/>
      <c r="AM1358" s="13"/>
      <c r="AN1358" s="13"/>
      <c r="AO1358" s="13"/>
      <c r="AP1358" s="13"/>
      <c r="AQ1358" s="13"/>
      <c r="AR1358" s="13"/>
      <c r="AS1358" s="13"/>
      <c r="AT1358" s="13"/>
      <c r="AU1358" s="13"/>
      <c r="AV1358" s="13"/>
      <c r="AW1358" s="13"/>
      <c r="AX1358" s="13"/>
      <c r="AY1358" s="13"/>
      <c r="AZ1358" s="13"/>
      <c r="BA1358" s="13"/>
      <c r="BB1358" s="13"/>
      <c r="BC1358" s="13"/>
      <c r="BD1358" s="13"/>
      <c r="BE1358" s="13"/>
      <c r="BF1358" s="13"/>
      <c r="BG1358" s="13"/>
    </row>
    <row r="1359" spans="1:59" x14ac:dyDescent="0.35">
      <c r="A1359" s="13"/>
      <c r="B1359" s="13"/>
      <c r="C1359" s="13"/>
      <c r="D1359" s="13"/>
      <c r="E1359" s="13"/>
      <c r="F1359" s="13"/>
      <c r="G1359" s="13"/>
      <c r="H1359" s="13"/>
      <c r="I1359" s="13"/>
      <c r="J1359" s="13"/>
      <c r="K1359" s="13"/>
      <c r="L1359" s="13"/>
      <c r="M1359" s="13"/>
      <c r="N1359" s="13"/>
      <c r="O1359" s="13"/>
      <c r="P1359" s="13"/>
      <c r="Q1359" s="13"/>
      <c r="R1359" s="13"/>
      <c r="S1359" s="13"/>
      <c r="T1359" s="13"/>
      <c r="U1359" s="13"/>
      <c r="V1359" s="13"/>
      <c r="W1359" s="13"/>
      <c r="X1359" s="13"/>
      <c r="Y1359" s="13"/>
      <c r="Z1359" s="13"/>
      <c r="AA1359" s="13"/>
      <c r="AB1359" s="13"/>
      <c r="AC1359" s="13"/>
      <c r="AD1359" s="13"/>
      <c r="AE1359" s="13"/>
      <c r="AF1359" s="13"/>
      <c r="AG1359" s="13"/>
      <c r="AH1359" s="13"/>
      <c r="AI1359" s="13"/>
      <c r="AJ1359" s="13"/>
      <c r="AK1359" s="13"/>
      <c r="AL1359" s="13"/>
      <c r="AM1359" s="13"/>
      <c r="AN1359" s="13"/>
      <c r="AO1359" s="13"/>
      <c r="AP1359" s="13"/>
      <c r="AQ1359" s="13"/>
      <c r="AR1359" s="13"/>
      <c r="AS1359" s="13"/>
      <c r="AT1359" s="13"/>
      <c r="AU1359" s="13"/>
      <c r="AV1359" s="13"/>
      <c r="AW1359" s="13"/>
      <c r="AX1359" s="13"/>
      <c r="AY1359" s="13"/>
      <c r="AZ1359" s="13"/>
      <c r="BA1359" s="13"/>
      <c r="BB1359" s="13"/>
      <c r="BC1359" s="13"/>
      <c r="BD1359" s="13"/>
      <c r="BE1359" s="13"/>
      <c r="BF1359" s="13"/>
      <c r="BG1359" s="13"/>
    </row>
    <row r="1360" spans="1:59" x14ac:dyDescent="0.35">
      <c r="A1360" s="13"/>
      <c r="B1360" s="13"/>
      <c r="C1360" s="13"/>
      <c r="D1360" s="13"/>
      <c r="E1360" s="13"/>
      <c r="F1360" s="13"/>
      <c r="G1360" s="13"/>
      <c r="H1360" s="13"/>
      <c r="I1360" s="13"/>
      <c r="J1360" s="13"/>
      <c r="K1360" s="13"/>
      <c r="L1360" s="13"/>
      <c r="M1360" s="13"/>
      <c r="N1360" s="13"/>
      <c r="O1360" s="13"/>
      <c r="P1360" s="13"/>
      <c r="Q1360" s="13"/>
      <c r="R1360" s="13"/>
      <c r="S1360" s="13"/>
      <c r="T1360" s="13"/>
      <c r="U1360" s="13"/>
      <c r="V1360" s="13"/>
      <c r="W1360" s="13"/>
      <c r="X1360" s="13"/>
      <c r="Y1360" s="13"/>
      <c r="Z1360" s="13"/>
      <c r="AA1360" s="13"/>
      <c r="AB1360" s="13"/>
      <c r="AC1360" s="13"/>
      <c r="AD1360" s="13"/>
      <c r="AE1360" s="13"/>
      <c r="AF1360" s="13"/>
      <c r="AG1360" s="13"/>
      <c r="AH1360" s="13"/>
      <c r="AI1360" s="13"/>
      <c r="AJ1360" s="13"/>
      <c r="AK1360" s="13"/>
      <c r="AL1360" s="13"/>
      <c r="AM1360" s="13"/>
      <c r="AN1360" s="13"/>
      <c r="AO1360" s="13"/>
      <c r="AP1360" s="13"/>
      <c r="AQ1360" s="13"/>
      <c r="AR1360" s="13"/>
      <c r="AS1360" s="13"/>
      <c r="AT1360" s="13"/>
      <c r="AU1360" s="13"/>
      <c r="AV1360" s="13"/>
      <c r="AW1360" s="13"/>
      <c r="AX1360" s="13"/>
      <c r="AY1360" s="13"/>
      <c r="AZ1360" s="13"/>
      <c r="BA1360" s="13"/>
      <c r="BB1360" s="13"/>
      <c r="BC1360" s="13"/>
      <c r="BD1360" s="13"/>
      <c r="BE1360" s="13"/>
      <c r="BF1360" s="13"/>
      <c r="BG1360" s="13"/>
    </row>
    <row r="1361" spans="1:59" x14ac:dyDescent="0.35">
      <c r="A1361" s="13"/>
      <c r="B1361" s="13"/>
      <c r="C1361" s="13"/>
      <c r="D1361" s="13"/>
      <c r="E1361" s="13"/>
      <c r="F1361" s="13"/>
      <c r="G1361" s="13"/>
      <c r="H1361" s="13"/>
      <c r="I1361" s="13"/>
      <c r="J1361" s="13"/>
      <c r="K1361" s="13"/>
      <c r="L1361" s="13"/>
      <c r="M1361" s="13"/>
      <c r="N1361" s="13"/>
      <c r="O1361" s="13"/>
      <c r="P1361" s="13"/>
      <c r="Q1361" s="13"/>
      <c r="R1361" s="13"/>
      <c r="S1361" s="13"/>
      <c r="T1361" s="13"/>
      <c r="U1361" s="13"/>
      <c r="V1361" s="13"/>
      <c r="W1361" s="13"/>
      <c r="X1361" s="13"/>
      <c r="Y1361" s="13"/>
      <c r="Z1361" s="13"/>
      <c r="AA1361" s="13"/>
      <c r="AB1361" s="13"/>
      <c r="AC1361" s="13"/>
      <c r="AD1361" s="13"/>
      <c r="AE1361" s="13"/>
      <c r="AF1361" s="13"/>
      <c r="AG1361" s="13"/>
      <c r="AH1361" s="13"/>
      <c r="AI1361" s="13"/>
      <c r="AJ1361" s="13"/>
      <c r="AK1361" s="13"/>
      <c r="AL1361" s="13"/>
      <c r="AM1361" s="13"/>
      <c r="AN1361" s="13"/>
      <c r="AO1361" s="13"/>
      <c r="AP1361" s="13"/>
      <c r="AQ1361" s="13"/>
      <c r="AR1361" s="13"/>
      <c r="AS1361" s="13"/>
      <c r="AT1361" s="13"/>
      <c r="AU1361" s="13"/>
      <c r="AV1361" s="13"/>
      <c r="AW1361" s="13"/>
      <c r="AX1361" s="13"/>
      <c r="AY1361" s="13"/>
      <c r="AZ1361" s="13"/>
      <c r="BA1361" s="13"/>
      <c r="BB1361" s="13"/>
      <c r="BC1361" s="13"/>
      <c r="BD1361" s="13"/>
      <c r="BE1361" s="13"/>
      <c r="BF1361" s="13"/>
      <c r="BG1361" s="13"/>
    </row>
    <row r="1362" spans="1:59" x14ac:dyDescent="0.35">
      <c r="A1362" s="13"/>
      <c r="B1362" s="13"/>
      <c r="C1362" s="13"/>
      <c r="D1362" s="13"/>
      <c r="E1362" s="13"/>
      <c r="F1362" s="13"/>
      <c r="G1362" s="13"/>
      <c r="H1362" s="13"/>
      <c r="I1362" s="13"/>
      <c r="J1362" s="13"/>
      <c r="K1362" s="13"/>
      <c r="L1362" s="13"/>
      <c r="M1362" s="13"/>
      <c r="N1362" s="13"/>
      <c r="O1362" s="13"/>
      <c r="P1362" s="13"/>
      <c r="Q1362" s="13"/>
      <c r="R1362" s="13"/>
      <c r="S1362" s="13"/>
      <c r="T1362" s="13"/>
      <c r="U1362" s="13"/>
      <c r="V1362" s="13"/>
      <c r="W1362" s="13"/>
      <c r="X1362" s="13"/>
      <c r="Y1362" s="13"/>
      <c r="Z1362" s="13"/>
      <c r="AA1362" s="13"/>
      <c r="AB1362" s="13"/>
      <c r="AC1362" s="13"/>
      <c r="AD1362" s="13"/>
      <c r="AE1362" s="13"/>
      <c r="AF1362" s="13"/>
      <c r="AG1362" s="13"/>
      <c r="AH1362" s="13"/>
      <c r="AI1362" s="13"/>
      <c r="AJ1362" s="13"/>
      <c r="AK1362" s="13"/>
      <c r="AL1362" s="13"/>
      <c r="AM1362" s="13"/>
      <c r="AN1362" s="13"/>
      <c r="AO1362" s="13"/>
      <c r="AP1362" s="13"/>
      <c r="AQ1362" s="13"/>
      <c r="AR1362" s="13"/>
      <c r="AS1362" s="13"/>
      <c r="AT1362" s="13"/>
      <c r="AU1362" s="13"/>
      <c r="AV1362" s="13"/>
      <c r="AW1362" s="13"/>
      <c r="AX1362" s="13"/>
      <c r="AY1362" s="13"/>
      <c r="AZ1362" s="13"/>
      <c r="BA1362" s="13"/>
      <c r="BB1362" s="13"/>
      <c r="BC1362" s="13"/>
      <c r="BD1362" s="13"/>
      <c r="BE1362" s="13"/>
      <c r="BF1362" s="13"/>
      <c r="BG1362" s="13"/>
    </row>
    <row r="1363" spans="1:59" x14ac:dyDescent="0.35">
      <c r="A1363" s="13"/>
      <c r="B1363" s="13"/>
      <c r="C1363" s="13"/>
      <c r="D1363" s="13"/>
      <c r="E1363" s="13"/>
      <c r="F1363" s="13"/>
      <c r="G1363" s="13"/>
      <c r="H1363" s="13"/>
      <c r="I1363" s="13"/>
      <c r="J1363" s="13"/>
      <c r="K1363" s="13"/>
      <c r="L1363" s="13"/>
      <c r="M1363" s="13"/>
      <c r="N1363" s="13"/>
      <c r="O1363" s="13"/>
      <c r="P1363" s="13"/>
      <c r="Q1363" s="13"/>
      <c r="R1363" s="13"/>
      <c r="S1363" s="13"/>
      <c r="T1363" s="13"/>
      <c r="U1363" s="13"/>
      <c r="V1363" s="13"/>
      <c r="W1363" s="13"/>
      <c r="X1363" s="13"/>
      <c r="Y1363" s="13"/>
      <c r="Z1363" s="13"/>
      <c r="AA1363" s="13"/>
      <c r="AB1363" s="13"/>
      <c r="AC1363" s="13"/>
      <c r="AD1363" s="13"/>
      <c r="AE1363" s="13"/>
      <c r="AF1363" s="13"/>
      <c r="AG1363" s="13"/>
      <c r="AH1363" s="13"/>
      <c r="AI1363" s="13"/>
      <c r="AJ1363" s="13"/>
      <c r="AK1363" s="13"/>
      <c r="AL1363" s="13"/>
      <c r="AM1363" s="13"/>
      <c r="AN1363" s="13"/>
      <c r="AO1363" s="13"/>
      <c r="AP1363" s="13"/>
      <c r="AQ1363" s="13"/>
      <c r="AR1363" s="13"/>
      <c r="AS1363" s="13"/>
      <c r="AT1363" s="13"/>
      <c r="AU1363" s="13"/>
      <c r="AV1363" s="13"/>
      <c r="AW1363" s="13"/>
      <c r="AX1363" s="13"/>
      <c r="AY1363" s="13"/>
      <c r="AZ1363" s="13"/>
      <c r="BA1363" s="13"/>
      <c r="BB1363" s="13"/>
      <c r="BC1363" s="13"/>
      <c r="BD1363" s="13"/>
      <c r="BE1363" s="13"/>
      <c r="BF1363" s="13"/>
      <c r="BG1363" s="13"/>
    </row>
    <row r="1364" spans="1:59" x14ac:dyDescent="0.35">
      <c r="A1364" s="13"/>
      <c r="B1364" s="13"/>
      <c r="C1364" s="13"/>
      <c r="D1364" s="13"/>
      <c r="E1364" s="13"/>
      <c r="F1364" s="13"/>
      <c r="G1364" s="13"/>
      <c r="H1364" s="13"/>
      <c r="I1364" s="13"/>
      <c r="J1364" s="13"/>
      <c r="K1364" s="13"/>
      <c r="L1364" s="13"/>
      <c r="M1364" s="13"/>
      <c r="N1364" s="13"/>
      <c r="O1364" s="13"/>
      <c r="P1364" s="13"/>
      <c r="Q1364" s="13"/>
      <c r="R1364" s="13"/>
      <c r="S1364" s="13"/>
      <c r="T1364" s="13"/>
      <c r="U1364" s="13"/>
      <c r="V1364" s="13"/>
      <c r="W1364" s="13"/>
      <c r="X1364" s="13"/>
      <c r="Y1364" s="13"/>
      <c r="Z1364" s="13"/>
      <c r="AA1364" s="13"/>
      <c r="AB1364" s="13"/>
      <c r="AC1364" s="13"/>
      <c r="AD1364" s="13"/>
      <c r="AE1364" s="13"/>
      <c r="AF1364" s="13"/>
      <c r="AG1364" s="13"/>
      <c r="AH1364" s="13"/>
      <c r="AI1364" s="13"/>
      <c r="AJ1364" s="13"/>
      <c r="AK1364" s="13"/>
      <c r="AL1364" s="13"/>
      <c r="AM1364" s="13"/>
      <c r="AN1364" s="13"/>
      <c r="AO1364" s="13"/>
      <c r="AP1364" s="13"/>
      <c r="AQ1364" s="13"/>
      <c r="AR1364" s="13"/>
      <c r="AS1364" s="13"/>
      <c r="AT1364" s="13"/>
      <c r="AU1364" s="13"/>
      <c r="AV1364" s="13"/>
      <c r="AW1364" s="13"/>
      <c r="AX1364" s="13"/>
      <c r="AY1364" s="13"/>
      <c r="AZ1364" s="13"/>
      <c r="BA1364" s="13"/>
      <c r="BB1364" s="13"/>
      <c r="BC1364" s="13"/>
      <c r="BD1364" s="13"/>
      <c r="BE1364" s="13"/>
      <c r="BF1364" s="13"/>
      <c r="BG1364" s="13"/>
    </row>
    <row r="1365" spans="1:59" x14ac:dyDescent="0.35">
      <c r="A1365" s="13"/>
      <c r="B1365" s="13"/>
      <c r="C1365" s="13"/>
      <c r="D1365" s="13"/>
      <c r="E1365" s="13"/>
      <c r="F1365" s="13"/>
      <c r="G1365" s="13"/>
      <c r="H1365" s="13"/>
      <c r="I1365" s="13"/>
      <c r="J1365" s="13"/>
      <c r="K1365" s="13"/>
      <c r="L1365" s="13"/>
      <c r="M1365" s="13"/>
      <c r="N1365" s="13"/>
      <c r="O1365" s="13"/>
      <c r="P1365" s="13"/>
      <c r="Q1365" s="13"/>
      <c r="R1365" s="13"/>
      <c r="S1365" s="13"/>
      <c r="T1365" s="13"/>
      <c r="U1365" s="13"/>
      <c r="V1365" s="13"/>
      <c r="W1365" s="13"/>
      <c r="X1365" s="13"/>
      <c r="Y1365" s="13"/>
      <c r="Z1365" s="13"/>
      <c r="AA1365" s="13"/>
      <c r="AB1365" s="13"/>
      <c r="AC1365" s="13"/>
      <c r="AD1365" s="13"/>
      <c r="AE1365" s="13"/>
      <c r="AF1365" s="13"/>
      <c r="AG1365" s="13"/>
      <c r="AH1365" s="13"/>
      <c r="AI1365" s="13"/>
      <c r="AJ1365" s="13"/>
      <c r="AK1365" s="13"/>
      <c r="AL1365" s="13"/>
      <c r="AM1365" s="13"/>
      <c r="AN1365" s="13"/>
      <c r="AO1365" s="13"/>
      <c r="AP1365" s="13"/>
      <c r="AQ1365" s="13"/>
      <c r="AR1365" s="13"/>
      <c r="AS1365" s="13"/>
      <c r="AT1365" s="13"/>
      <c r="AU1365" s="13"/>
      <c r="AV1365" s="13"/>
      <c r="AW1365" s="13"/>
      <c r="AX1365" s="13"/>
      <c r="AY1365" s="13"/>
      <c r="AZ1365" s="13"/>
      <c r="BA1365" s="13"/>
      <c r="BB1365" s="13"/>
      <c r="BC1365" s="13"/>
      <c r="BD1365" s="13"/>
      <c r="BE1365" s="13"/>
      <c r="BF1365" s="13"/>
      <c r="BG1365" s="13"/>
    </row>
    <row r="1366" spans="1:59" x14ac:dyDescent="0.35">
      <c r="A1366" s="13"/>
      <c r="B1366" s="13"/>
      <c r="C1366" s="13"/>
      <c r="D1366" s="13"/>
      <c r="E1366" s="13"/>
      <c r="F1366" s="13"/>
      <c r="G1366" s="13"/>
      <c r="H1366" s="13"/>
      <c r="I1366" s="13"/>
      <c r="J1366" s="13"/>
      <c r="K1366" s="13"/>
      <c r="L1366" s="13"/>
      <c r="M1366" s="13"/>
      <c r="N1366" s="13"/>
      <c r="O1366" s="13"/>
      <c r="P1366" s="13"/>
      <c r="Q1366" s="13"/>
      <c r="R1366" s="13"/>
      <c r="S1366" s="13"/>
      <c r="T1366" s="13"/>
      <c r="U1366" s="13"/>
      <c r="V1366" s="13"/>
      <c r="W1366" s="13"/>
      <c r="X1366" s="13"/>
      <c r="Y1366" s="13"/>
      <c r="Z1366" s="13"/>
      <c r="AA1366" s="13"/>
      <c r="AB1366" s="13"/>
      <c r="AC1366" s="13"/>
      <c r="AD1366" s="13"/>
      <c r="AE1366" s="13"/>
      <c r="AF1366" s="13"/>
      <c r="AG1366" s="13"/>
      <c r="AH1366" s="13"/>
      <c r="AI1366" s="13"/>
      <c r="AJ1366" s="13"/>
      <c r="AK1366" s="13"/>
      <c r="AL1366" s="13"/>
      <c r="AM1366" s="13"/>
      <c r="AN1366" s="13"/>
      <c r="AO1366" s="13"/>
      <c r="AP1366" s="13"/>
      <c r="AQ1366" s="13"/>
      <c r="AR1366" s="13"/>
      <c r="AS1366" s="13"/>
      <c r="AT1366" s="13"/>
      <c r="AU1366" s="13"/>
      <c r="AV1366" s="13"/>
      <c r="AW1366" s="13"/>
      <c r="AX1366" s="13"/>
      <c r="AY1366" s="13"/>
      <c r="AZ1366" s="13"/>
      <c r="BA1366" s="13"/>
      <c r="BB1366" s="13"/>
      <c r="BC1366" s="13"/>
      <c r="BD1366" s="13"/>
      <c r="BE1366" s="13"/>
      <c r="BF1366" s="13"/>
      <c r="BG1366" s="13"/>
    </row>
    <row r="1367" spans="1:59" x14ac:dyDescent="0.35">
      <c r="A1367" s="13"/>
      <c r="B1367" s="13"/>
      <c r="C1367" s="13"/>
      <c r="D1367" s="13"/>
      <c r="E1367" s="13"/>
      <c r="F1367" s="13"/>
      <c r="G1367" s="13"/>
      <c r="H1367" s="13"/>
      <c r="I1367" s="13"/>
      <c r="J1367" s="13"/>
      <c r="K1367" s="13"/>
      <c r="L1367" s="13"/>
      <c r="M1367" s="13"/>
      <c r="N1367" s="13"/>
      <c r="O1367" s="13"/>
      <c r="P1367" s="13"/>
      <c r="Q1367" s="13"/>
      <c r="R1367" s="13"/>
      <c r="S1367" s="13"/>
      <c r="T1367" s="13"/>
      <c r="U1367" s="13"/>
      <c r="V1367" s="13"/>
      <c r="W1367" s="13"/>
      <c r="X1367" s="13"/>
      <c r="Y1367" s="13"/>
      <c r="Z1367" s="13"/>
      <c r="AA1367" s="13"/>
      <c r="AB1367" s="13"/>
      <c r="AC1367" s="13"/>
      <c r="AD1367" s="13"/>
      <c r="AE1367" s="13"/>
      <c r="AF1367" s="13"/>
      <c r="AG1367" s="13"/>
      <c r="AH1367" s="13"/>
      <c r="AI1367" s="13"/>
      <c r="AJ1367" s="13"/>
      <c r="AK1367" s="13"/>
      <c r="AL1367" s="13"/>
      <c r="AM1367" s="13"/>
      <c r="AN1367" s="13"/>
      <c r="AO1367" s="13"/>
      <c r="AP1367" s="13"/>
      <c r="AQ1367" s="13"/>
      <c r="AR1367" s="13"/>
      <c r="AS1367" s="13"/>
      <c r="AT1367" s="13"/>
      <c r="AU1367" s="13"/>
      <c r="AV1367" s="13"/>
      <c r="AW1367" s="13"/>
      <c r="AX1367" s="13"/>
      <c r="AY1367" s="13"/>
      <c r="AZ1367" s="13"/>
      <c r="BA1367" s="13"/>
      <c r="BB1367" s="13"/>
      <c r="BC1367" s="13"/>
      <c r="BD1367" s="13"/>
      <c r="BE1367" s="13"/>
      <c r="BF1367" s="13"/>
      <c r="BG1367" s="13"/>
    </row>
    <row r="1368" spans="1:59" x14ac:dyDescent="0.35">
      <c r="A1368" s="13"/>
      <c r="B1368" s="13"/>
      <c r="C1368" s="13"/>
      <c r="D1368" s="13"/>
      <c r="E1368" s="13"/>
      <c r="F1368" s="13"/>
      <c r="G1368" s="13"/>
      <c r="H1368" s="13"/>
      <c r="I1368" s="13"/>
      <c r="J1368" s="13"/>
      <c r="K1368" s="13"/>
      <c r="L1368" s="13"/>
      <c r="M1368" s="13"/>
      <c r="N1368" s="13"/>
      <c r="O1368" s="13"/>
      <c r="P1368" s="13"/>
      <c r="Q1368" s="13"/>
      <c r="R1368" s="13"/>
      <c r="S1368" s="13"/>
      <c r="T1368" s="13"/>
      <c r="U1368" s="13"/>
      <c r="V1368" s="13"/>
      <c r="W1368" s="13"/>
      <c r="X1368" s="13"/>
      <c r="Y1368" s="13"/>
      <c r="Z1368" s="13"/>
      <c r="AA1368" s="13"/>
      <c r="AB1368" s="13"/>
      <c r="AC1368" s="13"/>
      <c r="AD1368" s="13"/>
      <c r="AE1368" s="13"/>
      <c r="AF1368" s="13"/>
      <c r="AG1368" s="13"/>
      <c r="AH1368" s="13"/>
      <c r="AI1368" s="13"/>
      <c r="AJ1368" s="13"/>
      <c r="AK1368" s="13"/>
      <c r="AL1368" s="13"/>
      <c r="AM1368" s="13"/>
      <c r="AN1368" s="13"/>
      <c r="AO1368" s="13"/>
      <c r="AP1368" s="13"/>
      <c r="AQ1368" s="13"/>
      <c r="AR1368" s="13"/>
      <c r="AS1368" s="13"/>
      <c r="AT1368" s="13"/>
      <c r="AU1368" s="13"/>
      <c r="AV1368" s="13"/>
      <c r="AW1368" s="13"/>
      <c r="AX1368" s="13"/>
      <c r="AY1368" s="13"/>
      <c r="AZ1368" s="13"/>
      <c r="BA1368" s="13"/>
      <c r="BB1368" s="13"/>
      <c r="BC1368" s="13"/>
      <c r="BD1368" s="13"/>
      <c r="BE1368" s="13"/>
      <c r="BF1368" s="13"/>
      <c r="BG1368" s="13"/>
    </row>
    <row r="1369" spans="1:59" x14ac:dyDescent="0.35">
      <c r="A1369" s="13"/>
      <c r="B1369" s="13"/>
      <c r="C1369" s="13"/>
      <c r="D1369" s="13"/>
      <c r="E1369" s="13"/>
      <c r="F1369" s="13"/>
      <c r="G1369" s="13"/>
      <c r="H1369" s="13"/>
      <c r="I1369" s="13"/>
      <c r="J1369" s="13"/>
      <c r="K1369" s="13"/>
      <c r="L1369" s="13"/>
      <c r="M1369" s="13"/>
      <c r="N1369" s="13"/>
      <c r="O1369" s="13"/>
      <c r="P1369" s="13"/>
      <c r="Q1369" s="13"/>
      <c r="R1369" s="13"/>
      <c r="S1369" s="13"/>
      <c r="T1369" s="13"/>
      <c r="U1369" s="13"/>
      <c r="V1369" s="13"/>
      <c r="W1369" s="13"/>
      <c r="X1369" s="13"/>
      <c r="Y1369" s="13"/>
      <c r="Z1369" s="13"/>
      <c r="AA1369" s="13"/>
      <c r="AB1369" s="13"/>
      <c r="AC1369" s="13"/>
      <c r="AD1369" s="13"/>
      <c r="AE1369" s="13"/>
      <c r="AF1369" s="13"/>
      <c r="AG1369" s="13"/>
      <c r="AH1369" s="13"/>
      <c r="AI1369" s="13"/>
      <c r="AJ1369" s="13"/>
      <c r="AK1369" s="13"/>
      <c r="AL1369" s="13"/>
      <c r="AM1369" s="13"/>
      <c r="AN1369" s="13"/>
      <c r="AO1369" s="13"/>
      <c r="AP1369" s="13"/>
      <c r="AQ1369" s="13"/>
      <c r="AR1369" s="13"/>
      <c r="AS1369" s="13"/>
      <c r="AT1369" s="13"/>
      <c r="AU1369" s="13"/>
      <c r="AV1369" s="13"/>
      <c r="AW1369" s="13"/>
      <c r="AX1369" s="13"/>
      <c r="AY1369" s="13"/>
      <c r="AZ1369" s="13"/>
      <c r="BA1369" s="13"/>
      <c r="BB1369" s="13"/>
      <c r="BC1369" s="13"/>
      <c r="BD1369" s="13"/>
      <c r="BE1369" s="13"/>
      <c r="BF1369" s="13"/>
      <c r="BG1369" s="13"/>
    </row>
    <row r="1370" spans="1:59" x14ac:dyDescent="0.35">
      <c r="A1370" s="13"/>
      <c r="B1370" s="13"/>
      <c r="C1370" s="13"/>
      <c r="D1370" s="13"/>
      <c r="E1370" s="13"/>
      <c r="F1370" s="13"/>
      <c r="G1370" s="13"/>
      <c r="H1370" s="13"/>
      <c r="I1370" s="13"/>
      <c r="J1370" s="13"/>
      <c r="K1370" s="13"/>
      <c r="L1370" s="13"/>
      <c r="M1370" s="13"/>
      <c r="N1370" s="13"/>
      <c r="O1370" s="13"/>
      <c r="P1370" s="13"/>
      <c r="Q1370" s="13"/>
      <c r="R1370" s="13"/>
      <c r="S1370" s="13"/>
      <c r="T1370" s="13"/>
      <c r="U1370" s="13"/>
      <c r="V1370" s="13"/>
      <c r="W1370" s="13"/>
      <c r="X1370" s="13"/>
      <c r="Y1370" s="13"/>
      <c r="Z1370" s="13"/>
      <c r="AA1370" s="13"/>
      <c r="AB1370" s="13"/>
      <c r="AC1370" s="13"/>
      <c r="AD1370" s="13"/>
      <c r="AE1370" s="13"/>
      <c r="AF1370" s="13"/>
      <c r="AG1370" s="13"/>
      <c r="AH1370" s="13"/>
      <c r="AI1370" s="13"/>
      <c r="AJ1370" s="13"/>
      <c r="AK1370" s="13"/>
      <c r="AL1370" s="13"/>
      <c r="AM1370" s="13"/>
      <c r="AN1370" s="13"/>
      <c r="AO1370" s="13"/>
      <c r="AP1370" s="13"/>
      <c r="AQ1370" s="13"/>
      <c r="AR1370" s="13"/>
      <c r="AS1370" s="13"/>
      <c r="AT1370" s="13"/>
      <c r="AU1370" s="13"/>
      <c r="AV1370" s="13"/>
      <c r="AW1370" s="13"/>
      <c r="AX1370" s="13"/>
      <c r="AY1370" s="13"/>
      <c r="AZ1370" s="13"/>
      <c r="BA1370" s="13"/>
      <c r="BB1370" s="13"/>
      <c r="BC1370" s="13"/>
      <c r="BD1370" s="13"/>
      <c r="BE1370" s="13"/>
      <c r="BF1370" s="13"/>
      <c r="BG1370" s="13"/>
    </row>
    <row r="1371" spans="1:59" x14ac:dyDescent="0.35">
      <c r="A1371" s="13"/>
      <c r="B1371" s="13"/>
      <c r="C1371" s="13"/>
      <c r="D1371" s="13"/>
      <c r="E1371" s="13"/>
      <c r="F1371" s="13"/>
      <c r="G1371" s="13"/>
      <c r="H1371" s="13"/>
      <c r="I1371" s="13"/>
      <c r="J1371" s="13"/>
      <c r="K1371" s="13"/>
      <c r="L1371" s="13"/>
      <c r="M1371" s="13"/>
      <c r="N1371" s="13"/>
      <c r="O1371" s="13"/>
      <c r="P1371" s="13"/>
      <c r="Q1371" s="13"/>
      <c r="R1371" s="13"/>
      <c r="S1371" s="13"/>
      <c r="T1371" s="13"/>
      <c r="U1371" s="13"/>
      <c r="V1371" s="13"/>
      <c r="W1371" s="13"/>
      <c r="X1371" s="13"/>
      <c r="Y1371" s="13"/>
      <c r="Z1371" s="13"/>
      <c r="AA1371" s="13"/>
      <c r="AB1371" s="13"/>
      <c r="AC1371" s="13"/>
      <c r="AD1371" s="13"/>
      <c r="AE1371" s="13"/>
      <c r="AF1371" s="13"/>
      <c r="AG1371" s="13"/>
      <c r="AH1371" s="13"/>
      <c r="AI1371" s="13"/>
      <c r="AJ1371" s="13"/>
      <c r="AK1371" s="13"/>
      <c r="AL1371" s="13"/>
      <c r="AM1371" s="13"/>
      <c r="AN1371" s="13"/>
      <c r="AO1371" s="13"/>
      <c r="AP1371" s="13"/>
      <c r="AQ1371" s="13"/>
      <c r="AR1371" s="13"/>
      <c r="AS1371" s="13"/>
      <c r="AT1371" s="13"/>
      <c r="AU1371" s="13"/>
      <c r="AV1371" s="13"/>
      <c r="AW1371" s="13"/>
      <c r="AX1371" s="13"/>
      <c r="AY1371" s="13"/>
      <c r="AZ1371" s="13"/>
      <c r="BA1371" s="13"/>
      <c r="BB1371" s="13"/>
      <c r="BC1371" s="13"/>
      <c r="BD1371" s="13"/>
      <c r="BE1371" s="13"/>
      <c r="BF1371" s="13"/>
      <c r="BG1371" s="13"/>
    </row>
    <row r="1372" spans="1:59" x14ac:dyDescent="0.35">
      <c r="A1372" s="13"/>
      <c r="B1372" s="13"/>
      <c r="C1372" s="13"/>
      <c r="D1372" s="13"/>
      <c r="E1372" s="13"/>
      <c r="F1372" s="13"/>
      <c r="G1372" s="13"/>
      <c r="H1372" s="13"/>
      <c r="I1372" s="13"/>
      <c r="J1372" s="13"/>
      <c r="K1372" s="13"/>
      <c r="L1372" s="13"/>
      <c r="M1372" s="13"/>
      <c r="N1372" s="13"/>
      <c r="O1372" s="13"/>
      <c r="P1372" s="13"/>
      <c r="Q1372" s="13"/>
      <c r="R1372" s="13"/>
      <c r="S1372" s="13"/>
      <c r="T1372" s="13"/>
      <c r="U1372" s="13"/>
      <c r="V1372" s="13"/>
      <c r="W1372" s="13"/>
      <c r="X1372" s="13"/>
      <c r="Y1372" s="13"/>
      <c r="Z1372" s="13"/>
      <c r="AA1372" s="13"/>
      <c r="AB1372" s="13"/>
      <c r="AC1372" s="13"/>
      <c r="AD1372" s="13"/>
      <c r="AE1372" s="13"/>
      <c r="AF1372" s="13"/>
      <c r="AG1372" s="13"/>
      <c r="AH1372" s="13"/>
      <c r="AI1372" s="13"/>
      <c r="AJ1372" s="13"/>
      <c r="AK1372" s="13"/>
      <c r="AL1372" s="13"/>
      <c r="AM1372" s="13"/>
      <c r="AN1372" s="13"/>
      <c r="AO1372" s="13"/>
      <c r="AP1372" s="13"/>
      <c r="AQ1372" s="13"/>
      <c r="AR1372" s="13"/>
      <c r="AS1372" s="13"/>
      <c r="AT1372" s="13"/>
      <c r="AU1372" s="13"/>
      <c r="AV1372" s="13"/>
      <c r="AW1372" s="13"/>
      <c r="AX1372" s="13"/>
      <c r="AY1372" s="13"/>
      <c r="AZ1372" s="13"/>
      <c r="BA1372" s="13"/>
      <c r="BB1372" s="13"/>
      <c r="BC1372" s="13"/>
      <c r="BD1372" s="13"/>
      <c r="BE1372" s="13"/>
      <c r="BF1372" s="13"/>
      <c r="BG1372" s="13"/>
    </row>
    <row r="1373" spans="1:59" x14ac:dyDescent="0.35">
      <c r="A1373" s="13"/>
      <c r="B1373" s="13"/>
      <c r="C1373" s="13"/>
      <c r="D1373" s="13"/>
      <c r="E1373" s="13"/>
      <c r="F1373" s="13"/>
      <c r="G1373" s="13"/>
      <c r="H1373" s="13"/>
      <c r="I1373" s="13"/>
      <c r="J1373" s="13"/>
      <c r="K1373" s="13"/>
      <c r="L1373" s="13"/>
      <c r="M1373" s="13"/>
      <c r="N1373" s="13"/>
      <c r="O1373" s="13"/>
      <c r="P1373" s="13"/>
      <c r="Q1373" s="13"/>
      <c r="R1373" s="13"/>
      <c r="S1373" s="13"/>
      <c r="T1373" s="13"/>
      <c r="U1373" s="13"/>
      <c r="V1373" s="13"/>
      <c r="W1373" s="13"/>
      <c r="X1373" s="13"/>
      <c r="Y1373" s="13"/>
      <c r="Z1373" s="13"/>
      <c r="AA1373" s="13"/>
      <c r="AB1373" s="13"/>
      <c r="AC1373" s="13"/>
      <c r="AD1373" s="13"/>
      <c r="AE1373" s="13"/>
      <c r="AF1373" s="13"/>
      <c r="AG1373" s="13"/>
      <c r="AH1373" s="13"/>
      <c r="AI1373" s="13"/>
      <c r="AJ1373" s="13"/>
      <c r="AK1373" s="13"/>
      <c r="AL1373" s="13"/>
      <c r="AM1373" s="13"/>
      <c r="AN1373" s="13"/>
      <c r="AO1373" s="13"/>
      <c r="AP1373" s="13"/>
      <c r="AQ1373" s="13"/>
      <c r="AR1373" s="13"/>
      <c r="AS1373" s="13"/>
      <c r="AT1373" s="13"/>
      <c r="AU1373" s="13"/>
      <c r="AV1373" s="13"/>
      <c r="AW1373" s="13"/>
      <c r="AX1373" s="13"/>
      <c r="AY1373" s="13"/>
      <c r="AZ1373" s="13"/>
      <c r="BA1373" s="13"/>
      <c r="BB1373" s="13"/>
      <c r="BC1373" s="13"/>
      <c r="BD1373" s="13"/>
      <c r="BE1373" s="13"/>
      <c r="BF1373" s="13"/>
      <c r="BG1373" s="13"/>
    </row>
    <row r="1374" spans="1:59" x14ac:dyDescent="0.35">
      <c r="A1374" s="13"/>
      <c r="B1374" s="13"/>
      <c r="C1374" s="13"/>
      <c r="D1374" s="13"/>
      <c r="E1374" s="13"/>
      <c r="F1374" s="13"/>
      <c r="G1374" s="13"/>
      <c r="H1374" s="13"/>
      <c r="I1374" s="13"/>
      <c r="J1374" s="13"/>
      <c r="K1374" s="13"/>
      <c r="L1374" s="13"/>
      <c r="M1374" s="13"/>
      <c r="N1374" s="13"/>
      <c r="O1374" s="13"/>
      <c r="P1374" s="13"/>
      <c r="Q1374" s="13"/>
      <c r="R1374" s="13"/>
      <c r="S1374" s="13"/>
      <c r="T1374" s="13"/>
      <c r="U1374" s="13"/>
      <c r="V1374" s="13"/>
      <c r="W1374" s="13"/>
      <c r="X1374" s="13"/>
      <c r="Y1374" s="13"/>
      <c r="Z1374" s="13"/>
      <c r="AA1374" s="13"/>
      <c r="AB1374" s="13"/>
      <c r="AC1374" s="13"/>
      <c r="AD1374" s="13"/>
      <c r="AE1374" s="13"/>
      <c r="AF1374" s="13"/>
      <c r="AG1374" s="13"/>
      <c r="AH1374" s="13"/>
      <c r="AI1374" s="13"/>
      <c r="AJ1374" s="13"/>
      <c r="AK1374" s="13"/>
      <c r="AL1374" s="13"/>
      <c r="AM1374" s="13"/>
      <c r="AN1374" s="13"/>
      <c r="AO1374" s="13"/>
      <c r="AP1374" s="13"/>
      <c r="AQ1374" s="13"/>
      <c r="AR1374" s="13"/>
      <c r="AS1374" s="13"/>
      <c r="AT1374" s="13"/>
      <c r="AU1374" s="13"/>
      <c r="AV1374" s="13"/>
      <c r="AW1374" s="13"/>
      <c r="AX1374" s="13"/>
      <c r="AY1374" s="13"/>
      <c r="AZ1374" s="13"/>
      <c r="BA1374" s="13"/>
      <c r="BB1374" s="13"/>
      <c r="BC1374" s="13"/>
      <c r="BD1374" s="13"/>
      <c r="BE1374" s="13"/>
      <c r="BF1374" s="13"/>
      <c r="BG1374" s="13"/>
    </row>
    <row r="1375" spans="1:59" x14ac:dyDescent="0.35">
      <c r="A1375" s="13"/>
      <c r="B1375" s="13"/>
      <c r="C1375" s="13"/>
      <c r="D1375" s="13"/>
      <c r="E1375" s="13"/>
      <c r="F1375" s="13"/>
      <c r="G1375" s="13"/>
      <c r="H1375" s="13"/>
      <c r="I1375" s="13"/>
      <c r="J1375" s="13"/>
      <c r="K1375" s="13"/>
      <c r="L1375" s="13"/>
      <c r="M1375" s="13"/>
      <c r="N1375" s="13"/>
      <c r="O1375" s="13"/>
      <c r="P1375" s="13"/>
      <c r="Q1375" s="13"/>
      <c r="R1375" s="13"/>
      <c r="S1375" s="13"/>
      <c r="T1375" s="13"/>
      <c r="U1375" s="13"/>
      <c r="V1375" s="13"/>
      <c r="W1375" s="13"/>
      <c r="X1375" s="13"/>
      <c r="Y1375" s="13"/>
      <c r="Z1375" s="13"/>
      <c r="AA1375" s="13"/>
      <c r="AB1375" s="13"/>
      <c r="AC1375" s="13"/>
      <c r="AD1375" s="13"/>
      <c r="AE1375" s="13"/>
      <c r="AF1375" s="13"/>
      <c r="AG1375" s="13"/>
      <c r="AH1375" s="13"/>
      <c r="AI1375" s="13"/>
      <c r="AJ1375" s="13"/>
      <c r="AK1375" s="13"/>
      <c r="AL1375" s="13"/>
      <c r="AM1375" s="13"/>
      <c r="AN1375" s="13"/>
      <c r="AO1375" s="13"/>
      <c r="AP1375" s="13"/>
      <c r="AQ1375" s="13"/>
      <c r="AR1375" s="13"/>
      <c r="AS1375" s="13"/>
      <c r="AT1375" s="13"/>
      <c r="AU1375" s="13"/>
      <c r="AV1375" s="13"/>
      <c r="AW1375" s="13"/>
      <c r="AX1375" s="13"/>
      <c r="AY1375" s="13"/>
      <c r="AZ1375" s="13"/>
      <c r="BA1375" s="13"/>
      <c r="BB1375" s="13"/>
      <c r="BC1375" s="13"/>
      <c r="BD1375" s="13"/>
      <c r="BE1375" s="13"/>
      <c r="BF1375" s="13"/>
      <c r="BG1375" s="13"/>
    </row>
    <row r="1376" spans="1:59" x14ac:dyDescent="0.35">
      <c r="A1376" s="13"/>
      <c r="B1376" s="13"/>
      <c r="C1376" s="13"/>
      <c r="D1376" s="13"/>
      <c r="E1376" s="13"/>
      <c r="F1376" s="13"/>
      <c r="G1376" s="13"/>
      <c r="H1376" s="13"/>
      <c r="I1376" s="13"/>
      <c r="J1376" s="13"/>
      <c r="K1376" s="13"/>
      <c r="L1376" s="13"/>
      <c r="M1376" s="13"/>
      <c r="N1376" s="13"/>
      <c r="O1376" s="13"/>
      <c r="P1376" s="13"/>
      <c r="Q1376" s="13"/>
      <c r="R1376" s="13"/>
      <c r="S1376" s="13"/>
      <c r="T1376" s="13"/>
      <c r="U1376" s="13"/>
      <c r="V1376" s="13"/>
      <c r="W1376" s="13"/>
      <c r="X1376" s="13"/>
      <c r="Y1376" s="13"/>
      <c r="Z1376" s="13"/>
      <c r="AA1376" s="13"/>
      <c r="AB1376" s="13"/>
      <c r="AC1376" s="13"/>
      <c r="AD1376" s="13"/>
      <c r="AE1376" s="13"/>
      <c r="AF1376" s="13"/>
      <c r="AG1376" s="13"/>
      <c r="AH1376" s="13"/>
      <c r="AI1376" s="13"/>
      <c r="AJ1376" s="13"/>
      <c r="AK1376" s="13"/>
      <c r="AL1376" s="13"/>
      <c r="AM1376" s="13"/>
      <c r="AN1376" s="13"/>
      <c r="AO1376" s="13"/>
      <c r="AP1376" s="13"/>
      <c r="AQ1376" s="13"/>
      <c r="AR1376" s="13"/>
      <c r="AS1376" s="13"/>
      <c r="AT1376" s="13"/>
      <c r="AU1376" s="13"/>
      <c r="AV1376" s="13"/>
      <c r="AW1376" s="13"/>
      <c r="AX1376" s="13"/>
      <c r="AY1376" s="13"/>
      <c r="AZ1376" s="13"/>
      <c r="BA1376" s="13"/>
      <c r="BB1376" s="13"/>
      <c r="BC1376" s="13"/>
      <c r="BD1376" s="13"/>
      <c r="BE1376" s="13"/>
      <c r="BF1376" s="13"/>
      <c r="BG1376" s="13"/>
    </row>
    <row r="1377" spans="1:59" x14ac:dyDescent="0.35">
      <c r="A1377" s="13"/>
      <c r="B1377" s="13"/>
      <c r="C1377" s="13"/>
      <c r="D1377" s="13"/>
      <c r="E1377" s="13"/>
      <c r="F1377" s="13"/>
      <c r="G1377" s="13"/>
      <c r="H1377" s="13"/>
      <c r="I1377" s="13"/>
      <c r="J1377" s="13"/>
      <c r="K1377" s="13"/>
      <c r="L1377" s="13"/>
      <c r="M1377" s="13"/>
      <c r="N1377" s="13"/>
      <c r="O1377" s="13"/>
      <c r="P1377" s="13"/>
      <c r="Q1377" s="13"/>
      <c r="R1377" s="13"/>
      <c r="S1377" s="13"/>
      <c r="T1377" s="13"/>
      <c r="U1377" s="13"/>
      <c r="V1377" s="13"/>
      <c r="W1377" s="13"/>
      <c r="X1377" s="13"/>
      <c r="Y1377" s="13"/>
      <c r="Z1377" s="13"/>
      <c r="AA1377" s="13"/>
      <c r="AB1377" s="13"/>
      <c r="AC1377" s="13"/>
      <c r="AD1377" s="13"/>
      <c r="AE1377" s="13"/>
      <c r="AF1377" s="13"/>
      <c r="AG1377" s="13"/>
      <c r="AH1377" s="13"/>
      <c r="AI1377" s="13"/>
      <c r="AJ1377" s="13"/>
      <c r="AK1377" s="13"/>
      <c r="AL1377" s="13"/>
      <c r="AM1377" s="13"/>
      <c r="AN1377" s="13"/>
      <c r="AO1377" s="13"/>
      <c r="AP1377" s="13"/>
      <c r="AQ1377" s="13"/>
      <c r="AR1377" s="13"/>
      <c r="AS1377" s="13"/>
      <c r="AT1377" s="13"/>
      <c r="AU1377" s="13"/>
      <c r="AV1377" s="13"/>
      <c r="AW1377" s="13"/>
      <c r="AX1377" s="13"/>
      <c r="AY1377" s="13"/>
      <c r="AZ1377" s="13"/>
      <c r="BA1377" s="13"/>
      <c r="BB1377" s="13"/>
      <c r="BC1377" s="13"/>
      <c r="BD1377" s="13"/>
      <c r="BE1377" s="13"/>
      <c r="BF1377" s="13"/>
      <c r="BG1377" s="13"/>
    </row>
    <row r="1378" spans="1:59" x14ac:dyDescent="0.35">
      <c r="A1378" s="13"/>
      <c r="B1378" s="13"/>
      <c r="C1378" s="13"/>
      <c r="D1378" s="13"/>
      <c r="E1378" s="13"/>
      <c r="F1378" s="13"/>
      <c r="G1378" s="13"/>
      <c r="H1378" s="13"/>
      <c r="I1378" s="13"/>
      <c r="J1378" s="13"/>
      <c r="K1378" s="13"/>
      <c r="L1378" s="13"/>
      <c r="M1378" s="13"/>
      <c r="N1378" s="13"/>
      <c r="O1378" s="13"/>
      <c r="P1378" s="13"/>
      <c r="Q1378" s="13"/>
      <c r="R1378" s="13"/>
      <c r="S1378" s="13"/>
      <c r="T1378" s="13"/>
      <c r="U1378" s="13"/>
      <c r="V1378" s="13"/>
      <c r="W1378" s="13"/>
      <c r="X1378" s="13"/>
      <c r="Y1378" s="13"/>
      <c r="Z1378" s="13"/>
      <c r="AA1378" s="13"/>
      <c r="AB1378" s="13"/>
      <c r="AC1378" s="13"/>
      <c r="AD1378" s="13"/>
      <c r="AE1378" s="13"/>
      <c r="AF1378" s="13"/>
      <c r="AG1378" s="13"/>
      <c r="AH1378" s="13"/>
      <c r="AI1378" s="13"/>
      <c r="AJ1378" s="13"/>
      <c r="AK1378" s="13"/>
      <c r="AL1378" s="13"/>
      <c r="AM1378" s="13"/>
      <c r="AN1378" s="13"/>
      <c r="AO1378" s="13"/>
      <c r="AP1378" s="13"/>
      <c r="AQ1378" s="13"/>
      <c r="AR1378" s="13"/>
      <c r="AS1378" s="13"/>
      <c r="AT1378" s="13"/>
      <c r="AU1378" s="13"/>
      <c r="AV1378" s="13"/>
      <c r="AW1378" s="13"/>
      <c r="AX1378" s="13"/>
      <c r="AY1378" s="13"/>
      <c r="AZ1378" s="13"/>
      <c r="BA1378" s="13"/>
      <c r="BB1378" s="13"/>
      <c r="BC1378" s="13"/>
      <c r="BD1378" s="13"/>
      <c r="BE1378" s="13"/>
      <c r="BF1378" s="13"/>
      <c r="BG1378" s="13"/>
    </row>
    <row r="1379" spans="1:59" x14ac:dyDescent="0.35">
      <c r="A1379" s="13"/>
      <c r="B1379" s="13"/>
      <c r="C1379" s="13"/>
      <c r="D1379" s="13"/>
      <c r="E1379" s="13"/>
      <c r="F1379" s="13"/>
      <c r="G1379" s="13"/>
      <c r="H1379" s="13"/>
      <c r="I1379" s="13"/>
      <c r="J1379" s="13"/>
      <c r="K1379" s="13"/>
      <c r="L1379" s="13"/>
      <c r="M1379" s="13"/>
      <c r="N1379" s="13"/>
      <c r="O1379" s="13"/>
      <c r="P1379" s="13"/>
      <c r="Q1379" s="13"/>
      <c r="R1379" s="13"/>
      <c r="S1379" s="13"/>
      <c r="T1379" s="13"/>
      <c r="U1379" s="13"/>
      <c r="V1379" s="13"/>
      <c r="W1379" s="13"/>
      <c r="X1379" s="13"/>
      <c r="Y1379" s="13"/>
      <c r="Z1379" s="13"/>
      <c r="AA1379" s="13"/>
      <c r="AB1379" s="13"/>
      <c r="AC1379" s="13"/>
      <c r="AD1379" s="13"/>
      <c r="AE1379" s="13"/>
      <c r="AF1379" s="13"/>
      <c r="AG1379" s="13"/>
      <c r="AH1379" s="13"/>
      <c r="AI1379" s="13"/>
      <c r="AJ1379" s="13"/>
      <c r="AK1379" s="13"/>
      <c r="AL1379" s="13"/>
      <c r="AM1379" s="13"/>
      <c r="AN1379" s="13"/>
      <c r="AO1379" s="13"/>
      <c r="AP1379" s="13"/>
      <c r="AQ1379" s="13"/>
      <c r="AR1379" s="13"/>
      <c r="AS1379" s="13"/>
      <c r="AT1379" s="13"/>
      <c r="AU1379" s="13"/>
      <c r="AV1379" s="13"/>
      <c r="AW1379" s="13"/>
      <c r="AX1379" s="13"/>
      <c r="AY1379" s="13"/>
      <c r="AZ1379" s="13"/>
      <c r="BA1379" s="13"/>
      <c r="BB1379" s="13"/>
      <c r="BC1379" s="13"/>
      <c r="BD1379" s="13"/>
      <c r="BE1379" s="13"/>
      <c r="BF1379" s="13"/>
      <c r="BG1379" s="13"/>
    </row>
    <row r="1380" spans="1:59" x14ac:dyDescent="0.35">
      <c r="A1380" s="13"/>
      <c r="B1380" s="13"/>
      <c r="C1380" s="13"/>
      <c r="D1380" s="13"/>
      <c r="E1380" s="13"/>
      <c r="F1380" s="13"/>
      <c r="G1380" s="13"/>
      <c r="H1380" s="13"/>
      <c r="I1380" s="13"/>
      <c r="J1380" s="13"/>
      <c r="K1380" s="13"/>
      <c r="L1380" s="13"/>
      <c r="M1380" s="13"/>
      <c r="N1380" s="13"/>
      <c r="O1380" s="13"/>
      <c r="P1380" s="13"/>
      <c r="Q1380" s="13"/>
      <c r="R1380" s="13"/>
      <c r="S1380" s="13"/>
      <c r="T1380" s="13"/>
      <c r="U1380" s="13"/>
      <c r="V1380" s="13"/>
      <c r="W1380" s="13"/>
      <c r="X1380" s="13"/>
      <c r="Y1380" s="13"/>
      <c r="Z1380" s="13"/>
      <c r="AA1380" s="13"/>
      <c r="AB1380" s="13"/>
      <c r="AC1380" s="13"/>
      <c r="AD1380" s="13"/>
      <c r="AE1380" s="13"/>
      <c r="AF1380" s="13"/>
      <c r="AG1380" s="13"/>
      <c r="AH1380" s="13"/>
      <c r="AI1380" s="13"/>
      <c r="AJ1380" s="13"/>
      <c r="AK1380" s="13"/>
      <c r="AL1380" s="13"/>
      <c r="AM1380" s="13"/>
      <c r="AN1380" s="13"/>
      <c r="AO1380" s="13"/>
      <c r="AP1380" s="13"/>
      <c r="AQ1380" s="13"/>
      <c r="AR1380" s="13"/>
      <c r="AS1380" s="13"/>
      <c r="AT1380" s="13"/>
      <c r="AU1380" s="13"/>
      <c r="AV1380" s="13"/>
      <c r="AW1380" s="13"/>
      <c r="AX1380" s="13"/>
      <c r="AY1380" s="13"/>
      <c r="AZ1380" s="13"/>
      <c r="BA1380" s="13"/>
      <c r="BB1380" s="13"/>
      <c r="BC1380" s="13"/>
      <c r="BD1380" s="13"/>
      <c r="BE1380" s="13"/>
      <c r="BF1380" s="13"/>
      <c r="BG1380" s="13"/>
    </row>
    <row r="1381" spans="1:59" x14ac:dyDescent="0.35">
      <c r="A1381" s="13"/>
      <c r="B1381" s="13"/>
      <c r="C1381" s="13"/>
      <c r="D1381" s="13"/>
      <c r="E1381" s="13"/>
      <c r="F1381" s="13"/>
      <c r="G1381" s="13"/>
      <c r="H1381" s="13"/>
      <c r="I1381" s="13"/>
      <c r="J1381" s="13"/>
      <c r="K1381" s="13"/>
      <c r="L1381" s="13"/>
      <c r="M1381" s="13"/>
      <c r="N1381" s="13"/>
      <c r="O1381" s="13"/>
      <c r="P1381" s="13"/>
      <c r="Q1381" s="13"/>
      <c r="R1381" s="13"/>
      <c r="S1381" s="13"/>
      <c r="T1381" s="13"/>
      <c r="U1381" s="13"/>
      <c r="V1381" s="13"/>
      <c r="W1381" s="13"/>
      <c r="X1381" s="13"/>
      <c r="Y1381" s="13"/>
      <c r="Z1381" s="13"/>
      <c r="AA1381" s="13"/>
      <c r="AB1381" s="13"/>
      <c r="AC1381" s="13"/>
      <c r="AD1381" s="13"/>
      <c r="AE1381" s="13"/>
      <c r="AF1381" s="13"/>
      <c r="AG1381" s="13"/>
      <c r="AH1381" s="13"/>
      <c r="AI1381" s="13"/>
      <c r="AJ1381" s="13"/>
      <c r="AK1381" s="13"/>
      <c r="AL1381" s="13"/>
      <c r="AM1381" s="13"/>
      <c r="AN1381" s="13"/>
      <c r="AO1381" s="13"/>
      <c r="AP1381" s="13"/>
      <c r="AQ1381" s="13"/>
      <c r="AR1381" s="13"/>
      <c r="AS1381" s="13"/>
      <c r="AT1381" s="13"/>
      <c r="AU1381" s="13"/>
      <c r="AV1381" s="13"/>
      <c r="AW1381" s="13"/>
      <c r="AX1381" s="13"/>
      <c r="AY1381" s="13"/>
      <c r="AZ1381" s="13"/>
      <c r="BA1381" s="13"/>
      <c r="BB1381" s="13"/>
      <c r="BC1381" s="13"/>
      <c r="BD1381" s="13"/>
      <c r="BE1381" s="13"/>
      <c r="BF1381" s="13"/>
      <c r="BG1381" s="13"/>
    </row>
    <row r="1382" spans="1:59" x14ac:dyDescent="0.35">
      <c r="A1382" s="13"/>
      <c r="B1382" s="13"/>
      <c r="C1382" s="13"/>
      <c r="D1382" s="13"/>
      <c r="E1382" s="13"/>
      <c r="F1382" s="13"/>
      <c r="G1382" s="13"/>
      <c r="H1382" s="13"/>
      <c r="I1382" s="13"/>
      <c r="J1382" s="13"/>
      <c r="K1382" s="13"/>
      <c r="L1382" s="13"/>
      <c r="M1382" s="13"/>
      <c r="N1382" s="13"/>
      <c r="O1382" s="13"/>
      <c r="P1382" s="13"/>
      <c r="Q1382" s="13"/>
      <c r="R1382" s="13"/>
      <c r="S1382" s="13"/>
      <c r="T1382" s="13"/>
      <c r="U1382" s="13"/>
      <c r="V1382" s="13"/>
      <c r="W1382" s="13"/>
      <c r="X1382" s="13"/>
      <c r="Y1382" s="13"/>
      <c r="Z1382" s="13"/>
      <c r="AA1382" s="13"/>
      <c r="AB1382" s="13"/>
      <c r="AC1382" s="13"/>
      <c r="AD1382" s="13"/>
      <c r="AE1382" s="13"/>
      <c r="AF1382" s="13"/>
      <c r="AG1382" s="13"/>
      <c r="AH1382" s="13"/>
      <c r="AI1382" s="13"/>
      <c r="AJ1382" s="13"/>
      <c r="AK1382" s="13"/>
      <c r="AL1382" s="13"/>
      <c r="AM1382" s="13"/>
      <c r="AN1382" s="13"/>
      <c r="AO1382" s="13"/>
      <c r="AP1382" s="13"/>
      <c r="AQ1382" s="13"/>
      <c r="AR1382" s="13"/>
      <c r="AS1382" s="13"/>
      <c r="AT1382" s="13"/>
      <c r="AU1382" s="13"/>
      <c r="AV1382" s="13"/>
      <c r="AW1382" s="13"/>
      <c r="AX1382" s="13"/>
      <c r="AY1382" s="13"/>
      <c r="AZ1382" s="13"/>
      <c r="BA1382" s="13"/>
      <c r="BB1382" s="13"/>
      <c r="BC1382" s="13"/>
      <c r="BD1382" s="13"/>
      <c r="BE1382" s="13"/>
      <c r="BF1382" s="13"/>
      <c r="BG1382" s="13"/>
    </row>
    <row r="1383" spans="1:59" x14ac:dyDescent="0.35">
      <c r="A1383" s="13"/>
      <c r="B1383" s="13"/>
      <c r="C1383" s="13"/>
      <c r="D1383" s="13"/>
      <c r="E1383" s="13"/>
      <c r="F1383" s="13"/>
      <c r="G1383" s="13"/>
      <c r="H1383" s="13"/>
      <c r="I1383" s="13"/>
      <c r="J1383" s="13"/>
      <c r="K1383" s="13"/>
      <c r="L1383" s="13"/>
      <c r="M1383" s="13"/>
      <c r="N1383" s="13"/>
      <c r="O1383" s="13"/>
      <c r="P1383" s="13"/>
      <c r="Q1383" s="13"/>
      <c r="R1383" s="13"/>
      <c r="S1383" s="13"/>
      <c r="T1383" s="13"/>
      <c r="U1383" s="13"/>
      <c r="V1383" s="13"/>
      <c r="W1383" s="13"/>
      <c r="X1383" s="13"/>
      <c r="Y1383" s="13"/>
      <c r="Z1383" s="13"/>
      <c r="AA1383" s="13"/>
      <c r="AB1383" s="13"/>
      <c r="AC1383" s="13"/>
      <c r="AD1383" s="13"/>
      <c r="AE1383" s="13"/>
      <c r="AF1383" s="13"/>
      <c r="AG1383" s="13"/>
      <c r="AH1383" s="13"/>
      <c r="AI1383" s="13"/>
      <c r="AJ1383" s="13"/>
      <c r="AK1383" s="13"/>
      <c r="AL1383" s="13"/>
      <c r="AM1383" s="13"/>
      <c r="AN1383" s="13"/>
      <c r="AO1383" s="13"/>
      <c r="AP1383" s="13"/>
      <c r="AQ1383" s="13"/>
      <c r="AR1383" s="13"/>
      <c r="AS1383" s="13"/>
      <c r="AT1383" s="13"/>
      <c r="AU1383" s="13"/>
      <c r="AV1383" s="13"/>
      <c r="AW1383" s="13"/>
      <c r="AX1383" s="13"/>
      <c r="AY1383" s="13"/>
      <c r="AZ1383" s="13"/>
      <c r="BA1383" s="13"/>
      <c r="BB1383" s="13"/>
      <c r="BC1383" s="13"/>
      <c r="BD1383" s="13"/>
      <c r="BE1383" s="13"/>
      <c r="BF1383" s="13"/>
      <c r="BG1383" s="13"/>
    </row>
    <row r="1384" spans="1:59" x14ac:dyDescent="0.35">
      <c r="A1384" s="13"/>
      <c r="B1384" s="13"/>
      <c r="C1384" s="13"/>
      <c r="D1384" s="13"/>
      <c r="E1384" s="13"/>
      <c r="F1384" s="13"/>
      <c r="G1384" s="13"/>
      <c r="H1384" s="13"/>
      <c r="I1384" s="13"/>
      <c r="J1384" s="13"/>
      <c r="K1384" s="13"/>
      <c r="L1384" s="13"/>
      <c r="M1384" s="13"/>
      <c r="N1384" s="13"/>
      <c r="O1384" s="13"/>
      <c r="P1384" s="13"/>
      <c r="Q1384" s="13"/>
      <c r="R1384" s="13"/>
      <c r="S1384" s="13"/>
      <c r="T1384" s="13"/>
      <c r="U1384" s="13"/>
      <c r="V1384" s="13"/>
      <c r="W1384" s="13"/>
      <c r="X1384" s="13"/>
      <c r="Y1384" s="13"/>
      <c r="Z1384" s="13"/>
      <c r="AA1384" s="13"/>
      <c r="AB1384" s="13"/>
      <c r="AC1384" s="13"/>
      <c r="AD1384" s="13"/>
      <c r="AE1384" s="13"/>
      <c r="AF1384" s="13"/>
      <c r="AG1384" s="13"/>
      <c r="AH1384" s="13"/>
      <c r="AI1384" s="13"/>
      <c r="AJ1384" s="13"/>
      <c r="AK1384" s="13"/>
      <c r="AL1384" s="13"/>
      <c r="AM1384" s="13"/>
      <c r="AN1384" s="13"/>
      <c r="AO1384" s="13"/>
      <c r="AP1384" s="13"/>
      <c r="AQ1384" s="13"/>
      <c r="AR1384" s="13"/>
      <c r="AS1384" s="13"/>
      <c r="AT1384" s="13"/>
      <c r="AU1384" s="13"/>
      <c r="AV1384" s="13"/>
      <c r="AW1384" s="13"/>
      <c r="AX1384" s="13"/>
      <c r="AY1384" s="13"/>
      <c r="AZ1384" s="13"/>
      <c r="BA1384" s="13"/>
      <c r="BB1384" s="13"/>
      <c r="BC1384" s="13"/>
      <c r="BD1384" s="13"/>
      <c r="BE1384" s="13"/>
      <c r="BF1384" s="13"/>
      <c r="BG1384" s="13"/>
    </row>
    <row r="1385" spans="1:59" x14ac:dyDescent="0.35">
      <c r="A1385" s="13"/>
      <c r="B1385" s="13"/>
      <c r="C1385" s="13"/>
      <c r="D1385" s="13"/>
      <c r="E1385" s="13"/>
      <c r="F1385" s="13"/>
      <c r="G1385" s="13"/>
      <c r="H1385" s="13"/>
      <c r="I1385" s="13"/>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c r="AK1385" s="13"/>
      <c r="AL1385" s="13"/>
      <c r="AM1385" s="13"/>
      <c r="AN1385" s="13"/>
      <c r="AO1385" s="13"/>
      <c r="AP1385" s="13"/>
      <c r="AQ1385" s="13"/>
      <c r="AR1385" s="13"/>
      <c r="AS1385" s="13"/>
      <c r="AT1385" s="13"/>
      <c r="AU1385" s="13"/>
      <c r="AV1385" s="13"/>
      <c r="AW1385" s="13"/>
      <c r="AX1385" s="13"/>
      <c r="AY1385" s="13"/>
      <c r="AZ1385" s="13"/>
      <c r="BA1385" s="13"/>
      <c r="BB1385" s="13"/>
      <c r="BC1385" s="13"/>
      <c r="BD1385" s="13"/>
      <c r="BE1385" s="13"/>
      <c r="BF1385" s="13"/>
      <c r="BG1385" s="13"/>
    </row>
    <row r="1386" spans="1:59" x14ac:dyDescent="0.35">
      <c r="A1386" s="13"/>
      <c r="B1386" s="13"/>
      <c r="C1386" s="13"/>
      <c r="D1386" s="13"/>
      <c r="E1386" s="13"/>
      <c r="F1386" s="13"/>
      <c r="G1386" s="13"/>
      <c r="H1386" s="13"/>
      <c r="I1386" s="13"/>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c r="AK1386" s="13"/>
      <c r="AL1386" s="13"/>
      <c r="AM1386" s="13"/>
      <c r="AN1386" s="13"/>
      <c r="AO1386" s="13"/>
      <c r="AP1386" s="13"/>
      <c r="AQ1386" s="13"/>
      <c r="AR1386" s="13"/>
      <c r="AS1386" s="13"/>
      <c r="AT1386" s="13"/>
      <c r="AU1386" s="13"/>
      <c r="AV1386" s="13"/>
      <c r="AW1386" s="13"/>
      <c r="AX1386" s="13"/>
      <c r="AY1386" s="13"/>
      <c r="AZ1386" s="13"/>
      <c r="BA1386" s="13"/>
      <c r="BB1386" s="13"/>
      <c r="BC1386" s="13"/>
      <c r="BD1386" s="13"/>
      <c r="BE1386" s="13"/>
      <c r="BF1386" s="13"/>
      <c r="BG1386" s="13"/>
    </row>
    <row r="1387" spans="1:59" x14ac:dyDescent="0.35">
      <c r="A1387" s="13"/>
      <c r="B1387" s="13"/>
      <c r="C1387" s="13"/>
      <c r="D1387" s="13"/>
      <c r="E1387" s="13"/>
      <c r="F1387" s="13"/>
      <c r="G1387" s="13"/>
      <c r="H1387" s="13"/>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c r="AK1387" s="13"/>
      <c r="AL1387" s="13"/>
      <c r="AM1387" s="13"/>
      <c r="AN1387" s="13"/>
      <c r="AO1387" s="13"/>
      <c r="AP1387" s="13"/>
      <c r="AQ1387" s="13"/>
      <c r="AR1387" s="13"/>
      <c r="AS1387" s="13"/>
      <c r="AT1387" s="13"/>
      <c r="AU1387" s="13"/>
      <c r="AV1387" s="13"/>
      <c r="AW1387" s="13"/>
      <c r="AX1387" s="13"/>
      <c r="AY1387" s="13"/>
      <c r="AZ1387" s="13"/>
      <c r="BA1387" s="13"/>
      <c r="BB1387" s="13"/>
      <c r="BC1387" s="13"/>
      <c r="BD1387" s="13"/>
      <c r="BE1387" s="13"/>
      <c r="BF1387" s="13"/>
      <c r="BG1387" s="13"/>
    </row>
    <row r="1388" spans="1:59" x14ac:dyDescent="0.35">
      <c r="A1388" s="13"/>
      <c r="B1388" s="13"/>
      <c r="C1388" s="13"/>
      <c r="D1388" s="13"/>
      <c r="E1388" s="13"/>
      <c r="F1388" s="13"/>
      <c r="G1388" s="13"/>
      <c r="H1388" s="13"/>
      <c r="I1388" s="13"/>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c r="AK1388" s="13"/>
      <c r="AL1388" s="13"/>
      <c r="AM1388" s="13"/>
      <c r="AN1388" s="13"/>
      <c r="AO1388" s="13"/>
      <c r="AP1388" s="13"/>
      <c r="AQ1388" s="13"/>
      <c r="AR1388" s="13"/>
      <c r="AS1388" s="13"/>
      <c r="AT1388" s="13"/>
      <c r="AU1388" s="13"/>
      <c r="AV1388" s="13"/>
      <c r="AW1388" s="13"/>
      <c r="AX1388" s="13"/>
      <c r="AY1388" s="13"/>
      <c r="AZ1388" s="13"/>
      <c r="BA1388" s="13"/>
      <c r="BB1388" s="13"/>
      <c r="BC1388" s="13"/>
      <c r="BD1388" s="13"/>
      <c r="BE1388" s="13"/>
      <c r="BF1388" s="13"/>
      <c r="BG1388" s="13"/>
    </row>
    <row r="1389" spans="1:59" x14ac:dyDescent="0.35">
      <c r="A1389" s="13"/>
      <c r="B1389" s="13"/>
      <c r="C1389" s="13"/>
      <c r="D1389" s="13"/>
      <c r="E1389" s="13"/>
      <c r="F1389" s="13"/>
      <c r="G1389" s="13"/>
      <c r="H1389" s="13"/>
      <c r="I1389" s="13"/>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c r="AK1389" s="13"/>
      <c r="AL1389" s="13"/>
      <c r="AM1389" s="13"/>
      <c r="AN1389" s="13"/>
      <c r="AO1389" s="13"/>
      <c r="AP1389" s="13"/>
      <c r="AQ1389" s="13"/>
      <c r="AR1389" s="13"/>
      <c r="AS1389" s="13"/>
      <c r="AT1389" s="13"/>
      <c r="AU1389" s="13"/>
      <c r="AV1389" s="13"/>
      <c r="AW1389" s="13"/>
      <c r="AX1389" s="13"/>
      <c r="AY1389" s="13"/>
      <c r="AZ1389" s="13"/>
      <c r="BA1389" s="13"/>
      <c r="BB1389" s="13"/>
      <c r="BC1389" s="13"/>
      <c r="BD1389" s="13"/>
      <c r="BE1389" s="13"/>
      <c r="BF1389" s="13"/>
      <c r="BG1389" s="13"/>
    </row>
    <row r="1390" spans="1:59" x14ac:dyDescent="0.35">
      <c r="A1390" s="13"/>
      <c r="B1390" s="13"/>
      <c r="C1390" s="13"/>
      <c r="D1390" s="13"/>
      <c r="E1390" s="13"/>
      <c r="F1390" s="13"/>
      <c r="G1390" s="13"/>
      <c r="H1390" s="13"/>
      <c r="I1390" s="13"/>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c r="AK1390" s="13"/>
      <c r="AL1390" s="13"/>
      <c r="AM1390" s="13"/>
      <c r="AN1390" s="13"/>
      <c r="AO1390" s="13"/>
      <c r="AP1390" s="13"/>
      <c r="AQ1390" s="13"/>
      <c r="AR1390" s="13"/>
      <c r="AS1390" s="13"/>
      <c r="AT1390" s="13"/>
      <c r="AU1390" s="13"/>
      <c r="AV1390" s="13"/>
      <c r="AW1390" s="13"/>
      <c r="AX1390" s="13"/>
      <c r="AY1390" s="13"/>
      <c r="AZ1390" s="13"/>
      <c r="BA1390" s="13"/>
      <c r="BB1390" s="13"/>
      <c r="BC1390" s="13"/>
      <c r="BD1390" s="13"/>
      <c r="BE1390" s="13"/>
      <c r="BF1390" s="13"/>
      <c r="BG1390" s="13"/>
    </row>
    <row r="1391" spans="1:59" x14ac:dyDescent="0.35">
      <c r="A1391" s="13"/>
      <c r="B1391" s="13"/>
      <c r="C1391" s="13"/>
      <c r="D1391" s="13"/>
      <c r="E1391" s="13"/>
      <c r="F1391" s="13"/>
      <c r="G1391" s="13"/>
      <c r="H1391" s="13"/>
      <c r="I1391" s="13"/>
      <c r="J1391" s="13"/>
      <c r="K1391" s="13"/>
      <c r="L1391" s="13"/>
      <c r="M1391" s="13"/>
      <c r="N1391" s="13"/>
      <c r="O1391" s="13"/>
      <c r="P1391" s="13"/>
      <c r="Q1391" s="13"/>
      <c r="R1391" s="13"/>
      <c r="S1391" s="13"/>
      <c r="T1391" s="13"/>
      <c r="U1391" s="13"/>
      <c r="V1391" s="13"/>
      <c r="W1391" s="13"/>
      <c r="X1391" s="13"/>
      <c r="Y1391" s="13"/>
      <c r="Z1391" s="13"/>
      <c r="AA1391" s="13"/>
      <c r="AB1391" s="13"/>
      <c r="AC1391" s="13"/>
      <c r="AD1391" s="13"/>
      <c r="AE1391" s="13"/>
      <c r="AF1391" s="13"/>
      <c r="AG1391" s="13"/>
      <c r="AH1391" s="13"/>
      <c r="AI1391" s="13"/>
      <c r="AJ1391" s="13"/>
      <c r="AK1391" s="13"/>
      <c r="AL1391" s="13"/>
      <c r="AM1391" s="13"/>
      <c r="AN1391" s="13"/>
      <c r="AO1391" s="13"/>
      <c r="AP1391" s="13"/>
      <c r="AQ1391" s="13"/>
      <c r="AR1391" s="13"/>
      <c r="AS1391" s="13"/>
      <c r="AT1391" s="13"/>
      <c r="AU1391" s="13"/>
      <c r="AV1391" s="13"/>
      <c r="AW1391" s="13"/>
      <c r="AX1391" s="13"/>
      <c r="AY1391" s="13"/>
      <c r="AZ1391" s="13"/>
      <c r="BA1391" s="13"/>
      <c r="BB1391" s="13"/>
      <c r="BC1391" s="13"/>
      <c r="BD1391" s="13"/>
      <c r="BE1391" s="13"/>
      <c r="BF1391" s="13"/>
      <c r="BG1391" s="13"/>
    </row>
    <row r="1392" spans="1:59" x14ac:dyDescent="0.35">
      <c r="A1392" s="13"/>
      <c r="B1392" s="13"/>
      <c r="C1392" s="13"/>
      <c r="D1392" s="13"/>
      <c r="E1392" s="13"/>
      <c r="F1392" s="13"/>
      <c r="G1392" s="13"/>
      <c r="H1392" s="13"/>
      <c r="I1392" s="13"/>
      <c r="J1392" s="13"/>
      <c r="K1392" s="13"/>
      <c r="L1392" s="13"/>
      <c r="M1392" s="13"/>
      <c r="N1392" s="13"/>
      <c r="O1392" s="13"/>
      <c r="P1392" s="13"/>
      <c r="Q1392" s="13"/>
      <c r="R1392" s="13"/>
      <c r="S1392" s="13"/>
      <c r="T1392" s="13"/>
      <c r="U1392" s="13"/>
      <c r="V1392" s="13"/>
      <c r="W1392" s="13"/>
      <c r="X1392" s="13"/>
      <c r="Y1392" s="13"/>
      <c r="Z1392" s="13"/>
      <c r="AA1392" s="13"/>
      <c r="AB1392" s="13"/>
      <c r="AC1392" s="13"/>
      <c r="AD1392" s="13"/>
      <c r="AE1392" s="13"/>
      <c r="AF1392" s="13"/>
      <c r="AG1392" s="13"/>
      <c r="AH1392" s="13"/>
      <c r="AI1392" s="13"/>
      <c r="AJ1392" s="13"/>
      <c r="AK1392" s="13"/>
      <c r="AL1392" s="13"/>
      <c r="AM1392" s="13"/>
      <c r="AN1392" s="13"/>
      <c r="AO1392" s="13"/>
      <c r="AP1392" s="13"/>
      <c r="AQ1392" s="13"/>
      <c r="AR1392" s="13"/>
      <c r="AS1392" s="13"/>
      <c r="AT1392" s="13"/>
      <c r="AU1392" s="13"/>
      <c r="AV1392" s="13"/>
      <c r="AW1392" s="13"/>
      <c r="AX1392" s="13"/>
      <c r="AY1392" s="13"/>
      <c r="AZ1392" s="13"/>
      <c r="BA1392" s="13"/>
      <c r="BB1392" s="13"/>
      <c r="BC1392" s="13"/>
      <c r="BD1392" s="13"/>
      <c r="BE1392" s="13"/>
      <c r="BF1392" s="13"/>
      <c r="BG1392" s="13"/>
    </row>
    <row r="1393" spans="1:59" x14ac:dyDescent="0.35">
      <c r="A1393" s="13"/>
      <c r="B1393" s="13"/>
      <c r="C1393" s="13"/>
      <c r="D1393" s="13"/>
      <c r="E1393" s="13"/>
      <c r="F1393" s="13"/>
      <c r="G1393" s="13"/>
      <c r="H1393" s="13"/>
      <c r="I1393" s="13"/>
      <c r="J1393" s="13"/>
      <c r="K1393" s="13"/>
      <c r="L1393" s="13"/>
      <c r="M1393" s="13"/>
      <c r="N1393" s="13"/>
      <c r="O1393" s="13"/>
      <c r="P1393" s="13"/>
      <c r="Q1393" s="13"/>
      <c r="R1393" s="13"/>
      <c r="S1393" s="13"/>
      <c r="T1393" s="13"/>
      <c r="U1393" s="13"/>
      <c r="V1393" s="13"/>
      <c r="W1393" s="13"/>
      <c r="X1393" s="13"/>
      <c r="Y1393" s="13"/>
      <c r="Z1393" s="13"/>
      <c r="AA1393" s="13"/>
      <c r="AB1393" s="13"/>
      <c r="AC1393" s="13"/>
      <c r="AD1393" s="13"/>
      <c r="AE1393" s="13"/>
      <c r="AF1393" s="13"/>
      <c r="AG1393" s="13"/>
      <c r="AH1393" s="13"/>
      <c r="AI1393" s="13"/>
      <c r="AJ1393" s="13"/>
      <c r="AK1393" s="13"/>
      <c r="AL1393" s="13"/>
      <c r="AM1393" s="13"/>
      <c r="AN1393" s="13"/>
      <c r="AO1393" s="13"/>
      <c r="AP1393" s="13"/>
      <c r="AQ1393" s="13"/>
      <c r="AR1393" s="13"/>
      <c r="AS1393" s="13"/>
      <c r="AT1393" s="13"/>
      <c r="AU1393" s="13"/>
      <c r="AV1393" s="13"/>
      <c r="AW1393" s="13"/>
      <c r="AX1393" s="13"/>
      <c r="AY1393" s="13"/>
      <c r="AZ1393" s="13"/>
      <c r="BA1393" s="13"/>
      <c r="BB1393" s="13"/>
      <c r="BC1393" s="13"/>
      <c r="BD1393" s="13"/>
      <c r="BE1393" s="13"/>
      <c r="BF1393" s="13"/>
      <c r="BG1393" s="13"/>
    </row>
    <row r="1394" spans="1:59" x14ac:dyDescent="0.35">
      <c r="A1394" s="13"/>
      <c r="B1394" s="13"/>
      <c r="C1394" s="13"/>
      <c r="D1394" s="13"/>
      <c r="E1394" s="13"/>
      <c r="F1394" s="13"/>
      <c r="G1394" s="13"/>
      <c r="H1394" s="13"/>
      <c r="I1394" s="13"/>
      <c r="J1394" s="13"/>
      <c r="K1394" s="13"/>
      <c r="L1394" s="13"/>
      <c r="M1394" s="13"/>
      <c r="N1394" s="13"/>
      <c r="O1394" s="13"/>
      <c r="P1394" s="13"/>
      <c r="Q1394" s="13"/>
      <c r="R1394" s="13"/>
      <c r="S1394" s="13"/>
      <c r="T1394" s="13"/>
      <c r="U1394" s="13"/>
      <c r="V1394" s="13"/>
      <c r="W1394" s="13"/>
      <c r="X1394" s="13"/>
      <c r="Y1394" s="13"/>
      <c r="Z1394" s="13"/>
      <c r="AA1394" s="13"/>
      <c r="AB1394" s="13"/>
      <c r="AC1394" s="13"/>
      <c r="AD1394" s="13"/>
      <c r="AE1394" s="13"/>
      <c r="AF1394" s="13"/>
      <c r="AG1394" s="13"/>
      <c r="AH1394" s="13"/>
      <c r="AI1394" s="13"/>
      <c r="AJ1394" s="13"/>
      <c r="AK1394" s="13"/>
      <c r="AL1394" s="13"/>
      <c r="AM1394" s="13"/>
      <c r="AN1394" s="13"/>
      <c r="AO1394" s="13"/>
      <c r="AP1394" s="13"/>
      <c r="AQ1394" s="13"/>
      <c r="AR1394" s="13"/>
      <c r="AS1394" s="13"/>
      <c r="AT1394" s="13"/>
      <c r="AU1394" s="13"/>
      <c r="AV1394" s="13"/>
      <c r="AW1394" s="13"/>
      <c r="AX1394" s="13"/>
      <c r="AY1394" s="13"/>
      <c r="AZ1394" s="13"/>
      <c r="BA1394" s="13"/>
      <c r="BB1394" s="13"/>
      <c r="BC1394" s="13"/>
      <c r="BD1394" s="13"/>
      <c r="BE1394" s="13"/>
      <c r="BF1394" s="13"/>
      <c r="BG1394" s="13"/>
    </row>
    <row r="1395" spans="1:59" x14ac:dyDescent="0.35">
      <c r="A1395" s="13"/>
      <c r="B1395" s="13"/>
      <c r="C1395" s="13"/>
      <c r="D1395" s="13"/>
      <c r="E1395" s="13"/>
      <c r="F1395" s="13"/>
      <c r="G1395" s="13"/>
      <c r="H1395" s="13"/>
      <c r="I1395" s="13"/>
      <c r="J1395" s="13"/>
      <c r="K1395" s="13"/>
      <c r="L1395" s="13"/>
      <c r="M1395" s="13"/>
      <c r="N1395" s="13"/>
      <c r="O1395" s="13"/>
      <c r="P1395" s="13"/>
      <c r="Q1395" s="13"/>
      <c r="R1395" s="13"/>
      <c r="S1395" s="13"/>
      <c r="T1395" s="13"/>
      <c r="U1395" s="13"/>
      <c r="V1395" s="13"/>
      <c r="W1395" s="13"/>
      <c r="X1395" s="13"/>
      <c r="Y1395" s="13"/>
      <c r="Z1395" s="13"/>
      <c r="AA1395" s="13"/>
      <c r="AB1395" s="13"/>
      <c r="AC1395" s="13"/>
      <c r="AD1395" s="13"/>
      <c r="AE1395" s="13"/>
      <c r="AF1395" s="13"/>
      <c r="AG1395" s="13"/>
      <c r="AH1395" s="13"/>
      <c r="AI1395" s="13"/>
      <c r="AJ1395" s="13"/>
      <c r="AK1395" s="13"/>
      <c r="AL1395" s="13"/>
      <c r="AM1395" s="13"/>
      <c r="AN1395" s="13"/>
      <c r="AO1395" s="13"/>
      <c r="AP1395" s="13"/>
      <c r="AQ1395" s="13"/>
      <c r="AR1395" s="13"/>
      <c r="AS1395" s="13"/>
      <c r="AT1395" s="13"/>
      <c r="AU1395" s="13"/>
      <c r="AV1395" s="13"/>
      <c r="AW1395" s="13"/>
      <c r="AX1395" s="13"/>
      <c r="AY1395" s="13"/>
      <c r="AZ1395" s="13"/>
      <c r="BA1395" s="13"/>
      <c r="BB1395" s="13"/>
      <c r="BC1395" s="13"/>
      <c r="BD1395" s="13"/>
      <c r="BE1395" s="13"/>
      <c r="BF1395" s="13"/>
      <c r="BG1395" s="13"/>
    </row>
    <row r="1396" spans="1:59" x14ac:dyDescent="0.35">
      <c r="A1396" s="13"/>
      <c r="B1396" s="13"/>
      <c r="C1396" s="13"/>
      <c r="D1396" s="13"/>
      <c r="E1396" s="13"/>
      <c r="F1396" s="13"/>
      <c r="G1396" s="13"/>
      <c r="H1396" s="13"/>
      <c r="I1396" s="13"/>
      <c r="J1396" s="13"/>
      <c r="K1396" s="13"/>
      <c r="L1396" s="13"/>
      <c r="M1396" s="13"/>
      <c r="N1396" s="13"/>
      <c r="O1396" s="13"/>
      <c r="P1396" s="13"/>
      <c r="Q1396" s="13"/>
      <c r="R1396" s="13"/>
      <c r="S1396" s="13"/>
      <c r="T1396" s="13"/>
      <c r="U1396" s="13"/>
      <c r="V1396" s="13"/>
      <c r="W1396" s="13"/>
      <c r="X1396" s="13"/>
      <c r="Y1396" s="13"/>
      <c r="Z1396" s="13"/>
      <c r="AA1396" s="13"/>
      <c r="AB1396" s="13"/>
      <c r="AC1396" s="13"/>
      <c r="AD1396" s="13"/>
      <c r="AE1396" s="13"/>
      <c r="AF1396" s="13"/>
      <c r="AG1396" s="13"/>
      <c r="AH1396" s="13"/>
      <c r="AI1396" s="13"/>
      <c r="AJ1396" s="13"/>
      <c r="AK1396" s="13"/>
      <c r="AL1396" s="13"/>
      <c r="AM1396" s="13"/>
      <c r="AN1396" s="13"/>
      <c r="AO1396" s="13"/>
      <c r="AP1396" s="13"/>
      <c r="AQ1396" s="13"/>
      <c r="AR1396" s="13"/>
      <c r="AS1396" s="13"/>
      <c r="AT1396" s="13"/>
      <c r="AU1396" s="13"/>
      <c r="AV1396" s="13"/>
      <c r="AW1396" s="13"/>
      <c r="AX1396" s="13"/>
      <c r="AY1396" s="13"/>
      <c r="AZ1396" s="13"/>
      <c r="BA1396" s="13"/>
      <c r="BB1396" s="13"/>
      <c r="BC1396" s="13"/>
      <c r="BD1396" s="13"/>
      <c r="BE1396" s="13"/>
      <c r="BF1396" s="13"/>
      <c r="BG1396" s="13"/>
    </row>
    <row r="1397" spans="1:59" x14ac:dyDescent="0.35">
      <c r="A1397" s="13"/>
      <c r="B1397" s="13"/>
      <c r="C1397" s="13"/>
      <c r="D1397" s="13"/>
      <c r="E1397" s="13"/>
      <c r="F1397" s="13"/>
      <c r="G1397" s="13"/>
      <c r="H1397" s="13"/>
      <c r="I1397" s="13"/>
      <c r="J1397" s="13"/>
      <c r="K1397" s="13"/>
      <c r="L1397" s="13"/>
      <c r="M1397" s="13"/>
      <c r="N1397" s="13"/>
      <c r="O1397" s="13"/>
      <c r="P1397" s="13"/>
      <c r="Q1397" s="13"/>
      <c r="R1397" s="13"/>
      <c r="S1397" s="13"/>
      <c r="T1397" s="13"/>
      <c r="U1397" s="13"/>
      <c r="V1397" s="13"/>
      <c r="W1397" s="13"/>
      <c r="X1397" s="13"/>
      <c r="Y1397" s="13"/>
      <c r="Z1397" s="13"/>
      <c r="AA1397" s="13"/>
      <c r="AB1397" s="13"/>
      <c r="AC1397" s="13"/>
      <c r="AD1397" s="13"/>
      <c r="AE1397" s="13"/>
      <c r="AF1397" s="13"/>
      <c r="AG1397" s="13"/>
      <c r="AH1397" s="13"/>
      <c r="AI1397" s="13"/>
      <c r="AJ1397" s="13"/>
      <c r="AK1397" s="13"/>
      <c r="AL1397" s="13"/>
      <c r="AM1397" s="13"/>
      <c r="AN1397" s="13"/>
      <c r="AO1397" s="13"/>
      <c r="AP1397" s="13"/>
      <c r="AQ1397" s="13"/>
      <c r="AR1397" s="13"/>
      <c r="AS1397" s="13"/>
      <c r="AT1397" s="13"/>
      <c r="AU1397" s="13"/>
      <c r="AV1397" s="13"/>
      <c r="AW1397" s="13"/>
      <c r="AX1397" s="13"/>
      <c r="AY1397" s="13"/>
      <c r="AZ1397" s="13"/>
      <c r="BA1397" s="13"/>
      <c r="BB1397" s="13"/>
      <c r="BC1397" s="13"/>
      <c r="BD1397" s="13"/>
      <c r="BE1397" s="13"/>
      <c r="BF1397" s="13"/>
      <c r="BG1397" s="13"/>
    </row>
    <row r="1398" spans="1:59" x14ac:dyDescent="0.35">
      <c r="A1398" s="13"/>
      <c r="B1398" s="13"/>
      <c r="C1398" s="13"/>
      <c r="D1398" s="13"/>
      <c r="E1398" s="13"/>
      <c r="F1398" s="13"/>
      <c r="G1398" s="13"/>
      <c r="H1398" s="13"/>
      <c r="I1398" s="13"/>
      <c r="J1398" s="13"/>
      <c r="K1398" s="13"/>
      <c r="L1398" s="13"/>
      <c r="M1398" s="13"/>
      <c r="N1398" s="13"/>
      <c r="O1398" s="13"/>
      <c r="P1398" s="13"/>
      <c r="Q1398" s="13"/>
      <c r="R1398" s="13"/>
      <c r="S1398" s="13"/>
      <c r="T1398" s="13"/>
      <c r="U1398" s="13"/>
      <c r="V1398" s="13"/>
      <c r="W1398" s="13"/>
      <c r="X1398" s="13"/>
      <c r="Y1398" s="13"/>
      <c r="Z1398" s="13"/>
      <c r="AA1398" s="13"/>
      <c r="AB1398" s="13"/>
      <c r="AC1398" s="13"/>
      <c r="AD1398" s="13"/>
      <c r="AE1398" s="13"/>
      <c r="AF1398" s="13"/>
      <c r="AG1398" s="13"/>
      <c r="AH1398" s="13"/>
      <c r="AI1398" s="13"/>
      <c r="AJ1398" s="13"/>
      <c r="AK1398" s="13"/>
      <c r="AL1398" s="13"/>
      <c r="AM1398" s="13"/>
      <c r="AN1398" s="13"/>
      <c r="AO1398" s="13"/>
      <c r="AP1398" s="13"/>
      <c r="AQ1398" s="13"/>
      <c r="AR1398" s="13"/>
      <c r="AS1398" s="13"/>
      <c r="AT1398" s="13"/>
      <c r="AU1398" s="13"/>
      <c r="AV1398" s="13"/>
      <c r="AW1398" s="13"/>
      <c r="AX1398" s="13"/>
      <c r="AY1398" s="13"/>
      <c r="AZ1398" s="13"/>
      <c r="BA1398" s="13"/>
      <c r="BB1398" s="13"/>
      <c r="BC1398" s="13"/>
      <c r="BD1398" s="13"/>
      <c r="BE1398" s="13"/>
      <c r="BF1398" s="13"/>
      <c r="BG1398" s="13"/>
    </row>
    <row r="1399" spans="1:59" x14ac:dyDescent="0.35">
      <c r="A1399" s="13"/>
      <c r="B1399" s="13"/>
      <c r="C1399" s="13"/>
      <c r="D1399" s="13"/>
      <c r="E1399" s="13"/>
      <c r="F1399" s="13"/>
      <c r="G1399" s="13"/>
      <c r="H1399" s="13"/>
      <c r="I1399" s="13"/>
      <c r="J1399" s="13"/>
      <c r="K1399" s="13"/>
      <c r="L1399" s="13"/>
      <c r="M1399" s="13"/>
      <c r="N1399" s="13"/>
      <c r="O1399" s="13"/>
      <c r="P1399" s="13"/>
      <c r="Q1399" s="13"/>
      <c r="R1399" s="13"/>
      <c r="S1399" s="13"/>
      <c r="T1399" s="13"/>
      <c r="U1399" s="13"/>
      <c r="V1399" s="13"/>
      <c r="W1399" s="13"/>
      <c r="X1399" s="13"/>
      <c r="Y1399" s="13"/>
      <c r="Z1399" s="13"/>
      <c r="AA1399" s="13"/>
      <c r="AB1399" s="13"/>
      <c r="AC1399" s="13"/>
      <c r="AD1399" s="13"/>
      <c r="AE1399" s="13"/>
      <c r="AF1399" s="13"/>
      <c r="AG1399" s="13"/>
      <c r="AH1399" s="13"/>
      <c r="AI1399" s="13"/>
      <c r="AJ1399" s="13"/>
      <c r="AK1399" s="13"/>
      <c r="AL1399" s="13"/>
      <c r="AM1399" s="13"/>
      <c r="AN1399" s="13"/>
      <c r="AO1399" s="13"/>
      <c r="AP1399" s="13"/>
      <c r="AQ1399" s="13"/>
      <c r="AR1399" s="13"/>
      <c r="AS1399" s="13"/>
      <c r="AT1399" s="13"/>
      <c r="AU1399" s="13"/>
      <c r="AV1399" s="13"/>
      <c r="AW1399" s="13"/>
      <c r="AX1399" s="13"/>
      <c r="AY1399" s="13"/>
      <c r="AZ1399" s="13"/>
      <c r="BA1399" s="13"/>
      <c r="BB1399" s="13"/>
      <c r="BC1399" s="13"/>
      <c r="BD1399" s="13"/>
      <c r="BE1399" s="13"/>
      <c r="BF1399" s="13"/>
      <c r="BG1399" s="13"/>
    </row>
    <row r="1400" spans="1:59" x14ac:dyDescent="0.35">
      <c r="A1400" s="13"/>
      <c r="B1400" s="13"/>
      <c r="C1400" s="13"/>
      <c r="D1400" s="13"/>
      <c r="E1400" s="13"/>
      <c r="F1400" s="13"/>
      <c r="G1400" s="13"/>
      <c r="H1400" s="13"/>
      <c r="I1400" s="13"/>
      <c r="J1400" s="13"/>
      <c r="K1400" s="13"/>
      <c r="L1400" s="13"/>
      <c r="M1400" s="13"/>
      <c r="N1400" s="13"/>
      <c r="O1400" s="13"/>
      <c r="P1400" s="13"/>
      <c r="Q1400" s="13"/>
      <c r="R1400" s="13"/>
      <c r="S1400" s="13"/>
      <c r="T1400" s="13"/>
      <c r="U1400" s="13"/>
      <c r="V1400" s="13"/>
      <c r="W1400" s="13"/>
      <c r="X1400" s="13"/>
      <c r="Y1400" s="13"/>
      <c r="Z1400" s="13"/>
      <c r="AA1400" s="13"/>
      <c r="AB1400" s="13"/>
      <c r="AC1400" s="13"/>
      <c r="AD1400" s="13"/>
      <c r="AE1400" s="13"/>
      <c r="AF1400" s="13"/>
      <c r="AG1400" s="13"/>
      <c r="AH1400" s="13"/>
      <c r="AI1400" s="13"/>
      <c r="AJ1400" s="13"/>
      <c r="AK1400" s="13"/>
      <c r="AL1400" s="13"/>
      <c r="AM1400" s="13"/>
      <c r="AN1400" s="13"/>
      <c r="AO1400" s="13"/>
      <c r="AP1400" s="13"/>
      <c r="AQ1400" s="13"/>
      <c r="AR1400" s="13"/>
      <c r="AS1400" s="13"/>
      <c r="AT1400" s="13"/>
      <c r="AU1400" s="13"/>
      <c r="AV1400" s="13"/>
      <c r="AW1400" s="13"/>
      <c r="AX1400" s="13"/>
      <c r="AY1400" s="13"/>
      <c r="AZ1400" s="13"/>
      <c r="BA1400" s="13"/>
      <c r="BB1400" s="13"/>
      <c r="BC1400" s="13"/>
      <c r="BD1400" s="13"/>
      <c r="BE1400" s="13"/>
      <c r="BF1400" s="13"/>
      <c r="BG1400" s="13"/>
    </row>
    <row r="1401" spans="1:59" x14ac:dyDescent="0.35">
      <c r="A1401" s="13"/>
      <c r="B1401" s="13"/>
      <c r="C1401" s="13"/>
      <c r="D1401" s="13"/>
      <c r="E1401" s="13"/>
      <c r="F1401" s="13"/>
      <c r="G1401" s="13"/>
      <c r="H1401" s="13"/>
      <c r="I1401" s="13"/>
      <c r="J1401" s="13"/>
      <c r="K1401" s="13"/>
      <c r="L1401" s="13"/>
      <c r="M1401" s="13"/>
      <c r="N1401" s="13"/>
      <c r="O1401" s="13"/>
      <c r="P1401" s="13"/>
      <c r="Q1401" s="13"/>
      <c r="R1401" s="13"/>
      <c r="S1401" s="13"/>
      <c r="T1401" s="13"/>
      <c r="U1401" s="13"/>
      <c r="V1401" s="13"/>
      <c r="W1401" s="13"/>
      <c r="X1401" s="13"/>
      <c r="Y1401" s="13"/>
      <c r="Z1401" s="13"/>
      <c r="AA1401" s="13"/>
      <c r="AB1401" s="13"/>
      <c r="AC1401" s="13"/>
      <c r="AD1401" s="13"/>
      <c r="AE1401" s="13"/>
      <c r="AF1401" s="13"/>
      <c r="AG1401" s="13"/>
      <c r="AH1401" s="13"/>
      <c r="AI1401" s="13"/>
      <c r="AJ1401" s="13"/>
      <c r="AK1401" s="13"/>
      <c r="AL1401" s="13"/>
      <c r="AM1401" s="13"/>
      <c r="AN1401" s="13"/>
      <c r="AO1401" s="13"/>
      <c r="AP1401" s="13"/>
      <c r="AQ1401" s="13"/>
      <c r="AR1401" s="13"/>
      <c r="AS1401" s="13"/>
      <c r="AT1401" s="13"/>
      <c r="AU1401" s="13"/>
      <c r="AV1401" s="13"/>
      <c r="AW1401" s="13"/>
      <c r="AX1401" s="13"/>
      <c r="AY1401" s="13"/>
      <c r="AZ1401" s="13"/>
      <c r="BA1401" s="13"/>
      <c r="BB1401" s="13"/>
      <c r="BC1401" s="13"/>
      <c r="BD1401" s="13"/>
      <c r="BE1401" s="13"/>
      <c r="BF1401" s="13"/>
      <c r="BG1401" s="13"/>
    </row>
    <row r="1402" spans="1:59" x14ac:dyDescent="0.35">
      <c r="A1402" s="13"/>
      <c r="B1402" s="13"/>
      <c r="C1402" s="13"/>
      <c r="D1402" s="13"/>
      <c r="E1402" s="13"/>
      <c r="F1402" s="13"/>
      <c r="G1402" s="13"/>
      <c r="H1402" s="13"/>
      <c r="I1402" s="13"/>
      <c r="J1402" s="13"/>
      <c r="K1402" s="13"/>
      <c r="L1402" s="13"/>
      <c r="M1402" s="13"/>
      <c r="N1402" s="13"/>
      <c r="O1402" s="13"/>
      <c r="P1402" s="13"/>
      <c r="Q1402" s="13"/>
      <c r="R1402" s="13"/>
      <c r="S1402" s="13"/>
      <c r="T1402" s="13"/>
      <c r="U1402" s="13"/>
      <c r="V1402" s="13"/>
      <c r="W1402" s="13"/>
      <c r="X1402" s="13"/>
      <c r="Y1402" s="13"/>
      <c r="Z1402" s="13"/>
      <c r="AA1402" s="13"/>
      <c r="AB1402" s="13"/>
      <c r="AC1402" s="13"/>
      <c r="AD1402" s="13"/>
      <c r="AE1402" s="13"/>
      <c r="AF1402" s="13"/>
      <c r="AG1402" s="13"/>
      <c r="AH1402" s="13"/>
      <c r="AI1402" s="13"/>
      <c r="AJ1402" s="13"/>
      <c r="AK1402" s="13"/>
      <c r="AL1402" s="13"/>
      <c r="AM1402" s="13"/>
      <c r="AN1402" s="13"/>
      <c r="AO1402" s="13"/>
      <c r="AP1402" s="13"/>
      <c r="AQ1402" s="13"/>
      <c r="AR1402" s="13"/>
      <c r="AS1402" s="13"/>
      <c r="AT1402" s="13"/>
      <c r="AU1402" s="13"/>
      <c r="AV1402" s="13"/>
      <c r="AW1402" s="13"/>
      <c r="AX1402" s="13"/>
      <c r="AY1402" s="13"/>
      <c r="AZ1402" s="13"/>
      <c r="BA1402" s="13"/>
      <c r="BB1402" s="13"/>
      <c r="BC1402" s="13"/>
      <c r="BD1402" s="13"/>
      <c r="BE1402" s="13"/>
      <c r="BF1402" s="13"/>
      <c r="BG1402" s="13"/>
    </row>
    <row r="1403" spans="1:59" x14ac:dyDescent="0.35">
      <c r="A1403" s="13"/>
      <c r="B1403" s="13"/>
      <c r="C1403" s="13"/>
      <c r="D1403" s="13"/>
      <c r="E1403" s="13"/>
      <c r="F1403" s="13"/>
      <c r="G1403" s="13"/>
      <c r="H1403" s="13"/>
      <c r="I1403" s="13"/>
      <c r="J1403" s="13"/>
      <c r="K1403" s="13"/>
      <c r="L1403" s="13"/>
      <c r="M1403" s="13"/>
      <c r="N1403" s="13"/>
      <c r="O1403" s="13"/>
      <c r="P1403" s="13"/>
      <c r="Q1403" s="13"/>
      <c r="R1403" s="13"/>
      <c r="S1403" s="13"/>
      <c r="T1403" s="13"/>
      <c r="U1403" s="13"/>
      <c r="V1403" s="13"/>
      <c r="W1403" s="13"/>
      <c r="X1403" s="13"/>
      <c r="Y1403" s="13"/>
      <c r="Z1403" s="13"/>
      <c r="AA1403" s="13"/>
      <c r="AB1403" s="13"/>
      <c r="AC1403" s="13"/>
      <c r="AD1403" s="13"/>
      <c r="AE1403" s="13"/>
      <c r="AF1403" s="13"/>
      <c r="AG1403" s="13"/>
      <c r="AH1403" s="13"/>
      <c r="AI1403" s="13"/>
      <c r="AJ1403" s="13"/>
      <c r="AK1403" s="13"/>
      <c r="AL1403" s="13"/>
      <c r="AM1403" s="13"/>
      <c r="AN1403" s="13"/>
      <c r="AO1403" s="13"/>
      <c r="AP1403" s="13"/>
      <c r="AQ1403" s="13"/>
      <c r="AR1403" s="13"/>
      <c r="AS1403" s="13"/>
      <c r="AT1403" s="13"/>
      <c r="AU1403" s="13"/>
      <c r="AV1403" s="13"/>
      <c r="AW1403" s="13"/>
      <c r="AX1403" s="13"/>
      <c r="AY1403" s="13"/>
      <c r="AZ1403" s="13"/>
      <c r="BA1403" s="13"/>
      <c r="BB1403" s="13"/>
      <c r="BC1403" s="13"/>
      <c r="BD1403" s="13"/>
      <c r="BE1403" s="13"/>
      <c r="BF1403" s="13"/>
      <c r="BG1403" s="13"/>
    </row>
    <row r="1404" spans="1:59" x14ac:dyDescent="0.35">
      <c r="A1404" s="13"/>
      <c r="B1404" s="13"/>
      <c r="C1404" s="13"/>
      <c r="D1404" s="13"/>
      <c r="E1404" s="13"/>
      <c r="F1404" s="13"/>
      <c r="G1404" s="13"/>
      <c r="H1404" s="13"/>
      <c r="I1404" s="13"/>
      <c r="J1404" s="13"/>
      <c r="K1404" s="13"/>
      <c r="L1404" s="13"/>
      <c r="M1404" s="13"/>
      <c r="N1404" s="13"/>
      <c r="O1404" s="13"/>
      <c r="P1404" s="13"/>
      <c r="Q1404" s="13"/>
      <c r="R1404" s="13"/>
      <c r="S1404" s="13"/>
      <c r="T1404" s="13"/>
      <c r="U1404" s="13"/>
      <c r="V1404" s="13"/>
      <c r="W1404" s="13"/>
      <c r="X1404" s="13"/>
      <c r="Y1404" s="13"/>
      <c r="Z1404" s="13"/>
      <c r="AA1404" s="13"/>
      <c r="AB1404" s="13"/>
      <c r="AC1404" s="13"/>
      <c r="AD1404" s="13"/>
      <c r="AE1404" s="13"/>
      <c r="AF1404" s="13"/>
      <c r="AG1404" s="13"/>
      <c r="AH1404" s="13"/>
      <c r="AI1404" s="13"/>
      <c r="AJ1404" s="13"/>
      <c r="AK1404" s="13"/>
      <c r="AL1404" s="13"/>
      <c r="AM1404" s="13"/>
      <c r="AN1404" s="13"/>
      <c r="AO1404" s="13"/>
      <c r="AP1404" s="13"/>
      <c r="AQ1404" s="13"/>
      <c r="AR1404" s="13"/>
      <c r="AS1404" s="13"/>
      <c r="AT1404" s="13"/>
      <c r="AU1404" s="13"/>
      <c r="AV1404" s="13"/>
      <c r="AW1404" s="13"/>
      <c r="AX1404" s="13"/>
      <c r="AY1404" s="13"/>
      <c r="AZ1404" s="13"/>
      <c r="BA1404" s="13"/>
      <c r="BB1404" s="13"/>
      <c r="BC1404" s="13"/>
      <c r="BD1404" s="13"/>
      <c r="BE1404" s="13"/>
      <c r="BF1404" s="13"/>
      <c r="BG1404" s="13"/>
    </row>
    <row r="1405" spans="1:59" x14ac:dyDescent="0.35">
      <c r="A1405" s="13"/>
      <c r="B1405" s="13"/>
      <c r="C1405" s="13"/>
      <c r="D1405" s="13"/>
      <c r="E1405" s="13"/>
      <c r="F1405" s="13"/>
      <c r="G1405" s="13"/>
      <c r="H1405" s="13"/>
      <c r="I1405" s="13"/>
      <c r="J1405" s="13"/>
      <c r="K1405" s="13"/>
      <c r="L1405" s="13"/>
      <c r="M1405" s="13"/>
      <c r="N1405" s="13"/>
      <c r="O1405" s="13"/>
      <c r="P1405" s="13"/>
      <c r="Q1405" s="13"/>
      <c r="R1405" s="13"/>
      <c r="S1405" s="13"/>
      <c r="T1405" s="13"/>
      <c r="U1405" s="13"/>
      <c r="V1405" s="13"/>
      <c r="W1405" s="13"/>
      <c r="X1405" s="13"/>
      <c r="Y1405" s="13"/>
      <c r="Z1405" s="13"/>
      <c r="AA1405" s="13"/>
      <c r="AB1405" s="13"/>
      <c r="AC1405" s="13"/>
      <c r="AD1405" s="13"/>
      <c r="AE1405" s="13"/>
      <c r="AF1405" s="13"/>
      <c r="AG1405" s="13"/>
      <c r="AH1405" s="13"/>
      <c r="AI1405" s="13"/>
      <c r="AJ1405" s="13"/>
      <c r="AK1405" s="13"/>
      <c r="AL1405" s="13"/>
      <c r="AM1405" s="13"/>
      <c r="AN1405" s="13"/>
      <c r="AO1405" s="13"/>
      <c r="AP1405" s="13"/>
      <c r="AQ1405" s="13"/>
      <c r="AR1405" s="13"/>
      <c r="AS1405" s="13"/>
      <c r="AT1405" s="13"/>
      <c r="AU1405" s="13"/>
      <c r="AV1405" s="13"/>
      <c r="AW1405" s="13"/>
      <c r="AX1405" s="13"/>
      <c r="AY1405" s="13"/>
      <c r="AZ1405" s="13"/>
      <c r="BA1405" s="13"/>
      <c r="BB1405" s="13"/>
      <c r="BC1405" s="13"/>
      <c r="BD1405" s="13"/>
      <c r="BE1405" s="13"/>
      <c r="BF1405" s="13"/>
      <c r="BG1405" s="13"/>
    </row>
    <row r="1406" spans="1:59" x14ac:dyDescent="0.35">
      <c r="A1406" s="13"/>
      <c r="B1406" s="13"/>
      <c r="C1406" s="13"/>
      <c r="D1406" s="13"/>
      <c r="E1406" s="13"/>
      <c r="F1406" s="13"/>
      <c r="G1406" s="13"/>
      <c r="H1406" s="13"/>
      <c r="I1406" s="13"/>
      <c r="J1406" s="13"/>
      <c r="K1406" s="13"/>
      <c r="L1406" s="13"/>
      <c r="M1406" s="13"/>
      <c r="N1406" s="13"/>
      <c r="O1406" s="13"/>
      <c r="P1406" s="13"/>
      <c r="Q1406" s="13"/>
      <c r="R1406" s="13"/>
      <c r="S1406" s="13"/>
      <c r="T1406" s="13"/>
      <c r="U1406" s="13"/>
      <c r="V1406" s="13"/>
      <c r="W1406" s="13"/>
      <c r="X1406" s="13"/>
      <c r="Y1406" s="13"/>
      <c r="Z1406" s="13"/>
      <c r="AA1406" s="13"/>
      <c r="AB1406" s="13"/>
      <c r="AC1406" s="13"/>
      <c r="AD1406" s="13"/>
      <c r="AE1406" s="13"/>
      <c r="AF1406" s="13"/>
      <c r="AG1406" s="13"/>
      <c r="AH1406" s="13"/>
      <c r="AI1406" s="13"/>
      <c r="AJ1406" s="13"/>
      <c r="AK1406" s="13"/>
      <c r="AL1406" s="13"/>
      <c r="AM1406" s="13"/>
      <c r="AN1406" s="13"/>
      <c r="AO1406" s="13"/>
      <c r="AP1406" s="13"/>
      <c r="AQ1406" s="13"/>
      <c r="AR1406" s="13"/>
      <c r="AS1406" s="13"/>
      <c r="AT1406" s="13"/>
      <c r="AU1406" s="13"/>
      <c r="AV1406" s="13"/>
      <c r="AW1406" s="13"/>
      <c r="AX1406" s="13"/>
      <c r="AY1406" s="13"/>
      <c r="AZ1406" s="13"/>
      <c r="BA1406" s="13"/>
      <c r="BB1406" s="13"/>
      <c r="BC1406" s="13"/>
      <c r="BD1406" s="13"/>
      <c r="BE1406" s="13"/>
      <c r="BF1406" s="13"/>
      <c r="BG1406" s="13"/>
    </row>
    <row r="1407" spans="1:59" x14ac:dyDescent="0.35">
      <c r="A1407" s="13"/>
      <c r="B1407" s="13"/>
      <c r="C1407" s="13"/>
      <c r="D1407" s="13"/>
      <c r="E1407" s="13"/>
      <c r="F1407" s="13"/>
      <c r="G1407" s="13"/>
      <c r="H1407" s="13"/>
      <c r="I1407" s="13"/>
      <c r="J1407" s="13"/>
      <c r="K1407" s="13"/>
      <c r="L1407" s="13"/>
      <c r="M1407" s="13"/>
      <c r="N1407" s="13"/>
      <c r="O1407" s="13"/>
      <c r="P1407" s="13"/>
      <c r="Q1407" s="13"/>
      <c r="R1407" s="13"/>
      <c r="S1407" s="13"/>
      <c r="T1407" s="13"/>
      <c r="U1407" s="13"/>
      <c r="V1407" s="13"/>
      <c r="W1407" s="13"/>
      <c r="X1407" s="13"/>
      <c r="Y1407" s="13"/>
      <c r="Z1407" s="13"/>
      <c r="AA1407" s="13"/>
      <c r="AB1407" s="13"/>
      <c r="AC1407" s="13"/>
      <c r="AD1407" s="13"/>
      <c r="AE1407" s="13"/>
      <c r="AF1407" s="13"/>
      <c r="AG1407" s="13"/>
      <c r="AH1407" s="13"/>
      <c r="AI1407" s="13"/>
      <c r="AJ1407" s="13"/>
      <c r="AK1407" s="13"/>
      <c r="AL1407" s="13"/>
      <c r="AM1407" s="13"/>
      <c r="AN1407" s="13"/>
      <c r="AO1407" s="13"/>
      <c r="AP1407" s="13"/>
      <c r="AQ1407" s="13"/>
      <c r="AR1407" s="13"/>
      <c r="AS1407" s="13"/>
      <c r="AT1407" s="13"/>
      <c r="AU1407" s="13"/>
      <c r="AV1407" s="13"/>
      <c r="AW1407" s="13"/>
      <c r="AX1407" s="13"/>
      <c r="AY1407" s="13"/>
      <c r="AZ1407" s="13"/>
      <c r="BA1407" s="13"/>
      <c r="BB1407" s="13"/>
      <c r="BC1407" s="13"/>
      <c r="BD1407" s="13"/>
      <c r="BE1407" s="13"/>
      <c r="BF1407" s="13"/>
      <c r="BG1407" s="13"/>
    </row>
    <row r="1408" spans="1:59" x14ac:dyDescent="0.35">
      <c r="A1408" s="13"/>
      <c r="B1408" s="13"/>
      <c r="C1408" s="13"/>
      <c r="D1408" s="13"/>
      <c r="E1408" s="13"/>
      <c r="F1408" s="13"/>
      <c r="G1408" s="13"/>
      <c r="H1408" s="13"/>
      <c r="I1408" s="13"/>
      <c r="J1408" s="13"/>
      <c r="K1408" s="13"/>
      <c r="L1408" s="13"/>
      <c r="M1408" s="13"/>
      <c r="N1408" s="13"/>
      <c r="O1408" s="13"/>
      <c r="P1408" s="13"/>
      <c r="Q1408" s="13"/>
      <c r="R1408" s="13"/>
      <c r="S1408" s="13"/>
      <c r="T1408" s="13"/>
      <c r="U1408" s="13"/>
      <c r="V1408" s="13"/>
      <c r="W1408" s="13"/>
      <c r="X1408" s="13"/>
      <c r="Y1408" s="13"/>
      <c r="Z1408" s="13"/>
      <c r="AA1408" s="13"/>
      <c r="AB1408" s="13"/>
      <c r="AC1408" s="13"/>
      <c r="AD1408" s="13"/>
      <c r="AE1408" s="13"/>
      <c r="AF1408" s="13"/>
      <c r="AG1408" s="13"/>
      <c r="AH1408" s="13"/>
      <c r="AI1408" s="13"/>
      <c r="AJ1408" s="13"/>
      <c r="AK1408" s="13"/>
      <c r="AL1408" s="13"/>
      <c r="AM1408" s="13"/>
      <c r="AN1408" s="13"/>
      <c r="AO1408" s="13"/>
      <c r="AP1408" s="13"/>
      <c r="AQ1408" s="13"/>
      <c r="AR1408" s="13"/>
      <c r="AS1408" s="13"/>
      <c r="AT1408" s="13"/>
      <c r="AU1408" s="13"/>
      <c r="AV1408" s="13"/>
      <c r="AW1408" s="13"/>
      <c r="AX1408" s="13"/>
      <c r="AY1408" s="13"/>
      <c r="AZ1408" s="13"/>
      <c r="BA1408" s="13"/>
      <c r="BB1408" s="13"/>
      <c r="BC1408" s="13"/>
      <c r="BD1408" s="13"/>
      <c r="BE1408" s="13"/>
      <c r="BF1408" s="13"/>
      <c r="BG1408" s="13"/>
    </row>
    <row r="1409" spans="1:59" x14ac:dyDescent="0.35">
      <c r="A1409" s="13"/>
      <c r="B1409" s="13"/>
      <c r="C1409" s="13"/>
      <c r="D1409" s="13"/>
      <c r="E1409" s="13"/>
      <c r="F1409" s="13"/>
      <c r="G1409" s="13"/>
      <c r="H1409" s="13"/>
      <c r="I1409" s="13"/>
      <c r="J1409" s="13"/>
      <c r="K1409" s="13"/>
      <c r="L1409" s="13"/>
      <c r="M1409" s="13"/>
      <c r="N1409" s="13"/>
      <c r="O1409" s="13"/>
      <c r="P1409" s="13"/>
      <c r="Q1409" s="13"/>
      <c r="R1409" s="13"/>
      <c r="S1409" s="13"/>
      <c r="T1409" s="13"/>
      <c r="U1409" s="13"/>
      <c r="V1409" s="13"/>
      <c r="W1409" s="13"/>
      <c r="X1409" s="13"/>
      <c r="Y1409" s="13"/>
      <c r="Z1409" s="13"/>
      <c r="AA1409" s="13"/>
      <c r="AB1409" s="13"/>
      <c r="AC1409" s="13"/>
      <c r="AD1409" s="13"/>
      <c r="AE1409" s="13"/>
      <c r="AF1409" s="13"/>
      <c r="AG1409" s="13"/>
      <c r="AH1409" s="13"/>
      <c r="AI1409" s="13"/>
      <c r="AJ1409" s="13"/>
      <c r="AK1409" s="13"/>
      <c r="AL1409" s="13"/>
      <c r="AM1409" s="13"/>
      <c r="AN1409" s="13"/>
      <c r="AO1409" s="13"/>
      <c r="AP1409" s="13"/>
      <c r="AQ1409" s="13"/>
      <c r="AR1409" s="13"/>
      <c r="AS1409" s="13"/>
      <c r="AT1409" s="13"/>
      <c r="AU1409" s="13"/>
      <c r="AV1409" s="13"/>
      <c r="AW1409" s="13"/>
      <c r="AX1409" s="13"/>
      <c r="AY1409" s="13"/>
      <c r="AZ1409" s="13"/>
      <c r="BA1409" s="13"/>
      <c r="BB1409" s="13"/>
      <c r="BC1409" s="13"/>
      <c r="BD1409" s="13"/>
      <c r="BE1409" s="13"/>
      <c r="BF1409" s="13"/>
      <c r="BG1409" s="13"/>
    </row>
    <row r="1410" spans="1:59" x14ac:dyDescent="0.35">
      <c r="A1410" s="13"/>
      <c r="B1410" s="13"/>
      <c r="C1410" s="13"/>
      <c r="D1410" s="13"/>
      <c r="E1410" s="13"/>
      <c r="F1410" s="13"/>
      <c r="G1410" s="13"/>
      <c r="H1410" s="13"/>
      <c r="I1410" s="13"/>
      <c r="J1410" s="13"/>
      <c r="K1410" s="13"/>
      <c r="L1410" s="13"/>
      <c r="M1410" s="13"/>
      <c r="N1410" s="13"/>
      <c r="O1410" s="13"/>
      <c r="P1410" s="13"/>
      <c r="Q1410" s="13"/>
      <c r="R1410" s="13"/>
      <c r="S1410" s="13"/>
      <c r="T1410" s="13"/>
      <c r="U1410" s="13"/>
      <c r="V1410" s="13"/>
      <c r="W1410" s="13"/>
      <c r="X1410" s="13"/>
      <c r="Y1410" s="13"/>
      <c r="Z1410" s="13"/>
      <c r="AA1410" s="13"/>
      <c r="AB1410" s="13"/>
      <c r="AC1410" s="13"/>
      <c r="AD1410" s="13"/>
      <c r="AE1410" s="13"/>
      <c r="AF1410" s="13"/>
      <c r="AG1410" s="13"/>
      <c r="AH1410" s="13"/>
      <c r="AI1410" s="13"/>
      <c r="AJ1410" s="13"/>
      <c r="AK1410" s="13"/>
      <c r="AL1410" s="13"/>
      <c r="AM1410" s="13"/>
      <c r="AN1410" s="13"/>
      <c r="AO1410" s="13"/>
      <c r="AP1410" s="13"/>
      <c r="AQ1410" s="13"/>
      <c r="AR1410" s="13"/>
      <c r="AS1410" s="13"/>
      <c r="AT1410" s="13"/>
      <c r="AU1410" s="13"/>
      <c r="AV1410" s="13"/>
      <c r="AW1410" s="13"/>
      <c r="AX1410" s="13"/>
      <c r="AY1410" s="13"/>
      <c r="AZ1410" s="13"/>
      <c r="BA1410" s="13"/>
      <c r="BB1410" s="13"/>
      <c r="BC1410" s="13"/>
      <c r="BD1410" s="13"/>
      <c r="BE1410" s="13"/>
      <c r="BF1410" s="13"/>
      <c r="BG1410" s="13"/>
    </row>
    <row r="1411" spans="1:59" x14ac:dyDescent="0.35">
      <c r="A1411" s="13"/>
      <c r="B1411" s="13"/>
      <c r="C1411" s="13"/>
      <c r="D1411" s="13"/>
      <c r="E1411" s="13"/>
      <c r="F1411" s="13"/>
      <c r="G1411" s="13"/>
      <c r="H1411" s="13"/>
      <c r="I1411" s="13"/>
      <c r="J1411" s="13"/>
      <c r="K1411" s="13"/>
      <c r="L1411" s="13"/>
      <c r="M1411" s="13"/>
      <c r="N1411" s="13"/>
      <c r="O1411" s="13"/>
      <c r="P1411" s="13"/>
      <c r="Q1411" s="13"/>
      <c r="R1411" s="13"/>
      <c r="S1411" s="13"/>
      <c r="T1411" s="13"/>
      <c r="U1411" s="13"/>
      <c r="V1411" s="13"/>
      <c r="W1411" s="13"/>
      <c r="X1411" s="13"/>
      <c r="Y1411" s="13"/>
      <c r="Z1411" s="13"/>
      <c r="AA1411" s="13"/>
      <c r="AB1411" s="13"/>
      <c r="AC1411" s="13"/>
      <c r="AD1411" s="13"/>
      <c r="AE1411" s="13"/>
      <c r="AF1411" s="13"/>
      <c r="AG1411" s="13"/>
      <c r="AH1411" s="13"/>
      <c r="AI1411" s="13"/>
      <c r="AJ1411" s="13"/>
      <c r="AK1411" s="13"/>
      <c r="AL1411" s="13"/>
      <c r="AM1411" s="13"/>
      <c r="AN1411" s="13"/>
      <c r="AO1411" s="13"/>
      <c r="AP1411" s="13"/>
      <c r="AQ1411" s="13"/>
      <c r="AR1411" s="13"/>
      <c r="AS1411" s="13"/>
      <c r="AT1411" s="13"/>
      <c r="AU1411" s="13"/>
      <c r="AV1411" s="13"/>
      <c r="AW1411" s="13"/>
      <c r="AX1411" s="13"/>
      <c r="AY1411" s="13"/>
      <c r="AZ1411" s="13"/>
      <c r="BA1411" s="13"/>
      <c r="BB1411" s="13"/>
      <c r="BC1411" s="13"/>
      <c r="BD1411" s="13"/>
      <c r="BE1411" s="13"/>
      <c r="BF1411" s="13"/>
      <c r="BG1411" s="13"/>
    </row>
    <row r="1412" spans="1:59" x14ac:dyDescent="0.35">
      <c r="A1412" s="13"/>
      <c r="B1412" s="13"/>
      <c r="C1412" s="13"/>
      <c r="D1412" s="13"/>
      <c r="E1412" s="13"/>
      <c r="F1412" s="13"/>
      <c r="G1412" s="13"/>
      <c r="H1412" s="13"/>
      <c r="I1412" s="13"/>
      <c r="J1412" s="13"/>
      <c r="K1412" s="13"/>
      <c r="L1412" s="13"/>
      <c r="M1412" s="13"/>
      <c r="N1412" s="13"/>
      <c r="O1412" s="13"/>
      <c r="P1412" s="13"/>
      <c r="Q1412" s="13"/>
      <c r="R1412" s="13"/>
      <c r="S1412" s="13"/>
      <c r="T1412" s="13"/>
      <c r="U1412" s="13"/>
      <c r="V1412" s="13"/>
      <c r="W1412" s="13"/>
      <c r="X1412" s="13"/>
      <c r="Y1412" s="13"/>
      <c r="Z1412" s="13"/>
      <c r="AA1412" s="13"/>
      <c r="AB1412" s="13"/>
      <c r="AC1412" s="13"/>
      <c r="AD1412" s="13"/>
      <c r="AE1412" s="13"/>
      <c r="AF1412" s="13"/>
      <c r="AG1412" s="13"/>
      <c r="AH1412" s="13"/>
      <c r="AI1412" s="13"/>
      <c r="AJ1412" s="13"/>
      <c r="AK1412" s="13"/>
      <c r="AL1412" s="13"/>
      <c r="AM1412" s="13"/>
      <c r="AN1412" s="13"/>
      <c r="AO1412" s="13"/>
      <c r="AP1412" s="13"/>
      <c r="AQ1412" s="13"/>
      <c r="AR1412" s="13"/>
      <c r="AS1412" s="13"/>
      <c r="AT1412" s="13"/>
      <c r="AU1412" s="13"/>
      <c r="AV1412" s="13"/>
      <c r="AW1412" s="13"/>
      <c r="AX1412" s="13"/>
      <c r="AY1412" s="13"/>
      <c r="AZ1412" s="13"/>
      <c r="BA1412" s="13"/>
      <c r="BB1412" s="13"/>
      <c r="BC1412" s="13"/>
      <c r="BD1412" s="13"/>
      <c r="BE1412" s="13"/>
      <c r="BF1412" s="13"/>
      <c r="BG1412" s="13"/>
    </row>
    <row r="1413" spans="1:59" x14ac:dyDescent="0.35">
      <c r="A1413" s="13"/>
      <c r="B1413" s="13"/>
      <c r="C1413" s="13"/>
      <c r="D1413" s="13"/>
      <c r="E1413" s="13"/>
      <c r="F1413" s="13"/>
      <c r="G1413" s="13"/>
      <c r="H1413" s="13"/>
      <c r="I1413" s="13"/>
      <c r="J1413" s="13"/>
      <c r="K1413" s="13"/>
      <c r="L1413" s="13"/>
      <c r="M1413" s="13"/>
      <c r="N1413" s="13"/>
      <c r="O1413" s="13"/>
      <c r="P1413" s="13"/>
      <c r="Q1413" s="13"/>
      <c r="R1413" s="13"/>
      <c r="S1413" s="13"/>
      <c r="T1413" s="13"/>
      <c r="U1413" s="13"/>
      <c r="V1413" s="13"/>
      <c r="W1413" s="13"/>
      <c r="X1413" s="13"/>
      <c r="Y1413" s="13"/>
      <c r="Z1413" s="13"/>
      <c r="AA1413" s="13"/>
      <c r="AB1413" s="13"/>
      <c r="AC1413" s="13"/>
      <c r="AD1413" s="13"/>
      <c r="AE1413" s="13"/>
      <c r="AF1413" s="13"/>
      <c r="AG1413" s="13"/>
      <c r="AH1413" s="13"/>
      <c r="AI1413" s="13"/>
      <c r="AJ1413" s="13"/>
      <c r="AK1413" s="13"/>
      <c r="AL1413" s="13"/>
      <c r="AM1413" s="13"/>
      <c r="AN1413" s="13"/>
      <c r="AO1413" s="13"/>
      <c r="AP1413" s="13"/>
      <c r="AQ1413" s="13"/>
      <c r="AR1413" s="13"/>
      <c r="AS1413" s="13"/>
      <c r="AT1413" s="13"/>
      <c r="AU1413" s="13"/>
      <c r="AV1413" s="13"/>
      <c r="AW1413" s="13"/>
      <c r="AX1413" s="13"/>
      <c r="AY1413" s="13"/>
      <c r="AZ1413" s="13"/>
      <c r="BA1413" s="13"/>
      <c r="BB1413" s="13"/>
      <c r="BC1413" s="13"/>
      <c r="BD1413" s="13"/>
      <c r="BE1413" s="13"/>
      <c r="BF1413" s="13"/>
      <c r="BG1413" s="13"/>
    </row>
    <row r="1414" spans="1:59" x14ac:dyDescent="0.35">
      <c r="A1414" s="13"/>
      <c r="B1414" s="13"/>
      <c r="C1414" s="13"/>
      <c r="D1414" s="13"/>
      <c r="E1414" s="13"/>
      <c r="F1414" s="13"/>
      <c r="G1414" s="13"/>
      <c r="H1414" s="13"/>
      <c r="I1414" s="13"/>
      <c r="J1414" s="13"/>
      <c r="K1414" s="13"/>
      <c r="L1414" s="13"/>
      <c r="M1414" s="13"/>
      <c r="N1414" s="13"/>
      <c r="O1414" s="13"/>
      <c r="P1414" s="13"/>
      <c r="Q1414" s="13"/>
      <c r="R1414" s="13"/>
      <c r="S1414" s="13"/>
      <c r="T1414" s="13"/>
      <c r="U1414" s="13"/>
      <c r="V1414" s="13"/>
      <c r="W1414" s="13"/>
      <c r="X1414" s="13"/>
      <c r="Y1414" s="13"/>
      <c r="Z1414" s="13"/>
      <c r="AA1414" s="13"/>
      <c r="AB1414" s="13"/>
      <c r="AC1414" s="13"/>
      <c r="AD1414" s="13"/>
      <c r="AE1414" s="13"/>
      <c r="AF1414" s="13"/>
      <c r="AG1414" s="13"/>
      <c r="AH1414" s="13"/>
      <c r="AI1414" s="13"/>
      <c r="AJ1414" s="13"/>
      <c r="AK1414" s="13"/>
      <c r="AL1414" s="13"/>
      <c r="AM1414" s="13"/>
      <c r="AN1414" s="13"/>
      <c r="AO1414" s="13"/>
      <c r="AP1414" s="13"/>
      <c r="AQ1414" s="13"/>
      <c r="AR1414" s="13"/>
      <c r="AS1414" s="13"/>
      <c r="AT1414" s="13"/>
      <c r="AU1414" s="13"/>
      <c r="AV1414" s="13"/>
      <c r="AW1414" s="13"/>
      <c r="AX1414" s="13"/>
      <c r="AY1414" s="13"/>
      <c r="AZ1414" s="13"/>
      <c r="BA1414" s="13"/>
      <c r="BB1414" s="13"/>
      <c r="BC1414" s="13"/>
      <c r="BD1414" s="13"/>
      <c r="BE1414" s="13"/>
      <c r="BF1414" s="13"/>
      <c r="BG1414" s="13"/>
    </row>
    <row r="1415" spans="1:59" x14ac:dyDescent="0.35">
      <c r="A1415" s="13"/>
      <c r="B1415" s="13"/>
      <c r="C1415" s="13"/>
      <c r="D1415" s="13"/>
      <c r="E1415" s="13"/>
      <c r="F1415" s="13"/>
      <c r="G1415" s="13"/>
      <c r="H1415" s="13"/>
      <c r="I1415" s="13"/>
      <c r="J1415" s="13"/>
      <c r="K1415" s="13"/>
      <c r="L1415" s="13"/>
      <c r="M1415" s="13"/>
      <c r="N1415" s="13"/>
      <c r="O1415" s="13"/>
      <c r="P1415" s="13"/>
      <c r="Q1415" s="13"/>
      <c r="R1415" s="13"/>
      <c r="S1415" s="13"/>
      <c r="T1415" s="13"/>
      <c r="U1415" s="13"/>
      <c r="V1415" s="13"/>
      <c r="W1415" s="13"/>
      <c r="X1415" s="13"/>
      <c r="Y1415" s="13"/>
      <c r="Z1415" s="13"/>
      <c r="AA1415" s="13"/>
      <c r="AB1415" s="13"/>
      <c r="AC1415" s="13"/>
      <c r="AD1415" s="13"/>
      <c r="AE1415" s="13"/>
      <c r="AF1415" s="13"/>
      <c r="AG1415" s="13"/>
      <c r="AH1415" s="13"/>
      <c r="AI1415" s="13"/>
      <c r="AJ1415" s="13"/>
      <c r="AK1415" s="13"/>
      <c r="AL1415" s="13"/>
      <c r="AM1415" s="13"/>
      <c r="AN1415" s="13"/>
      <c r="AO1415" s="13"/>
      <c r="AP1415" s="13"/>
      <c r="AQ1415" s="13"/>
      <c r="AR1415" s="13"/>
      <c r="AS1415" s="13"/>
      <c r="AT1415" s="13"/>
      <c r="AU1415" s="13"/>
      <c r="AV1415" s="13"/>
      <c r="AW1415" s="13"/>
      <c r="AX1415" s="13"/>
      <c r="AY1415" s="13"/>
      <c r="AZ1415" s="13"/>
      <c r="BA1415" s="13"/>
      <c r="BB1415" s="13"/>
      <c r="BC1415" s="13"/>
      <c r="BD1415" s="13"/>
      <c r="BE1415" s="13"/>
      <c r="BF1415" s="13"/>
      <c r="BG1415" s="13"/>
    </row>
    <row r="1416" spans="1:59" x14ac:dyDescent="0.35">
      <c r="A1416" s="13"/>
      <c r="B1416" s="13"/>
      <c r="C1416" s="13"/>
      <c r="D1416" s="13"/>
      <c r="E1416" s="13"/>
      <c r="F1416" s="13"/>
      <c r="G1416" s="13"/>
      <c r="H1416" s="13"/>
      <c r="I1416" s="13"/>
      <c r="J1416" s="13"/>
      <c r="K1416" s="13"/>
      <c r="L1416" s="13"/>
      <c r="M1416" s="13"/>
      <c r="N1416" s="13"/>
      <c r="O1416" s="13"/>
      <c r="P1416" s="13"/>
      <c r="Q1416" s="13"/>
      <c r="R1416" s="13"/>
      <c r="S1416" s="13"/>
      <c r="T1416" s="13"/>
      <c r="U1416" s="13"/>
      <c r="V1416" s="13"/>
      <c r="W1416" s="13"/>
      <c r="X1416" s="13"/>
      <c r="Y1416" s="13"/>
      <c r="Z1416" s="13"/>
      <c r="AA1416" s="13"/>
      <c r="AB1416" s="13"/>
      <c r="AC1416" s="13"/>
      <c r="AD1416" s="13"/>
      <c r="AE1416" s="13"/>
      <c r="AF1416" s="13"/>
      <c r="AG1416" s="13"/>
      <c r="AH1416" s="13"/>
      <c r="AI1416" s="13"/>
      <c r="AJ1416" s="13"/>
      <c r="AK1416" s="13"/>
      <c r="AL1416" s="13"/>
      <c r="AM1416" s="13"/>
      <c r="AN1416" s="13"/>
      <c r="AO1416" s="13"/>
      <c r="AP1416" s="13"/>
      <c r="AQ1416" s="13"/>
      <c r="AR1416" s="13"/>
      <c r="AS1416" s="13"/>
      <c r="AT1416" s="13"/>
      <c r="AU1416" s="13"/>
      <c r="AV1416" s="13"/>
      <c r="AW1416" s="13"/>
      <c r="AX1416" s="13"/>
      <c r="AY1416" s="13"/>
      <c r="AZ1416" s="13"/>
      <c r="BA1416" s="13"/>
      <c r="BB1416" s="13"/>
      <c r="BC1416" s="13"/>
      <c r="BD1416" s="13"/>
      <c r="BE1416" s="13"/>
      <c r="BF1416" s="13"/>
      <c r="BG1416" s="13"/>
    </row>
    <row r="1417" spans="1:59" x14ac:dyDescent="0.35">
      <c r="A1417" s="13"/>
      <c r="B1417" s="13"/>
      <c r="C1417" s="13"/>
      <c r="D1417" s="13"/>
      <c r="E1417" s="13"/>
      <c r="F1417" s="13"/>
      <c r="G1417" s="13"/>
      <c r="H1417" s="13"/>
      <c r="I1417" s="13"/>
      <c r="J1417" s="13"/>
      <c r="K1417" s="13"/>
      <c r="L1417" s="13"/>
      <c r="M1417" s="13"/>
      <c r="N1417" s="13"/>
      <c r="O1417" s="13"/>
      <c r="P1417" s="13"/>
      <c r="Q1417" s="13"/>
      <c r="R1417" s="13"/>
      <c r="S1417" s="13"/>
      <c r="T1417" s="13"/>
      <c r="U1417" s="13"/>
      <c r="V1417" s="13"/>
      <c r="W1417" s="13"/>
      <c r="X1417" s="13"/>
      <c r="Y1417" s="13"/>
      <c r="Z1417" s="13"/>
      <c r="AA1417" s="13"/>
      <c r="AB1417" s="13"/>
      <c r="AC1417" s="13"/>
      <c r="AD1417" s="13"/>
      <c r="AE1417" s="13"/>
      <c r="AF1417" s="13"/>
      <c r="AG1417" s="13"/>
      <c r="AH1417" s="13"/>
      <c r="AI1417" s="13"/>
      <c r="AJ1417" s="13"/>
      <c r="AK1417" s="13"/>
      <c r="AL1417" s="13"/>
      <c r="AM1417" s="13"/>
      <c r="AN1417" s="13"/>
      <c r="AO1417" s="13"/>
      <c r="AP1417" s="13"/>
      <c r="AQ1417" s="13"/>
      <c r="AR1417" s="13"/>
      <c r="AS1417" s="13"/>
      <c r="AT1417" s="13"/>
      <c r="AU1417" s="13"/>
      <c r="AV1417" s="13"/>
      <c r="AW1417" s="13"/>
      <c r="AX1417" s="13"/>
      <c r="AY1417" s="13"/>
      <c r="AZ1417" s="13"/>
      <c r="BA1417" s="13"/>
      <c r="BB1417" s="13"/>
      <c r="BC1417" s="13"/>
      <c r="BD1417" s="13"/>
      <c r="BE1417" s="13"/>
      <c r="BF1417" s="13"/>
      <c r="BG1417" s="13"/>
    </row>
    <row r="1418" spans="1:59" x14ac:dyDescent="0.35">
      <c r="A1418" s="13"/>
      <c r="B1418" s="13"/>
      <c r="C1418" s="13"/>
      <c r="D1418" s="13"/>
      <c r="E1418" s="13"/>
      <c r="F1418" s="13"/>
      <c r="G1418" s="13"/>
      <c r="H1418" s="13"/>
      <c r="I1418" s="13"/>
      <c r="J1418" s="13"/>
      <c r="K1418" s="13"/>
      <c r="L1418" s="13"/>
      <c r="M1418" s="13"/>
      <c r="N1418" s="13"/>
      <c r="O1418" s="13"/>
      <c r="P1418" s="13"/>
      <c r="Q1418" s="13"/>
      <c r="R1418" s="13"/>
      <c r="S1418" s="13"/>
      <c r="T1418" s="13"/>
      <c r="U1418" s="13"/>
      <c r="V1418" s="13"/>
      <c r="W1418" s="13"/>
      <c r="X1418" s="13"/>
      <c r="Y1418" s="13"/>
      <c r="Z1418" s="13"/>
      <c r="AA1418" s="13"/>
      <c r="AB1418" s="13"/>
      <c r="AC1418" s="13"/>
      <c r="AD1418" s="13"/>
      <c r="AE1418" s="13"/>
      <c r="AF1418" s="13"/>
      <c r="AG1418" s="13"/>
      <c r="AH1418" s="13"/>
      <c r="AI1418" s="13"/>
      <c r="AJ1418" s="13"/>
      <c r="AK1418" s="13"/>
      <c r="AL1418" s="13"/>
      <c r="AM1418" s="13"/>
      <c r="AN1418" s="13"/>
      <c r="AO1418" s="13"/>
      <c r="AP1418" s="13"/>
      <c r="AQ1418" s="13"/>
      <c r="AR1418" s="13"/>
      <c r="AS1418" s="13"/>
      <c r="AT1418" s="13"/>
      <c r="AU1418" s="13"/>
      <c r="AV1418" s="13"/>
      <c r="AW1418" s="13"/>
      <c r="AX1418" s="13"/>
      <c r="AY1418" s="13"/>
      <c r="AZ1418" s="13"/>
      <c r="BA1418" s="13"/>
      <c r="BB1418" s="13"/>
      <c r="BC1418" s="13"/>
      <c r="BD1418" s="13"/>
      <c r="BE1418" s="13"/>
      <c r="BF1418" s="13"/>
      <c r="BG1418" s="13"/>
    </row>
    <row r="1419" spans="1:59" x14ac:dyDescent="0.35">
      <c r="A1419" s="13"/>
      <c r="B1419" s="13"/>
      <c r="C1419" s="13"/>
      <c r="D1419" s="13"/>
      <c r="E1419" s="13"/>
      <c r="F1419" s="13"/>
      <c r="G1419" s="13"/>
      <c r="H1419" s="13"/>
      <c r="I1419" s="13"/>
      <c r="J1419" s="13"/>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c r="AK1419" s="13"/>
      <c r="AL1419" s="13"/>
      <c r="AM1419" s="13"/>
      <c r="AN1419" s="13"/>
      <c r="AO1419" s="13"/>
      <c r="AP1419" s="13"/>
      <c r="AQ1419" s="13"/>
      <c r="AR1419" s="13"/>
      <c r="AS1419" s="13"/>
      <c r="AT1419" s="13"/>
      <c r="AU1419" s="13"/>
      <c r="AV1419" s="13"/>
      <c r="AW1419" s="13"/>
      <c r="AX1419" s="13"/>
      <c r="AY1419" s="13"/>
      <c r="AZ1419" s="13"/>
      <c r="BA1419" s="13"/>
      <c r="BB1419" s="13"/>
      <c r="BC1419" s="13"/>
      <c r="BD1419" s="13"/>
      <c r="BE1419" s="13"/>
      <c r="BF1419" s="13"/>
      <c r="BG1419" s="13"/>
    </row>
    <row r="1420" spans="1:59" x14ac:dyDescent="0.35">
      <c r="A1420" s="13"/>
      <c r="B1420" s="13"/>
      <c r="C1420" s="13"/>
      <c r="D1420" s="13"/>
      <c r="E1420" s="13"/>
      <c r="F1420" s="13"/>
      <c r="G1420" s="13"/>
      <c r="H1420" s="13"/>
      <c r="I1420" s="13"/>
      <c r="J1420" s="13"/>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c r="AK1420" s="13"/>
      <c r="AL1420" s="13"/>
      <c r="AM1420" s="13"/>
      <c r="AN1420" s="13"/>
      <c r="AO1420" s="13"/>
      <c r="AP1420" s="13"/>
      <c r="AQ1420" s="13"/>
      <c r="AR1420" s="13"/>
      <c r="AS1420" s="13"/>
      <c r="AT1420" s="13"/>
      <c r="AU1420" s="13"/>
      <c r="AV1420" s="13"/>
      <c r="AW1420" s="13"/>
      <c r="AX1420" s="13"/>
      <c r="AY1420" s="13"/>
      <c r="AZ1420" s="13"/>
      <c r="BA1420" s="13"/>
      <c r="BB1420" s="13"/>
      <c r="BC1420" s="13"/>
      <c r="BD1420" s="13"/>
      <c r="BE1420" s="13"/>
      <c r="BF1420" s="13"/>
      <c r="BG1420" s="13"/>
    </row>
    <row r="1421" spans="1:59" x14ac:dyDescent="0.35">
      <c r="A1421" s="13"/>
      <c r="B1421" s="13"/>
      <c r="C1421" s="13"/>
      <c r="D1421" s="13"/>
      <c r="E1421" s="13"/>
      <c r="F1421" s="13"/>
      <c r="G1421" s="13"/>
      <c r="H1421" s="13"/>
      <c r="I1421" s="13"/>
      <c r="J1421" s="13"/>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c r="AK1421" s="13"/>
      <c r="AL1421" s="13"/>
      <c r="AM1421" s="13"/>
      <c r="AN1421" s="13"/>
      <c r="AO1421" s="13"/>
      <c r="AP1421" s="13"/>
      <c r="AQ1421" s="13"/>
      <c r="AR1421" s="13"/>
      <c r="AS1421" s="13"/>
      <c r="AT1421" s="13"/>
      <c r="AU1421" s="13"/>
      <c r="AV1421" s="13"/>
      <c r="AW1421" s="13"/>
      <c r="AX1421" s="13"/>
      <c r="AY1421" s="13"/>
      <c r="AZ1421" s="13"/>
      <c r="BA1421" s="13"/>
      <c r="BB1421" s="13"/>
      <c r="BC1421" s="13"/>
      <c r="BD1421" s="13"/>
      <c r="BE1421" s="13"/>
      <c r="BF1421" s="13"/>
      <c r="BG1421" s="13"/>
    </row>
    <row r="1422" spans="1:59" x14ac:dyDescent="0.35">
      <c r="A1422" s="13"/>
      <c r="B1422" s="13"/>
      <c r="C1422" s="13"/>
      <c r="D1422" s="13"/>
      <c r="E1422" s="13"/>
      <c r="F1422" s="13"/>
      <c r="G1422" s="13"/>
      <c r="H1422" s="13"/>
      <c r="I1422" s="13"/>
      <c r="J1422" s="13"/>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c r="AK1422" s="13"/>
      <c r="AL1422" s="13"/>
      <c r="AM1422" s="13"/>
      <c r="AN1422" s="13"/>
      <c r="AO1422" s="13"/>
      <c r="AP1422" s="13"/>
      <c r="AQ1422" s="13"/>
      <c r="AR1422" s="13"/>
      <c r="AS1422" s="13"/>
      <c r="AT1422" s="13"/>
      <c r="AU1422" s="13"/>
      <c r="AV1422" s="13"/>
      <c r="AW1422" s="13"/>
      <c r="AX1422" s="13"/>
      <c r="AY1422" s="13"/>
      <c r="AZ1422" s="13"/>
      <c r="BA1422" s="13"/>
      <c r="BB1422" s="13"/>
      <c r="BC1422" s="13"/>
      <c r="BD1422" s="13"/>
      <c r="BE1422" s="13"/>
      <c r="BF1422" s="13"/>
      <c r="BG1422" s="13"/>
    </row>
    <row r="1423" spans="1:59" x14ac:dyDescent="0.35">
      <c r="A1423" s="13"/>
      <c r="B1423" s="13"/>
      <c r="C1423" s="13"/>
      <c r="D1423" s="13"/>
      <c r="E1423" s="13"/>
      <c r="F1423" s="13"/>
      <c r="G1423" s="13"/>
      <c r="H1423" s="13"/>
      <c r="I1423" s="13"/>
      <c r="J1423" s="13"/>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c r="AK1423" s="13"/>
      <c r="AL1423" s="13"/>
      <c r="AM1423" s="13"/>
      <c r="AN1423" s="13"/>
      <c r="AO1423" s="13"/>
      <c r="AP1423" s="13"/>
      <c r="AQ1423" s="13"/>
      <c r="AR1423" s="13"/>
      <c r="AS1423" s="13"/>
      <c r="AT1423" s="13"/>
      <c r="AU1423" s="13"/>
      <c r="AV1423" s="13"/>
      <c r="AW1423" s="13"/>
      <c r="AX1423" s="13"/>
      <c r="AY1423" s="13"/>
      <c r="AZ1423" s="13"/>
      <c r="BA1423" s="13"/>
      <c r="BB1423" s="13"/>
      <c r="BC1423" s="13"/>
      <c r="BD1423" s="13"/>
      <c r="BE1423" s="13"/>
      <c r="BF1423" s="13"/>
      <c r="BG1423" s="13"/>
    </row>
    <row r="1424" spans="1:59" x14ac:dyDescent="0.35">
      <c r="A1424" s="13"/>
      <c r="B1424" s="13"/>
      <c r="C1424" s="13"/>
      <c r="D1424" s="13"/>
      <c r="E1424" s="13"/>
      <c r="F1424" s="13"/>
      <c r="G1424" s="13"/>
      <c r="H1424" s="13"/>
      <c r="I1424" s="13"/>
      <c r="J1424" s="13"/>
      <c r="K1424" s="13"/>
      <c r="L1424" s="13"/>
      <c r="M1424" s="13"/>
      <c r="N1424" s="13"/>
      <c r="O1424" s="13"/>
      <c r="P1424" s="13"/>
      <c r="Q1424" s="13"/>
      <c r="R1424" s="13"/>
      <c r="S1424" s="13"/>
      <c r="T1424" s="13"/>
      <c r="U1424" s="13"/>
      <c r="V1424" s="13"/>
      <c r="W1424" s="13"/>
      <c r="X1424" s="13"/>
      <c r="Y1424" s="13"/>
      <c r="Z1424" s="13"/>
      <c r="AA1424" s="13"/>
      <c r="AB1424" s="13"/>
      <c r="AC1424" s="13"/>
      <c r="AD1424" s="13"/>
      <c r="AE1424" s="13"/>
      <c r="AF1424" s="13"/>
      <c r="AG1424" s="13"/>
      <c r="AH1424" s="13"/>
      <c r="AI1424" s="13"/>
      <c r="AJ1424" s="13"/>
      <c r="AK1424" s="13"/>
      <c r="AL1424" s="13"/>
      <c r="AM1424" s="13"/>
      <c r="AN1424" s="13"/>
      <c r="AO1424" s="13"/>
      <c r="AP1424" s="13"/>
      <c r="AQ1424" s="13"/>
      <c r="AR1424" s="13"/>
      <c r="AS1424" s="13"/>
      <c r="AT1424" s="13"/>
      <c r="AU1424" s="13"/>
      <c r="AV1424" s="13"/>
      <c r="AW1424" s="13"/>
      <c r="AX1424" s="13"/>
      <c r="AY1424" s="13"/>
      <c r="AZ1424" s="13"/>
      <c r="BA1424" s="13"/>
      <c r="BB1424" s="13"/>
      <c r="BC1424" s="13"/>
      <c r="BD1424" s="13"/>
      <c r="BE1424" s="13"/>
      <c r="BF1424" s="13"/>
      <c r="BG1424" s="13"/>
    </row>
    <row r="1425" spans="1:59" x14ac:dyDescent="0.35">
      <c r="A1425" s="13"/>
      <c r="B1425" s="13"/>
      <c r="C1425" s="13"/>
      <c r="D1425" s="13"/>
      <c r="E1425" s="13"/>
      <c r="F1425" s="13"/>
      <c r="G1425" s="13"/>
      <c r="H1425" s="13"/>
      <c r="I1425" s="13"/>
      <c r="J1425" s="13"/>
      <c r="K1425" s="13"/>
      <c r="L1425" s="13"/>
      <c r="M1425" s="13"/>
      <c r="N1425" s="13"/>
      <c r="O1425" s="13"/>
      <c r="P1425" s="13"/>
      <c r="Q1425" s="13"/>
      <c r="R1425" s="13"/>
      <c r="S1425" s="13"/>
      <c r="T1425" s="13"/>
      <c r="U1425" s="13"/>
      <c r="V1425" s="13"/>
      <c r="W1425" s="13"/>
      <c r="X1425" s="13"/>
      <c r="Y1425" s="13"/>
      <c r="Z1425" s="13"/>
      <c r="AA1425" s="13"/>
      <c r="AB1425" s="13"/>
      <c r="AC1425" s="13"/>
      <c r="AD1425" s="13"/>
      <c r="AE1425" s="13"/>
      <c r="AF1425" s="13"/>
      <c r="AG1425" s="13"/>
      <c r="AH1425" s="13"/>
      <c r="AI1425" s="13"/>
      <c r="AJ1425" s="13"/>
      <c r="AK1425" s="13"/>
      <c r="AL1425" s="13"/>
      <c r="AM1425" s="13"/>
      <c r="AN1425" s="13"/>
      <c r="AO1425" s="13"/>
      <c r="AP1425" s="13"/>
      <c r="AQ1425" s="13"/>
      <c r="AR1425" s="13"/>
      <c r="AS1425" s="13"/>
      <c r="AT1425" s="13"/>
      <c r="AU1425" s="13"/>
      <c r="AV1425" s="13"/>
      <c r="AW1425" s="13"/>
      <c r="AX1425" s="13"/>
      <c r="AY1425" s="13"/>
      <c r="AZ1425" s="13"/>
      <c r="BA1425" s="13"/>
      <c r="BB1425" s="13"/>
      <c r="BC1425" s="13"/>
      <c r="BD1425" s="13"/>
      <c r="BE1425" s="13"/>
      <c r="BF1425" s="13"/>
      <c r="BG1425" s="13"/>
    </row>
    <row r="1426" spans="1:59" x14ac:dyDescent="0.35">
      <c r="A1426" s="13"/>
      <c r="B1426" s="13"/>
      <c r="C1426" s="13"/>
      <c r="D1426" s="13"/>
      <c r="E1426" s="13"/>
      <c r="F1426" s="13"/>
      <c r="G1426" s="13"/>
      <c r="H1426" s="13"/>
      <c r="I1426" s="13"/>
      <c r="J1426" s="13"/>
      <c r="K1426" s="13"/>
      <c r="L1426" s="13"/>
      <c r="M1426" s="13"/>
      <c r="N1426" s="13"/>
      <c r="O1426" s="13"/>
      <c r="P1426" s="13"/>
      <c r="Q1426" s="13"/>
      <c r="R1426" s="13"/>
      <c r="S1426" s="13"/>
      <c r="T1426" s="13"/>
      <c r="U1426" s="13"/>
      <c r="V1426" s="13"/>
      <c r="W1426" s="13"/>
      <c r="X1426" s="13"/>
      <c r="Y1426" s="13"/>
      <c r="Z1426" s="13"/>
      <c r="AA1426" s="13"/>
      <c r="AB1426" s="13"/>
      <c r="AC1426" s="13"/>
      <c r="AD1426" s="13"/>
      <c r="AE1426" s="13"/>
      <c r="AF1426" s="13"/>
      <c r="AG1426" s="13"/>
      <c r="AH1426" s="13"/>
      <c r="AI1426" s="13"/>
      <c r="AJ1426" s="13"/>
      <c r="AK1426" s="13"/>
      <c r="AL1426" s="13"/>
      <c r="AM1426" s="13"/>
      <c r="AN1426" s="13"/>
      <c r="AO1426" s="13"/>
      <c r="AP1426" s="13"/>
      <c r="AQ1426" s="13"/>
      <c r="AR1426" s="13"/>
      <c r="AS1426" s="13"/>
      <c r="AT1426" s="13"/>
      <c r="AU1426" s="13"/>
      <c r="AV1426" s="13"/>
      <c r="AW1426" s="13"/>
      <c r="AX1426" s="13"/>
      <c r="AY1426" s="13"/>
      <c r="AZ1426" s="13"/>
      <c r="BA1426" s="13"/>
      <c r="BB1426" s="13"/>
      <c r="BC1426" s="13"/>
      <c r="BD1426" s="13"/>
      <c r="BE1426" s="13"/>
      <c r="BF1426" s="13"/>
      <c r="BG1426" s="13"/>
    </row>
    <row r="1427" spans="1:59" x14ac:dyDescent="0.35">
      <c r="A1427" s="13"/>
      <c r="B1427" s="13"/>
      <c r="C1427" s="13"/>
      <c r="D1427" s="13"/>
      <c r="E1427" s="13"/>
      <c r="F1427" s="13"/>
      <c r="G1427" s="13"/>
      <c r="H1427" s="13"/>
      <c r="I1427" s="13"/>
      <c r="J1427" s="13"/>
      <c r="K1427" s="13"/>
      <c r="L1427" s="13"/>
      <c r="M1427" s="13"/>
      <c r="N1427" s="13"/>
      <c r="O1427" s="13"/>
      <c r="P1427" s="13"/>
      <c r="Q1427" s="13"/>
      <c r="R1427" s="13"/>
      <c r="S1427" s="13"/>
      <c r="T1427" s="13"/>
      <c r="U1427" s="13"/>
      <c r="V1427" s="13"/>
      <c r="W1427" s="13"/>
      <c r="X1427" s="13"/>
      <c r="Y1427" s="13"/>
      <c r="Z1427" s="13"/>
      <c r="AA1427" s="13"/>
      <c r="AB1427" s="13"/>
      <c r="AC1427" s="13"/>
      <c r="AD1427" s="13"/>
      <c r="AE1427" s="13"/>
      <c r="AF1427" s="13"/>
      <c r="AG1427" s="13"/>
      <c r="AH1427" s="13"/>
      <c r="AI1427" s="13"/>
      <c r="AJ1427" s="13"/>
      <c r="AK1427" s="13"/>
      <c r="AL1427" s="13"/>
      <c r="AM1427" s="13"/>
      <c r="AN1427" s="13"/>
      <c r="AO1427" s="13"/>
      <c r="AP1427" s="13"/>
      <c r="AQ1427" s="13"/>
      <c r="AR1427" s="13"/>
      <c r="AS1427" s="13"/>
      <c r="AT1427" s="13"/>
      <c r="AU1427" s="13"/>
      <c r="AV1427" s="13"/>
      <c r="AW1427" s="13"/>
      <c r="AX1427" s="13"/>
      <c r="AY1427" s="13"/>
      <c r="AZ1427" s="13"/>
      <c r="BA1427" s="13"/>
      <c r="BB1427" s="13"/>
      <c r="BC1427" s="13"/>
      <c r="BD1427" s="13"/>
      <c r="BE1427" s="13"/>
      <c r="BF1427" s="13"/>
      <c r="BG1427" s="13"/>
    </row>
    <row r="1428" spans="1:59" x14ac:dyDescent="0.35">
      <c r="A1428" s="13"/>
      <c r="B1428" s="13"/>
      <c r="C1428" s="13"/>
      <c r="D1428" s="13"/>
      <c r="E1428" s="13"/>
      <c r="F1428" s="13"/>
      <c r="G1428" s="13"/>
      <c r="H1428" s="13"/>
      <c r="I1428" s="13"/>
      <c r="J1428" s="13"/>
      <c r="K1428" s="13"/>
      <c r="L1428" s="13"/>
      <c r="M1428" s="13"/>
      <c r="N1428" s="13"/>
      <c r="O1428" s="13"/>
      <c r="P1428" s="13"/>
      <c r="Q1428" s="13"/>
      <c r="R1428" s="13"/>
      <c r="S1428" s="13"/>
      <c r="T1428" s="13"/>
      <c r="U1428" s="13"/>
      <c r="V1428" s="13"/>
      <c r="W1428" s="13"/>
      <c r="X1428" s="13"/>
      <c r="Y1428" s="13"/>
      <c r="Z1428" s="13"/>
      <c r="AA1428" s="13"/>
      <c r="AB1428" s="13"/>
      <c r="AC1428" s="13"/>
      <c r="AD1428" s="13"/>
      <c r="AE1428" s="13"/>
      <c r="AF1428" s="13"/>
      <c r="AG1428" s="13"/>
      <c r="AH1428" s="13"/>
      <c r="AI1428" s="13"/>
      <c r="AJ1428" s="13"/>
      <c r="AK1428" s="13"/>
      <c r="AL1428" s="13"/>
      <c r="AM1428" s="13"/>
      <c r="AN1428" s="13"/>
      <c r="AO1428" s="13"/>
      <c r="AP1428" s="13"/>
      <c r="AQ1428" s="13"/>
      <c r="AR1428" s="13"/>
      <c r="AS1428" s="13"/>
      <c r="AT1428" s="13"/>
      <c r="AU1428" s="13"/>
      <c r="AV1428" s="13"/>
      <c r="AW1428" s="13"/>
      <c r="AX1428" s="13"/>
      <c r="AY1428" s="13"/>
      <c r="AZ1428" s="13"/>
      <c r="BA1428" s="13"/>
      <c r="BB1428" s="13"/>
      <c r="BC1428" s="13"/>
      <c r="BD1428" s="13"/>
      <c r="BE1428" s="13"/>
      <c r="BF1428" s="13"/>
      <c r="BG1428" s="13"/>
    </row>
    <row r="1429" spans="1:59" x14ac:dyDescent="0.35">
      <c r="A1429" s="13"/>
      <c r="B1429" s="13"/>
      <c r="C1429" s="13"/>
      <c r="D1429" s="13"/>
      <c r="E1429" s="13"/>
      <c r="F1429" s="13"/>
      <c r="G1429" s="13"/>
      <c r="H1429" s="13"/>
      <c r="I1429" s="13"/>
      <c r="J1429" s="13"/>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c r="AK1429" s="13"/>
      <c r="AL1429" s="13"/>
      <c r="AM1429" s="13"/>
      <c r="AN1429" s="13"/>
      <c r="AO1429" s="13"/>
      <c r="AP1429" s="13"/>
      <c r="AQ1429" s="13"/>
      <c r="AR1429" s="13"/>
      <c r="AS1429" s="13"/>
      <c r="AT1429" s="13"/>
      <c r="AU1429" s="13"/>
      <c r="AV1429" s="13"/>
      <c r="AW1429" s="13"/>
      <c r="AX1429" s="13"/>
      <c r="AY1429" s="13"/>
      <c r="AZ1429" s="13"/>
      <c r="BA1429" s="13"/>
      <c r="BB1429" s="13"/>
      <c r="BC1429" s="13"/>
      <c r="BD1429" s="13"/>
      <c r="BE1429" s="13"/>
      <c r="BF1429" s="13"/>
      <c r="BG1429" s="13"/>
    </row>
    <row r="1430" spans="1:59" x14ac:dyDescent="0.35">
      <c r="A1430" s="13"/>
      <c r="B1430" s="13"/>
      <c r="C1430" s="13"/>
      <c r="D1430" s="13"/>
      <c r="E1430" s="13"/>
      <c r="F1430" s="13"/>
      <c r="G1430" s="13"/>
      <c r="H1430" s="13"/>
      <c r="I1430" s="13"/>
      <c r="J1430" s="13"/>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c r="AK1430" s="13"/>
      <c r="AL1430" s="13"/>
      <c r="AM1430" s="13"/>
      <c r="AN1430" s="13"/>
      <c r="AO1430" s="13"/>
      <c r="AP1430" s="13"/>
      <c r="AQ1430" s="13"/>
      <c r="AR1430" s="13"/>
      <c r="AS1430" s="13"/>
      <c r="AT1430" s="13"/>
      <c r="AU1430" s="13"/>
      <c r="AV1430" s="13"/>
      <c r="AW1430" s="13"/>
      <c r="AX1430" s="13"/>
      <c r="AY1430" s="13"/>
      <c r="AZ1430" s="13"/>
      <c r="BA1430" s="13"/>
      <c r="BB1430" s="13"/>
      <c r="BC1430" s="13"/>
      <c r="BD1430" s="13"/>
      <c r="BE1430" s="13"/>
      <c r="BF1430" s="13"/>
      <c r="BG1430" s="13"/>
    </row>
    <row r="1431" spans="1:59" x14ac:dyDescent="0.35">
      <c r="A1431" s="13"/>
      <c r="B1431" s="13"/>
      <c r="C1431" s="13"/>
      <c r="D1431" s="13"/>
      <c r="E1431" s="13"/>
      <c r="F1431" s="13"/>
      <c r="G1431" s="13"/>
      <c r="H1431" s="13"/>
      <c r="I1431" s="13"/>
      <c r="J1431" s="13"/>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c r="AK1431" s="13"/>
      <c r="AL1431" s="13"/>
      <c r="AM1431" s="13"/>
      <c r="AN1431" s="13"/>
      <c r="AO1431" s="13"/>
      <c r="AP1431" s="13"/>
      <c r="AQ1431" s="13"/>
      <c r="AR1431" s="13"/>
      <c r="AS1431" s="13"/>
      <c r="AT1431" s="13"/>
      <c r="AU1431" s="13"/>
      <c r="AV1431" s="13"/>
      <c r="AW1431" s="13"/>
      <c r="AX1431" s="13"/>
      <c r="AY1431" s="13"/>
      <c r="AZ1431" s="13"/>
      <c r="BA1431" s="13"/>
      <c r="BB1431" s="13"/>
      <c r="BC1431" s="13"/>
      <c r="BD1431" s="13"/>
      <c r="BE1431" s="13"/>
      <c r="BF1431" s="13"/>
      <c r="BG1431" s="13"/>
    </row>
    <row r="1432" spans="1:59" x14ac:dyDescent="0.35">
      <c r="A1432" s="13"/>
      <c r="B1432" s="13"/>
      <c r="C1432" s="13"/>
      <c r="D1432" s="13"/>
      <c r="E1432" s="13"/>
      <c r="F1432" s="13"/>
      <c r="G1432" s="13"/>
      <c r="H1432" s="13"/>
      <c r="I1432" s="13"/>
      <c r="J1432" s="13"/>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c r="AK1432" s="13"/>
      <c r="AL1432" s="13"/>
      <c r="AM1432" s="13"/>
      <c r="AN1432" s="13"/>
      <c r="AO1432" s="13"/>
      <c r="AP1432" s="13"/>
      <c r="AQ1432" s="13"/>
      <c r="AR1432" s="13"/>
      <c r="AS1432" s="13"/>
      <c r="AT1432" s="13"/>
      <c r="AU1432" s="13"/>
      <c r="AV1432" s="13"/>
      <c r="AW1432" s="13"/>
      <c r="AX1432" s="13"/>
      <c r="AY1432" s="13"/>
      <c r="AZ1432" s="13"/>
      <c r="BA1432" s="13"/>
      <c r="BB1432" s="13"/>
      <c r="BC1432" s="13"/>
      <c r="BD1432" s="13"/>
      <c r="BE1432" s="13"/>
      <c r="BF1432" s="13"/>
      <c r="BG1432" s="13"/>
    </row>
    <row r="1433" spans="1:59" x14ac:dyDescent="0.35">
      <c r="A1433" s="13"/>
      <c r="B1433" s="13"/>
      <c r="C1433" s="13"/>
      <c r="D1433" s="13"/>
      <c r="E1433" s="13"/>
      <c r="F1433" s="13"/>
      <c r="G1433" s="13"/>
      <c r="H1433" s="13"/>
      <c r="I1433" s="13"/>
      <c r="J1433" s="13"/>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c r="AK1433" s="13"/>
      <c r="AL1433" s="13"/>
      <c r="AM1433" s="13"/>
      <c r="AN1433" s="13"/>
      <c r="AO1433" s="13"/>
      <c r="AP1433" s="13"/>
      <c r="AQ1433" s="13"/>
      <c r="AR1433" s="13"/>
      <c r="AS1433" s="13"/>
      <c r="AT1433" s="13"/>
      <c r="AU1433" s="13"/>
      <c r="AV1433" s="13"/>
      <c r="AW1433" s="13"/>
      <c r="AX1433" s="13"/>
      <c r="AY1433" s="13"/>
      <c r="AZ1433" s="13"/>
      <c r="BA1433" s="13"/>
      <c r="BB1433" s="13"/>
      <c r="BC1433" s="13"/>
      <c r="BD1433" s="13"/>
      <c r="BE1433" s="13"/>
      <c r="BF1433" s="13"/>
      <c r="BG1433" s="13"/>
    </row>
    <row r="1434" spans="1:59" x14ac:dyDescent="0.35">
      <c r="A1434" s="13"/>
      <c r="B1434" s="13"/>
      <c r="C1434" s="13"/>
      <c r="D1434" s="13"/>
      <c r="E1434" s="13"/>
      <c r="F1434" s="13"/>
      <c r="G1434" s="13"/>
      <c r="H1434" s="13"/>
      <c r="I1434" s="13"/>
      <c r="J1434" s="13"/>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c r="AK1434" s="13"/>
      <c r="AL1434" s="13"/>
      <c r="AM1434" s="13"/>
      <c r="AN1434" s="13"/>
      <c r="AO1434" s="13"/>
      <c r="AP1434" s="13"/>
      <c r="AQ1434" s="13"/>
      <c r="AR1434" s="13"/>
      <c r="AS1434" s="13"/>
      <c r="AT1434" s="13"/>
      <c r="AU1434" s="13"/>
      <c r="AV1434" s="13"/>
      <c r="AW1434" s="13"/>
      <c r="AX1434" s="13"/>
      <c r="AY1434" s="13"/>
      <c r="AZ1434" s="13"/>
      <c r="BA1434" s="13"/>
      <c r="BB1434" s="13"/>
      <c r="BC1434" s="13"/>
      <c r="BD1434" s="13"/>
      <c r="BE1434" s="13"/>
      <c r="BF1434" s="13"/>
      <c r="BG1434" s="13"/>
    </row>
    <row r="1435" spans="1:59" x14ac:dyDescent="0.35">
      <c r="A1435" s="13"/>
      <c r="B1435" s="13"/>
      <c r="C1435" s="13"/>
      <c r="D1435" s="13"/>
      <c r="E1435" s="13"/>
      <c r="F1435" s="13"/>
      <c r="G1435" s="13"/>
      <c r="H1435" s="13"/>
      <c r="I1435" s="13"/>
      <c r="J1435" s="13"/>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c r="AK1435" s="13"/>
      <c r="AL1435" s="13"/>
      <c r="AM1435" s="13"/>
      <c r="AN1435" s="13"/>
      <c r="AO1435" s="13"/>
      <c r="AP1435" s="13"/>
      <c r="AQ1435" s="13"/>
      <c r="AR1435" s="13"/>
      <c r="AS1435" s="13"/>
      <c r="AT1435" s="13"/>
      <c r="AU1435" s="13"/>
      <c r="AV1435" s="13"/>
      <c r="AW1435" s="13"/>
      <c r="AX1435" s="13"/>
      <c r="AY1435" s="13"/>
      <c r="AZ1435" s="13"/>
      <c r="BA1435" s="13"/>
      <c r="BB1435" s="13"/>
      <c r="BC1435" s="13"/>
      <c r="BD1435" s="13"/>
      <c r="BE1435" s="13"/>
      <c r="BF1435" s="13"/>
      <c r="BG1435" s="13"/>
    </row>
    <row r="1436" spans="1:59" x14ac:dyDescent="0.35">
      <c r="A1436" s="13"/>
      <c r="B1436" s="13"/>
      <c r="C1436" s="13"/>
      <c r="D1436" s="13"/>
      <c r="E1436" s="13"/>
      <c r="F1436" s="13"/>
      <c r="G1436" s="13"/>
      <c r="H1436" s="13"/>
      <c r="I1436" s="13"/>
      <c r="J1436" s="13"/>
      <c r="K1436" s="13"/>
      <c r="L1436" s="13"/>
      <c r="M1436" s="13"/>
      <c r="N1436" s="13"/>
      <c r="O1436" s="13"/>
      <c r="P1436" s="13"/>
      <c r="Q1436" s="13"/>
      <c r="R1436" s="13"/>
      <c r="S1436" s="13"/>
      <c r="T1436" s="13"/>
      <c r="U1436" s="13"/>
      <c r="V1436" s="13"/>
      <c r="W1436" s="13"/>
      <c r="X1436" s="13"/>
      <c r="Y1436" s="13"/>
      <c r="Z1436" s="13"/>
      <c r="AA1436" s="13"/>
      <c r="AB1436" s="13"/>
      <c r="AC1436" s="13"/>
      <c r="AD1436" s="13"/>
      <c r="AE1436" s="13"/>
      <c r="AF1436" s="13"/>
      <c r="AG1436" s="13"/>
      <c r="AH1436" s="13"/>
      <c r="AI1436" s="13"/>
      <c r="AJ1436" s="13"/>
      <c r="AK1436" s="13"/>
      <c r="AL1436" s="13"/>
      <c r="AM1436" s="13"/>
      <c r="AN1436" s="13"/>
      <c r="AO1436" s="13"/>
      <c r="AP1436" s="13"/>
      <c r="AQ1436" s="13"/>
      <c r="AR1436" s="13"/>
      <c r="AS1436" s="13"/>
      <c r="AT1436" s="13"/>
      <c r="AU1436" s="13"/>
      <c r="AV1436" s="13"/>
      <c r="AW1436" s="13"/>
      <c r="AX1436" s="13"/>
      <c r="AY1436" s="13"/>
      <c r="AZ1436" s="13"/>
      <c r="BA1436" s="13"/>
      <c r="BB1436" s="13"/>
      <c r="BC1436" s="13"/>
      <c r="BD1436" s="13"/>
      <c r="BE1436" s="13"/>
      <c r="BF1436" s="13"/>
      <c r="BG1436" s="13"/>
    </row>
    <row r="1437" spans="1:59" x14ac:dyDescent="0.35">
      <c r="A1437" s="13"/>
      <c r="B1437" s="13"/>
      <c r="C1437" s="13"/>
      <c r="D1437" s="13"/>
      <c r="E1437" s="13"/>
      <c r="F1437" s="13"/>
      <c r="G1437" s="13"/>
      <c r="H1437" s="13"/>
      <c r="I1437" s="13"/>
      <c r="J1437" s="13"/>
      <c r="K1437" s="13"/>
      <c r="L1437" s="13"/>
      <c r="M1437" s="13"/>
      <c r="N1437" s="13"/>
      <c r="O1437" s="13"/>
      <c r="P1437" s="13"/>
      <c r="Q1437" s="13"/>
      <c r="R1437" s="13"/>
      <c r="S1437" s="13"/>
      <c r="T1437" s="13"/>
      <c r="U1437" s="13"/>
      <c r="V1437" s="13"/>
      <c r="W1437" s="13"/>
      <c r="X1437" s="13"/>
      <c r="Y1437" s="13"/>
      <c r="Z1437" s="13"/>
      <c r="AA1437" s="13"/>
      <c r="AB1437" s="13"/>
      <c r="AC1437" s="13"/>
      <c r="AD1437" s="13"/>
      <c r="AE1437" s="13"/>
      <c r="AF1437" s="13"/>
      <c r="AG1437" s="13"/>
      <c r="AH1437" s="13"/>
      <c r="AI1437" s="13"/>
      <c r="AJ1437" s="13"/>
      <c r="AK1437" s="13"/>
      <c r="AL1437" s="13"/>
      <c r="AM1437" s="13"/>
      <c r="AN1437" s="13"/>
      <c r="AO1437" s="13"/>
      <c r="AP1437" s="13"/>
      <c r="AQ1437" s="13"/>
      <c r="AR1437" s="13"/>
      <c r="AS1437" s="13"/>
      <c r="AT1437" s="13"/>
      <c r="AU1437" s="13"/>
      <c r="AV1437" s="13"/>
      <c r="AW1437" s="13"/>
      <c r="AX1437" s="13"/>
      <c r="AY1437" s="13"/>
      <c r="AZ1437" s="13"/>
      <c r="BA1437" s="13"/>
      <c r="BB1437" s="13"/>
      <c r="BC1437" s="13"/>
      <c r="BD1437" s="13"/>
      <c r="BE1437" s="13"/>
      <c r="BF1437" s="13"/>
      <c r="BG1437" s="13"/>
    </row>
    <row r="1438" spans="1:59" x14ac:dyDescent="0.35">
      <c r="A1438" s="13"/>
      <c r="B1438" s="13"/>
      <c r="C1438" s="13"/>
      <c r="D1438" s="13"/>
      <c r="E1438" s="13"/>
      <c r="F1438" s="13"/>
      <c r="G1438" s="13"/>
      <c r="H1438" s="13"/>
      <c r="I1438" s="13"/>
      <c r="J1438" s="13"/>
      <c r="K1438" s="13"/>
      <c r="L1438" s="13"/>
      <c r="M1438" s="13"/>
      <c r="N1438" s="13"/>
      <c r="O1438" s="13"/>
      <c r="P1438" s="13"/>
      <c r="Q1438" s="13"/>
      <c r="R1438" s="13"/>
      <c r="S1438" s="13"/>
      <c r="T1438" s="13"/>
      <c r="U1438" s="13"/>
      <c r="V1438" s="13"/>
      <c r="W1438" s="13"/>
      <c r="X1438" s="13"/>
      <c r="Y1438" s="13"/>
      <c r="Z1438" s="13"/>
      <c r="AA1438" s="13"/>
      <c r="AB1438" s="13"/>
      <c r="AC1438" s="13"/>
      <c r="AD1438" s="13"/>
      <c r="AE1438" s="13"/>
      <c r="AF1438" s="13"/>
      <c r="AG1438" s="13"/>
      <c r="AH1438" s="13"/>
      <c r="AI1438" s="13"/>
      <c r="AJ1438" s="13"/>
      <c r="AK1438" s="13"/>
      <c r="AL1438" s="13"/>
      <c r="AM1438" s="13"/>
      <c r="AN1438" s="13"/>
      <c r="AO1438" s="13"/>
      <c r="AP1438" s="13"/>
      <c r="AQ1438" s="13"/>
      <c r="AR1438" s="13"/>
      <c r="AS1438" s="13"/>
      <c r="AT1438" s="13"/>
      <c r="AU1438" s="13"/>
      <c r="AV1438" s="13"/>
      <c r="AW1438" s="13"/>
      <c r="AX1438" s="13"/>
      <c r="AY1438" s="13"/>
      <c r="AZ1438" s="13"/>
      <c r="BA1438" s="13"/>
      <c r="BB1438" s="13"/>
      <c r="BC1438" s="13"/>
      <c r="BD1438" s="13"/>
      <c r="BE1438" s="13"/>
      <c r="BF1438" s="13"/>
      <c r="BG1438" s="13"/>
    </row>
    <row r="1439" spans="1:59" x14ac:dyDescent="0.35">
      <c r="A1439" s="13"/>
      <c r="B1439" s="13"/>
      <c r="C1439" s="13"/>
      <c r="D1439" s="13"/>
      <c r="E1439" s="13"/>
      <c r="F1439" s="13"/>
      <c r="G1439" s="13"/>
      <c r="H1439" s="13"/>
      <c r="I1439" s="13"/>
      <c r="J1439" s="13"/>
      <c r="K1439" s="13"/>
      <c r="L1439" s="13"/>
      <c r="M1439" s="13"/>
      <c r="N1439" s="13"/>
      <c r="O1439" s="13"/>
      <c r="P1439" s="13"/>
      <c r="Q1439" s="13"/>
      <c r="R1439" s="13"/>
      <c r="S1439" s="13"/>
      <c r="T1439" s="13"/>
      <c r="U1439" s="13"/>
      <c r="V1439" s="13"/>
      <c r="W1439" s="13"/>
      <c r="X1439" s="13"/>
      <c r="Y1439" s="13"/>
      <c r="Z1439" s="13"/>
      <c r="AA1439" s="13"/>
      <c r="AB1439" s="13"/>
      <c r="AC1439" s="13"/>
      <c r="AD1439" s="13"/>
      <c r="AE1439" s="13"/>
      <c r="AF1439" s="13"/>
      <c r="AG1439" s="13"/>
      <c r="AH1439" s="13"/>
      <c r="AI1439" s="13"/>
      <c r="AJ1439" s="13"/>
      <c r="AK1439" s="13"/>
      <c r="AL1439" s="13"/>
      <c r="AM1439" s="13"/>
      <c r="AN1439" s="13"/>
      <c r="AO1439" s="13"/>
      <c r="AP1439" s="13"/>
      <c r="AQ1439" s="13"/>
      <c r="AR1439" s="13"/>
      <c r="AS1439" s="13"/>
      <c r="AT1439" s="13"/>
      <c r="AU1439" s="13"/>
      <c r="AV1439" s="13"/>
      <c r="AW1439" s="13"/>
      <c r="AX1439" s="13"/>
      <c r="AY1439" s="13"/>
      <c r="AZ1439" s="13"/>
      <c r="BA1439" s="13"/>
      <c r="BB1439" s="13"/>
      <c r="BC1439" s="13"/>
      <c r="BD1439" s="13"/>
      <c r="BE1439" s="13"/>
      <c r="BF1439" s="13"/>
      <c r="BG1439" s="13"/>
    </row>
    <row r="1440" spans="1:59" x14ac:dyDescent="0.35">
      <c r="A1440" s="13"/>
      <c r="B1440" s="13"/>
      <c r="C1440" s="13"/>
      <c r="D1440" s="13"/>
      <c r="E1440" s="13"/>
      <c r="F1440" s="13"/>
      <c r="G1440" s="13"/>
      <c r="H1440" s="13"/>
      <c r="I1440" s="13"/>
      <c r="J1440" s="13"/>
      <c r="K1440" s="13"/>
      <c r="L1440" s="13"/>
      <c r="M1440" s="13"/>
      <c r="N1440" s="13"/>
      <c r="O1440" s="13"/>
      <c r="P1440" s="13"/>
      <c r="Q1440" s="13"/>
      <c r="R1440" s="13"/>
      <c r="S1440" s="13"/>
      <c r="T1440" s="13"/>
      <c r="U1440" s="13"/>
      <c r="V1440" s="13"/>
      <c r="W1440" s="13"/>
      <c r="X1440" s="13"/>
      <c r="Y1440" s="13"/>
      <c r="Z1440" s="13"/>
      <c r="AA1440" s="13"/>
      <c r="AB1440" s="13"/>
      <c r="AC1440" s="13"/>
      <c r="AD1440" s="13"/>
      <c r="AE1440" s="13"/>
      <c r="AF1440" s="13"/>
      <c r="AG1440" s="13"/>
      <c r="AH1440" s="13"/>
      <c r="AI1440" s="13"/>
      <c r="AJ1440" s="13"/>
      <c r="AK1440" s="13"/>
      <c r="AL1440" s="13"/>
      <c r="AM1440" s="13"/>
      <c r="AN1440" s="13"/>
      <c r="AO1440" s="13"/>
      <c r="AP1440" s="13"/>
      <c r="AQ1440" s="13"/>
      <c r="AR1440" s="13"/>
      <c r="AS1440" s="13"/>
      <c r="AT1440" s="13"/>
      <c r="AU1440" s="13"/>
      <c r="AV1440" s="13"/>
      <c r="AW1440" s="13"/>
      <c r="AX1440" s="13"/>
      <c r="AY1440" s="13"/>
      <c r="AZ1440" s="13"/>
      <c r="BA1440" s="13"/>
      <c r="BB1440" s="13"/>
      <c r="BC1440" s="13"/>
      <c r="BD1440" s="13"/>
      <c r="BE1440" s="13"/>
      <c r="BF1440" s="13"/>
      <c r="BG1440" s="13"/>
    </row>
    <row r="1441" spans="1:59" x14ac:dyDescent="0.35">
      <c r="A1441" s="13"/>
      <c r="B1441" s="13"/>
      <c r="C1441" s="13"/>
      <c r="D1441" s="13"/>
      <c r="E1441" s="13"/>
      <c r="F1441" s="13"/>
      <c r="G1441" s="13"/>
      <c r="H1441" s="13"/>
      <c r="I1441" s="13"/>
      <c r="J1441" s="13"/>
      <c r="K1441" s="13"/>
      <c r="L1441" s="13"/>
      <c r="M1441" s="13"/>
      <c r="N1441" s="13"/>
      <c r="O1441" s="13"/>
      <c r="P1441" s="13"/>
      <c r="Q1441" s="13"/>
      <c r="R1441" s="13"/>
      <c r="S1441" s="13"/>
      <c r="T1441" s="13"/>
      <c r="U1441" s="13"/>
      <c r="V1441" s="13"/>
      <c r="W1441" s="13"/>
      <c r="X1441" s="13"/>
      <c r="Y1441" s="13"/>
      <c r="Z1441" s="13"/>
      <c r="AA1441" s="13"/>
      <c r="AB1441" s="13"/>
      <c r="AC1441" s="13"/>
      <c r="AD1441" s="13"/>
      <c r="AE1441" s="13"/>
      <c r="AF1441" s="13"/>
      <c r="AG1441" s="13"/>
      <c r="AH1441" s="13"/>
      <c r="AI1441" s="13"/>
      <c r="AJ1441" s="13"/>
      <c r="AK1441" s="13"/>
      <c r="AL1441" s="13"/>
      <c r="AM1441" s="13"/>
      <c r="AN1441" s="13"/>
      <c r="AO1441" s="13"/>
      <c r="AP1441" s="13"/>
      <c r="AQ1441" s="13"/>
      <c r="AR1441" s="13"/>
      <c r="AS1441" s="13"/>
      <c r="AT1441" s="13"/>
      <c r="AU1441" s="13"/>
      <c r="AV1441" s="13"/>
      <c r="AW1441" s="13"/>
      <c r="AX1441" s="13"/>
      <c r="AY1441" s="13"/>
      <c r="AZ1441" s="13"/>
      <c r="BA1441" s="13"/>
      <c r="BB1441" s="13"/>
      <c r="BC1441" s="13"/>
      <c r="BD1441" s="13"/>
      <c r="BE1441" s="13"/>
      <c r="BF1441" s="13"/>
      <c r="BG1441" s="13"/>
    </row>
    <row r="1442" spans="1:59" x14ac:dyDescent="0.35">
      <c r="A1442" s="13"/>
      <c r="B1442" s="13"/>
      <c r="C1442" s="13"/>
      <c r="D1442" s="13"/>
      <c r="E1442" s="13"/>
      <c r="F1442" s="13"/>
      <c r="G1442" s="13"/>
      <c r="H1442" s="13"/>
      <c r="I1442" s="13"/>
      <c r="J1442" s="13"/>
      <c r="K1442" s="13"/>
      <c r="L1442" s="13"/>
      <c r="M1442" s="13"/>
      <c r="N1442" s="13"/>
      <c r="O1442" s="13"/>
      <c r="P1442" s="13"/>
      <c r="Q1442" s="13"/>
      <c r="R1442" s="13"/>
      <c r="S1442" s="13"/>
      <c r="T1442" s="13"/>
      <c r="U1442" s="13"/>
      <c r="V1442" s="13"/>
      <c r="W1442" s="13"/>
      <c r="X1442" s="13"/>
      <c r="Y1442" s="13"/>
      <c r="Z1442" s="13"/>
      <c r="AA1442" s="13"/>
      <c r="AB1442" s="13"/>
      <c r="AC1442" s="13"/>
      <c r="AD1442" s="13"/>
      <c r="AE1442" s="13"/>
      <c r="AF1442" s="13"/>
      <c r="AG1442" s="13"/>
      <c r="AH1442" s="13"/>
      <c r="AI1442" s="13"/>
      <c r="AJ1442" s="13"/>
      <c r="AK1442" s="13"/>
      <c r="AL1442" s="13"/>
      <c r="AM1442" s="13"/>
      <c r="AN1442" s="13"/>
      <c r="AO1442" s="13"/>
      <c r="AP1442" s="13"/>
      <c r="AQ1442" s="13"/>
      <c r="AR1442" s="13"/>
      <c r="AS1442" s="13"/>
      <c r="AT1442" s="13"/>
      <c r="AU1442" s="13"/>
      <c r="AV1442" s="13"/>
      <c r="AW1442" s="13"/>
      <c r="AX1442" s="13"/>
      <c r="AY1442" s="13"/>
      <c r="AZ1442" s="13"/>
      <c r="BA1442" s="13"/>
      <c r="BB1442" s="13"/>
      <c r="BC1442" s="13"/>
      <c r="BD1442" s="13"/>
      <c r="BE1442" s="13"/>
      <c r="BF1442" s="13"/>
      <c r="BG1442" s="13"/>
    </row>
    <row r="1443" spans="1:59" x14ac:dyDescent="0.35">
      <c r="A1443" s="13"/>
      <c r="B1443" s="13"/>
      <c r="C1443" s="13"/>
      <c r="D1443" s="13"/>
      <c r="E1443" s="13"/>
      <c r="F1443" s="13"/>
      <c r="G1443" s="13"/>
      <c r="H1443" s="13"/>
      <c r="I1443" s="13"/>
      <c r="J1443" s="13"/>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c r="AK1443" s="13"/>
      <c r="AL1443" s="13"/>
      <c r="AM1443" s="13"/>
      <c r="AN1443" s="13"/>
      <c r="AO1443" s="13"/>
      <c r="AP1443" s="13"/>
      <c r="AQ1443" s="13"/>
      <c r="AR1443" s="13"/>
      <c r="AS1443" s="13"/>
      <c r="AT1443" s="13"/>
      <c r="AU1443" s="13"/>
      <c r="AV1443" s="13"/>
      <c r="AW1443" s="13"/>
      <c r="AX1443" s="13"/>
      <c r="AY1443" s="13"/>
      <c r="AZ1443" s="13"/>
      <c r="BA1443" s="13"/>
      <c r="BB1443" s="13"/>
      <c r="BC1443" s="13"/>
      <c r="BD1443" s="13"/>
      <c r="BE1443" s="13"/>
      <c r="BF1443" s="13"/>
      <c r="BG1443" s="13"/>
    </row>
    <row r="1444" spans="1:59" x14ac:dyDescent="0.35">
      <c r="A1444" s="13"/>
      <c r="B1444" s="13"/>
      <c r="C1444" s="13"/>
      <c r="D1444" s="13"/>
      <c r="E1444" s="13"/>
      <c r="F1444" s="13"/>
      <c r="G1444" s="13"/>
      <c r="H1444" s="13"/>
      <c r="I1444" s="13"/>
      <c r="J1444" s="13"/>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c r="AK1444" s="13"/>
      <c r="AL1444" s="13"/>
      <c r="AM1444" s="13"/>
      <c r="AN1444" s="13"/>
      <c r="AO1444" s="13"/>
      <c r="AP1444" s="13"/>
      <c r="AQ1444" s="13"/>
      <c r="AR1444" s="13"/>
      <c r="AS1444" s="13"/>
      <c r="AT1444" s="13"/>
      <c r="AU1444" s="13"/>
      <c r="AV1444" s="13"/>
      <c r="AW1444" s="13"/>
      <c r="AX1444" s="13"/>
      <c r="AY1444" s="13"/>
      <c r="AZ1444" s="13"/>
      <c r="BA1444" s="13"/>
      <c r="BB1444" s="13"/>
      <c r="BC1444" s="13"/>
      <c r="BD1444" s="13"/>
      <c r="BE1444" s="13"/>
      <c r="BF1444" s="13"/>
      <c r="BG1444" s="13"/>
    </row>
    <row r="1445" spans="1:59" x14ac:dyDescent="0.35">
      <c r="A1445" s="13"/>
      <c r="B1445" s="13"/>
      <c r="C1445" s="13"/>
      <c r="D1445" s="13"/>
      <c r="E1445" s="13"/>
      <c r="F1445" s="13"/>
      <c r="G1445" s="13"/>
      <c r="H1445" s="13"/>
      <c r="I1445" s="13"/>
      <c r="J1445" s="13"/>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c r="AK1445" s="13"/>
      <c r="AL1445" s="13"/>
      <c r="AM1445" s="13"/>
      <c r="AN1445" s="13"/>
      <c r="AO1445" s="13"/>
      <c r="AP1445" s="13"/>
      <c r="AQ1445" s="13"/>
      <c r="AR1445" s="13"/>
      <c r="AS1445" s="13"/>
      <c r="AT1445" s="13"/>
      <c r="AU1445" s="13"/>
      <c r="AV1445" s="13"/>
      <c r="AW1445" s="13"/>
      <c r="AX1445" s="13"/>
      <c r="AY1445" s="13"/>
      <c r="AZ1445" s="13"/>
      <c r="BA1445" s="13"/>
      <c r="BB1445" s="13"/>
      <c r="BC1445" s="13"/>
      <c r="BD1445" s="13"/>
      <c r="BE1445" s="13"/>
      <c r="BF1445" s="13"/>
      <c r="BG1445" s="13"/>
    </row>
    <row r="1446" spans="1:59" x14ac:dyDescent="0.35">
      <c r="A1446" s="13"/>
      <c r="B1446" s="13"/>
      <c r="C1446" s="13"/>
      <c r="D1446" s="13"/>
      <c r="E1446" s="13"/>
      <c r="F1446" s="13"/>
      <c r="G1446" s="13"/>
      <c r="H1446" s="13"/>
      <c r="I1446" s="13"/>
      <c r="J1446" s="13"/>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c r="AK1446" s="13"/>
      <c r="AL1446" s="13"/>
      <c r="AM1446" s="13"/>
      <c r="AN1446" s="13"/>
      <c r="AO1446" s="13"/>
      <c r="AP1446" s="13"/>
      <c r="AQ1446" s="13"/>
      <c r="AR1446" s="13"/>
      <c r="AS1446" s="13"/>
      <c r="AT1446" s="13"/>
      <c r="AU1446" s="13"/>
      <c r="AV1446" s="13"/>
      <c r="AW1446" s="13"/>
      <c r="AX1446" s="13"/>
      <c r="AY1446" s="13"/>
      <c r="AZ1446" s="13"/>
      <c r="BA1446" s="13"/>
      <c r="BB1446" s="13"/>
      <c r="BC1446" s="13"/>
      <c r="BD1446" s="13"/>
      <c r="BE1446" s="13"/>
      <c r="BF1446" s="13"/>
      <c r="BG1446" s="13"/>
    </row>
    <row r="1447" spans="1:59" x14ac:dyDescent="0.35">
      <c r="A1447" s="13"/>
      <c r="B1447" s="13"/>
      <c r="C1447" s="13"/>
      <c r="D1447" s="13"/>
      <c r="E1447" s="13"/>
      <c r="F1447" s="13"/>
      <c r="G1447" s="13"/>
      <c r="H1447" s="13"/>
      <c r="I1447" s="13"/>
      <c r="J1447" s="13"/>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c r="AK1447" s="13"/>
      <c r="AL1447" s="13"/>
      <c r="AM1447" s="13"/>
      <c r="AN1447" s="13"/>
      <c r="AO1447" s="13"/>
      <c r="AP1447" s="13"/>
      <c r="AQ1447" s="13"/>
      <c r="AR1447" s="13"/>
      <c r="AS1447" s="13"/>
      <c r="AT1447" s="13"/>
      <c r="AU1447" s="13"/>
      <c r="AV1447" s="13"/>
      <c r="AW1447" s="13"/>
      <c r="AX1447" s="13"/>
      <c r="AY1447" s="13"/>
      <c r="AZ1447" s="13"/>
      <c r="BA1447" s="13"/>
      <c r="BB1447" s="13"/>
      <c r="BC1447" s="13"/>
      <c r="BD1447" s="13"/>
      <c r="BE1447" s="13"/>
      <c r="BF1447" s="13"/>
      <c r="BG1447" s="13"/>
    </row>
    <row r="1448" spans="1:59" x14ac:dyDescent="0.35">
      <c r="A1448" s="13"/>
      <c r="B1448" s="13"/>
      <c r="C1448" s="13"/>
      <c r="D1448" s="13"/>
      <c r="E1448" s="13"/>
      <c r="F1448" s="13"/>
      <c r="G1448" s="13"/>
      <c r="H1448" s="13"/>
      <c r="I1448" s="13"/>
      <c r="J1448" s="13"/>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c r="AK1448" s="13"/>
      <c r="AL1448" s="13"/>
      <c r="AM1448" s="13"/>
      <c r="AN1448" s="13"/>
      <c r="AO1448" s="13"/>
      <c r="AP1448" s="13"/>
      <c r="AQ1448" s="13"/>
      <c r="AR1448" s="13"/>
      <c r="AS1448" s="13"/>
      <c r="AT1448" s="13"/>
      <c r="AU1448" s="13"/>
      <c r="AV1448" s="13"/>
      <c r="AW1448" s="13"/>
      <c r="AX1448" s="13"/>
      <c r="AY1448" s="13"/>
      <c r="AZ1448" s="13"/>
      <c r="BA1448" s="13"/>
      <c r="BB1448" s="13"/>
      <c r="BC1448" s="13"/>
      <c r="BD1448" s="13"/>
      <c r="BE1448" s="13"/>
      <c r="BF1448" s="13"/>
      <c r="BG1448" s="13"/>
    </row>
    <row r="1449" spans="1:59" x14ac:dyDescent="0.35">
      <c r="A1449" s="13"/>
      <c r="B1449" s="13"/>
      <c r="C1449" s="13"/>
      <c r="D1449" s="13"/>
      <c r="E1449" s="13"/>
      <c r="F1449" s="13"/>
      <c r="G1449" s="13"/>
      <c r="H1449" s="13"/>
      <c r="I1449" s="13"/>
      <c r="J1449" s="13"/>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c r="AK1449" s="13"/>
      <c r="AL1449" s="13"/>
      <c r="AM1449" s="13"/>
      <c r="AN1449" s="13"/>
      <c r="AO1449" s="13"/>
      <c r="AP1449" s="13"/>
      <c r="AQ1449" s="13"/>
      <c r="AR1449" s="13"/>
      <c r="AS1449" s="13"/>
      <c r="AT1449" s="13"/>
      <c r="AU1449" s="13"/>
      <c r="AV1449" s="13"/>
      <c r="AW1449" s="13"/>
      <c r="AX1449" s="13"/>
      <c r="AY1449" s="13"/>
      <c r="AZ1449" s="13"/>
      <c r="BA1449" s="13"/>
      <c r="BB1449" s="13"/>
      <c r="BC1449" s="13"/>
      <c r="BD1449" s="13"/>
      <c r="BE1449" s="13"/>
      <c r="BF1449" s="13"/>
      <c r="BG1449" s="13"/>
    </row>
    <row r="1450" spans="1:59" x14ac:dyDescent="0.35">
      <c r="A1450" s="13"/>
      <c r="B1450" s="13"/>
      <c r="C1450" s="13"/>
      <c r="D1450" s="13"/>
      <c r="E1450" s="13"/>
      <c r="F1450" s="13"/>
      <c r="G1450" s="13"/>
      <c r="H1450" s="13"/>
      <c r="I1450" s="13"/>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c r="AK1450" s="13"/>
      <c r="AL1450" s="13"/>
      <c r="AM1450" s="13"/>
      <c r="AN1450" s="13"/>
      <c r="AO1450" s="13"/>
      <c r="AP1450" s="13"/>
      <c r="AQ1450" s="13"/>
      <c r="AR1450" s="13"/>
      <c r="AS1450" s="13"/>
      <c r="AT1450" s="13"/>
      <c r="AU1450" s="13"/>
      <c r="AV1450" s="13"/>
      <c r="AW1450" s="13"/>
      <c r="AX1450" s="13"/>
      <c r="AY1450" s="13"/>
      <c r="AZ1450" s="13"/>
      <c r="BA1450" s="13"/>
      <c r="BB1450" s="13"/>
      <c r="BC1450" s="13"/>
      <c r="BD1450" s="13"/>
      <c r="BE1450" s="13"/>
      <c r="BF1450" s="13"/>
      <c r="BG1450" s="13"/>
    </row>
    <row r="1451" spans="1:59" x14ac:dyDescent="0.35">
      <c r="A1451" s="13"/>
      <c r="B1451" s="13"/>
      <c r="C1451" s="13"/>
      <c r="D1451" s="13"/>
      <c r="E1451" s="13"/>
      <c r="F1451" s="13"/>
      <c r="G1451" s="13"/>
      <c r="H1451" s="13"/>
      <c r="I1451" s="13"/>
      <c r="J1451" s="13"/>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c r="AK1451" s="13"/>
      <c r="AL1451" s="13"/>
      <c r="AM1451" s="13"/>
      <c r="AN1451" s="13"/>
      <c r="AO1451" s="13"/>
      <c r="AP1451" s="13"/>
      <c r="AQ1451" s="13"/>
      <c r="AR1451" s="13"/>
      <c r="AS1451" s="13"/>
      <c r="AT1451" s="13"/>
      <c r="AU1451" s="13"/>
      <c r="AV1451" s="13"/>
      <c r="AW1451" s="13"/>
      <c r="AX1451" s="13"/>
      <c r="AY1451" s="13"/>
      <c r="AZ1451" s="13"/>
      <c r="BA1451" s="13"/>
      <c r="BB1451" s="13"/>
      <c r="BC1451" s="13"/>
      <c r="BD1451" s="13"/>
      <c r="BE1451" s="13"/>
      <c r="BF1451" s="13"/>
      <c r="BG1451" s="13"/>
    </row>
    <row r="1452" spans="1:59" x14ac:dyDescent="0.35">
      <c r="A1452" s="13"/>
      <c r="B1452" s="13"/>
      <c r="C1452" s="13"/>
      <c r="D1452" s="13"/>
      <c r="E1452" s="13"/>
      <c r="F1452" s="13"/>
      <c r="G1452" s="13"/>
      <c r="H1452" s="13"/>
      <c r="I1452" s="13"/>
      <c r="J1452" s="13"/>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c r="AK1452" s="13"/>
      <c r="AL1452" s="13"/>
      <c r="AM1452" s="13"/>
      <c r="AN1452" s="13"/>
      <c r="AO1452" s="13"/>
      <c r="AP1452" s="13"/>
      <c r="AQ1452" s="13"/>
      <c r="AR1452" s="13"/>
      <c r="AS1452" s="13"/>
      <c r="AT1452" s="13"/>
      <c r="AU1452" s="13"/>
      <c r="AV1452" s="13"/>
      <c r="AW1452" s="13"/>
      <c r="AX1452" s="13"/>
      <c r="AY1452" s="13"/>
      <c r="AZ1452" s="13"/>
      <c r="BA1452" s="13"/>
      <c r="BB1452" s="13"/>
      <c r="BC1452" s="13"/>
      <c r="BD1452" s="13"/>
      <c r="BE1452" s="13"/>
      <c r="BF1452" s="13"/>
      <c r="BG1452" s="13"/>
    </row>
    <row r="1453" spans="1:59" x14ac:dyDescent="0.35">
      <c r="A1453" s="13"/>
      <c r="B1453" s="13"/>
      <c r="C1453" s="13"/>
      <c r="D1453" s="13"/>
      <c r="E1453" s="13"/>
      <c r="F1453" s="13"/>
      <c r="G1453" s="13"/>
      <c r="H1453" s="13"/>
      <c r="I1453" s="13"/>
      <c r="J1453" s="13"/>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c r="AK1453" s="13"/>
      <c r="AL1453" s="13"/>
      <c r="AM1453" s="13"/>
      <c r="AN1453" s="13"/>
      <c r="AO1453" s="13"/>
      <c r="AP1453" s="13"/>
      <c r="AQ1453" s="13"/>
      <c r="AR1453" s="13"/>
      <c r="AS1453" s="13"/>
      <c r="AT1453" s="13"/>
      <c r="AU1453" s="13"/>
      <c r="AV1453" s="13"/>
      <c r="AW1453" s="13"/>
      <c r="AX1453" s="13"/>
      <c r="AY1453" s="13"/>
      <c r="AZ1453" s="13"/>
      <c r="BA1453" s="13"/>
      <c r="BB1453" s="13"/>
      <c r="BC1453" s="13"/>
      <c r="BD1453" s="13"/>
      <c r="BE1453" s="13"/>
      <c r="BF1453" s="13"/>
      <c r="BG1453" s="13"/>
    </row>
    <row r="1454" spans="1:59" x14ac:dyDescent="0.35">
      <c r="A1454" s="13"/>
      <c r="B1454" s="13"/>
      <c r="C1454" s="13"/>
      <c r="D1454" s="13"/>
      <c r="E1454" s="13"/>
      <c r="F1454" s="13"/>
      <c r="G1454" s="13"/>
      <c r="H1454" s="13"/>
      <c r="I1454" s="13"/>
      <c r="J1454" s="13"/>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c r="AK1454" s="13"/>
      <c r="AL1454" s="13"/>
      <c r="AM1454" s="13"/>
      <c r="AN1454" s="13"/>
      <c r="AO1454" s="13"/>
      <c r="AP1454" s="13"/>
      <c r="AQ1454" s="13"/>
      <c r="AR1454" s="13"/>
      <c r="AS1454" s="13"/>
      <c r="AT1454" s="13"/>
      <c r="AU1454" s="13"/>
      <c r="AV1454" s="13"/>
      <c r="AW1454" s="13"/>
      <c r="AX1454" s="13"/>
      <c r="AY1454" s="13"/>
      <c r="AZ1454" s="13"/>
      <c r="BA1454" s="13"/>
      <c r="BB1454" s="13"/>
      <c r="BC1454" s="13"/>
      <c r="BD1454" s="13"/>
      <c r="BE1454" s="13"/>
      <c r="BF1454" s="13"/>
      <c r="BG1454" s="13"/>
    </row>
    <row r="1455" spans="1:59" x14ac:dyDescent="0.35">
      <c r="A1455" s="13"/>
      <c r="B1455" s="13"/>
      <c r="C1455" s="13"/>
      <c r="D1455" s="13"/>
      <c r="E1455" s="13"/>
      <c r="F1455" s="13"/>
      <c r="G1455" s="13"/>
      <c r="H1455" s="13"/>
      <c r="I1455" s="13"/>
      <c r="J1455" s="13"/>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c r="AK1455" s="13"/>
      <c r="AL1455" s="13"/>
      <c r="AM1455" s="13"/>
      <c r="AN1455" s="13"/>
      <c r="AO1455" s="13"/>
      <c r="AP1455" s="13"/>
      <c r="AQ1455" s="13"/>
      <c r="AR1455" s="13"/>
      <c r="AS1455" s="13"/>
      <c r="AT1455" s="13"/>
      <c r="AU1455" s="13"/>
      <c r="AV1455" s="13"/>
      <c r="AW1455" s="13"/>
      <c r="AX1455" s="13"/>
      <c r="AY1455" s="13"/>
      <c r="AZ1455" s="13"/>
      <c r="BA1455" s="13"/>
      <c r="BB1455" s="13"/>
      <c r="BC1455" s="13"/>
      <c r="BD1455" s="13"/>
      <c r="BE1455" s="13"/>
      <c r="BF1455" s="13"/>
      <c r="BG1455" s="13"/>
    </row>
    <row r="1456" spans="1:59" x14ac:dyDescent="0.35">
      <c r="A1456" s="13"/>
      <c r="B1456" s="13"/>
      <c r="C1456" s="13"/>
      <c r="D1456" s="13"/>
      <c r="E1456" s="13"/>
      <c r="F1456" s="13"/>
      <c r="G1456" s="13"/>
      <c r="H1456" s="13"/>
      <c r="I1456" s="13"/>
      <c r="J1456" s="13"/>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c r="AK1456" s="13"/>
      <c r="AL1456" s="13"/>
      <c r="AM1456" s="13"/>
      <c r="AN1456" s="13"/>
      <c r="AO1456" s="13"/>
      <c r="AP1456" s="13"/>
      <c r="AQ1456" s="13"/>
      <c r="AR1456" s="13"/>
      <c r="AS1456" s="13"/>
      <c r="AT1456" s="13"/>
      <c r="AU1456" s="13"/>
      <c r="AV1456" s="13"/>
      <c r="AW1456" s="13"/>
      <c r="AX1456" s="13"/>
      <c r="AY1456" s="13"/>
      <c r="AZ1456" s="13"/>
      <c r="BA1456" s="13"/>
      <c r="BB1456" s="13"/>
      <c r="BC1456" s="13"/>
      <c r="BD1456" s="13"/>
      <c r="BE1456" s="13"/>
      <c r="BF1456" s="13"/>
      <c r="BG1456" s="13"/>
    </row>
    <row r="1457" spans="1:59" x14ac:dyDescent="0.35">
      <c r="A1457" s="13"/>
      <c r="B1457" s="13"/>
      <c r="C1457" s="13"/>
      <c r="D1457" s="13"/>
      <c r="E1457" s="13"/>
      <c r="F1457" s="13"/>
      <c r="G1457" s="13"/>
      <c r="H1457" s="13"/>
      <c r="I1457" s="13"/>
      <c r="J1457" s="13"/>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c r="AK1457" s="13"/>
      <c r="AL1457" s="13"/>
      <c r="AM1457" s="13"/>
      <c r="AN1457" s="13"/>
      <c r="AO1457" s="13"/>
      <c r="AP1457" s="13"/>
      <c r="AQ1457" s="13"/>
      <c r="AR1457" s="13"/>
      <c r="AS1457" s="13"/>
      <c r="AT1457" s="13"/>
      <c r="AU1457" s="13"/>
      <c r="AV1457" s="13"/>
      <c r="AW1457" s="13"/>
      <c r="AX1457" s="13"/>
      <c r="AY1457" s="13"/>
      <c r="AZ1457" s="13"/>
      <c r="BA1457" s="13"/>
      <c r="BB1457" s="13"/>
      <c r="BC1457" s="13"/>
      <c r="BD1457" s="13"/>
      <c r="BE1457" s="13"/>
      <c r="BF1457" s="13"/>
      <c r="BG1457" s="13"/>
    </row>
    <row r="1458" spans="1:59" x14ac:dyDescent="0.35">
      <c r="A1458" s="13"/>
      <c r="B1458" s="13"/>
      <c r="C1458" s="13"/>
      <c r="D1458" s="13"/>
      <c r="E1458" s="13"/>
      <c r="F1458" s="13"/>
      <c r="G1458" s="13"/>
      <c r="H1458" s="13"/>
      <c r="I1458" s="13"/>
      <c r="J1458" s="13"/>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c r="AK1458" s="13"/>
      <c r="AL1458" s="13"/>
      <c r="AM1458" s="13"/>
      <c r="AN1458" s="13"/>
      <c r="AO1458" s="13"/>
      <c r="AP1458" s="13"/>
      <c r="AQ1458" s="13"/>
      <c r="AR1458" s="13"/>
      <c r="AS1458" s="13"/>
      <c r="AT1458" s="13"/>
      <c r="AU1458" s="13"/>
      <c r="AV1458" s="13"/>
      <c r="AW1458" s="13"/>
      <c r="AX1458" s="13"/>
      <c r="AY1458" s="13"/>
      <c r="AZ1458" s="13"/>
      <c r="BA1458" s="13"/>
      <c r="BB1458" s="13"/>
      <c r="BC1458" s="13"/>
      <c r="BD1458" s="13"/>
      <c r="BE1458" s="13"/>
      <c r="BF1458" s="13"/>
      <c r="BG1458" s="13"/>
    </row>
    <row r="1459" spans="1:59" x14ac:dyDescent="0.35">
      <c r="A1459" s="13"/>
      <c r="B1459" s="13"/>
      <c r="C1459" s="13"/>
      <c r="D1459" s="13"/>
      <c r="E1459" s="13"/>
      <c r="F1459" s="13"/>
      <c r="G1459" s="13"/>
      <c r="H1459" s="13"/>
      <c r="I1459" s="13"/>
      <c r="J1459" s="13"/>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c r="AK1459" s="13"/>
      <c r="AL1459" s="13"/>
      <c r="AM1459" s="13"/>
      <c r="AN1459" s="13"/>
      <c r="AO1459" s="13"/>
      <c r="AP1459" s="13"/>
      <c r="AQ1459" s="13"/>
      <c r="AR1459" s="13"/>
      <c r="AS1459" s="13"/>
      <c r="AT1459" s="13"/>
      <c r="AU1459" s="13"/>
      <c r="AV1459" s="13"/>
      <c r="AW1459" s="13"/>
      <c r="AX1459" s="13"/>
      <c r="AY1459" s="13"/>
      <c r="AZ1459" s="13"/>
      <c r="BA1459" s="13"/>
      <c r="BB1459" s="13"/>
      <c r="BC1459" s="13"/>
      <c r="BD1459" s="13"/>
      <c r="BE1459" s="13"/>
      <c r="BF1459" s="13"/>
      <c r="BG1459" s="13"/>
    </row>
    <row r="1460" spans="1:59" x14ac:dyDescent="0.35">
      <c r="A1460" s="13"/>
      <c r="B1460" s="13"/>
      <c r="C1460" s="13"/>
      <c r="D1460" s="13"/>
      <c r="E1460" s="13"/>
      <c r="F1460" s="13"/>
      <c r="G1460" s="13"/>
      <c r="H1460" s="13"/>
      <c r="I1460" s="13"/>
      <c r="J1460" s="13"/>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c r="AK1460" s="13"/>
      <c r="AL1460" s="13"/>
      <c r="AM1460" s="13"/>
      <c r="AN1460" s="13"/>
      <c r="AO1460" s="13"/>
      <c r="AP1460" s="13"/>
      <c r="AQ1460" s="13"/>
      <c r="AR1460" s="13"/>
      <c r="AS1460" s="13"/>
      <c r="AT1460" s="13"/>
      <c r="AU1460" s="13"/>
      <c r="AV1460" s="13"/>
      <c r="AW1460" s="13"/>
      <c r="AX1460" s="13"/>
      <c r="AY1460" s="13"/>
      <c r="AZ1460" s="13"/>
      <c r="BA1460" s="13"/>
      <c r="BB1460" s="13"/>
      <c r="BC1460" s="13"/>
      <c r="BD1460" s="13"/>
      <c r="BE1460" s="13"/>
      <c r="BF1460" s="13"/>
      <c r="BG1460" s="13"/>
    </row>
    <row r="1461" spans="1:59" x14ac:dyDescent="0.35">
      <c r="A1461" s="13"/>
      <c r="B1461" s="13"/>
      <c r="C1461" s="13"/>
      <c r="D1461" s="13"/>
      <c r="E1461" s="13"/>
      <c r="F1461" s="13"/>
      <c r="G1461" s="13"/>
      <c r="H1461" s="13"/>
      <c r="I1461" s="13"/>
      <c r="J1461" s="13"/>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c r="AK1461" s="13"/>
      <c r="AL1461" s="13"/>
      <c r="AM1461" s="13"/>
      <c r="AN1461" s="13"/>
      <c r="AO1461" s="13"/>
      <c r="AP1461" s="13"/>
      <c r="AQ1461" s="13"/>
      <c r="AR1461" s="13"/>
      <c r="AS1461" s="13"/>
      <c r="AT1461" s="13"/>
      <c r="AU1461" s="13"/>
      <c r="AV1461" s="13"/>
      <c r="AW1461" s="13"/>
      <c r="AX1461" s="13"/>
      <c r="AY1461" s="13"/>
      <c r="AZ1461" s="13"/>
      <c r="BA1461" s="13"/>
      <c r="BB1461" s="13"/>
      <c r="BC1461" s="13"/>
      <c r="BD1461" s="13"/>
      <c r="BE1461" s="13"/>
      <c r="BF1461" s="13"/>
      <c r="BG1461" s="13"/>
    </row>
    <row r="1462" spans="1:59" x14ac:dyDescent="0.35">
      <c r="A1462" s="13"/>
      <c r="B1462" s="13"/>
      <c r="C1462" s="13"/>
      <c r="D1462" s="13"/>
      <c r="E1462" s="13"/>
      <c r="F1462" s="13"/>
      <c r="G1462" s="13"/>
      <c r="H1462" s="13"/>
      <c r="I1462" s="13"/>
      <c r="J1462" s="13"/>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c r="AK1462" s="13"/>
      <c r="AL1462" s="13"/>
      <c r="AM1462" s="13"/>
      <c r="AN1462" s="13"/>
      <c r="AO1462" s="13"/>
      <c r="AP1462" s="13"/>
      <c r="AQ1462" s="13"/>
      <c r="AR1462" s="13"/>
      <c r="AS1462" s="13"/>
      <c r="AT1462" s="13"/>
      <c r="AU1462" s="13"/>
      <c r="AV1462" s="13"/>
      <c r="AW1462" s="13"/>
      <c r="AX1462" s="13"/>
      <c r="AY1462" s="13"/>
      <c r="AZ1462" s="13"/>
      <c r="BA1462" s="13"/>
      <c r="BB1462" s="13"/>
      <c r="BC1462" s="13"/>
      <c r="BD1462" s="13"/>
      <c r="BE1462" s="13"/>
      <c r="BF1462" s="13"/>
      <c r="BG1462" s="13"/>
    </row>
    <row r="1463" spans="1:59" x14ac:dyDescent="0.35">
      <c r="A1463" s="13"/>
      <c r="B1463" s="13"/>
      <c r="C1463" s="13"/>
      <c r="D1463" s="13"/>
      <c r="E1463" s="13"/>
      <c r="F1463" s="13"/>
      <c r="G1463" s="13"/>
      <c r="H1463" s="13"/>
      <c r="I1463" s="13"/>
      <c r="J1463" s="13"/>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c r="AK1463" s="13"/>
      <c r="AL1463" s="13"/>
      <c r="AM1463" s="13"/>
      <c r="AN1463" s="13"/>
      <c r="AO1463" s="13"/>
      <c r="AP1463" s="13"/>
      <c r="AQ1463" s="13"/>
      <c r="AR1463" s="13"/>
      <c r="AS1463" s="13"/>
      <c r="AT1463" s="13"/>
      <c r="AU1463" s="13"/>
      <c r="AV1463" s="13"/>
      <c r="AW1463" s="13"/>
      <c r="AX1463" s="13"/>
      <c r="AY1463" s="13"/>
      <c r="AZ1463" s="13"/>
      <c r="BA1463" s="13"/>
      <c r="BB1463" s="13"/>
      <c r="BC1463" s="13"/>
      <c r="BD1463" s="13"/>
      <c r="BE1463" s="13"/>
      <c r="BF1463" s="13"/>
      <c r="BG1463" s="13"/>
    </row>
    <row r="1464" spans="1:59" x14ac:dyDescent="0.35">
      <c r="A1464" s="13"/>
      <c r="B1464" s="13"/>
      <c r="C1464" s="13"/>
      <c r="D1464" s="13"/>
      <c r="E1464" s="13"/>
      <c r="F1464" s="13"/>
      <c r="G1464" s="13"/>
      <c r="H1464" s="13"/>
      <c r="I1464" s="13"/>
      <c r="J1464" s="13"/>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c r="AK1464" s="13"/>
      <c r="AL1464" s="13"/>
      <c r="AM1464" s="13"/>
      <c r="AN1464" s="13"/>
      <c r="AO1464" s="13"/>
      <c r="AP1464" s="13"/>
      <c r="AQ1464" s="13"/>
      <c r="AR1464" s="13"/>
      <c r="AS1464" s="13"/>
      <c r="AT1464" s="13"/>
      <c r="AU1464" s="13"/>
      <c r="AV1464" s="13"/>
      <c r="AW1464" s="13"/>
      <c r="AX1464" s="13"/>
      <c r="AY1464" s="13"/>
      <c r="AZ1464" s="13"/>
      <c r="BA1464" s="13"/>
      <c r="BB1464" s="13"/>
      <c r="BC1464" s="13"/>
      <c r="BD1464" s="13"/>
      <c r="BE1464" s="13"/>
      <c r="BF1464" s="13"/>
      <c r="BG1464" s="13"/>
    </row>
    <row r="1465" spans="1:59" x14ac:dyDescent="0.35">
      <c r="A1465" s="13"/>
      <c r="B1465" s="13"/>
      <c r="C1465" s="13"/>
      <c r="D1465" s="13"/>
      <c r="E1465" s="13"/>
      <c r="F1465" s="13"/>
      <c r="G1465" s="13"/>
      <c r="H1465" s="13"/>
      <c r="I1465" s="13"/>
      <c r="J1465" s="13"/>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c r="AK1465" s="13"/>
      <c r="AL1465" s="13"/>
      <c r="AM1465" s="13"/>
      <c r="AN1465" s="13"/>
      <c r="AO1465" s="13"/>
      <c r="AP1465" s="13"/>
      <c r="AQ1465" s="13"/>
      <c r="AR1465" s="13"/>
      <c r="AS1465" s="13"/>
      <c r="AT1465" s="13"/>
      <c r="AU1465" s="13"/>
      <c r="AV1465" s="13"/>
      <c r="AW1465" s="13"/>
      <c r="AX1465" s="13"/>
      <c r="AY1465" s="13"/>
      <c r="AZ1465" s="13"/>
      <c r="BA1465" s="13"/>
      <c r="BB1465" s="13"/>
      <c r="BC1465" s="13"/>
      <c r="BD1465" s="13"/>
      <c r="BE1465" s="13"/>
      <c r="BF1465" s="13"/>
      <c r="BG1465" s="13"/>
    </row>
    <row r="1466" spans="1:59" x14ac:dyDescent="0.35">
      <c r="A1466" s="13"/>
      <c r="B1466" s="13"/>
      <c r="C1466" s="13"/>
      <c r="D1466" s="13"/>
      <c r="E1466" s="13"/>
      <c r="F1466" s="13"/>
      <c r="G1466" s="13"/>
      <c r="H1466" s="13"/>
      <c r="I1466" s="13"/>
      <c r="J1466" s="13"/>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c r="AK1466" s="13"/>
      <c r="AL1466" s="13"/>
      <c r="AM1466" s="13"/>
      <c r="AN1466" s="13"/>
      <c r="AO1466" s="13"/>
      <c r="AP1466" s="13"/>
      <c r="AQ1466" s="13"/>
      <c r="AR1466" s="13"/>
      <c r="AS1466" s="13"/>
      <c r="AT1466" s="13"/>
      <c r="AU1466" s="13"/>
      <c r="AV1466" s="13"/>
      <c r="AW1466" s="13"/>
      <c r="AX1466" s="13"/>
      <c r="AY1466" s="13"/>
      <c r="AZ1466" s="13"/>
      <c r="BA1466" s="13"/>
      <c r="BB1466" s="13"/>
      <c r="BC1466" s="13"/>
      <c r="BD1466" s="13"/>
      <c r="BE1466" s="13"/>
      <c r="BF1466" s="13"/>
      <c r="BG1466" s="13"/>
    </row>
    <row r="1467" spans="1:59" x14ac:dyDescent="0.35">
      <c r="A1467" s="13"/>
      <c r="B1467" s="13"/>
      <c r="C1467" s="13"/>
      <c r="D1467" s="13"/>
      <c r="E1467" s="13"/>
      <c r="F1467" s="13"/>
      <c r="G1467" s="13"/>
      <c r="H1467" s="13"/>
      <c r="I1467" s="13"/>
      <c r="J1467" s="13"/>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c r="AK1467" s="13"/>
      <c r="AL1467" s="13"/>
      <c r="AM1467" s="13"/>
      <c r="AN1467" s="13"/>
      <c r="AO1467" s="13"/>
      <c r="AP1467" s="13"/>
      <c r="AQ1467" s="13"/>
      <c r="AR1467" s="13"/>
      <c r="AS1467" s="13"/>
      <c r="AT1467" s="13"/>
      <c r="AU1467" s="13"/>
      <c r="AV1467" s="13"/>
      <c r="AW1467" s="13"/>
      <c r="AX1467" s="13"/>
      <c r="AY1467" s="13"/>
      <c r="AZ1467" s="13"/>
      <c r="BA1467" s="13"/>
      <c r="BB1467" s="13"/>
      <c r="BC1467" s="13"/>
      <c r="BD1467" s="13"/>
      <c r="BE1467" s="13"/>
      <c r="BF1467" s="13"/>
      <c r="BG1467" s="13"/>
    </row>
    <row r="1468" spans="1:59" x14ac:dyDescent="0.35">
      <c r="A1468" s="13"/>
      <c r="B1468" s="13"/>
      <c r="C1468" s="13"/>
      <c r="D1468" s="13"/>
      <c r="E1468" s="13"/>
      <c r="F1468" s="13"/>
      <c r="G1468" s="13"/>
      <c r="H1468" s="13"/>
      <c r="I1468" s="13"/>
      <c r="J1468" s="13"/>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c r="AK1468" s="13"/>
      <c r="AL1468" s="13"/>
      <c r="AM1468" s="13"/>
      <c r="AN1468" s="13"/>
      <c r="AO1468" s="13"/>
      <c r="AP1468" s="13"/>
      <c r="AQ1468" s="13"/>
      <c r="AR1468" s="13"/>
      <c r="AS1468" s="13"/>
      <c r="AT1468" s="13"/>
      <c r="AU1468" s="13"/>
      <c r="AV1468" s="13"/>
      <c r="AW1468" s="13"/>
      <c r="AX1468" s="13"/>
      <c r="AY1468" s="13"/>
      <c r="AZ1468" s="13"/>
      <c r="BA1468" s="13"/>
      <c r="BB1468" s="13"/>
      <c r="BC1468" s="13"/>
      <c r="BD1468" s="13"/>
      <c r="BE1468" s="13"/>
      <c r="BF1468" s="13"/>
      <c r="BG1468" s="13"/>
    </row>
    <row r="1469" spans="1:59" x14ac:dyDescent="0.35">
      <c r="A1469" s="13"/>
      <c r="B1469" s="13"/>
      <c r="C1469" s="13"/>
      <c r="D1469" s="13"/>
      <c r="E1469" s="13"/>
      <c r="F1469" s="13"/>
      <c r="G1469" s="13"/>
      <c r="H1469" s="13"/>
      <c r="I1469" s="13"/>
      <c r="J1469" s="13"/>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c r="AK1469" s="13"/>
      <c r="AL1469" s="13"/>
      <c r="AM1469" s="13"/>
      <c r="AN1469" s="13"/>
      <c r="AO1469" s="13"/>
      <c r="AP1469" s="13"/>
      <c r="AQ1469" s="13"/>
      <c r="AR1469" s="13"/>
      <c r="AS1469" s="13"/>
      <c r="AT1469" s="13"/>
      <c r="AU1469" s="13"/>
      <c r="AV1469" s="13"/>
      <c r="AW1469" s="13"/>
      <c r="AX1469" s="13"/>
      <c r="AY1469" s="13"/>
      <c r="AZ1469" s="13"/>
      <c r="BA1469" s="13"/>
      <c r="BB1469" s="13"/>
      <c r="BC1469" s="13"/>
      <c r="BD1469" s="13"/>
      <c r="BE1469" s="13"/>
      <c r="BF1469" s="13"/>
      <c r="BG1469" s="13"/>
    </row>
    <row r="1470" spans="1:59" x14ac:dyDescent="0.35">
      <c r="A1470" s="13"/>
      <c r="B1470" s="13"/>
      <c r="C1470" s="13"/>
      <c r="D1470" s="13"/>
      <c r="E1470" s="13"/>
      <c r="F1470" s="13"/>
      <c r="G1470" s="13"/>
      <c r="H1470" s="13"/>
      <c r="I1470" s="13"/>
      <c r="J1470" s="13"/>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c r="AK1470" s="13"/>
      <c r="AL1470" s="13"/>
      <c r="AM1470" s="13"/>
      <c r="AN1470" s="13"/>
      <c r="AO1470" s="13"/>
      <c r="AP1470" s="13"/>
      <c r="AQ1470" s="13"/>
      <c r="AR1470" s="13"/>
      <c r="AS1470" s="13"/>
      <c r="AT1470" s="13"/>
      <c r="AU1470" s="13"/>
      <c r="AV1470" s="13"/>
      <c r="AW1470" s="13"/>
      <c r="AX1470" s="13"/>
      <c r="AY1470" s="13"/>
      <c r="AZ1470" s="13"/>
      <c r="BA1470" s="13"/>
      <c r="BB1470" s="13"/>
      <c r="BC1470" s="13"/>
      <c r="BD1470" s="13"/>
      <c r="BE1470" s="13"/>
      <c r="BF1470" s="13"/>
      <c r="BG1470" s="13"/>
    </row>
    <row r="1471" spans="1:59" x14ac:dyDescent="0.35">
      <c r="A1471" s="13"/>
      <c r="B1471" s="13"/>
      <c r="C1471" s="13"/>
      <c r="D1471" s="13"/>
      <c r="E1471" s="13"/>
      <c r="F1471" s="13"/>
      <c r="G1471" s="13"/>
      <c r="H1471" s="13"/>
      <c r="I1471" s="13"/>
      <c r="J1471" s="13"/>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c r="AK1471" s="13"/>
      <c r="AL1471" s="13"/>
      <c r="AM1471" s="13"/>
      <c r="AN1471" s="13"/>
      <c r="AO1471" s="13"/>
      <c r="AP1471" s="13"/>
      <c r="AQ1471" s="13"/>
      <c r="AR1471" s="13"/>
      <c r="AS1471" s="13"/>
      <c r="AT1471" s="13"/>
      <c r="AU1471" s="13"/>
      <c r="AV1471" s="13"/>
      <c r="AW1471" s="13"/>
      <c r="AX1471" s="13"/>
      <c r="AY1471" s="13"/>
      <c r="AZ1471" s="13"/>
      <c r="BA1471" s="13"/>
      <c r="BB1471" s="13"/>
      <c r="BC1471" s="13"/>
      <c r="BD1471" s="13"/>
      <c r="BE1471" s="13"/>
      <c r="BF1471" s="13"/>
      <c r="BG1471" s="13"/>
    </row>
    <row r="1472" spans="1:59" x14ac:dyDescent="0.35">
      <c r="A1472" s="13"/>
      <c r="B1472" s="13"/>
      <c r="C1472" s="13"/>
      <c r="D1472" s="13"/>
      <c r="E1472" s="13"/>
      <c r="F1472" s="13"/>
      <c r="G1472" s="13"/>
      <c r="H1472" s="13"/>
      <c r="I1472" s="13"/>
      <c r="J1472" s="13"/>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c r="AK1472" s="13"/>
      <c r="AL1472" s="13"/>
      <c r="AM1472" s="13"/>
      <c r="AN1472" s="13"/>
      <c r="AO1472" s="13"/>
      <c r="AP1472" s="13"/>
      <c r="AQ1472" s="13"/>
      <c r="AR1472" s="13"/>
      <c r="AS1472" s="13"/>
      <c r="AT1472" s="13"/>
      <c r="AU1472" s="13"/>
      <c r="AV1472" s="13"/>
      <c r="AW1472" s="13"/>
      <c r="AX1472" s="13"/>
      <c r="AY1472" s="13"/>
      <c r="AZ1472" s="13"/>
      <c r="BA1472" s="13"/>
      <c r="BB1472" s="13"/>
      <c r="BC1472" s="13"/>
      <c r="BD1472" s="13"/>
      <c r="BE1472" s="13"/>
      <c r="BF1472" s="13"/>
      <c r="BG1472" s="13"/>
    </row>
    <row r="1473" spans="1:59" x14ac:dyDescent="0.35">
      <c r="A1473" s="13"/>
      <c r="B1473" s="13"/>
      <c r="C1473" s="13"/>
      <c r="D1473" s="13"/>
      <c r="E1473" s="13"/>
      <c r="F1473" s="13"/>
      <c r="G1473" s="13"/>
      <c r="H1473" s="13"/>
      <c r="I1473" s="13"/>
      <c r="J1473" s="13"/>
      <c r="K1473" s="13"/>
      <c r="L1473" s="13"/>
      <c r="M1473" s="13"/>
      <c r="N1473" s="13"/>
      <c r="O1473" s="13"/>
      <c r="P1473" s="13"/>
      <c r="Q1473" s="13"/>
      <c r="R1473" s="13"/>
      <c r="S1473" s="13"/>
      <c r="T1473" s="13"/>
      <c r="U1473" s="13"/>
      <c r="V1473" s="13"/>
      <c r="W1473" s="13"/>
      <c r="X1473" s="13"/>
      <c r="Y1473" s="13"/>
      <c r="Z1473" s="13"/>
      <c r="AA1473" s="13"/>
      <c r="AB1473" s="13"/>
      <c r="AC1473" s="13"/>
      <c r="AD1473" s="13"/>
      <c r="AE1473" s="13"/>
      <c r="AF1473" s="13"/>
      <c r="AG1473" s="13"/>
      <c r="AH1473" s="13"/>
      <c r="AI1473" s="13"/>
      <c r="AJ1473" s="13"/>
      <c r="AK1473" s="13"/>
      <c r="AL1473" s="13"/>
      <c r="AM1473" s="13"/>
      <c r="AN1473" s="13"/>
      <c r="AO1473" s="13"/>
      <c r="AP1473" s="13"/>
      <c r="AQ1473" s="13"/>
      <c r="AR1473" s="13"/>
      <c r="AS1473" s="13"/>
      <c r="AT1473" s="13"/>
      <c r="AU1473" s="13"/>
      <c r="AV1473" s="13"/>
      <c r="AW1473" s="13"/>
      <c r="AX1473" s="13"/>
      <c r="AY1473" s="13"/>
      <c r="AZ1473" s="13"/>
      <c r="BA1473" s="13"/>
      <c r="BB1473" s="13"/>
      <c r="BC1473" s="13"/>
      <c r="BD1473" s="13"/>
      <c r="BE1473" s="13"/>
      <c r="BF1473" s="13"/>
      <c r="BG1473" s="13"/>
    </row>
    <row r="1474" spans="1:59" x14ac:dyDescent="0.35">
      <c r="A1474" s="13"/>
      <c r="B1474" s="13"/>
      <c r="C1474" s="13"/>
      <c r="D1474" s="13"/>
      <c r="E1474" s="13"/>
      <c r="F1474" s="13"/>
      <c r="G1474" s="13"/>
      <c r="H1474" s="13"/>
      <c r="I1474" s="13"/>
      <c r="J1474" s="13"/>
      <c r="K1474" s="13"/>
      <c r="L1474" s="13"/>
      <c r="M1474" s="13"/>
      <c r="N1474" s="13"/>
      <c r="O1474" s="13"/>
      <c r="P1474" s="13"/>
      <c r="Q1474" s="13"/>
      <c r="R1474" s="13"/>
      <c r="S1474" s="13"/>
      <c r="T1474" s="13"/>
      <c r="U1474" s="13"/>
      <c r="V1474" s="13"/>
      <c r="W1474" s="13"/>
      <c r="X1474" s="13"/>
      <c r="Y1474" s="13"/>
      <c r="Z1474" s="13"/>
      <c r="AA1474" s="13"/>
      <c r="AB1474" s="13"/>
      <c r="AC1474" s="13"/>
      <c r="AD1474" s="13"/>
      <c r="AE1474" s="13"/>
      <c r="AF1474" s="13"/>
      <c r="AG1474" s="13"/>
      <c r="AH1474" s="13"/>
      <c r="AI1474" s="13"/>
      <c r="AJ1474" s="13"/>
      <c r="AK1474" s="13"/>
      <c r="AL1474" s="13"/>
      <c r="AM1474" s="13"/>
      <c r="AN1474" s="13"/>
      <c r="AO1474" s="13"/>
      <c r="AP1474" s="13"/>
      <c r="AQ1474" s="13"/>
      <c r="AR1474" s="13"/>
      <c r="AS1474" s="13"/>
      <c r="AT1474" s="13"/>
      <c r="AU1474" s="13"/>
      <c r="AV1474" s="13"/>
      <c r="AW1474" s="13"/>
      <c r="AX1474" s="13"/>
      <c r="AY1474" s="13"/>
      <c r="AZ1474" s="13"/>
      <c r="BA1474" s="13"/>
      <c r="BB1474" s="13"/>
      <c r="BC1474" s="13"/>
      <c r="BD1474" s="13"/>
      <c r="BE1474" s="13"/>
      <c r="BF1474" s="13"/>
      <c r="BG1474" s="13"/>
    </row>
    <row r="1475" spans="1:59" x14ac:dyDescent="0.35">
      <c r="A1475" s="13"/>
      <c r="B1475" s="13"/>
      <c r="C1475" s="13"/>
      <c r="D1475" s="13"/>
      <c r="E1475" s="13"/>
      <c r="F1475" s="13"/>
      <c r="G1475" s="13"/>
      <c r="H1475" s="13"/>
      <c r="I1475" s="13"/>
      <c r="J1475" s="13"/>
      <c r="K1475" s="13"/>
      <c r="L1475" s="13"/>
      <c r="M1475" s="13"/>
      <c r="N1475" s="13"/>
      <c r="O1475" s="13"/>
      <c r="P1475" s="13"/>
      <c r="Q1475" s="13"/>
      <c r="R1475" s="13"/>
      <c r="S1475" s="13"/>
      <c r="T1475" s="13"/>
      <c r="U1475" s="13"/>
      <c r="V1475" s="13"/>
      <c r="W1475" s="13"/>
      <c r="X1475" s="13"/>
      <c r="Y1475" s="13"/>
      <c r="Z1475" s="13"/>
      <c r="AA1475" s="13"/>
      <c r="AB1475" s="13"/>
      <c r="AC1475" s="13"/>
      <c r="AD1475" s="13"/>
      <c r="AE1475" s="13"/>
      <c r="AF1475" s="13"/>
      <c r="AG1475" s="13"/>
      <c r="AH1475" s="13"/>
      <c r="AI1475" s="13"/>
      <c r="AJ1475" s="13"/>
      <c r="AK1475" s="13"/>
      <c r="AL1475" s="13"/>
      <c r="AM1475" s="13"/>
      <c r="AN1475" s="13"/>
      <c r="AO1475" s="13"/>
      <c r="AP1475" s="13"/>
      <c r="AQ1475" s="13"/>
      <c r="AR1475" s="13"/>
      <c r="AS1475" s="13"/>
      <c r="AT1475" s="13"/>
      <c r="AU1475" s="13"/>
      <c r="AV1475" s="13"/>
      <c r="AW1475" s="13"/>
      <c r="AX1475" s="13"/>
      <c r="AY1475" s="13"/>
      <c r="AZ1475" s="13"/>
      <c r="BA1475" s="13"/>
      <c r="BB1475" s="13"/>
      <c r="BC1475" s="13"/>
      <c r="BD1475" s="13"/>
      <c r="BE1475" s="13"/>
      <c r="BF1475" s="13"/>
      <c r="BG1475" s="13"/>
    </row>
    <row r="1476" spans="1:59" x14ac:dyDescent="0.35">
      <c r="A1476" s="13"/>
      <c r="B1476" s="13"/>
      <c r="C1476" s="13"/>
      <c r="D1476" s="13"/>
      <c r="E1476" s="13"/>
      <c r="F1476" s="13"/>
      <c r="G1476" s="13"/>
      <c r="H1476" s="13"/>
      <c r="I1476" s="13"/>
      <c r="J1476" s="13"/>
      <c r="K1476" s="13"/>
      <c r="L1476" s="13"/>
      <c r="M1476" s="13"/>
      <c r="N1476" s="13"/>
      <c r="O1476" s="13"/>
      <c r="P1476" s="13"/>
      <c r="Q1476" s="13"/>
      <c r="R1476" s="13"/>
      <c r="S1476" s="13"/>
      <c r="T1476" s="13"/>
      <c r="U1476" s="13"/>
      <c r="V1476" s="13"/>
      <c r="W1476" s="13"/>
      <c r="X1476" s="13"/>
      <c r="Y1476" s="13"/>
      <c r="Z1476" s="13"/>
      <c r="AA1476" s="13"/>
      <c r="AB1476" s="13"/>
      <c r="AC1476" s="13"/>
      <c r="AD1476" s="13"/>
      <c r="AE1476" s="13"/>
      <c r="AF1476" s="13"/>
      <c r="AG1476" s="13"/>
      <c r="AH1476" s="13"/>
      <c r="AI1476" s="13"/>
      <c r="AJ1476" s="13"/>
      <c r="AK1476" s="13"/>
      <c r="AL1476" s="13"/>
      <c r="AM1476" s="13"/>
      <c r="AN1476" s="13"/>
      <c r="AO1476" s="13"/>
      <c r="AP1476" s="13"/>
      <c r="AQ1476" s="13"/>
      <c r="AR1476" s="13"/>
      <c r="AS1476" s="13"/>
      <c r="AT1476" s="13"/>
      <c r="AU1476" s="13"/>
      <c r="AV1476" s="13"/>
      <c r="AW1476" s="13"/>
      <c r="AX1476" s="13"/>
      <c r="AY1476" s="13"/>
      <c r="AZ1476" s="13"/>
      <c r="BA1476" s="13"/>
      <c r="BB1476" s="13"/>
      <c r="BC1476" s="13"/>
      <c r="BD1476" s="13"/>
      <c r="BE1476" s="13"/>
      <c r="BF1476" s="13"/>
      <c r="BG1476" s="13"/>
    </row>
    <row r="1477" spans="1:59" x14ac:dyDescent="0.35">
      <c r="A1477" s="13"/>
      <c r="B1477" s="13"/>
      <c r="C1477" s="13"/>
      <c r="D1477" s="13"/>
      <c r="E1477" s="13"/>
      <c r="F1477" s="13"/>
      <c r="G1477" s="13"/>
      <c r="H1477" s="13"/>
      <c r="I1477" s="13"/>
      <c r="J1477" s="13"/>
      <c r="K1477" s="13"/>
      <c r="L1477" s="13"/>
      <c r="M1477" s="13"/>
      <c r="N1477" s="13"/>
      <c r="O1477" s="13"/>
      <c r="P1477" s="13"/>
      <c r="Q1477" s="13"/>
      <c r="R1477" s="13"/>
      <c r="S1477" s="13"/>
      <c r="T1477" s="13"/>
      <c r="U1477" s="13"/>
      <c r="V1477" s="13"/>
      <c r="W1477" s="13"/>
      <c r="X1477" s="13"/>
      <c r="Y1477" s="13"/>
      <c r="Z1477" s="13"/>
      <c r="AA1477" s="13"/>
      <c r="AB1477" s="13"/>
      <c r="AC1477" s="13"/>
      <c r="AD1477" s="13"/>
      <c r="AE1477" s="13"/>
      <c r="AF1477" s="13"/>
      <c r="AG1477" s="13"/>
      <c r="AH1477" s="13"/>
      <c r="AI1477" s="13"/>
      <c r="AJ1477" s="13"/>
      <c r="AK1477" s="13"/>
      <c r="AL1477" s="13"/>
      <c r="AM1477" s="13"/>
      <c r="AN1477" s="13"/>
      <c r="AO1477" s="13"/>
      <c r="AP1477" s="13"/>
      <c r="AQ1477" s="13"/>
      <c r="AR1477" s="13"/>
      <c r="AS1477" s="13"/>
      <c r="AT1477" s="13"/>
      <c r="AU1477" s="13"/>
      <c r="AV1477" s="13"/>
      <c r="AW1477" s="13"/>
      <c r="AX1477" s="13"/>
      <c r="AY1477" s="13"/>
      <c r="AZ1477" s="13"/>
      <c r="BA1477" s="13"/>
      <c r="BB1477" s="13"/>
      <c r="BC1477" s="13"/>
      <c r="BD1477" s="13"/>
      <c r="BE1477" s="13"/>
      <c r="BF1477" s="13"/>
      <c r="BG1477" s="13"/>
    </row>
    <row r="1478" spans="1:59" x14ac:dyDescent="0.35">
      <c r="A1478" s="13"/>
      <c r="B1478" s="13"/>
      <c r="C1478" s="13"/>
      <c r="D1478" s="13"/>
      <c r="E1478" s="13"/>
      <c r="F1478" s="13"/>
      <c r="G1478" s="13"/>
      <c r="H1478" s="13"/>
      <c r="I1478" s="13"/>
      <c r="J1478" s="13"/>
      <c r="K1478" s="13"/>
      <c r="L1478" s="13"/>
      <c r="M1478" s="13"/>
      <c r="N1478" s="13"/>
      <c r="O1478" s="13"/>
      <c r="P1478" s="13"/>
      <c r="Q1478" s="13"/>
      <c r="R1478" s="13"/>
      <c r="S1478" s="13"/>
      <c r="T1478" s="13"/>
      <c r="U1478" s="13"/>
      <c r="V1478" s="13"/>
      <c r="W1478" s="13"/>
      <c r="X1478" s="13"/>
      <c r="Y1478" s="13"/>
      <c r="Z1478" s="13"/>
      <c r="AA1478" s="13"/>
      <c r="AB1478" s="13"/>
      <c r="AC1478" s="13"/>
      <c r="AD1478" s="13"/>
      <c r="AE1478" s="13"/>
      <c r="AF1478" s="13"/>
      <c r="AG1478" s="13"/>
      <c r="AH1478" s="13"/>
      <c r="AI1478" s="13"/>
      <c r="AJ1478" s="13"/>
      <c r="AK1478" s="13"/>
      <c r="AL1478" s="13"/>
      <c r="AM1478" s="13"/>
      <c r="AN1478" s="13"/>
      <c r="AO1478" s="13"/>
      <c r="AP1478" s="13"/>
      <c r="AQ1478" s="13"/>
      <c r="AR1478" s="13"/>
      <c r="AS1478" s="13"/>
      <c r="AT1478" s="13"/>
      <c r="AU1478" s="13"/>
      <c r="AV1478" s="13"/>
      <c r="AW1478" s="13"/>
      <c r="AX1478" s="13"/>
      <c r="AY1478" s="13"/>
      <c r="AZ1478" s="13"/>
      <c r="BA1478" s="13"/>
      <c r="BB1478" s="13"/>
      <c r="BC1478" s="13"/>
      <c r="BD1478" s="13"/>
      <c r="BE1478" s="13"/>
      <c r="BF1478" s="13"/>
      <c r="BG1478" s="13"/>
    </row>
    <row r="1479" spans="1:59" x14ac:dyDescent="0.35">
      <c r="A1479" s="13"/>
      <c r="B1479" s="13"/>
      <c r="C1479" s="13"/>
      <c r="D1479" s="13"/>
      <c r="E1479" s="13"/>
      <c r="F1479" s="13"/>
      <c r="G1479" s="13"/>
      <c r="H1479" s="13"/>
      <c r="I1479" s="13"/>
      <c r="J1479" s="13"/>
      <c r="K1479" s="13"/>
      <c r="L1479" s="13"/>
      <c r="M1479" s="13"/>
      <c r="N1479" s="13"/>
      <c r="O1479" s="13"/>
      <c r="P1479" s="13"/>
      <c r="Q1479" s="13"/>
      <c r="R1479" s="13"/>
      <c r="S1479" s="13"/>
      <c r="T1479" s="13"/>
      <c r="U1479" s="13"/>
      <c r="V1479" s="13"/>
      <c r="W1479" s="13"/>
      <c r="X1479" s="13"/>
      <c r="Y1479" s="13"/>
      <c r="Z1479" s="13"/>
      <c r="AA1479" s="13"/>
      <c r="AB1479" s="13"/>
      <c r="AC1479" s="13"/>
      <c r="AD1479" s="13"/>
      <c r="AE1479" s="13"/>
      <c r="AF1479" s="13"/>
      <c r="AG1479" s="13"/>
      <c r="AH1479" s="13"/>
      <c r="AI1479" s="13"/>
      <c r="AJ1479" s="13"/>
      <c r="AK1479" s="13"/>
      <c r="AL1479" s="13"/>
      <c r="AM1479" s="13"/>
      <c r="AN1479" s="13"/>
      <c r="AO1479" s="13"/>
      <c r="AP1479" s="13"/>
      <c r="AQ1479" s="13"/>
      <c r="AR1479" s="13"/>
      <c r="AS1479" s="13"/>
      <c r="AT1479" s="13"/>
      <c r="AU1479" s="13"/>
      <c r="AV1479" s="13"/>
      <c r="AW1479" s="13"/>
      <c r="AX1479" s="13"/>
      <c r="AY1479" s="13"/>
      <c r="AZ1479" s="13"/>
      <c r="BA1479" s="13"/>
      <c r="BB1479" s="13"/>
      <c r="BC1479" s="13"/>
      <c r="BD1479" s="13"/>
      <c r="BE1479" s="13"/>
      <c r="BF1479" s="13"/>
      <c r="BG1479" s="13"/>
    </row>
    <row r="1480" spans="1:59" x14ac:dyDescent="0.35">
      <c r="A1480" s="13"/>
      <c r="B1480" s="13"/>
      <c r="C1480" s="13"/>
      <c r="D1480" s="13"/>
      <c r="E1480" s="13"/>
      <c r="F1480" s="13"/>
      <c r="G1480" s="13"/>
      <c r="H1480" s="13"/>
      <c r="I1480" s="13"/>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c r="AK1480" s="13"/>
      <c r="AL1480" s="13"/>
      <c r="AM1480" s="13"/>
      <c r="AN1480" s="13"/>
      <c r="AO1480" s="13"/>
      <c r="AP1480" s="13"/>
      <c r="AQ1480" s="13"/>
      <c r="AR1480" s="13"/>
      <c r="AS1480" s="13"/>
      <c r="AT1480" s="13"/>
      <c r="AU1480" s="13"/>
      <c r="AV1480" s="13"/>
      <c r="AW1480" s="13"/>
      <c r="AX1480" s="13"/>
      <c r="AY1480" s="13"/>
      <c r="AZ1480" s="13"/>
      <c r="BA1480" s="13"/>
      <c r="BB1480" s="13"/>
      <c r="BC1480" s="13"/>
      <c r="BD1480" s="13"/>
      <c r="BE1480" s="13"/>
      <c r="BF1480" s="13"/>
      <c r="BG1480" s="13"/>
    </row>
    <row r="1481" spans="1:59" x14ac:dyDescent="0.35">
      <c r="A1481" s="13"/>
      <c r="B1481" s="13"/>
      <c r="C1481" s="13"/>
      <c r="D1481" s="13"/>
      <c r="E1481" s="13"/>
      <c r="F1481" s="13"/>
      <c r="G1481" s="13"/>
      <c r="H1481" s="13"/>
      <c r="I1481" s="13"/>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c r="AK1481" s="13"/>
      <c r="AL1481" s="13"/>
      <c r="AM1481" s="13"/>
      <c r="AN1481" s="13"/>
      <c r="AO1481" s="13"/>
      <c r="AP1481" s="13"/>
      <c r="AQ1481" s="13"/>
      <c r="AR1481" s="13"/>
      <c r="AS1481" s="13"/>
      <c r="AT1481" s="13"/>
      <c r="AU1481" s="13"/>
      <c r="AV1481" s="13"/>
      <c r="AW1481" s="13"/>
      <c r="AX1481" s="13"/>
      <c r="AY1481" s="13"/>
      <c r="AZ1481" s="13"/>
      <c r="BA1481" s="13"/>
      <c r="BB1481" s="13"/>
      <c r="BC1481" s="13"/>
      <c r="BD1481" s="13"/>
      <c r="BE1481" s="13"/>
      <c r="BF1481" s="13"/>
      <c r="BG1481" s="13"/>
    </row>
    <row r="1482" spans="1:59" x14ac:dyDescent="0.35">
      <c r="A1482" s="13"/>
      <c r="B1482" s="13"/>
      <c r="C1482" s="13"/>
      <c r="D1482" s="13"/>
      <c r="E1482" s="13"/>
      <c r="F1482" s="13"/>
      <c r="G1482" s="13"/>
      <c r="H1482" s="13"/>
      <c r="I1482" s="13"/>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c r="AK1482" s="13"/>
      <c r="AL1482" s="13"/>
      <c r="AM1482" s="13"/>
      <c r="AN1482" s="13"/>
      <c r="AO1482" s="13"/>
      <c r="AP1482" s="13"/>
      <c r="AQ1482" s="13"/>
      <c r="AR1482" s="13"/>
      <c r="AS1482" s="13"/>
      <c r="AT1482" s="13"/>
      <c r="AU1482" s="13"/>
      <c r="AV1482" s="13"/>
      <c r="AW1482" s="13"/>
      <c r="AX1482" s="13"/>
      <c r="AY1482" s="13"/>
      <c r="AZ1482" s="13"/>
      <c r="BA1482" s="13"/>
      <c r="BB1482" s="13"/>
      <c r="BC1482" s="13"/>
      <c r="BD1482" s="13"/>
      <c r="BE1482" s="13"/>
      <c r="BF1482" s="13"/>
      <c r="BG1482" s="13"/>
    </row>
    <row r="1483" spans="1:59" x14ac:dyDescent="0.35">
      <c r="A1483" s="13"/>
      <c r="B1483" s="13"/>
      <c r="C1483" s="13"/>
      <c r="D1483" s="13"/>
      <c r="E1483" s="13"/>
      <c r="F1483" s="13"/>
      <c r="G1483" s="13"/>
      <c r="H1483" s="13"/>
      <c r="I1483" s="13"/>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c r="AK1483" s="13"/>
      <c r="AL1483" s="13"/>
      <c r="AM1483" s="13"/>
      <c r="AN1483" s="13"/>
      <c r="AO1483" s="13"/>
      <c r="AP1483" s="13"/>
      <c r="AQ1483" s="13"/>
      <c r="AR1483" s="13"/>
      <c r="AS1483" s="13"/>
      <c r="AT1483" s="13"/>
      <c r="AU1483" s="13"/>
      <c r="AV1483" s="13"/>
      <c r="AW1483" s="13"/>
      <c r="AX1483" s="13"/>
      <c r="AY1483" s="13"/>
      <c r="AZ1483" s="13"/>
      <c r="BA1483" s="13"/>
      <c r="BB1483" s="13"/>
      <c r="BC1483" s="13"/>
      <c r="BD1483" s="13"/>
      <c r="BE1483" s="13"/>
      <c r="BF1483" s="13"/>
      <c r="BG1483" s="13"/>
    </row>
    <row r="1484" spans="1:59" x14ac:dyDescent="0.35">
      <c r="A1484" s="13"/>
      <c r="B1484" s="13"/>
      <c r="C1484" s="13"/>
      <c r="D1484" s="13"/>
      <c r="E1484" s="13"/>
      <c r="F1484" s="13"/>
      <c r="G1484" s="13"/>
      <c r="H1484" s="13"/>
      <c r="I1484" s="13"/>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c r="AK1484" s="13"/>
      <c r="AL1484" s="13"/>
      <c r="AM1484" s="13"/>
      <c r="AN1484" s="13"/>
      <c r="AO1484" s="13"/>
      <c r="AP1484" s="13"/>
      <c r="AQ1484" s="13"/>
      <c r="AR1484" s="13"/>
      <c r="AS1484" s="13"/>
      <c r="AT1484" s="13"/>
      <c r="AU1484" s="13"/>
      <c r="AV1484" s="13"/>
      <c r="AW1484" s="13"/>
      <c r="AX1484" s="13"/>
      <c r="AY1484" s="13"/>
      <c r="AZ1484" s="13"/>
      <c r="BA1484" s="13"/>
      <c r="BB1484" s="13"/>
      <c r="BC1484" s="13"/>
      <c r="BD1484" s="13"/>
      <c r="BE1484" s="13"/>
      <c r="BF1484" s="13"/>
      <c r="BG1484" s="13"/>
    </row>
    <row r="1485" spans="1:59" x14ac:dyDescent="0.35">
      <c r="A1485" s="13"/>
      <c r="B1485" s="13"/>
      <c r="C1485" s="13"/>
      <c r="D1485" s="13"/>
      <c r="E1485" s="13"/>
      <c r="F1485" s="13"/>
      <c r="G1485" s="13"/>
      <c r="H1485" s="13"/>
      <c r="I1485" s="13"/>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c r="AK1485" s="13"/>
      <c r="AL1485" s="13"/>
      <c r="AM1485" s="13"/>
      <c r="AN1485" s="13"/>
      <c r="AO1485" s="13"/>
      <c r="AP1485" s="13"/>
      <c r="AQ1485" s="13"/>
      <c r="AR1485" s="13"/>
      <c r="AS1485" s="13"/>
      <c r="AT1485" s="13"/>
      <c r="AU1485" s="13"/>
      <c r="AV1485" s="13"/>
      <c r="AW1485" s="13"/>
      <c r="AX1485" s="13"/>
      <c r="AY1485" s="13"/>
      <c r="AZ1485" s="13"/>
      <c r="BA1485" s="13"/>
      <c r="BB1485" s="13"/>
      <c r="BC1485" s="13"/>
      <c r="BD1485" s="13"/>
      <c r="BE1485" s="13"/>
      <c r="BF1485" s="13"/>
      <c r="BG1485" s="13"/>
    </row>
    <row r="1486" spans="1:59" x14ac:dyDescent="0.35">
      <c r="A1486" s="13"/>
      <c r="B1486" s="13"/>
      <c r="C1486" s="13"/>
      <c r="D1486" s="13"/>
      <c r="E1486" s="13"/>
      <c r="F1486" s="13"/>
      <c r="G1486" s="13"/>
      <c r="H1486" s="13"/>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c r="AK1486" s="13"/>
      <c r="AL1486" s="13"/>
      <c r="AM1486" s="13"/>
      <c r="AN1486" s="13"/>
      <c r="AO1486" s="13"/>
      <c r="AP1486" s="13"/>
      <c r="AQ1486" s="13"/>
      <c r="AR1486" s="13"/>
      <c r="AS1486" s="13"/>
      <c r="AT1486" s="13"/>
      <c r="AU1486" s="13"/>
      <c r="AV1486" s="13"/>
      <c r="AW1486" s="13"/>
      <c r="AX1486" s="13"/>
      <c r="AY1486" s="13"/>
      <c r="AZ1486" s="13"/>
      <c r="BA1486" s="13"/>
      <c r="BB1486" s="13"/>
      <c r="BC1486" s="13"/>
      <c r="BD1486" s="13"/>
      <c r="BE1486" s="13"/>
      <c r="BF1486" s="13"/>
      <c r="BG1486" s="13"/>
    </row>
    <row r="1487" spans="1:59" x14ac:dyDescent="0.35">
      <c r="A1487" s="13"/>
      <c r="B1487" s="13"/>
      <c r="C1487" s="13"/>
      <c r="D1487" s="13"/>
      <c r="E1487" s="13"/>
      <c r="F1487" s="13"/>
      <c r="G1487" s="13"/>
      <c r="H1487" s="13"/>
      <c r="I1487" s="13"/>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c r="AK1487" s="13"/>
      <c r="AL1487" s="13"/>
      <c r="AM1487" s="13"/>
      <c r="AN1487" s="13"/>
      <c r="AO1487" s="13"/>
      <c r="AP1487" s="13"/>
      <c r="AQ1487" s="13"/>
      <c r="AR1487" s="13"/>
      <c r="AS1487" s="13"/>
      <c r="AT1487" s="13"/>
      <c r="AU1487" s="13"/>
      <c r="AV1487" s="13"/>
      <c r="AW1487" s="13"/>
      <c r="AX1487" s="13"/>
      <c r="AY1487" s="13"/>
      <c r="AZ1487" s="13"/>
      <c r="BA1487" s="13"/>
      <c r="BB1487" s="13"/>
      <c r="BC1487" s="13"/>
      <c r="BD1487" s="13"/>
      <c r="BE1487" s="13"/>
      <c r="BF1487" s="13"/>
      <c r="BG1487" s="13"/>
    </row>
    <row r="1488" spans="1:59" x14ac:dyDescent="0.35">
      <c r="A1488" s="13"/>
      <c r="B1488" s="13"/>
      <c r="C1488" s="13"/>
      <c r="D1488" s="13"/>
      <c r="E1488" s="13"/>
      <c r="F1488" s="13"/>
      <c r="G1488" s="13"/>
      <c r="H1488" s="13"/>
      <c r="I1488" s="13"/>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c r="AK1488" s="13"/>
      <c r="AL1488" s="13"/>
      <c r="AM1488" s="13"/>
      <c r="AN1488" s="13"/>
      <c r="AO1488" s="13"/>
      <c r="AP1488" s="13"/>
      <c r="AQ1488" s="13"/>
      <c r="AR1488" s="13"/>
      <c r="AS1488" s="13"/>
      <c r="AT1488" s="13"/>
      <c r="AU1488" s="13"/>
      <c r="AV1488" s="13"/>
      <c r="AW1488" s="13"/>
      <c r="AX1488" s="13"/>
      <c r="AY1488" s="13"/>
      <c r="AZ1488" s="13"/>
      <c r="BA1488" s="13"/>
      <c r="BB1488" s="13"/>
      <c r="BC1488" s="13"/>
      <c r="BD1488" s="13"/>
      <c r="BE1488" s="13"/>
      <c r="BF1488" s="13"/>
      <c r="BG1488" s="13"/>
    </row>
    <row r="1489" spans="1:59" x14ac:dyDescent="0.35">
      <c r="A1489" s="13"/>
      <c r="B1489" s="13"/>
      <c r="C1489" s="13"/>
      <c r="D1489" s="13"/>
      <c r="E1489" s="13"/>
      <c r="F1489" s="13"/>
      <c r="G1489" s="13"/>
      <c r="H1489" s="13"/>
      <c r="I1489" s="13"/>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c r="AK1489" s="13"/>
      <c r="AL1489" s="13"/>
      <c r="AM1489" s="13"/>
      <c r="AN1489" s="13"/>
      <c r="AO1489" s="13"/>
      <c r="AP1489" s="13"/>
      <c r="AQ1489" s="13"/>
      <c r="AR1489" s="13"/>
      <c r="AS1489" s="13"/>
      <c r="AT1489" s="13"/>
      <c r="AU1489" s="13"/>
      <c r="AV1489" s="13"/>
      <c r="AW1489" s="13"/>
      <c r="AX1489" s="13"/>
      <c r="AY1489" s="13"/>
      <c r="AZ1489" s="13"/>
      <c r="BA1489" s="13"/>
      <c r="BB1489" s="13"/>
      <c r="BC1489" s="13"/>
      <c r="BD1489" s="13"/>
      <c r="BE1489" s="13"/>
      <c r="BF1489" s="13"/>
      <c r="BG1489" s="13"/>
    </row>
    <row r="1490" spans="1:59" x14ac:dyDescent="0.35">
      <c r="A1490" s="13"/>
      <c r="B1490" s="13"/>
      <c r="C1490" s="13"/>
      <c r="D1490" s="13"/>
      <c r="E1490" s="13"/>
      <c r="F1490" s="13"/>
      <c r="G1490" s="13"/>
      <c r="H1490" s="13"/>
      <c r="I1490" s="13"/>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c r="AK1490" s="13"/>
      <c r="AL1490" s="13"/>
      <c r="AM1490" s="13"/>
      <c r="AN1490" s="13"/>
      <c r="AO1490" s="13"/>
      <c r="AP1490" s="13"/>
      <c r="AQ1490" s="13"/>
      <c r="AR1490" s="13"/>
      <c r="AS1490" s="13"/>
      <c r="AT1490" s="13"/>
      <c r="AU1490" s="13"/>
      <c r="AV1490" s="13"/>
      <c r="AW1490" s="13"/>
      <c r="AX1490" s="13"/>
      <c r="AY1490" s="13"/>
      <c r="AZ1490" s="13"/>
      <c r="BA1490" s="13"/>
      <c r="BB1490" s="13"/>
      <c r="BC1490" s="13"/>
      <c r="BD1490" s="13"/>
      <c r="BE1490" s="13"/>
      <c r="BF1490" s="13"/>
      <c r="BG1490" s="13"/>
    </row>
    <row r="1491" spans="1:59" x14ac:dyDescent="0.35">
      <c r="A1491" s="13"/>
      <c r="B1491" s="13"/>
      <c r="C1491" s="13"/>
      <c r="D1491" s="13"/>
      <c r="E1491" s="13"/>
      <c r="F1491" s="13"/>
      <c r="G1491" s="13"/>
      <c r="H1491" s="13"/>
      <c r="I1491" s="13"/>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c r="AK1491" s="13"/>
      <c r="AL1491" s="13"/>
      <c r="AM1491" s="13"/>
      <c r="AN1491" s="13"/>
      <c r="AO1491" s="13"/>
      <c r="AP1491" s="13"/>
      <c r="AQ1491" s="13"/>
      <c r="AR1491" s="13"/>
      <c r="AS1491" s="13"/>
      <c r="AT1491" s="13"/>
      <c r="AU1491" s="13"/>
      <c r="AV1491" s="13"/>
      <c r="AW1491" s="13"/>
      <c r="AX1491" s="13"/>
      <c r="AY1491" s="13"/>
      <c r="AZ1491" s="13"/>
      <c r="BA1491" s="13"/>
      <c r="BB1491" s="13"/>
      <c r="BC1491" s="13"/>
      <c r="BD1491" s="13"/>
      <c r="BE1491" s="13"/>
      <c r="BF1491" s="13"/>
      <c r="BG1491" s="13"/>
    </row>
    <row r="1492" spans="1:59" x14ac:dyDescent="0.35">
      <c r="A1492" s="13"/>
      <c r="B1492" s="13"/>
      <c r="C1492" s="13"/>
      <c r="D1492" s="13"/>
      <c r="E1492" s="13"/>
      <c r="F1492" s="13"/>
      <c r="G1492" s="13"/>
      <c r="H1492" s="13"/>
      <c r="I1492" s="13"/>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c r="AK1492" s="13"/>
      <c r="AL1492" s="13"/>
      <c r="AM1492" s="13"/>
      <c r="AN1492" s="13"/>
      <c r="AO1492" s="13"/>
      <c r="AP1492" s="13"/>
      <c r="AQ1492" s="13"/>
      <c r="AR1492" s="13"/>
      <c r="AS1492" s="13"/>
      <c r="AT1492" s="13"/>
      <c r="AU1492" s="13"/>
      <c r="AV1492" s="13"/>
      <c r="AW1492" s="13"/>
      <c r="AX1492" s="13"/>
      <c r="AY1492" s="13"/>
      <c r="AZ1492" s="13"/>
      <c r="BA1492" s="13"/>
      <c r="BB1492" s="13"/>
      <c r="BC1492" s="13"/>
      <c r="BD1492" s="13"/>
      <c r="BE1492" s="13"/>
      <c r="BF1492" s="13"/>
      <c r="BG1492" s="13"/>
    </row>
    <row r="1493" spans="1:59" x14ac:dyDescent="0.35">
      <c r="A1493" s="13"/>
      <c r="B1493" s="13"/>
      <c r="C1493" s="13"/>
      <c r="D1493" s="13"/>
      <c r="E1493" s="13"/>
      <c r="F1493" s="13"/>
      <c r="G1493" s="13"/>
      <c r="H1493" s="13"/>
      <c r="I1493" s="13"/>
      <c r="J1493" s="13"/>
      <c r="K1493" s="13"/>
      <c r="L1493" s="13"/>
      <c r="M1493" s="13"/>
      <c r="N1493" s="13"/>
      <c r="O1493" s="13"/>
      <c r="P1493" s="13"/>
      <c r="Q1493" s="13"/>
      <c r="R1493" s="13"/>
      <c r="S1493" s="13"/>
      <c r="T1493" s="13"/>
      <c r="U1493" s="13"/>
      <c r="V1493" s="13"/>
      <c r="W1493" s="13"/>
      <c r="X1493" s="13"/>
      <c r="Y1493" s="13"/>
      <c r="Z1493" s="13"/>
      <c r="AA1493" s="13"/>
      <c r="AB1493" s="13"/>
      <c r="AC1493" s="13"/>
      <c r="AD1493" s="13"/>
      <c r="AE1493" s="13"/>
      <c r="AF1493" s="13"/>
      <c r="AG1493" s="13"/>
      <c r="AH1493" s="13"/>
      <c r="AI1493" s="13"/>
      <c r="AJ1493" s="13"/>
      <c r="AK1493" s="13"/>
      <c r="AL1493" s="13"/>
      <c r="AM1493" s="13"/>
      <c r="AN1493" s="13"/>
      <c r="AO1493" s="13"/>
      <c r="AP1493" s="13"/>
      <c r="AQ1493" s="13"/>
      <c r="AR1493" s="13"/>
      <c r="AS1493" s="13"/>
      <c r="AT1493" s="13"/>
      <c r="AU1493" s="13"/>
      <c r="AV1493" s="13"/>
      <c r="AW1493" s="13"/>
      <c r="AX1493" s="13"/>
      <c r="AY1493" s="13"/>
      <c r="AZ1493" s="13"/>
      <c r="BA1493" s="13"/>
      <c r="BB1493" s="13"/>
      <c r="BC1493" s="13"/>
      <c r="BD1493" s="13"/>
      <c r="BE1493" s="13"/>
      <c r="BF1493" s="13"/>
      <c r="BG1493" s="13"/>
    </row>
    <row r="1494" spans="1:59" x14ac:dyDescent="0.35">
      <c r="A1494" s="13"/>
      <c r="B1494" s="13"/>
      <c r="C1494" s="13"/>
      <c r="D1494" s="13"/>
      <c r="E1494" s="13"/>
      <c r="F1494" s="13"/>
      <c r="G1494" s="13"/>
      <c r="H1494" s="13"/>
      <c r="I1494" s="13"/>
      <c r="J1494" s="13"/>
      <c r="K1494" s="13"/>
      <c r="L1494" s="13"/>
      <c r="M1494" s="13"/>
      <c r="N1494" s="13"/>
      <c r="O1494" s="13"/>
      <c r="P1494" s="13"/>
      <c r="Q1494" s="13"/>
      <c r="R1494" s="13"/>
      <c r="S1494" s="13"/>
      <c r="T1494" s="13"/>
      <c r="U1494" s="13"/>
      <c r="V1494" s="13"/>
      <c r="W1494" s="13"/>
      <c r="X1494" s="13"/>
      <c r="Y1494" s="13"/>
      <c r="Z1494" s="13"/>
      <c r="AA1494" s="13"/>
      <c r="AB1494" s="13"/>
      <c r="AC1494" s="13"/>
      <c r="AD1494" s="13"/>
      <c r="AE1494" s="13"/>
      <c r="AF1494" s="13"/>
      <c r="AG1494" s="13"/>
      <c r="AH1494" s="13"/>
      <c r="AI1494" s="13"/>
      <c r="AJ1494" s="13"/>
      <c r="AK1494" s="13"/>
      <c r="AL1494" s="13"/>
      <c r="AM1494" s="13"/>
      <c r="AN1494" s="13"/>
      <c r="AO1494" s="13"/>
      <c r="AP1494" s="13"/>
      <c r="AQ1494" s="13"/>
      <c r="AR1494" s="13"/>
      <c r="AS1494" s="13"/>
      <c r="AT1494" s="13"/>
      <c r="AU1494" s="13"/>
      <c r="AV1494" s="13"/>
      <c r="AW1494" s="13"/>
      <c r="AX1494" s="13"/>
      <c r="AY1494" s="13"/>
      <c r="AZ1494" s="13"/>
      <c r="BA1494" s="13"/>
      <c r="BB1494" s="13"/>
      <c r="BC1494" s="13"/>
      <c r="BD1494" s="13"/>
      <c r="BE1494" s="13"/>
      <c r="BF1494" s="13"/>
      <c r="BG1494" s="13"/>
    </row>
    <row r="1495" spans="1:59" x14ac:dyDescent="0.35">
      <c r="A1495" s="13"/>
      <c r="B1495" s="13"/>
      <c r="C1495" s="13"/>
      <c r="D1495" s="13"/>
      <c r="E1495" s="13"/>
      <c r="F1495" s="13"/>
      <c r="G1495" s="13"/>
      <c r="H1495" s="13"/>
      <c r="I1495" s="13"/>
      <c r="J1495" s="13"/>
      <c r="K1495" s="13"/>
      <c r="L1495" s="13"/>
      <c r="M1495" s="13"/>
      <c r="N1495" s="13"/>
      <c r="O1495" s="13"/>
      <c r="P1495" s="13"/>
      <c r="Q1495" s="13"/>
      <c r="R1495" s="13"/>
      <c r="S1495" s="13"/>
      <c r="T1495" s="13"/>
      <c r="U1495" s="13"/>
      <c r="V1495" s="13"/>
      <c r="W1495" s="13"/>
      <c r="X1495" s="13"/>
      <c r="Y1495" s="13"/>
      <c r="Z1495" s="13"/>
      <c r="AA1495" s="13"/>
      <c r="AB1495" s="13"/>
      <c r="AC1495" s="13"/>
      <c r="AD1495" s="13"/>
      <c r="AE1495" s="13"/>
      <c r="AF1495" s="13"/>
      <c r="AG1495" s="13"/>
      <c r="AH1495" s="13"/>
      <c r="AI1495" s="13"/>
      <c r="AJ1495" s="13"/>
      <c r="AK1495" s="13"/>
      <c r="AL1495" s="13"/>
      <c r="AM1495" s="13"/>
      <c r="AN1495" s="13"/>
      <c r="AO1495" s="13"/>
      <c r="AP1495" s="13"/>
      <c r="AQ1495" s="13"/>
      <c r="AR1495" s="13"/>
      <c r="AS1495" s="13"/>
      <c r="AT1495" s="13"/>
      <c r="AU1495" s="13"/>
      <c r="AV1495" s="13"/>
      <c r="AW1495" s="13"/>
      <c r="AX1495" s="13"/>
      <c r="AY1495" s="13"/>
      <c r="AZ1495" s="13"/>
      <c r="BA1495" s="13"/>
      <c r="BB1495" s="13"/>
      <c r="BC1495" s="13"/>
      <c r="BD1495" s="13"/>
      <c r="BE1495" s="13"/>
      <c r="BF1495" s="13"/>
      <c r="BG1495" s="13"/>
    </row>
    <row r="1496" spans="1:59" x14ac:dyDescent="0.35">
      <c r="A1496" s="13"/>
      <c r="B1496" s="13"/>
      <c r="C1496" s="13"/>
      <c r="D1496" s="13"/>
      <c r="E1496" s="13"/>
      <c r="F1496" s="13"/>
      <c r="G1496" s="13"/>
      <c r="H1496" s="13"/>
      <c r="I1496" s="13"/>
      <c r="J1496" s="13"/>
      <c r="K1496" s="13"/>
      <c r="L1496" s="13"/>
      <c r="M1496" s="13"/>
      <c r="N1496" s="13"/>
      <c r="O1496" s="13"/>
      <c r="P1496" s="13"/>
      <c r="Q1496" s="13"/>
      <c r="R1496" s="13"/>
      <c r="S1496" s="13"/>
      <c r="T1496" s="13"/>
      <c r="U1496" s="13"/>
      <c r="V1496" s="13"/>
      <c r="W1496" s="13"/>
      <c r="X1496" s="13"/>
      <c r="Y1496" s="13"/>
      <c r="Z1496" s="13"/>
      <c r="AA1496" s="13"/>
      <c r="AB1496" s="13"/>
      <c r="AC1496" s="13"/>
      <c r="AD1496" s="13"/>
      <c r="AE1496" s="13"/>
      <c r="AF1496" s="13"/>
      <c r="AG1496" s="13"/>
      <c r="AH1496" s="13"/>
      <c r="AI1496" s="13"/>
      <c r="AJ1496" s="13"/>
      <c r="AK1496" s="13"/>
      <c r="AL1496" s="13"/>
      <c r="AM1496" s="13"/>
      <c r="AN1496" s="13"/>
      <c r="AO1496" s="13"/>
      <c r="AP1496" s="13"/>
      <c r="AQ1496" s="13"/>
      <c r="AR1496" s="13"/>
      <c r="AS1496" s="13"/>
      <c r="AT1496" s="13"/>
      <c r="AU1496" s="13"/>
      <c r="AV1496" s="13"/>
      <c r="AW1496" s="13"/>
      <c r="AX1496" s="13"/>
      <c r="AY1496" s="13"/>
      <c r="AZ1496" s="13"/>
      <c r="BA1496" s="13"/>
      <c r="BB1496" s="13"/>
      <c r="BC1496" s="13"/>
      <c r="BD1496" s="13"/>
      <c r="BE1496" s="13"/>
      <c r="BF1496" s="13"/>
      <c r="BG1496" s="13"/>
    </row>
    <row r="1497" spans="1:59" x14ac:dyDescent="0.35">
      <c r="A1497" s="13"/>
      <c r="B1497" s="13"/>
      <c r="C1497" s="13"/>
      <c r="D1497" s="13"/>
      <c r="E1497" s="13"/>
      <c r="F1497" s="13"/>
      <c r="G1497" s="13"/>
      <c r="H1497" s="13"/>
      <c r="I1497" s="13"/>
      <c r="J1497" s="13"/>
      <c r="K1497" s="13"/>
      <c r="L1497" s="13"/>
      <c r="M1497" s="13"/>
      <c r="N1497" s="13"/>
      <c r="O1497" s="13"/>
      <c r="P1497" s="13"/>
      <c r="Q1497" s="13"/>
      <c r="R1497" s="13"/>
      <c r="S1497" s="13"/>
      <c r="T1497" s="13"/>
      <c r="U1497" s="13"/>
      <c r="V1497" s="13"/>
      <c r="W1497" s="13"/>
      <c r="X1497" s="13"/>
      <c r="Y1497" s="13"/>
      <c r="Z1497" s="13"/>
      <c r="AA1497" s="13"/>
      <c r="AB1497" s="13"/>
      <c r="AC1497" s="13"/>
      <c r="AD1497" s="13"/>
      <c r="AE1497" s="13"/>
      <c r="AF1497" s="13"/>
      <c r="AG1497" s="13"/>
      <c r="AH1497" s="13"/>
      <c r="AI1497" s="13"/>
      <c r="AJ1497" s="13"/>
      <c r="AK1497" s="13"/>
      <c r="AL1497" s="13"/>
      <c r="AM1497" s="13"/>
      <c r="AN1497" s="13"/>
      <c r="AO1497" s="13"/>
      <c r="AP1497" s="13"/>
      <c r="AQ1497" s="13"/>
      <c r="AR1497" s="13"/>
      <c r="AS1497" s="13"/>
      <c r="AT1497" s="13"/>
      <c r="AU1497" s="13"/>
      <c r="AV1497" s="13"/>
      <c r="AW1497" s="13"/>
      <c r="AX1497" s="13"/>
      <c r="AY1497" s="13"/>
      <c r="AZ1497" s="13"/>
      <c r="BA1497" s="13"/>
      <c r="BB1497" s="13"/>
      <c r="BC1497" s="13"/>
      <c r="BD1497" s="13"/>
      <c r="BE1497" s="13"/>
      <c r="BF1497" s="13"/>
      <c r="BG1497" s="13"/>
    </row>
    <row r="1498" spans="1:59" x14ac:dyDescent="0.35">
      <c r="A1498" s="13"/>
      <c r="B1498" s="13"/>
      <c r="C1498" s="13"/>
      <c r="D1498" s="13"/>
      <c r="E1498" s="13"/>
      <c r="F1498" s="13"/>
      <c r="G1498" s="13"/>
      <c r="H1498" s="13"/>
      <c r="I1498" s="13"/>
      <c r="J1498" s="13"/>
      <c r="K1498" s="13"/>
      <c r="L1498" s="13"/>
      <c r="M1498" s="13"/>
      <c r="N1498" s="13"/>
      <c r="O1498" s="13"/>
      <c r="P1498" s="13"/>
      <c r="Q1498" s="13"/>
      <c r="R1498" s="13"/>
      <c r="S1498" s="13"/>
      <c r="T1498" s="13"/>
      <c r="U1498" s="13"/>
      <c r="V1498" s="13"/>
      <c r="W1498" s="13"/>
      <c r="X1498" s="13"/>
      <c r="Y1498" s="13"/>
      <c r="Z1498" s="13"/>
      <c r="AA1498" s="13"/>
      <c r="AB1498" s="13"/>
      <c r="AC1498" s="13"/>
      <c r="AD1498" s="13"/>
      <c r="AE1498" s="13"/>
      <c r="AF1498" s="13"/>
      <c r="AG1498" s="13"/>
      <c r="AH1498" s="13"/>
      <c r="AI1498" s="13"/>
      <c r="AJ1498" s="13"/>
      <c r="AK1498" s="13"/>
      <c r="AL1498" s="13"/>
      <c r="AM1498" s="13"/>
      <c r="AN1498" s="13"/>
      <c r="AO1498" s="13"/>
      <c r="AP1498" s="13"/>
      <c r="AQ1498" s="13"/>
      <c r="AR1498" s="13"/>
      <c r="AS1498" s="13"/>
      <c r="AT1498" s="13"/>
      <c r="AU1498" s="13"/>
      <c r="AV1498" s="13"/>
      <c r="AW1498" s="13"/>
      <c r="AX1498" s="13"/>
      <c r="AY1498" s="13"/>
      <c r="AZ1498" s="13"/>
      <c r="BA1498" s="13"/>
      <c r="BB1498" s="13"/>
      <c r="BC1498" s="13"/>
      <c r="BD1498" s="13"/>
      <c r="BE1498" s="13"/>
      <c r="BF1498" s="13"/>
      <c r="BG1498" s="13"/>
    </row>
    <row r="1499" spans="1:59" x14ac:dyDescent="0.35">
      <c r="A1499" s="13"/>
      <c r="B1499" s="13"/>
      <c r="C1499" s="13"/>
      <c r="D1499" s="13"/>
      <c r="E1499" s="13"/>
      <c r="F1499" s="13"/>
      <c r="G1499" s="13"/>
      <c r="H1499" s="13"/>
      <c r="I1499" s="13"/>
      <c r="J1499" s="13"/>
      <c r="K1499" s="13"/>
      <c r="L1499" s="13"/>
      <c r="M1499" s="13"/>
      <c r="N1499" s="13"/>
      <c r="O1499" s="13"/>
      <c r="P1499" s="13"/>
      <c r="Q1499" s="13"/>
      <c r="R1499" s="13"/>
      <c r="S1499" s="13"/>
      <c r="T1499" s="13"/>
      <c r="U1499" s="13"/>
      <c r="V1499" s="13"/>
      <c r="W1499" s="13"/>
      <c r="X1499" s="13"/>
      <c r="Y1499" s="13"/>
      <c r="Z1499" s="13"/>
      <c r="AA1499" s="13"/>
      <c r="AB1499" s="13"/>
      <c r="AC1499" s="13"/>
      <c r="AD1499" s="13"/>
      <c r="AE1499" s="13"/>
      <c r="AF1499" s="13"/>
      <c r="AG1499" s="13"/>
      <c r="AH1499" s="13"/>
      <c r="AI1499" s="13"/>
      <c r="AJ1499" s="13"/>
      <c r="AK1499" s="13"/>
      <c r="AL1499" s="13"/>
      <c r="AM1499" s="13"/>
      <c r="AN1499" s="13"/>
      <c r="AO1499" s="13"/>
      <c r="AP1499" s="13"/>
      <c r="AQ1499" s="13"/>
      <c r="AR1499" s="13"/>
      <c r="AS1499" s="13"/>
      <c r="AT1499" s="13"/>
      <c r="AU1499" s="13"/>
      <c r="AV1499" s="13"/>
      <c r="AW1499" s="13"/>
      <c r="AX1499" s="13"/>
      <c r="AY1499" s="13"/>
      <c r="AZ1499" s="13"/>
      <c r="BA1499" s="13"/>
      <c r="BB1499" s="13"/>
      <c r="BC1499" s="13"/>
      <c r="BD1499" s="13"/>
      <c r="BE1499" s="13"/>
      <c r="BF1499" s="13"/>
      <c r="BG1499" s="13"/>
    </row>
    <row r="1500" spans="1:59" x14ac:dyDescent="0.35">
      <c r="A1500" s="13"/>
      <c r="B1500" s="13"/>
      <c r="C1500" s="13"/>
      <c r="D1500" s="13"/>
      <c r="E1500" s="13"/>
      <c r="F1500" s="13"/>
      <c r="G1500" s="13"/>
      <c r="H1500" s="13"/>
      <c r="I1500" s="13"/>
      <c r="J1500" s="13"/>
      <c r="K1500" s="13"/>
      <c r="L1500" s="13"/>
      <c r="M1500" s="13"/>
      <c r="N1500" s="13"/>
      <c r="O1500" s="13"/>
      <c r="P1500" s="13"/>
      <c r="Q1500" s="13"/>
      <c r="R1500" s="13"/>
      <c r="S1500" s="13"/>
      <c r="T1500" s="13"/>
      <c r="U1500" s="13"/>
      <c r="V1500" s="13"/>
      <c r="W1500" s="13"/>
      <c r="X1500" s="13"/>
      <c r="Y1500" s="13"/>
      <c r="Z1500" s="13"/>
      <c r="AA1500" s="13"/>
      <c r="AB1500" s="13"/>
      <c r="AC1500" s="13"/>
      <c r="AD1500" s="13"/>
      <c r="AE1500" s="13"/>
      <c r="AF1500" s="13"/>
      <c r="AG1500" s="13"/>
      <c r="AH1500" s="13"/>
      <c r="AI1500" s="13"/>
      <c r="AJ1500" s="13"/>
      <c r="AK1500" s="13"/>
      <c r="AL1500" s="13"/>
      <c r="AM1500" s="13"/>
      <c r="AN1500" s="13"/>
      <c r="AO1500" s="13"/>
      <c r="AP1500" s="13"/>
      <c r="AQ1500" s="13"/>
      <c r="AR1500" s="13"/>
      <c r="AS1500" s="13"/>
      <c r="AT1500" s="13"/>
      <c r="AU1500" s="13"/>
      <c r="AV1500" s="13"/>
      <c r="AW1500" s="13"/>
      <c r="AX1500" s="13"/>
      <c r="AY1500" s="13"/>
      <c r="AZ1500" s="13"/>
      <c r="BA1500" s="13"/>
      <c r="BB1500" s="13"/>
      <c r="BC1500" s="13"/>
      <c r="BD1500" s="13"/>
      <c r="BE1500" s="13"/>
      <c r="BF1500" s="13"/>
      <c r="BG1500" s="13"/>
    </row>
    <row r="1501" spans="1:59" x14ac:dyDescent="0.35">
      <c r="A1501" s="13"/>
      <c r="B1501" s="13"/>
      <c r="C1501" s="13"/>
      <c r="D1501" s="13"/>
      <c r="E1501" s="13"/>
      <c r="F1501" s="13"/>
      <c r="G1501" s="13"/>
      <c r="H1501" s="13"/>
      <c r="I1501" s="13"/>
      <c r="J1501" s="13"/>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c r="AK1501" s="13"/>
      <c r="AL1501" s="13"/>
      <c r="AM1501" s="13"/>
      <c r="AN1501" s="13"/>
      <c r="AO1501" s="13"/>
      <c r="AP1501" s="13"/>
      <c r="AQ1501" s="13"/>
      <c r="AR1501" s="13"/>
      <c r="AS1501" s="13"/>
      <c r="AT1501" s="13"/>
      <c r="AU1501" s="13"/>
      <c r="AV1501" s="13"/>
      <c r="AW1501" s="13"/>
      <c r="AX1501" s="13"/>
      <c r="AY1501" s="13"/>
      <c r="AZ1501" s="13"/>
      <c r="BA1501" s="13"/>
      <c r="BB1501" s="13"/>
      <c r="BC1501" s="13"/>
      <c r="BD1501" s="13"/>
      <c r="BE1501" s="13"/>
      <c r="BF1501" s="13"/>
      <c r="BG1501" s="13"/>
    </row>
    <row r="1502" spans="1:59" x14ac:dyDescent="0.35">
      <c r="A1502" s="13"/>
      <c r="B1502" s="13"/>
      <c r="C1502" s="13"/>
      <c r="D1502" s="13"/>
      <c r="E1502" s="13"/>
      <c r="F1502" s="13"/>
      <c r="G1502" s="13"/>
      <c r="H1502" s="13"/>
      <c r="I1502" s="13"/>
      <c r="J1502" s="13"/>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c r="AK1502" s="13"/>
      <c r="AL1502" s="13"/>
      <c r="AM1502" s="13"/>
      <c r="AN1502" s="13"/>
      <c r="AO1502" s="13"/>
      <c r="AP1502" s="13"/>
      <c r="AQ1502" s="13"/>
      <c r="AR1502" s="13"/>
      <c r="AS1502" s="13"/>
      <c r="AT1502" s="13"/>
      <c r="AU1502" s="13"/>
      <c r="AV1502" s="13"/>
      <c r="AW1502" s="13"/>
      <c r="AX1502" s="13"/>
      <c r="AY1502" s="13"/>
      <c r="AZ1502" s="13"/>
      <c r="BA1502" s="13"/>
      <c r="BB1502" s="13"/>
      <c r="BC1502" s="13"/>
      <c r="BD1502" s="13"/>
      <c r="BE1502" s="13"/>
      <c r="BF1502" s="13"/>
      <c r="BG1502" s="13"/>
    </row>
    <row r="1503" spans="1:59" x14ac:dyDescent="0.35">
      <c r="A1503" s="13"/>
      <c r="B1503" s="13"/>
      <c r="C1503" s="13"/>
      <c r="D1503" s="13"/>
      <c r="E1503" s="13"/>
      <c r="F1503" s="13"/>
      <c r="G1503" s="13"/>
      <c r="H1503" s="13"/>
      <c r="I1503" s="13"/>
      <c r="J1503" s="13"/>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c r="AK1503" s="13"/>
      <c r="AL1503" s="13"/>
      <c r="AM1503" s="13"/>
      <c r="AN1503" s="13"/>
      <c r="AO1503" s="13"/>
      <c r="AP1503" s="13"/>
      <c r="AQ1503" s="13"/>
      <c r="AR1503" s="13"/>
      <c r="AS1503" s="13"/>
      <c r="AT1503" s="13"/>
      <c r="AU1503" s="13"/>
      <c r="AV1503" s="13"/>
      <c r="AW1503" s="13"/>
      <c r="AX1503" s="13"/>
      <c r="AY1503" s="13"/>
      <c r="AZ1503" s="13"/>
      <c r="BA1503" s="13"/>
      <c r="BB1503" s="13"/>
      <c r="BC1503" s="13"/>
      <c r="BD1503" s="13"/>
      <c r="BE1503" s="13"/>
      <c r="BF1503" s="13"/>
      <c r="BG1503" s="13"/>
    </row>
    <row r="1504" spans="1:59" x14ac:dyDescent="0.35">
      <c r="A1504" s="13"/>
      <c r="B1504" s="13"/>
      <c r="C1504" s="13"/>
      <c r="D1504" s="13"/>
      <c r="E1504" s="13"/>
      <c r="F1504" s="13"/>
      <c r="G1504" s="13"/>
      <c r="H1504" s="13"/>
      <c r="I1504" s="13"/>
      <c r="J1504" s="13"/>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c r="AK1504" s="13"/>
      <c r="AL1504" s="13"/>
      <c r="AM1504" s="13"/>
      <c r="AN1504" s="13"/>
      <c r="AO1504" s="13"/>
      <c r="AP1504" s="13"/>
      <c r="AQ1504" s="13"/>
      <c r="AR1504" s="13"/>
      <c r="AS1504" s="13"/>
      <c r="AT1504" s="13"/>
      <c r="AU1504" s="13"/>
      <c r="AV1504" s="13"/>
      <c r="AW1504" s="13"/>
      <c r="AX1504" s="13"/>
      <c r="AY1504" s="13"/>
      <c r="AZ1504" s="13"/>
      <c r="BA1504" s="13"/>
      <c r="BB1504" s="13"/>
      <c r="BC1504" s="13"/>
      <c r="BD1504" s="13"/>
      <c r="BE1504" s="13"/>
      <c r="BF1504" s="13"/>
      <c r="BG1504" s="13"/>
    </row>
    <row r="1505" spans="1:59" x14ac:dyDescent="0.35">
      <c r="A1505" s="13"/>
      <c r="B1505" s="13"/>
      <c r="C1505" s="13"/>
      <c r="D1505" s="13"/>
      <c r="E1505" s="13"/>
      <c r="F1505" s="13"/>
      <c r="G1505" s="13"/>
      <c r="H1505" s="13"/>
      <c r="I1505" s="13"/>
      <c r="J1505" s="13"/>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c r="AK1505" s="13"/>
      <c r="AL1505" s="13"/>
      <c r="AM1505" s="13"/>
      <c r="AN1505" s="13"/>
      <c r="AO1505" s="13"/>
      <c r="AP1505" s="13"/>
      <c r="AQ1505" s="13"/>
      <c r="AR1505" s="13"/>
      <c r="AS1505" s="13"/>
      <c r="AT1505" s="13"/>
      <c r="AU1505" s="13"/>
      <c r="AV1505" s="13"/>
      <c r="AW1505" s="13"/>
      <c r="AX1505" s="13"/>
      <c r="AY1505" s="13"/>
      <c r="AZ1505" s="13"/>
      <c r="BA1505" s="13"/>
      <c r="BB1505" s="13"/>
      <c r="BC1505" s="13"/>
      <c r="BD1505" s="13"/>
      <c r="BE1505" s="13"/>
      <c r="BF1505" s="13"/>
      <c r="BG1505" s="13"/>
    </row>
    <row r="1506" spans="1:59" x14ac:dyDescent="0.35">
      <c r="A1506" s="13"/>
      <c r="B1506" s="13"/>
      <c r="C1506" s="13"/>
      <c r="D1506" s="13"/>
      <c r="E1506" s="13"/>
      <c r="F1506" s="13"/>
      <c r="G1506" s="13"/>
      <c r="H1506" s="13"/>
      <c r="I1506" s="13"/>
      <c r="J1506" s="13"/>
      <c r="K1506" s="13"/>
      <c r="L1506" s="13"/>
      <c r="M1506" s="13"/>
      <c r="N1506" s="13"/>
      <c r="O1506" s="13"/>
      <c r="P1506" s="13"/>
      <c r="Q1506" s="13"/>
      <c r="R1506" s="13"/>
      <c r="S1506" s="13"/>
      <c r="T1506" s="13"/>
      <c r="U1506" s="13"/>
      <c r="V1506" s="13"/>
      <c r="W1506" s="13"/>
      <c r="X1506" s="13"/>
      <c r="Y1506" s="13"/>
      <c r="Z1506" s="13"/>
      <c r="AA1506" s="13"/>
      <c r="AB1506" s="13"/>
      <c r="AC1506" s="13"/>
      <c r="AD1506" s="13"/>
      <c r="AE1506" s="13"/>
      <c r="AF1506" s="13"/>
      <c r="AG1506" s="13"/>
      <c r="AH1506" s="13"/>
      <c r="AI1506" s="13"/>
      <c r="AJ1506" s="13"/>
      <c r="AK1506" s="13"/>
      <c r="AL1506" s="13"/>
      <c r="AM1506" s="13"/>
      <c r="AN1506" s="13"/>
      <c r="AO1506" s="13"/>
      <c r="AP1506" s="13"/>
      <c r="AQ1506" s="13"/>
      <c r="AR1506" s="13"/>
      <c r="AS1506" s="13"/>
      <c r="AT1506" s="13"/>
      <c r="AU1506" s="13"/>
      <c r="AV1506" s="13"/>
      <c r="AW1506" s="13"/>
      <c r="AX1506" s="13"/>
      <c r="AY1506" s="13"/>
      <c r="AZ1506" s="13"/>
      <c r="BA1506" s="13"/>
      <c r="BB1506" s="13"/>
      <c r="BC1506" s="13"/>
      <c r="BD1506" s="13"/>
      <c r="BE1506" s="13"/>
      <c r="BF1506" s="13"/>
      <c r="BG1506" s="13"/>
    </row>
    <row r="1507" spans="1:59" x14ac:dyDescent="0.35">
      <c r="A1507" s="13"/>
      <c r="B1507" s="13"/>
      <c r="C1507" s="13"/>
      <c r="D1507" s="13"/>
      <c r="E1507" s="13"/>
      <c r="F1507" s="13"/>
      <c r="G1507" s="13"/>
      <c r="H1507" s="13"/>
      <c r="I1507" s="13"/>
      <c r="J1507" s="13"/>
      <c r="K1507" s="13"/>
      <c r="L1507" s="13"/>
      <c r="M1507" s="13"/>
      <c r="N1507" s="13"/>
      <c r="O1507" s="13"/>
      <c r="P1507" s="13"/>
      <c r="Q1507" s="13"/>
      <c r="R1507" s="13"/>
      <c r="S1507" s="13"/>
      <c r="T1507" s="13"/>
      <c r="U1507" s="13"/>
      <c r="V1507" s="13"/>
      <c r="W1507" s="13"/>
      <c r="X1507" s="13"/>
      <c r="Y1507" s="13"/>
      <c r="Z1507" s="13"/>
      <c r="AA1507" s="13"/>
      <c r="AB1507" s="13"/>
      <c r="AC1507" s="13"/>
      <c r="AD1507" s="13"/>
      <c r="AE1507" s="13"/>
      <c r="AF1507" s="13"/>
      <c r="AG1507" s="13"/>
      <c r="AH1507" s="13"/>
      <c r="AI1507" s="13"/>
      <c r="AJ1507" s="13"/>
      <c r="AK1507" s="13"/>
      <c r="AL1507" s="13"/>
      <c r="AM1507" s="13"/>
      <c r="AN1507" s="13"/>
      <c r="AO1507" s="13"/>
      <c r="AP1507" s="13"/>
      <c r="AQ1507" s="13"/>
      <c r="AR1507" s="13"/>
      <c r="AS1507" s="13"/>
      <c r="AT1507" s="13"/>
      <c r="AU1507" s="13"/>
      <c r="AV1507" s="13"/>
      <c r="AW1507" s="13"/>
      <c r="AX1507" s="13"/>
      <c r="AY1507" s="13"/>
      <c r="AZ1507" s="13"/>
      <c r="BA1507" s="13"/>
      <c r="BB1507" s="13"/>
      <c r="BC1507" s="13"/>
      <c r="BD1507" s="13"/>
      <c r="BE1507" s="13"/>
      <c r="BF1507" s="13"/>
      <c r="BG1507" s="13"/>
    </row>
    <row r="1508" spans="1:59" x14ac:dyDescent="0.35">
      <c r="A1508" s="13"/>
      <c r="B1508" s="13"/>
      <c r="C1508" s="13"/>
      <c r="D1508" s="13"/>
      <c r="E1508" s="13"/>
      <c r="F1508" s="13"/>
      <c r="G1508" s="13"/>
      <c r="H1508" s="13"/>
      <c r="I1508" s="13"/>
      <c r="J1508" s="13"/>
      <c r="K1508" s="13"/>
      <c r="L1508" s="13"/>
      <c r="M1508" s="13"/>
      <c r="N1508" s="13"/>
      <c r="O1508" s="13"/>
      <c r="P1508" s="13"/>
      <c r="Q1508" s="13"/>
      <c r="R1508" s="13"/>
      <c r="S1508" s="13"/>
      <c r="T1508" s="13"/>
      <c r="U1508" s="13"/>
      <c r="V1508" s="13"/>
      <c r="W1508" s="13"/>
      <c r="X1508" s="13"/>
      <c r="Y1508" s="13"/>
      <c r="Z1508" s="13"/>
      <c r="AA1508" s="13"/>
      <c r="AB1508" s="13"/>
      <c r="AC1508" s="13"/>
      <c r="AD1508" s="13"/>
      <c r="AE1508" s="13"/>
      <c r="AF1508" s="13"/>
      <c r="AG1508" s="13"/>
      <c r="AH1508" s="13"/>
      <c r="AI1508" s="13"/>
      <c r="AJ1508" s="13"/>
      <c r="AK1508" s="13"/>
      <c r="AL1508" s="13"/>
      <c r="AM1508" s="13"/>
      <c r="AN1508" s="13"/>
      <c r="AO1508" s="13"/>
      <c r="AP1508" s="13"/>
      <c r="AQ1508" s="13"/>
      <c r="AR1508" s="13"/>
      <c r="AS1508" s="13"/>
      <c r="AT1508" s="13"/>
      <c r="AU1508" s="13"/>
      <c r="AV1508" s="13"/>
      <c r="AW1508" s="13"/>
      <c r="AX1508" s="13"/>
      <c r="AY1508" s="13"/>
      <c r="AZ1508" s="13"/>
      <c r="BA1508" s="13"/>
      <c r="BB1508" s="13"/>
      <c r="BC1508" s="13"/>
      <c r="BD1508" s="13"/>
      <c r="BE1508" s="13"/>
      <c r="BF1508" s="13"/>
      <c r="BG1508" s="13"/>
    </row>
    <row r="1509" spans="1:59" x14ac:dyDescent="0.35">
      <c r="A1509" s="13"/>
      <c r="B1509" s="13"/>
      <c r="C1509" s="13"/>
      <c r="D1509" s="13"/>
      <c r="E1509" s="13"/>
      <c r="F1509" s="13"/>
      <c r="G1509" s="13"/>
      <c r="H1509" s="13"/>
      <c r="I1509" s="13"/>
      <c r="J1509" s="13"/>
      <c r="K1509" s="13"/>
      <c r="L1509" s="13"/>
      <c r="M1509" s="13"/>
      <c r="N1509" s="13"/>
      <c r="O1509" s="13"/>
      <c r="P1509" s="13"/>
      <c r="Q1509" s="13"/>
      <c r="R1509" s="13"/>
      <c r="S1509" s="13"/>
      <c r="T1509" s="13"/>
      <c r="U1509" s="13"/>
      <c r="V1509" s="13"/>
      <c r="W1509" s="13"/>
      <c r="X1509" s="13"/>
      <c r="Y1509" s="13"/>
      <c r="Z1509" s="13"/>
      <c r="AA1509" s="13"/>
      <c r="AB1509" s="13"/>
      <c r="AC1509" s="13"/>
      <c r="AD1509" s="13"/>
      <c r="AE1509" s="13"/>
      <c r="AF1509" s="13"/>
      <c r="AG1509" s="13"/>
      <c r="AH1509" s="13"/>
      <c r="AI1509" s="13"/>
      <c r="AJ1509" s="13"/>
      <c r="AK1509" s="13"/>
      <c r="AL1509" s="13"/>
      <c r="AM1509" s="13"/>
      <c r="AN1509" s="13"/>
      <c r="AO1509" s="13"/>
      <c r="AP1509" s="13"/>
      <c r="AQ1509" s="13"/>
      <c r="AR1509" s="13"/>
      <c r="AS1509" s="13"/>
      <c r="AT1509" s="13"/>
      <c r="AU1509" s="13"/>
      <c r="AV1509" s="13"/>
      <c r="AW1509" s="13"/>
      <c r="AX1509" s="13"/>
      <c r="AY1509" s="13"/>
      <c r="AZ1509" s="13"/>
      <c r="BA1509" s="13"/>
      <c r="BB1509" s="13"/>
      <c r="BC1509" s="13"/>
      <c r="BD1509" s="13"/>
      <c r="BE1509" s="13"/>
      <c r="BF1509" s="13"/>
      <c r="BG1509" s="13"/>
    </row>
    <row r="1510" spans="1:59" x14ac:dyDescent="0.35">
      <c r="A1510" s="13"/>
      <c r="B1510" s="13"/>
      <c r="C1510" s="13"/>
      <c r="D1510" s="13"/>
      <c r="E1510" s="13"/>
      <c r="F1510" s="13"/>
      <c r="G1510" s="13"/>
      <c r="H1510" s="13"/>
      <c r="I1510" s="13"/>
      <c r="J1510" s="13"/>
      <c r="K1510" s="13"/>
      <c r="L1510" s="13"/>
      <c r="M1510" s="13"/>
      <c r="N1510" s="13"/>
      <c r="O1510" s="13"/>
      <c r="P1510" s="13"/>
      <c r="Q1510" s="13"/>
      <c r="R1510" s="13"/>
      <c r="S1510" s="13"/>
      <c r="T1510" s="13"/>
      <c r="U1510" s="13"/>
      <c r="V1510" s="13"/>
      <c r="W1510" s="13"/>
      <c r="X1510" s="13"/>
      <c r="Y1510" s="13"/>
      <c r="Z1510" s="13"/>
      <c r="AA1510" s="13"/>
      <c r="AB1510" s="13"/>
      <c r="AC1510" s="13"/>
      <c r="AD1510" s="13"/>
      <c r="AE1510" s="13"/>
      <c r="AF1510" s="13"/>
      <c r="AG1510" s="13"/>
      <c r="AH1510" s="13"/>
      <c r="AI1510" s="13"/>
      <c r="AJ1510" s="13"/>
      <c r="AK1510" s="13"/>
      <c r="AL1510" s="13"/>
      <c r="AM1510" s="13"/>
      <c r="AN1510" s="13"/>
      <c r="AO1510" s="13"/>
      <c r="AP1510" s="13"/>
      <c r="AQ1510" s="13"/>
      <c r="AR1510" s="13"/>
      <c r="AS1510" s="13"/>
      <c r="AT1510" s="13"/>
      <c r="AU1510" s="13"/>
      <c r="AV1510" s="13"/>
      <c r="AW1510" s="13"/>
      <c r="AX1510" s="13"/>
      <c r="AY1510" s="13"/>
      <c r="AZ1510" s="13"/>
      <c r="BA1510" s="13"/>
      <c r="BB1510" s="13"/>
      <c r="BC1510" s="13"/>
      <c r="BD1510" s="13"/>
      <c r="BE1510" s="13"/>
      <c r="BF1510" s="13"/>
      <c r="BG1510" s="13"/>
    </row>
    <row r="1511" spans="1:59" x14ac:dyDescent="0.35">
      <c r="A1511" s="13"/>
      <c r="B1511" s="13"/>
      <c r="C1511" s="13"/>
      <c r="D1511" s="13"/>
      <c r="E1511" s="13"/>
      <c r="F1511" s="13"/>
      <c r="G1511" s="13"/>
      <c r="H1511" s="13"/>
      <c r="I1511" s="13"/>
      <c r="J1511" s="13"/>
      <c r="K1511" s="13"/>
      <c r="L1511" s="13"/>
      <c r="M1511" s="13"/>
      <c r="N1511" s="13"/>
      <c r="O1511" s="13"/>
      <c r="P1511" s="13"/>
      <c r="Q1511" s="13"/>
      <c r="R1511" s="13"/>
      <c r="S1511" s="13"/>
      <c r="T1511" s="13"/>
      <c r="U1511" s="13"/>
      <c r="V1511" s="13"/>
      <c r="W1511" s="13"/>
      <c r="X1511" s="13"/>
      <c r="Y1511" s="13"/>
      <c r="Z1511" s="13"/>
      <c r="AA1511" s="13"/>
      <c r="AB1511" s="13"/>
      <c r="AC1511" s="13"/>
      <c r="AD1511" s="13"/>
      <c r="AE1511" s="13"/>
      <c r="AF1511" s="13"/>
      <c r="AG1511" s="13"/>
      <c r="AH1511" s="13"/>
      <c r="AI1511" s="13"/>
      <c r="AJ1511" s="13"/>
      <c r="AK1511" s="13"/>
      <c r="AL1511" s="13"/>
      <c r="AM1511" s="13"/>
      <c r="AN1511" s="13"/>
      <c r="AO1511" s="13"/>
      <c r="AP1511" s="13"/>
      <c r="AQ1511" s="13"/>
      <c r="AR1511" s="13"/>
      <c r="AS1511" s="13"/>
      <c r="AT1511" s="13"/>
      <c r="AU1511" s="13"/>
      <c r="AV1511" s="13"/>
      <c r="AW1511" s="13"/>
      <c r="AX1511" s="13"/>
      <c r="AY1511" s="13"/>
      <c r="AZ1511" s="13"/>
      <c r="BA1511" s="13"/>
      <c r="BB1511" s="13"/>
      <c r="BC1511" s="13"/>
      <c r="BD1511" s="13"/>
      <c r="BE1511" s="13"/>
      <c r="BF1511" s="13"/>
      <c r="BG1511" s="13"/>
    </row>
    <row r="1512" spans="1:59" x14ac:dyDescent="0.35">
      <c r="A1512" s="13"/>
      <c r="B1512" s="13"/>
      <c r="C1512" s="13"/>
      <c r="D1512" s="13"/>
      <c r="E1512" s="13"/>
      <c r="F1512" s="13"/>
      <c r="G1512" s="13"/>
      <c r="H1512" s="13"/>
      <c r="I1512" s="13"/>
      <c r="J1512" s="13"/>
      <c r="K1512" s="13"/>
      <c r="L1512" s="13"/>
      <c r="M1512" s="13"/>
      <c r="N1512" s="13"/>
      <c r="O1512" s="13"/>
      <c r="P1512" s="13"/>
      <c r="Q1512" s="13"/>
      <c r="R1512" s="13"/>
      <c r="S1512" s="13"/>
      <c r="T1512" s="13"/>
      <c r="U1512" s="13"/>
      <c r="V1512" s="13"/>
      <c r="W1512" s="13"/>
      <c r="X1512" s="13"/>
      <c r="Y1512" s="13"/>
      <c r="Z1512" s="13"/>
      <c r="AA1512" s="13"/>
      <c r="AB1512" s="13"/>
      <c r="AC1512" s="13"/>
      <c r="AD1512" s="13"/>
      <c r="AE1512" s="13"/>
      <c r="AF1512" s="13"/>
      <c r="AG1512" s="13"/>
      <c r="AH1512" s="13"/>
      <c r="AI1512" s="13"/>
      <c r="AJ1512" s="13"/>
      <c r="AK1512" s="13"/>
      <c r="AL1512" s="13"/>
      <c r="AM1512" s="13"/>
      <c r="AN1512" s="13"/>
      <c r="AO1512" s="13"/>
      <c r="AP1512" s="13"/>
      <c r="AQ1512" s="13"/>
      <c r="AR1512" s="13"/>
      <c r="AS1512" s="13"/>
      <c r="AT1512" s="13"/>
      <c r="AU1512" s="13"/>
      <c r="AV1512" s="13"/>
      <c r="AW1512" s="13"/>
      <c r="AX1512" s="13"/>
      <c r="AY1512" s="13"/>
      <c r="AZ1512" s="13"/>
      <c r="BA1512" s="13"/>
      <c r="BB1512" s="13"/>
      <c r="BC1512" s="13"/>
      <c r="BD1512" s="13"/>
      <c r="BE1512" s="13"/>
      <c r="BF1512" s="13"/>
      <c r="BG1512" s="13"/>
    </row>
    <row r="1513" spans="1:59" x14ac:dyDescent="0.35">
      <c r="A1513" s="13"/>
      <c r="B1513" s="13"/>
      <c r="C1513" s="13"/>
      <c r="D1513" s="13"/>
      <c r="E1513" s="13"/>
      <c r="F1513" s="13"/>
      <c r="G1513" s="13"/>
      <c r="H1513" s="13"/>
      <c r="I1513" s="13"/>
      <c r="J1513" s="13"/>
      <c r="K1513" s="13"/>
      <c r="L1513" s="13"/>
      <c r="M1513" s="13"/>
      <c r="N1513" s="13"/>
      <c r="O1513" s="13"/>
      <c r="P1513" s="13"/>
      <c r="Q1513" s="13"/>
      <c r="R1513" s="13"/>
      <c r="S1513" s="13"/>
      <c r="T1513" s="13"/>
      <c r="U1513" s="13"/>
      <c r="V1513" s="13"/>
      <c r="W1513" s="13"/>
      <c r="X1513" s="13"/>
      <c r="Y1513" s="13"/>
      <c r="Z1513" s="13"/>
      <c r="AA1513" s="13"/>
      <c r="AB1513" s="13"/>
      <c r="AC1513" s="13"/>
      <c r="AD1513" s="13"/>
      <c r="AE1513" s="13"/>
      <c r="AF1513" s="13"/>
      <c r="AG1513" s="13"/>
      <c r="AH1513" s="13"/>
      <c r="AI1513" s="13"/>
      <c r="AJ1513" s="13"/>
      <c r="AK1513" s="13"/>
      <c r="AL1513" s="13"/>
      <c r="AM1513" s="13"/>
      <c r="AN1513" s="13"/>
      <c r="AO1513" s="13"/>
      <c r="AP1513" s="13"/>
      <c r="AQ1513" s="13"/>
      <c r="AR1513" s="13"/>
      <c r="AS1513" s="13"/>
      <c r="AT1513" s="13"/>
      <c r="AU1513" s="13"/>
      <c r="AV1513" s="13"/>
      <c r="AW1513" s="13"/>
      <c r="AX1513" s="13"/>
      <c r="AY1513" s="13"/>
      <c r="AZ1513" s="13"/>
      <c r="BA1513" s="13"/>
      <c r="BB1513" s="13"/>
      <c r="BC1513" s="13"/>
      <c r="BD1513" s="13"/>
      <c r="BE1513" s="13"/>
      <c r="BF1513" s="13"/>
      <c r="BG1513" s="13"/>
    </row>
    <row r="1514" spans="1:59" x14ac:dyDescent="0.35">
      <c r="A1514" s="13"/>
      <c r="B1514" s="13"/>
      <c r="C1514" s="13"/>
      <c r="D1514" s="13"/>
      <c r="E1514" s="13"/>
      <c r="F1514" s="13"/>
      <c r="G1514" s="13"/>
      <c r="H1514" s="13"/>
      <c r="I1514" s="13"/>
      <c r="J1514" s="13"/>
      <c r="K1514" s="13"/>
      <c r="L1514" s="13"/>
      <c r="M1514" s="13"/>
      <c r="N1514" s="13"/>
      <c r="O1514" s="13"/>
      <c r="P1514" s="13"/>
      <c r="Q1514" s="13"/>
      <c r="R1514" s="13"/>
      <c r="S1514" s="13"/>
      <c r="T1514" s="13"/>
      <c r="U1514" s="13"/>
      <c r="V1514" s="13"/>
      <c r="W1514" s="13"/>
      <c r="X1514" s="13"/>
      <c r="Y1514" s="13"/>
      <c r="Z1514" s="13"/>
      <c r="AA1514" s="13"/>
      <c r="AB1514" s="13"/>
      <c r="AC1514" s="13"/>
      <c r="AD1514" s="13"/>
      <c r="AE1514" s="13"/>
      <c r="AF1514" s="13"/>
      <c r="AG1514" s="13"/>
      <c r="AH1514" s="13"/>
      <c r="AI1514" s="13"/>
      <c r="AJ1514" s="13"/>
      <c r="AK1514" s="13"/>
      <c r="AL1514" s="13"/>
      <c r="AM1514" s="13"/>
      <c r="AN1514" s="13"/>
      <c r="AO1514" s="13"/>
      <c r="AP1514" s="13"/>
      <c r="AQ1514" s="13"/>
      <c r="AR1514" s="13"/>
      <c r="AS1514" s="13"/>
      <c r="AT1514" s="13"/>
      <c r="AU1514" s="13"/>
      <c r="AV1514" s="13"/>
      <c r="AW1514" s="13"/>
      <c r="AX1514" s="13"/>
      <c r="AY1514" s="13"/>
      <c r="AZ1514" s="13"/>
      <c r="BA1514" s="13"/>
      <c r="BB1514" s="13"/>
      <c r="BC1514" s="13"/>
      <c r="BD1514" s="13"/>
      <c r="BE1514" s="13"/>
      <c r="BF1514" s="13"/>
      <c r="BG1514" s="13"/>
    </row>
    <row r="1515" spans="1:59" x14ac:dyDescent="0.35">
      <c r="A1515" s="13"/>
      <c r="B1515" s="13"/>
      <c r="C1515" s="13"/>
      <c r="D1515" s="13"/>
      <c r="E1515" s="13"/>
      <c r="F1515" s="13"/>
      <c r="G1515" s="13"/>
      <c r="H1515" s="13"/>
      <c r="I1515" s="13"/>
      <c r="J1515" s="13"/>
      <c r="K1515" s="13"/>
      <c r="L1515" s="13"/>
      <c r="M1515" s="13"/>
      <c r="N1515" s="13"/>
      <c r="O1515" s="13"/>
      <c r="P1515" s="13"/>
      <c r="Q1515" s="13"/>
      <c r="R1515" s="13"/>
      <c r="S1515" s="13"/>
      <c r="T1515" s="13"/>
      <c r="U1515" s="13"/>
      <c r="V1515" s="13"/>
      <c r="W1515" s="13"/>
      <c r="X1515" s="13"/>
      <c r="Y1515" s="13"/>
      <c r="Z1515" s="13"/>
      <c r="AA1515" s="13"/>
      <c r="AB1515" s="13"/>
      <c r="AC1515" s="13"/>
      <c r="AD1515" s="13"/>
      <c r="AE1515" s="13"/>
      <c r="AF1515" s="13"/>
      <c r="AG1515" s="13"/>
      <c r="AH1515" s="13"/>
      <c r="AI1515" s="13"/>
      <c r="AJ1515" s="13"/>
      <c r="AK1515" s="13"/>
      <c r="AL1515" s="13"/>
      <c r="AM1515" s="13"/>
      <c r="AN1515" s="13"/>
      <c r="AO1515" s="13"/>
      <c r="AP1515" s="13"/>
      <c r="AQ1515" s="13"/>
      <c r="AR1515" s="13"/>
      <c r="AS1515" s="13"/>
      <c r="AT1515" s="13"/>
      <c r="AU1515" s="13"/>
      <c r="AV1515" s="13"/>
      <c r="AW1515" s="13"/>
      <c r="AX1515" s="13"/>
      <c r="AY1515" s="13"/>
      <c r="AZ1515" s="13"/>
      <c r="BA1515" s="13"/>
      <c r="BB1515" s="13"/>
      <c r="BC1515" s="13"/>
      <c r="BD1515" s="13"/>
      <c r="BE1515" s="13"/>
      <c r="BF1515" s="13"/>
      <c r="BG1515" s="13"/>
    </row>
    <row r="1516" spans="1:59" x14ac:dyDescent="0.35">
      <c r="A1516" s="13"/>
      <c r="B1516" s="13"/>
      <c r="C1516" s="13"/>
      <c r="D1516" s="13"/>
      <c r="E1516" s="13"/>
      <c r="F1516" s="13"/>
      <c r="G1516" s="13"/>
      <c r="H1516" s="13"/>
      <c r="I1516" s="13"/>
      <c r="J1516" s="13"/>
      <c r="K1516" s="13"/>
      <c r="L1516" s="13"/>
      <c r="M1516" s="13"/>
      <c r="N1516" s="13"/>
      <c r="O1516" s="13"/>
      <c r="P1516" s="13"/>
      <c r="Q1516" s="13"/>
      <c r="R1516" s="13"/>
      <c r="S1516" s="13"/>
      <c r="T1516" s="13"/>
      <c r="U1516" s="13"/>
      <c r="V1516" s="13"/>
      <c r="W1516" s="13"/>
      <c r="X1516" s="13"/>
      <c r="Y1516" s="13"/>
      <c r="Z1516" s="13"/>
      <c r="AA1516" s="13"/>
      <c r="AB1516" s="13"/>
      <c r="AC1516" s="13"/>
      <c r="AD1516" s="13"/>
      <c r="AE1516" s="13"/>
      <c r="AF1516" s="13"/>
      <c r="AG1516" s="13"/>
      <c r="AH1516" s="13"/>
      <c r="AI1516" s="13"/>
      <c r="AJ1516" s="13"/>
      <c r="AK1516" s="13"/>
      <c r="AL1516" s="13"/>
      <c r="AM1516" s="13"/>
      <c r="AN1516" s="13"/>
      <c r="AO1516" s="13"/>
      <c r="AP1516" s="13"/>
      <c r="AQ1516" s="13"/>
      <c r="AR1516" s="13"/>
      <c r="AS1516" s="13"/>
      <c r="AT1516" s="13"/>
      <c r="AU1516" s="13"/>
      <c r="AV1516" s="13"/>
      <c r="AW1516" s="13"/>
      <c r="AX1516" s="13"/>
      <c r="AY1516" s="13"/>
      <c r="AZ1516" s="13"/>
      <c r="BA1516" s="13"/>
      <c r="BB1516" s="13"/>
      <c r="BC1516" s="13"/>
      <c r="BD1516" s="13"/>
      <c r="BE1516" s="13"/>
      <c r="BF1516" s="13"/>
      <c r="BG1516" s="13"/>
    </row>
    <row r="1517" spans="1:59" x14ac:dyDescent="0.35">
      <c r="A1517" s="13"/>
      <c r="B1517" s="13"/>
      <c r="C1517" s="13"/>
      <c r="D1517" s="13"/>
      <c r="E1517" s="13"/>
      <c r="F1517" s="13"/>
      <c r="G1517" s="13"/>
      <c r="H1517" s="13"/>
      <c r="I1517" s="13"/>
      <c r="J1517" s="13"/>
      <c r="K1517" s="13"/>
      <c r="L1517" s="13"/>
      <c r="M1517" s="13"/>
      <c r="N1517" s="13"/>
      <c r="O1517" s="13"/>
      <c r="P1517" s="13"/>
      <c r="Q1517" s="13"/>
      <c r="R1517" s="13"/>
      <c r="S1517" s="13"/>
      <c r="T1517" s="13"/>
      <c r="U1517" s="13"/>
      <c r="V1517" s="13"/>
      <c r="W1517" s="13"/>
      <c r="X1517" s="13"/>
      <c r="Y1517" s="13"/>
      <c r="Z1517" s="13"/>
      <c r="AA1517" s="13"/>
      <c r="AB1517" s="13"/>
      <c r="AC1517" s="13"/>
      <c r="AD1517" s="13"/>
      <c r="AE1517" s="13"/>
      <c r="AF1517" s="13"/>
      <c r="AG1517" s="13"/>
      <c r="AH1517" s="13"/>
      <c r="AI1517" s="13"/>
      <c r="AJ1517" s="13"/>
      <c r="AK1517" s="13"/>
      <c r="AL1517" s="13"/>
      <c r="AM1517" s="13"/>
      <c r="AN1517" s="13"/>
      <c r="AO1517" s="13"/>
      <c r="AP1517" s="13"/>
      <c r="AQ1517" s="13"/>
      <c r="AR1517" s="13"/>
      <c r="AS1517" s="13"/>
      <c r="AT1517" s="13"/>
      <c r="AU1517" s="13"/>
      <c r="AV1517" s="13"/>
      <c r="AW1517" s="13"/>
      <c r="AX1517" s="13"/>
      <c r="AY1517" s="13"/>
      <c r="AZ1517" s="13"/>
      <c r="BA1517" s="13"/>
      <c r="BB1517" s="13"/>
      <c r="BC1517" s="13"/>
      <c r="BD1517" s="13"/>
      <c r="BE1517" s="13"/>
      <c r="BF1517" s="13"/>
      <c r="BG1517" s="13"/>
    </row>
    <row r="1518" spans="1:59" x14ac:dyDescent="0.35">
      <c r="A1518" s="13"/>
      <c r="B1518" s="13"/>
      <c r="C1518" s="13"/>
      <c r="D1518" s="13"/>
      <c r="E1518" s="13"/>
      <c r="F1518" s="13"/>
      <c r="G1518" s="13"/>
      <c r="H1518" s="13"/>
      <c r="I1518" s="13"/>
      <c r="J1518" s="13"/>
      <c r="K1518" s="13"/>
      <c r="L1518" s="13"/>
      <c r="M1518" s="13"/>
      <c r="N1518" s="13"/>
      <c r="O1518" s="13"/>
      <c r="P1518" s="13"/>
      <c r="Q1518" s="13"/>
      <c r="R1518" s="13"/>
      <c r="S1518" s="13"/>
      <c r="T1518" s="13"/>
      <c r="U1518" s="13"/>
      <c r="V1518" s="13"/>
      <c r="W1518" s="13"/>
      <c r="X1518" s="13"/>
      <c r="Y1518" s="13"/>
      <c r="Z1518" s="13"/>
      <c r="AA1518" s="13"/>
      <c r="AB1518" s="13"/>
      <c r="AC1518" s="13"/>
      <c r="AD1518" s="13"/>
      <c r="AE1518" s="13"/>
      <c r="AF1518" s="13"/>
      <c r="AG1518" s="13"/>
      <c r="AH1518" s="13"/>
      <c r="AI1518" s="13"/>
      <c r="AJ1518" s="13"/>
      <c r="AK1518" s="13"/>
      <c r="AL1518" s="13"/>
      <c r="AM1518" s="13"/>
      <c r="AN1518" s="13"/>
      <c r="AO1518" s="13"/>
      <c r="AP1518" s="13"/>
      <c r="AQ1518" s="13"/>
      <c r="AR1518" s="13"/>
      <c r="AS1518" s="13"/>
      <c r="AT1518" s="13"/>
      <c r="AU1518" s="13"/>
      <c r="AV1518" s="13"/>
      <c r="AW1518" s="13"/>
      <c r="AX1518" s="13"/>
      <c r="AY1518" s="13"/>
      <c r="AZ1518" s="13"/>
      <c r="BA1518" s="13"/>
      <c r="BB1518" s="13"/>
      <c r="BC1518" s="13"/>
      <c r="BD1518" s="13"/>
      <c r="BE1518" s="13"/>
      <c r="BF1518" s="13"/>
      <c r="BG1518" s="13"/>
    </row>
    <row r="1519" spans="1:59" x14ac:dyDescent="0.35">
      <c r="A1519" s="13"/>
      <c r="B1519" s="13"/>
      <c r="C1519" s="13"/>
      <c r="D1519" s="13"/>
      <c r="E1519" s="13"/>
      <c r="F1519" s="13"/>
      <c r="G1519" s="13"/>
      <c r="H1519" s="13"/>
      <c r="I1519" s="13"/>
      <c r="J1519" s="13"/>
      <c r="K1519" s="13"/>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c r="AK1519" s="13"/>
      <c r="AL1519" s="13"/>
      <c r="AM1519" s="13"/>
      <c r="AN1519" s="13"/>
      <c r="AO1519" s="13"/>
      <c r="AP1519" s="13"/>
      <c r="AQ1519" s="13"/>
      <c r="AR1519" s="13"/>
      <c r="AS1519" s="13"/>
      <c r="AT1519" s="13"/>
      <c r="AU1519" s="13"/>
      <c r="AV1519" s="13"/>
      <c r="AW1519" s="13"/>
      <c r="AX1519" s="13"/>
      <c r="AY1519" s="13"/>
      <c r="AZ1519" s="13"/>
      <c r="BA1519" s="13"/>
      <c r="BB1519" s="13"/>
      <c r="BC1519" s="13"/>
      <c r="BD1519" s="13"/>
      <c r="BE1519" s="13"/>
      <c r="BF1519" s="13"/>
      <c r="BG1519" s="13"/>
    </row>
    <row r="1520" spans="1:59" x14ac:dyDescent="0.35">
      <c r="A1520" s="13"/>
      <c r="B1520" s="13"/>
      <c r="C1520" s="13"/>
      <c r="D1520" s="13"/>
      <c r="E1520" s="13"/>
      <c r="F1520" s="13"/>
      <c r="G1520" s="13"/>
      <c r="H1520" s="13"/>
      <c r="I1520" s="13"/>
      <c r="J1520" s="13"/>
      <c r="K1520" s="13"/>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c r="AK1520" s="13"/>
      <c r="AL1520" s="13"/>
      <c r="AM1520" s="13"/>
      <c r="AN1520" s="13"/>
      <c r="AO1520" s="13"/>
      <c r="AP1520" s="13"/>
      <c r="AQ1520" s="13"/>
      <c r="AR1520" s="13"/>
      <c r="AS1520" s="13"/>
      <c r="AT1520" s="13"/>
      <c r="AU1520" s="13"/>
      <c r="AV1520" s="13"/>
      <c r="AW1520" s="13"/>
      <c r="AX1520" s="13"/>
      <c r="AY1520" s="13"/>
      <c r="AZ1520" s="13"/>
      <c r="BA1520" s="13"/>
      <c r="BB1520" s="13"/>
      <c r="BC1520" s="13"/>
      <c r="BD1520" s="13"/>
      <c r="BE1520" s="13"/>
      <c r="BF1520" s="13"/>
      <c r="BG1520" s="13"/>
    </row>
    <row r="1521" spans="1:59" x14ac:dyDescent="0.35">
      <c r="A1521" s="13"/>
      <c r="B1521" s="13"/>
      <c r="C1521" s="13"/>
      <c r="D1521" s="13"/>
      <c r="E1521" s="13"/>
      <c r="F1521" s="13"/>
      <c r="G1521" s="13"/>
      <c r="H1521" s="13"/>
      <c r="I1521" s="13"/>
      <c r="J1521" s="13"/>
      <c r="K1521" s="13"/>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c r="AK1521" s="13"/>
      <c r="AL1521" s="13"/>
      <c r="AM1521" s="13"/>
      <c r="AN1521" s="13"/>
      <c r="AO1521" s="13"/>
      <c r="AP1521" s="13"/>
      <c r="AQ1521" s="13"/>
      <c r="AR1521" s="13"/>
      <c r="AS1521" s="13"/>
      <c r="AT1521" s="13"/>
      <c r="AU1521" s="13"/>
      <c r="AV1521" s="13"/>
      <c r="AW1521" s="13"/>
      <c r="AX1521" s="13"/>
      <c r="AY1521" s="13"/>
      <c r="AZ1521" s="13"/>
      <c r="BA1521" s="13"/>
      <c r="BB1521" s="13"/>
      <c r="BC1521" s="13"/>
      <c r="BD1521" s="13"/>
      <c r="BE1521" s="13"/>
      <c r="BF1521" s="13"/>
      <c r="BG1521" s="13"/>
    </row>
    <row r="1522" spans="1:59" x14ac:dyDescent="0.35">
      <c r="A1522" s="13"/>
      <c r="B1522" s="13"/>
      <c r="C1522" s="13"/>
      <c r="D1522" s="13"/>
      <c r="E1522" s="13"/>
      <c r="F1522" s="13"/>
      <c r="G1522" s="13"/>
      <c r="H1522" s="13"/>
      <c r="I1522" s="13"/>
      <c r="J1522" s="13"/>
      <c r="K1522" s="13"/>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c r="AK1522" s="13"/>
      <c r="AL1522" s="13"/>
      <c r="AM1522" s="13"/>
      <c r="AN1522" s="13"/>
      <c r="AO1522" s="13"/>
      <c r="AP1522" s="13"/>
      <c r="AQ1522" s="13"/>
      <c r="AR1522" s="13"/>
      <c r="AS1522" s="13"/>
      <c r="AT1522" s="13"/>
      <c r="AU1522" s="13"/>
      <c r="AV1522" s="13"/>
      <c r="AW1522" s="13"/>
      <c r="AX1522" s="13"/>
      <c r="AY1522" s="13"/>
      <c r="AZ1522" s="13"/>
      <c r="BA1522" s="13"/>
      <c r="BB1522" s="13"/>
      <c r="BC1522" s="13"/>
      <c r="BD1522" s="13"/>
      <c r="BE1522" s="13"/>
      <c r="BF1522" s="13"/>
      <c r="BG1522" s="13"/>
    </row>
    <row r="1523" spans="1:59" x14ac:dyDescent="0.35">
      <c r="A1523" s="13"/>
      <c r="B1523" s="13"/>
      <c r="C1523" s="13"/>
      <c r="D1523" s="13"/>
      <c r="E1523" s="13"/>
      <c r="F1523" s="13"/>
      <c r="G1523" s="13"/>
      <c r="H1523" s="13"/>
      <c r="I1523" s="13"/>
      <c r="J1523" s="13"/>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c r="AK1523" s="13"/>
      <c r="AL1523" s="13"/>
      <c r="AM1523" s="13"/>
      <c r="AN1523" s="13"/>
      <c r="AO1523" s="13"/>
      <c r="AP1523" s="13"/>
      <c r="AQ1523" s="13"/>
      <c r="AR1523" s="13"/>
      <c r="AS1523" s="13"/>
      <c r="AT1523" s="13"/>
      <c r="AU1523" s="13"/>
      <c r="AV1523" s="13"/>
      <c r="AW1523" s="13"/>
      <c r="AX1523" s="13"/>
      <c r="AY1523" s="13"/>
      <c r="AZ1523" s="13"/>
      <c r="BA1523" s="13"/>
      <c r="BB1523" s="13"/>
      <c r="BC1523" s="13"/>
      <c r="BD1523" s="13"/>
      <c r="BE1523" s="13"/>
      <c r="BF1523" s="13"/>
      <c r="BG1523" s="13"/>
    </row>
    <row r="1524" spans="1:59" x14ac:dyDescent="0.35">
      <c r="A1524" s="13"/>
      <c r="B1524" s="13"/>
      <c r="C1524" s="13"/>
      <c r="D1524" s="13"/>
      <c r="E1524" s="13"/>
      <c r="F1524" s="13"/>
      <c r="G1524" s="13"/>
      <c r="H1524" s="13"/>
      <c r="I1524" s="13"/>
      <c r="J1524" s="13"/>
      <c r="K1524" s="13"/>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c r="AK1524" s="13"/>
      <c r="AL1524" s="13"/>
      <c r="AM1524" s="13"/>
      <c r="AN1524" s="13"/>
      <c r="AO1524" s="13"/>
      <c r="AP1524" s="13"/>
      <c r="AQ1524" s="13"/>
      <c r="AR1524" s="13"/>
      <c r="AS1524" s="13"/>
      <c r="AT1524" s="13"/>
      <c r="AU1524" s="13"/>
      <c r="AV1524" s="13"/>
      <c r="AW1524" s="13"/>
      <c r="AX1524" s="13"/>
      <c r="AY1524" s="13"/>
      <c r="AZ1524" s="13"/>
      <c r="BA1524" s="13"/>
      <c r="BB1524" s="13"/>
      <c r="BC1524" s="13"/>
      <c r="BD1524" s="13"/>
      <c r="BE1524" s="13"/>
      <c r="BF1524" s="13"/>
      <c r="BG1524" s="13"/>
    </row>
    <row r="1525" spans="1:59" x14ac:dyDescent="0.35">
      <c r="A1525" s="13"/>
      <c r="B1525" s="13"/>
      <c r="C1525" s="13"/>
      <c r="D1525" s="13"/>
      <c r="E1525" s="13"/>
      <c r="F1525" s="13"/>
      <c r="G1525" s="13"/>
      <c r="H1525" s="13"/>
      <c r="I1525" s="13"/>
      <c r="J1525" s="13"/>
      <c r="K1525" s="13"/>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c r="AK1525" s="13"/>
      <c r="AL1525" s="13"/>
      <c r="AM1525" s="13"/>
      <c r="AN1525" s="13"/>
      <c r="AO1525" s="13"/>
      <c r="AP1525" s="13"/>
      <c r="AQ1525" s="13"/>
      <c r="AR1525" s="13"/>
      <c r="AS1525" s="13"/>
      <c r="AT1525" s="13"/>
      <c r="AU1525" s="13"/>
      <c r="AV1525" s="13"/>
      <c r="AW1525" s="13"/>
      <c r="AX1525" s="13"/>
      <c r="AY1525" s="13"/>
      <c r="AZ1525" s="13"/>
      <c r="BA1525" s="13"/>
      <c r="BB1525" s="13"/>
      <c r="BC1525" s="13"/>
      <c r="BD1525" s="13"/>
      <c r="BE1525" s="13"/>
      <c r="BF1525" s="13"/>
      <c r="BG1525" s="13"/>
    </row>
    <row r="1526" spans="1:59" x14ac:dyDescent="0.35">
      <c r="A1526" s="13"/>
      <c r="B1526" s="13"/>
      <c r="C1526" s="13"/>
      <c r="D1526" s="13"/>
      <c r="E1526" s="13"/>
      <c r="F1526" s="13"/>
      <c r="G1526" s="13"/>
      <c r="H1526" s="13"/>
      <c r="I1526" s="13"/>
      <c r="J1526" s="13"/>
      <c r="K1526" s="13"/>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c r="AK1526" s="13"/>
      <c r="AL1526" s="13"/>
      <c r="AM1526" s="13"/>
      <c r="AN1526" s="13"/>
      <c r="AO1526" s="13"/>
      <c r="AP1526" s="13"/>
      <c r="AQ1526" s="13"/>
      <c r="AR1526" s="13"/>
      <c r="AS1526" s="13"/>
      <c r="AT1526" s="13"/>
      <c r="AU1526" s="13"/>
      <c r="AV1526" s="13"/>
      <c r="AW1526" s="13"/>
      <c r="AX1526" s="13"/>
      <c r="AY1526" s="13"/>
      <c r="AZ1526" s="13"/>
      <c r="BA1526" s="13"/>
      <c r="BB1526" s="13"/>
      <c r="BC1526" s="13"/>
      <c r="BD1526" s="13"/>
      <c r="BE1526" s="13"/>
      <c r="BF1526" s="13"/>
      <c r="BG1526" s="13"/>
    </row>
    <row r="1527" spans="1:59" x14ac:dyDescent="0.35">
      <c r="A1527" s="13"/>
      <c r="B1527" s="13"/>
      <c r="C1527" s="13"/>
      <c r="D1527" s="13"/>
      <c r="E1527" s="13"/>
      <c r="F1527" s="13"/>
      <c r="G1527" s="13"/>
      <c r="H1527" s="13"/>
      <c r="I1527" s="13"/>
      <c r="J1527" s="13"/>
      <c r="K1527" s="13"/>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c r="AK1527" s="13"/>
      <c r="AL1527" s="13"/>
      <c r="AM1527" s="13"/>
      <c r="AN1527" s="13"/>
      <c r="AO1527" s="13"/>
      <c r="AP1527" s="13"/>
      <c r="AQ1527" s="13"/>
      <c r="AR1527" s="13"/>
      <c r="AS1527" s="13"/>
      <c r="AT1527" s="13"/>
      <c r="AU1527" s="13"/>
      <c r="AV1527" s="13"/>
      <c r="AW1527" s="13"/>
      <c r="AX1527" s="13"/>
      <c r="AY1527" s="13"/>
      <c r="AZ1527" s="13"/>
      <c r="BA1527" s="13"/>
      <c r="BB1527" s="13"/>
      <c r="BC1527" s="13"/>
      <c r="BD1527" s="13"/>
      <c r="BE1527" s="13"/>
      <c r="BF1527" s="13"/>
      <c r="BG1527" s="13"/>
    </row>
    <row r="1528" spans="1:59" x14ac:dyDescent="0.35">
      <c r="A1528" s="13"/>
      <c r="B1528" s="13"/>
      <c r="C1528" s="13"/>
      <c r="D1528" s="13"/>
      <c r="E1528" s="13"/>
      <c r="F1528" s="13"/>
      <c r="G1528" s="13"/>
      <c r="H1528" s="13"/>
      <c r="I1528" s="13"/>
      <c r="J1528" s="13"/>
      <c r="K1528" s="13"/>
      <c r="L1528" s="13"/>
      <c r="M1528" s="13"/>
      <c r="N1528" s="13"/>
      <c r="O1528" s="13"/>
      <c r="P1528" s="13"/>
      <c r="Q1528" s="13"/>
      <c r="R1528" s="13"/>
      <c r="S1528" s="13"/>
      <c r="T1528" s="13"/>
      <c r="U1528" s="13"/>
      <c r="V1528" s="13"/>
      <c r="W1528" s="13"/>
      <c r="X1528" s="13"/>
      <c r="Y1528" s="13"/>
      <c r="Z1528" s="13"/>
      <c r="AA1528" s="13"/>
      <c r="AB1528" s="13"/>
      <c r="AC1528" s="13"/>
      <c r="AD1528" s="13"/>
      <c r="AE1528" s="13"/>
      <c r="AF1528" s="13"/>
      <c r="AG1528" s="13"/>
      <c r="AH1528" s="13"/>
      <c r="AI1528" s="13"/>
      <c r="AJ1528" s="13"/>
      <c r="AK1528" s="13"/>
      <c r="AL1528" s="13"/>
      <c r="AM1528" s="13"/>
      <c r="AN1528" s="13"/>
      <c r="AO1528" s="13"/>
      <c r="AP1528" s="13"/>
      <c r="AQ1528" s="13"/>
      <c r="AR1528" s="13"/>
      <c r="AS1528" s="13"/>
      <c r="AT1528" s="13"/>
      <c r="AU1528" s="13"/>
      <c r="AV1528" s="13"/>
      <c r="AW1528" s="13"/>
      <c r="AX1528" s="13"/>
      <c r="AY1528" s="13"/>
      <c r="AZ1528" s="13"/>
      <c r="BA1528" s="13"/>
      <c r="BB1528" s="13"/>
      <c r="BC1528" s="13"/>
      <c r="BD1528" s="13"/>
      <c r="BE1528" s="13"/>
      <c r="BF1528" s="13"/>
      <c r="BG1528" s="13"/>
    </row>
    <row r="1529" spans="1:59" x14ac:dyDescent="0.35">
      <c r="A1529" s="13"/>
      <c r="B1529" s="13"/>
      <c r="C1529" s="13"/>
      <c r="D1529" s="13"/>
      <c r="E1529" s="13"/>
      <c r="F1529" s="13"/>
      <c r="G1529" s="13"/>
      <c r="H1529" s="13"/>
      <c r="I1529" s="13"/>
      <c r="J1529" s="13"/>
      <c r="K1529" s="13"/>
      <c r="L1529" s="13"/>
      <c r="M1529" s="13"/>
      <c r="N1529" s="13"/>
      <c r="O1529" s="13"/>
      <c r="P1529" s="13"/>
      <c r="Q1529" s="13"/>
      <c r="R1529" s="13"/>
      <c r="S1529" s="13"/>
      <c r="T1529" s="13"/>
      <c r="U1529" s="13"/>
      <c r="V1529" s="13"/>
      <c r="W1529" s="13"/>
      <c r="X1529" s="13"/>
      <c r="Y1529" s="13"/>
      <c r="Z1529" s="13"/>
      <c r="AA1529" s="13"/>
      <c r="AB1529" s="13"/>
      <c r="AC1529" s="13"/>
      <c r="AD1529" s="13"/>
      <c r="AE1529" s="13"/>
      <c r="AF1529" s="13"/>
      <c r="AG1529" s="13"/>
      <c r="AH1529" s="13"/>
      <c r="AI1529" s="13"/>
      <c r="AJ1529" s="13"/>
      <c r="AK1529" s="13"/>
      <c r="AL1529" s="13"/>
      <c r="AM1529" s="13"/>
      <c r="AN1529" s="13"/>
      <c r="AO1529" s="13"/>
      <c r="AP1529" s="13"/>
      <c r="AQ1529" s="13"/>
      <c r="AR1529" s="13"/>
      <c r="AS1529" s="13"/>
      <c r="AT1529" s="13"/>
      <c r="AU1529" s="13"/>
      <c r="AV1529" s="13"/>
      <c r="AW1529" s="13"/>
      <c r="AX1529" s="13"/>
      <c r="AY1529" s="13"/>
      <c r="AZ1529" s="13"/>
      <c r="BA1529" s="13"/>
      <c r="BB1529" s="13"/>
      <c r="BC1529" s="13"/>
      <c r="BD1529" s="13"/>
      <c r="BE1529" s="13"/>
      <c r="BF1529" s="13"/>
      <c r="BG1529" s="13"/>
    </row>
    <row r="1530" spans="1:59" x14ac:dyDescent="0.35">
      <c r="A1530" s="13"/>
      <c r="B1530" s="13"/>
      <c r="C1530" s="13"/>
      <c r="D1530" s="13"/>
      <c r="E1530" s="13"/>
      <c r="F1530" s="13"/>
      <c r="G1530" s="13"/>
      <c r="H1530" s="13"/>
      <c r="I1530" s="13"/>
      <c r="J1530" s="13"/>
      <c r="K1530" s="13"/>
      <c r="L1530" s="13"/>
      <c r="M1530" s="13"/>
      <c r="N1530" s="13"/>
      <c r="O1530" s="13"/>
      <c r="P1530" s="13"/>
      <c r="Q1530" s="13"/>
      <c r="R1530" s="13"/>
      <c r="S1530" s="13"/>
      <c r="T1530" s="13"/>
      <c r="U1530" s="13"/>
      <c r="V1530" s="13"/>
      <c r="W1530" s="13"/>
      <c r="X1530" s="13"/>
      <c r="Y1530" s="13"/>
      <c r="Z1530" s="13"/>
      <c r="AA1530" s="13"/>
      <c r="AB1530" s="13"/>
      <c r="AC1530" s="13"/>
      <c r="AD1530" s="13"/>
      <c r="AE1530" s="13"/>
      <c r="AF1530" s="13"/>
      <c r="AG1530" s="13"/>
      <c r="AH1530" s="13"/>
      <c r="AI1530" s="13"/>
      <c r="AJ1530" s="13"/>
      <c r="AK1530" s="13"/>
      <c r="AL1530" s="13"/>
      <c r="AM1530" s="13"/>
      <c r="AN1530" s="13"/>
      <c r="AO1530" s="13"/>
      <c r="AP1530" s="13"/>
      <c r="AQ1530" s="13"/>
      <c r="AR1530" s="13"/>
      <c r="AS1530" s="13"/>
      <c r="AT1530" s="13"/>
      <c r="AU1530" s="13"/>
      <c r="AV1530" s="13"/>
      <c r="AW1530" s="13"/>
      <c r="AX1530" s="13"/>
      <c r="AY1530" s="13"/>
      <c r="AZ1530" s="13"/>
      <c r="BA1530" s="13"/>
      <c r="BB1530" s="13"/>
      <c r="BC1530" s="13"/>
      <c r="BD1530" s="13"/>
      <c r="BE1530" s="13"/>
      <c r="BF1530" s="13"/>
      <c r="BG1530" s="13"/>
    </row>
    <row r="1531" spans="1:59" x14ac:dyDescent="0.35">
      <c r="A1531" s="13"/>
      <c r="B1531" s="13"/>
      <c r="C1531" s="13"/>
      <c r="D1531" s="13"/>
      <c r="E1531" s="13"/>
      <c r="F1531" s="13"/>
      <c r="G1531" s="13"/>
      <c r="H1531" s="13"/>
      <c r="I1531" s="13"/>
      <c r="J1531" s="13"/>
      <c r="K1531" s="13"/>
      <c r="L1531" s="13"/>
      <c r="M1531" s="13"/>
      <c r="N1531" s="13"/>
      <c r="O1531" s="13"/>
      <c r="P1531" s="13"/>
      <c r="Q1531" s="13"/>
      <c r="R1531" s="13"/>
      <c r="S1531" s="13"/>
      <c r="T1531" s="13"/>
      <c r="U1531" s="13"/>
      <c r="V1531" s="13"/>
      <c r="W1531" s="13"/>
      <c r="X1531" s="13"/>
      <c r="Y1531" s="13"/>
      <c r="Z1531" s="13"/>
      <c r="AA1531" s="13"/>
      <c r="AB1531" s="13"/>
      <c r="AC1531" s="13"/>
      <c r="AD1531" s="13"/>
      <c r="AE1531" s="13"/>
      <c r="AF1531" s="13"/>
      <c r="AG1531" s="13"/>
      <c r="AH1531" s="13"/>
      <c r="AI1531" s="13"/>
      <c r="AJ1531" s="13"/>
      <c r="AK1531" s="13"/>
      <c r="AL1531" s="13"/>
      <c r="AM1531" s="13"/>
      <c r="AN1531" s="13"/>
      <c r="AO1531" s="13"/>
      <c r="AP1531" s="13"/>
      <c r="AQ1531" s="13"/>
      <c r="AR1531" s="13"/>
      <c r="AS1531" s="13"/>
      <c r="AT1531" s="13"/>
      <c r="AU1531" s="13"/>
      <c r="AV1531" s="13"/>
      <c r="AW1531" s="13"/>
      <c r="AX1531" s="13"/>
      <c r="AY1531" s="13"/>
      <c r="AZ1531" s="13"/>
      <c r="BA1531" s="13"/>
      <c r="BB1531" s="13"/>
      <c r="BC1531" s="13"/>
      <c r="BD1531" s="13"/>
      <c r="BE1531" s="13"/>
      <c r="BF1531" s="13"/>
      <c r="BG1531" s="13"/>
    </row>
    <row r="1532" spans="1:59" x14ac:dyDescent="0.35">
      <c r="A1532" s="13"/>
      <c r="B1532" s="13"/>
      <c r="C1532" s="13"/>
      <c r="D1532" s="13"/>
      <c r="E1532" s="13"/>
      <c r="F1532" s="13"/>
      <c r="G1532" s="13"/>
      <c r="H1532" s="13"/>
      <c r="I1532" s="13"/>
      <c r="J1532" s="13"/>
      <c r="K1532" s="13"/>
      <c r="L1532" s="13"/>
      <c r="M1532" s="13"/>
      <c r="N1532" s="13"/>
      <c r="O1532" s="13"/>
      <c r="P1532" s="13"/>
      <c r="Q1532" s="13"/>
      <c r="R1532" s="13"/>
      <c r="S1532" s="13"/>
      <c r="T1532" s="13"/>
      <c r="U1532" s="13"/>
      <c r="V1532" s="13"/>
      <c r="W1532" s="13"/>
      <c r="X1532" s="13"/>
      <c r="Y1532" s="13"/>
      <c r="Z1532" s="13"/>
      <c r="AA1532" s="13"/>
      <c r="AB1532" s="13"/>
      <c r="AC1532" s="13"/>
      <c r="AD1532" s="13"/>
      <c r="AE1532" s="13"/>
      <c r="AF1532" s="13"/>
      <c r="AG1532" s="13"/>
      <c r="AH1532" s="13"/>
      <c r="AI1532" s="13"/>
      <c r="AJ1532" s="13"/>
      <c r="AK1532" s="13"/>
      <c r="AL1532" s="13"/>
      <c r="AM1532" s="13"/>
      <c r="AN1532" s="13"/>
      <c r="AO1532" s="13"/>
      <c r="AP1532" s="13"/>
      <c r="AQ1532" s="13"/>
      <c r="AR1532" s="13"/>
      <c r="AS1532" s="13"/>
      <c r="AT1532" s="13"/>
      <c r="AU1532" s="13"/>
      <c r="AV1532" s="13"/>
      <c r="AW1532" s="13"/>
      <c r="AX1532" s="13"/>
      <c r="AY1532" s="13"/>
      <c r="AZ1532" s="13"/>
      <c r="BA1532" s="13"/>
      <c r="BB1532" s="13"/>
      <c r="BC1532" s="13"/>
      <c r="BD1532" s="13"/>
      <c r="BE1532" s="13"/>
      <c r="BF1532" s="13"/>
      <c r="BG1532" s="13"/>
    </row>
    <row r="1533" spans="1:59" x14ac:dyDescent="0.35">
      <c r="A1533" s="13"/>
      <c r="B1533" s="13"/>
      <c r="C1533" s="13"/>
      <c r="D1533" s="13"/>
      <c r="E1533" s="13"/>
      <c r="F1533" s="13"/>
      <c r="G1533" s="13"/>
      <c r="H1533" s="13"/>
      <c r="I1533" s="13"/>
      <c r="J1533" s="13"/>
      <c r="K1533" s="13"/>
      <c r="L1533" s="13"/>
      <c r="M1533" s="13"/>
      <c r="N1533" s="13"/>
      <c r="O1533" s="13"/>
      <c r="P1533" s="13"/>
      <c r="Q1533" s="13"/>
      <c r="R1533" s="13"/>
      <c r="S1533" s="13"/>
      <c r="T1533" s="13"/>
      <c r="U1533" s="13"/>
      <c r="V1533" s="13"/>
      <c r="W1533" s="13"/>
      <c r="X1533" s="13"/>
      <c r="Y1533" s="13"/>
      <c r="Z1533" s="13"/>
      <c r="AA1533" s="13"/>
      <c r="AB1533" s="13"/>
      <c r="AC1533" s="13"/>
      <c r="AD1533" s="13"/>
      <c r="AE1533" s="13"/>
      <c r="AF1533" s="13"/>
      <c r="AG1533" s="13"/>
      <c r="AH1533" s="13"/>
      <c r="AI1533" s="13"/>
      <c r="AJ1533" s="13"/>
      <c r="AK1533" s="13"/>
      <c r="AL1533" s="13"/>
      <c r="AM1533" s="13"/>
      <c r="AN1533" s="13"/>
      <c r="AO1533" s="13"/>
      <c r="AP1533" s="13"/>
      <c r="AQ1533" s="13"/>
      <c r="AR1533" s="13"/>
      <c r="AS1533" s="13"/>
      <c r="AT1533" s="13"/>
      <c r="AU1533" s="13"/>
      <c r="AV1533" s="13"/>
      <c r="AW1533" s="13"/>
      <c r="AX1533" s="13"/>
      <c r="AY1533" s="13"/>
      <c r="AZ1533" s="13"/>
      <c r="BA1533" s="13"/>
      <c r="BB1533" s="13"/>
      <c r="BC1533" s="13"/>
      <c r="BD1533" s="13"/>
      <c r="BE1533" s="13"/>
      <c r="BF1533" s="13"/>
      <c r="BG1533" s="13"/>
    </row>
    <row r="1534" spans="1:59" x14ac:dyDescent="0.35">
      <c r="A1534" s="13"/>
      <c r="B1534" s="13"/>
      <c r="C1534" s="13"/>
      <c r="D1534" s="13"/>
      <c r="E1534" s="13"/>
      <c r="F1534" s="13"/>
      <c r="G1534" s="13"/>
      <c r="H1534" s="13"/>
      <c r="I1534" s="13"/>
      <c r="J1534" s="13"/>
      <c r="K1534" s="13"/>
      <c r="L1534" s="13"/>
      <c r="M1534" s="13"/>
      <c r="N1534" s="13"/>
      <c r="O1534" s="13"/>
      <c r="P1534" s="13"/>
      <c r="Q1534" s="13"/>
      <c r="R1534" s="13"/>
      <c r="S1534" s="13"/>
      <c r="T1534" s="13"/>
      <c r="U1534" s="13"/>
      <c r="V1534" s="13"/>
      <c r="W1534" s="13"/>
      <c r="X1534" s="13"/>
      <c r="Y1534" s="13"/>
      <c r="Z1534" s="13"/>
      <c r="AA1534" s="13"/>
      <c r="AB1534" s="13"/>
      <c r="AC1534" s="13"/>
      <c r="AD1534" s="13"/>
      <c r="AE1534" s="13"/>
      <c r="AF1534" s="13"/>
      <c r="AG1534" s="13"/>
      <c r="AH1534" s="13"/>
      <c r="AI1534" s="13"/>
      <c r="AJ1534" s="13"/>
      <c r="AK1534" s="13"/>
      <c r="AL1534" s="13"/>
      <c r="AM1534" s="13"/>
      <c r="AN1534" s="13"/>
      <c r="AO1534" s="13"/>
      <c r="AP1534" s="13"/>
      <c r="AQ1534" s="13"/>
      <c r="AR1534" s="13"/>
      <c r="AS1534" s="13"/>
      <c r="AT1534" s="13"/>
      <c r="AU1534" s="13"/>
      <c r="AV1534" s="13"/>
      <c r="AW1534" s="13"/>
      <c r="AX1534" s="13"/>
      <c r="AY1534" s="13"/>
      <c r="AZ1534" s="13"/>
      <c r="BA1534" s="13"/>
      <c r="BB1534" s="13"/>
      <c r="BC1534" s="13"/>
      <c r="BD1534" s="13"/>
      <c r="BE1534" s="13"/>
      <c r="BF1534" s="13"/>
      <c r="BG1534" s="13"/>
    </row>
    <row r="1535" spans="1:59" x14ac:dyDescent="0.35">
      <c r="A1535" s="13"/>
      <c r="B1535" s="13"/>
      <c r="C1535" s="13"/>
      <c r="D1535" s="13"/>
      <c r="E1535" s="13"/>
      <c r="F1535" s="13"/>
      <c r="G1535" s="13"/>
      <c r="H1535" s="13"/>
      <c r="I1535" s="13"/>
      <c r="J1535" s="13"/>
      <c r="K1535" s="13"/>
      <c r="L1535" s="13"/>
      <c r="M1535" s="13"/>
      <c r="N1535" s="13"/>
      <c r="O1535" s="13"/>
      <c r="P1535" s="13"/>
      <c r="Q1535" s="13"/>
      <c r="R1535" s="13"/>
      <c r="S1535" s="13"/>
      <c r="T1535" s="13"/>
      <c r="U1535" s="13"/>
      <c r="V1535" s="13"/>
      <c r="W1535" s="13"/>
      <c r="X1535" s="13"/>
      <c r="Y1535" s="13"/>
      <c r="Z1535" s="13"/>
      <c r="AA1535" s="13"/>
      <c r="AB1535" s="13"/>
      <c r="AC1535" s="13"/>
      <c r="AD1535" s="13"/>
      <c r="AE1535" s="13"/>
      <c r="AF1535" s="13"/>
      <c r="AG1535" s="13"/>
      <c r="AH1535" s="13"/>
      <c r="AI1535" s="13"/>
      <c r="AJ1535" s="13"/>
      <c r="AK1535" s="13"/>
      <c r="AL1535" s="13"/>
      <c r="AM1535" s="13"/>
      <c r="AN1535" s="13"/>
      <c r="AO1535" s="13"/>
      <c r="AP1535" s="13"/>
      <c r="AQ1535" s="13"/>
      <c r="AR1535" s="13"/>
      <c r="AS1535" s="13"/>
      <c r="AT1535" s="13"/>
      <c r="AU1535" s="13"/>
      <c r="AV1535" s="13"/>
      <c r="AW1535" s="13"/>
      <c r="AX1535" s="13"/>
      <c r="AY1535" s="13"/>
      <c r="AZ1535" s="13"/>
      <c r="BA1535" s="13"/>
      <c r="BB1535" s="13"/>
      <c r="BC1535" s="13"/>
      <c r="BD1535" s="13"/>
      <c r="BE1535" s="13"/>
      <c r="BF1535" s="13"/>
      <c r="BG1535" s="13"/>
    </row>
    <row r="1536" spans="1:59" x14ac:dyDescent="0.35">
      <c r="A1536" s="13"/>
      <c r="B1536" s="13"/>
      <c r="C1536" s="13"/>
      <c r="D1536" s="13"/>
      <c r="E1536" s="13"/>
      <c r="F1536" s="13"/>
      <c r="G1536" s="13"/>
      <c r="H1536" s="13"/>
      <c r="I1536" s="13"/>
      <c r="J1536" s="13"/>
      <c r="K1536" s="13"/>
      <c r="L1536" s="13"/>
      <c r="M1536" s="13"/>
      <c r="N1536" s="13"/>
      <c r="O1536" s="13"/>
      <c r="P1536" s="13"/>
      <c r="Q1536" s="13"/>
      <c r="R1536" s="13"/>
      <c r="S1536" s="13"/>
      <c r="T1536" s="13"/>
      <c r="U1536" s="13"/>
      <c r="V1536" s="13"/>
      <c r="W1536" s="13"/>
      <c r="X1536" s="13"/>
      <c r="Y1536" s="13"/>
      <c r="Z1536" s="13"/>
      <c r="AA1536" s="13"/>
      <c r="AB1536" s="13"/>
      <c r="AC1536" s="13"/>
      <c r="AD1536" s="13"/>
      <c r="AE1536" s="13"/>
      <c r="AF1536" s="13"/>
      <c r="AG1536" s="13"/>
      <c r="AH1536" s="13"/>
      <c r="AI1536" s="13"/>
      <c r="AJ1536" s="13"/>
      <c r="AK1536" s="13"/>
      <c r="AL1536" s="13"/>
      <c r="AM1536" s="13"/>
      <c r="AN1536" s="13"/>
      <c r="AO1536" s="13"/>
      <c r="AP1536" s="13"/>
      <c r="AQ1536" s="13"/>
      <c r="AR1536" s="13"/>
      <c r="AS1536" s="13"/>
      <c r="AT1536" s="13"/>
      <c r="AU1536" s="13"/>
      <c r="AV1536" s="13"/>
      <c r="AW1536" s="13"/>
      <c r="AX1536" s="13"/>
      <c r="AY1536" s="13"/>
      <c r="AZ1536" s="13"/>
      <c r="BA1536" s="13"/>
      <c r="BB1536" s="13"/>
      <c r="BC1536" s="13"/>
      <c r="BD1536" s="13"/>
      <c r="BE1536" s="13"/>
      <c r="BF1536" s="13"/>
      <c r="BG1536" s="13"/>
    </row>
    <row r="1537" spans="1:59" x14ac:dyDescent="0.35">
      <c r="A1537" s="13"/>
      <c r="B1537" s="13"/>
      <c r="C1537" s="13"/>
      <c r="D1537" s="13"/>
      <c r="E1537" s="13"/>
      <c r="F1537" s="13"/>
      <c r="G1537" s="13"/>
      <c r="H1537" s="13"/>
      <c r="I1537" s="13"/>
      <c r="J1537" s="13"/>
      <c r="K1537" s="13"/>
      <c r="L1537" s="13"/>
      <c r="M1537" s="13"/>
      <c r="N1537" s="13"/>
      <c r="O1537" s="13"/>
      <c r="P1537" s="13"/>
      <c r="Q1537" s="13"/>
      <c r="R1537" s="13"/>
      <c r="S1537" s="13"/>
      <c r="T1537" s="13"/>
      <c r="U1537" s="13"/>
      <c r="V1537" s="13"/>
      <c r="W1537" s="13"/>
      <c r="X1537" s="13"/>
      <c r="Y1537" s="13"/>
      <c r="Z1537" s="13"/>
      <c r="AA1537" s="13"/>
      <c r="AB1537" s="13"/>
      <c r="AC1537" s="13"/>
      <c r="AD1537" s="13"/>
      <c r="AE1537" s="13"/>
      <c r="AF1537" s="13"/>
      <c r="AG1537" s="13"/>
      <c r="AH1537" s="13"/>
      <c r="AI1537" s="13"/>
      <c r="AJ1537" s="13"/>
      <c r="AK1537" s="13"/>
      <c r="AL1537" s="13"/>
      <c r="AM1537" s="13"/>
      <c r="AN1537" s="13"/>
      <c r="AO1537" s="13"/>
      <c r="AP1537" s="13"/>
      <c r="AQ1537" s="13"/>
      <c r="AR1537" s="13"/>
      <c r="AS1537" s="13"/>
      <c r="AT1537" s="13"/>
      <c r="AU1537" s="13"/>
      <c r="AV1537" s="13"/>
      <c r="AW1537" s="13"/>
      <c r="AX1537" s="13"/>
      <c r="AY1537" s="13"/>
      <c r="AZ1537" s="13"/>
      <c r="BA1537" s="13"/>
      <c r="BB1537" s="13"/>
      <c r="BC1537" s="13"/>
      <c r="BD1537" s="13"/>
      <c r="BE1537" s="13"/>
      <c r="BF1537" s="13"/>
      <c r="BG1537" s="13"/>
    </row>
    <row r="1538" spans="1:59" x14ac:dyDescent="0.35">
      <c r="A1538" s="13"/>
      <c r="B1538" s="13"/>
      <c r="C1538" s="13"/>
      <c r="D1538" s="13"/>
      <c r="E1538" s="13"/>
      <c r="F1538" s="13"/>
      <c r="G1538" s="13"/>
      <c r="H1538" s="13"/>
      <c r="I1538" s="13"/>
      <c r="J1538" s="13"/>
      <c r="K1538" s="13"/>
      <c r="L1538" s="13"/>
      <c r="M1538" s="13"/>
      <c r="N1538" s="13"/>
      <c r="O1538" s="13"/>
      <c r="P1538" s="13"/>
      <c r="Q1538" s="13"/>
      <c r="R1538" s="13"/>
      <c r="S1538" s="13"/>
      <c r="T1538" s="13"/>
      <c r="U1538" s="13"/>
      <c r="V1538" s="13"/>
      <c r="W1538" s="13"/>
      <c r="X1538" s="13"/>
      <c r="Y1538" s="13"/>
      <c r="Z1538" s="13"/>
      <c r="AA1538" s="13"/>
      <c r="AB1538" s="13"/>
      <c r="AC1538" s="13"/>
      <c r="AD1538" s="13"/>
      <c r="AE1538" s="13"/>
      <c r="AF1538" s="13"/>
      <c r="AG1538" s="13"/>
      <c r="AH1538" s="13"/>
      <c r="AI1538" s="13"/>
      <c r="AJ1538" s="13"/>
      <c r="AK1538" s="13"/>
      <c r="AL1538" s="13"/>
      <c r="AM1538" s="13"/>
      <c r="AN1538" s="13"/>
      <c r="AO1538" s="13"/>
      <c r="AP1538" s="13"/>
      <c r="AQ1538" s="13"/>
      <c r="AR1538" s="13"/>
      <c r="AS1538" s="13"/>
      <c r="AT1538" s="13"/>
      <c r="AU1538" s="13"/>
      <c r="AV1538" s="13"/>
      <c r="AW1538" s="13"/>
      <c r="AX1538" s="13"/>
      <c r="AY1538" s="13"/>
      <c r="AZ1538" s="13"/>
      <c r="BA1538" s="13"/>
      <c r="BB1538" s="13"/>
      <c r="BC1538" s="13"/>
      <c r="BD1538" s="13"/>
      <c r="BE1538" s="13"/>
      <c r="BF1538" s="13"/>
      <c r="BG1538" s="13"/>
    </row>
    <row r="1539" spans="1:59" x14ac:dyDescent="0.35">
      <c r="A1539" s="13"/>
      <c r="B1539" s="13"/>
      <c r="C1539" s="13"/>
      <c r="D1539" s="13"/>
      <c r="E1539" s="13"/>
      <c r="F1539" s="13"/>
      <c r="G1539" s="13"/>
      <c r="H1539" s="13"/>
      <c r="I1539" s="13"/>
      <c r="J1539" s="13"/>
      <c r="K1539" s="13"/>
      <c r="L1539" s="13"/>
      <c r="M1539" s="13"/>
      <c r="N1539" s="13"/>
      <c r="O1539" s="13"/>
      <c r="P1539" s="13"/>
      <c r="Q1539" s="13"/>
      <c r="R1539" s="13"/>
      <c r="S1539" s="13"/>
      <c r="T1539" s="13"/>
      <c r="U1539" s="13"/>
      <c r="V1539" s="13"/>
      <c r="W1539" s="13"/>
      <c r="X1539" s="13"/>
      <c r="Y1539" s="13"/>
      <c r="Z1539" s="13"/>
      <c r="AA1539" s="13"/>
      <c r="AB1539" s="13"/>
      <c r="AC1539" s="13"/>
      <c r="AD1539" s="13"/>
      <c r="AE1539" s="13"/>
      <c r="AF1539" s="13"/>
      <c r="AG1539" s="13"/>
      <c r="AH1539" s="13"/>
      <c r="AI1539" s="13"/>
      <c r="AJ1539" s="13"/>
      <c r="AK1539" s="13"/>
      <c r="AL1539" s="13"/>
      <c r="AM1539" s="13"/>
      <c r="AN1539" s="13"/>
      <c r="AO1539" s="13"/>
      <c r="AP1539" s="13"/>
      <c r="AQ1539" s="13"/>
      <c r="AR1539" s="13"/>
      <c r="AS1539" s="13"/>
      <c r="AT1539" s="13"/>
      <c r="AU1539" s="13"/>
      <c r="AV1539" s="13"/>
      <c r="AW1539" s="13"/>
      <c r="AX1539" s="13"/>
      <c r="AY1539" s="13"/>
      <c r="AZ1539" s="13"/>
      <c r="BA1539" s="13"/>
      <c r="BB1539" s="13"/>
      <c r="BC1539" s="13"/>
      <c r="BD1539" s="13"/>
      <c r="BE1539" s="13"/>
      <c r="BF1539" s="13"/>
      <c r="BG1539" s="13"/>
    </row>
    <row r="1540" spans="1:59" x14ac:dyDescent="0.35">
      <c r="A1540" s="13"/>
      <c r="B1540" s="13"/>
      <c r="C1540" s="13"/>
      <c r="D1540" s="13"/>
      <c r="E1540" s="13"/>
      <c r="F1540" s="13"/>
      <c r="G1540" s="13"/>
      <c r="H1540" s="13"/>
      <c r="I1540" s="13"/>
      <c r="J1540" s="13"/>
      <c r="K1540" s="13"/>
      <c r="L1540" s="13"/>
      <c r="M1540" s="13"/>
      <c r="N1540" s="13"/>
      <c r="O1540" s="13"/>
      <c r="P1540" s="13"/>
      <c r="Q1540" s="13"/>
      <c r="R1540" s="13"/>
      <c r="S1540" s="13"/>
      <c r="T1540" s="13"/>
      <c r="U1540" s="13"/>
      <c r="V1540" s="13"/>
      <c r="W1540" s="13"/>
      <c r="X1540" s="13"/>
      <c r="Y1540" s="13"/>
      <c r="Z1540" s="13"/>
      <c r="AA1540" s="13"/>
      <c r="AB1540" s="13"/>
      <c r="AC1540" s="13"/>
      <c r="AD1540" s="13"/>
      <c r="AE1540" s="13"/>
      <c r="AF1540" s="13"/>
      <c r="AG1540" s="13"/>
      <c r="AH1540" s="13"/>
      <c r="AI1540" s="13"/>
      <c r="AJ1540" s="13"/>
      <c r="AK1540" s="13"/>
      <c r="AL1540" s="13"/>
      <c r="AM1540" s="13"/>
      <c r="AN1540" s="13"/>
      <c r="AO1540" s="13"/>
      <c r="AP1540" s="13"/>
      <c r="AQ1540" s="13"/>
      <c r="AR1540" s="13"/>
      <c r="AS1540" s="13"/>
      <c r="AT1540" s="13"/>
      <c r="AU1540" s="13"/>
      <c r="AV1540" s="13"/>
      <c r="AW1540" s="13"/>
      <c r="AX1540" s="13"/>
      <c r="AY1540" s="13"/>
      <c r="AZ1540" s="13"/>
      <c r="BA1540" s="13"/>
      <c r="BB1540" s="13"/>
      <c r="BC1540" s="13"/>
      <c r="BD1540" s="13"/>
      <c r="BE1540" s="13"/>
      <c r="BF1540" s="13"/>
      <c r="BG1540" s="13"/>
    </row>
    <row r="1541" spans="1:59" x14ac:dyDescent="0.35">
      <c r="A1541" s="13"/>
      <c r="B1541" s="13"/>
      <c r="C1541" s="13"/>
      <c r="D1541" s="13"/>
      <c r="E1541" s="13"/>
      <c r="F1541" s="13"/>
      <c r="G1541" s="13"/>
      <c r="H1541" s="13"/>
      <c r="I1541" s="13"/>
      <c r="J1541" s="13"/>
      <c r="K1541" s="13"/>
      <c r="L1541" s="13"/>
      <c r="M1541" s="13"/>
      <c r="N1541" s="13"/>
      <c r="O1541" s="13"/>
      <c r="P1541" s="13"/>
      <c r="Q1541" s="13"/>
      <c r="R1541" s="13"/>
      <c r="S1541" s="13"/>
      <c r="T1541" s="13"/>
      <c r="U1541" s="13"/>
      <c r="V1541" s="13"/>
      <c r="W1541" s="13"/>
      <c r="X1541" s="13"/>
      <c r="Y1541" s="13"/>
      <c r="Z1541" s="13"/>
      <c r="AA1541" s="13"/>
      <c r="AB1541" s="13"/>
      <c r="AC1541" s="13"/>
      <c r="AD1541" s="13"/>
      <c r="AE1541" s="13"/>
      <c r="AF1541" s="13"/>
      <c r="AG1541" s="13"/>
      <c r="AH1541" s="13"/>
      <c r="AI1541" s="13"/>
      <c r="AJ1541" s="13"/>
      <c r="AK1541" s="13"/>
      <c r="AL1541" s="13"/>
      <c r="AM1541" s="13"/>
      <c r="AN1541" s="13"/>
      <c r="AO1541" s="13"/>
      <c r="AP1541" s="13"/>
      <c r="AQ1541" s="13"/>
      <c r="AR1541" s="13"/>
      <c r="AS1541" s="13"/>
      <c r="AT1541" s="13"/>
      <c r="AU1541" s="13"/>
      <c r="AV1541" s="13"/>
      <c r="AW1541" s="13"/>
      <c r="AX1541" s="13"/>
      <c r="AY1541" s="13"/>
      <c r="AZ1541" s="13"/>
      <c r="BA1541" s="13"/>
      <c r="BB1541" s="13"/>
      <c r="BC1541" s="13"/>
      <c r="BD1541" s="13"/>
      <c r="BE1541" s="13"/>
      <c r="BF1541" s="13"/>
      <c r="BG1541" s="13"/>
    </row>
    <row r="1542" spans="1:59" x14ac:dyDescent="0.35">
      <c r="A1542" s="13"/>
      <c r="B1542" s="13"/>
      <c r="C1542" s="13"/>
      <c r="D1542" s="13"/>
      <c r="E1542" s="13"/>
      <c r="F1542" s="13"/>
      <c r="G1542" s="13"/>
      <c r="H1542" s="13"/>
      <c r="I1542" s="13"/>
      <c r="J1542" s="13"/>
      <c r="K1542" s="13"/>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c r="AK1542" s="13"/>
      <c r="AL1542" s="13"/>
      <c r="AM1542" s="13"/>
      <c r="AN1542" s="13"/>
      <c r="AO1542" s="13"/>
      <c r="AP1542" s="13"/>
      <c r="AQ1542" s="13"/>
      <c r="AR1542" s="13"/>
      <c r="AS1542" s="13"/>
      <c r="AT1542" s="13"/>
      <c r="AU1542" s="13"/>
      <c r="AV1542" s="13"/>
      <c r="AW1542" s="13"/>
      <c r="AX1542" s="13"/>
      <c r="AY1542" s="13"/>
      <c r="AZ1542" s="13"/>
      <c r="BA1542" s="13"/>
      <c r="BB1542" s="13"/>
      <c r="BC1542" s="13"/>
      <c r="BD1542" s="13"/>
      <c r="BE1542" s="13"/>
      <c r="BF1542" s="13"/>
      <c r="BG1542" s="13"/>
    </row>
    <row r="1543" spans="1:59" x14ac:dyDescent="0.35">
      <c r="A1543" s="13"/>
      <c r="B1543" s="13"/>
      <c r="C1543" s="13"/>
      <c r="D1543" s="13"/>
      <c r="E1543" s="13"/>
      <c r="F1543" s="13"/>
      <c r="G1543" s="13"/>
      <c r="H1543" s="13"/>
      <c r="I1543" s="13"/>
      <c r="J1543" s="13"/>
      <c r="K1543" s="13"/>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c r="AK1543" s="13"/>
      <c r="AL1543" s="13"/>
      <c r="AM1543" s="13"/>
      <c r="AN1543" s="13"/>
      <c r="AO1543" s="13"/>
      <c r="AP1543" s="13"/>
      <c r="AQ1543" s="13"/>
      <c r="AR1543" s="13"/>
      <c r="AS1543" s="13"/>
      <c r="AT1543" s="13"/>
      <c r="AU1543" s="13"/>
      <c r="AV1543" s="13"/>
      <c r="AW1543" s="13"/>
      <c r="AX1543" s="13"/>
      <c r="AY1543" s="13"/>
      <c r="AZ1543" s="13"/>
      <c r="BA1543" s="13"/>
      <c r="BB1543" s="13"/>
      <c r="BC1543" s="13"/>
      <c r="BD1543" s="13"/>
      <c r="BE1543" s="13"/>
      <c r="BF1543" s="13"/>
      <c r="BG1543" s="13"/>
    </row>
    <row r="1544" spans="1:59" x14ac:dyDescent="0.35">
      <c r="A1544" s="13"/>
      <c r="B1544" s="13"/>
      <c r="C1544" s="13"/>
      <c r="D1544" s="13"/>
      <c r="E1544" s="13"/>
      <c r="F1544" s="13"/>
      <c r="G1544" s="13"/>
      <c r="H1544" s="13"/>
      <c r="I1544" s="13"/>
      <c r="J1544" s="13"/>
      <c r="K1544" s="13"/>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c r="AK1544" s="13"/>
      <c r="AL1544" s="13"/>
      <c r="AM1544" s="13"/>
      <c r="AN1544" s="13"/>
      <c r="AO1544" s="13"/>
      <c r="AP1544" s="13"/>
      <c r="AQ1544" s="13"/>
      <c r="AR1544" s="13"/>
      <c r="AS1544" s="13"/>
      <c r="AT1544" s="13"/>
      <c r="AU1544" s="13"/>
      <c r="AV1544" s="13"/>
      <c r="AW1544" s="13"/>
      <c r="AX1544" s="13"/>
      <c r="AY1544" s="13"/>
      <c r="AZ1544" s="13"/>
      <c r="BA1544" s="13"/>
      <c r="BB1544" s="13"/>
      <c r="BC1544" s="13"/>
      <c r="BD1544" s="13"/>
      <c r="BE1544" s="13"/>
      <c r="BF1544" s="13"/>
      <c r="BG1544" s="13"/>
    </row>
    <row r="1545" spans="1:59" x14ac:dyDescent="0.35">
      <c r="A1545" s="13"/>
      <c r="B1545" s="13"/>
      <c r="C1545" s="13"/>
      <c r="D1545" s="13"/>
      <c r="E1545" s="13"/>
      <c r="F1545" s="13"/>
      <c r="G1545" s="13"/>
      <c r="H1545" s="13"/>
      <c r="I1545" s="13"/>
      <c r="J1545" s="13"/>
      <c r="K1545" s="13"/>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c r="AK1545" s="13"/>
      <c r="AL1545" s="13"/>
      <c r="AM1545" s="13"/>
      <c r="AN1545" s="13"/>
      <c r="AO1545" s="13"/>
      <c r="AP1545" s="13"/>
      <c r="AQ1545" s="13"/>
      <c r="AR1545" s="13"/>
      <c r="AS1545" s="13"/>
      <c r="AT1545" s="13"/>
      <c r="AU1545" s="13"/>
      <c r="AV1545" s="13"/>
      <c r="AW1545" s="13"/>
      <c r="AX1545" s="13"/>
      <c r="AY1545" s="13"/>
      <c r="AZ1545" s="13"/>
      <c r="BA1545" s="13"/>
      <c r="BB1545" s="13"/>
      <c r="BC1545" s="13"/>
      <c r="BD1545" s="13"/>
      <c r="BE1545" s="13"/>
      <c r="BF1545" s="13"/>
      <c r="BG1545" s="13"/>
    </row>
    <row r="1546" spans="1:59" x14ac:dyDescent="0.35">
      <c r="A1546" s="13"/>
      <c r="B1546" s="13"/>
      <c r="C1546" s="13"/>
      <c r="D1546" s="13"/>
      <c r="E1546" s="13"/>
      <c r="F1546" s="13"/>
      <c r="G1546" s="13"/>
      <c r="H1546" s="13"/>
      <c r="I1546" s="13"/>
      <c r="J1546" s="13"/>
      <c r="K1546" s="13"/>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c r="AK1546" s="13"/>
      <c r="AL1546" s="13"/>
      <c r="AM1546" s="13"/>
      <c r="AN1546" s="13"/>
      <c r="AO1546" s="13"/>
      <c r="AP1546" s="13"/>
      <c r="AQ1546" s="13"/>
      <c r="AR1546" s="13"/>
      <c r="AS1546" s="13"/>
      <c r="AT1546" s="13"/>
      <c r="AU1546" s="13"/>
      <c r="AV1546" s="13"/>
      <c r="AW1546" s="13"/>
      <c r="AX1546" s="13"/>
      <c r="AY1546" s="13"/>
      <c r="AZ1546" s="13"/>
      <c r="BA1546" s="13"/>
      <c r="BB1546" s="13"/>
      <c r="BC1546" s="13"/>
      <c r="BD1546" s="13"/>
      <c r="BE1546" s="13"/>
      <c r="BF1546" s="13"/>
      <c r="BG1546" s="13"/>
    </row>
    <row r="1547" spans="1:59" x14ac:dyDescent="0.35">
      <c r="A1547" s="13"/>
      <c r="B1547" s="13"/>
      <c r="C1547" s="13"/>
      <c r="D1547" s="13"/>
      <c r="E1547" s="13"/>
      <c r="F1547" s="13"/>
      <c r="G1547" s="13"/>
      <c r="H1547" s="13"/>
      <c r="I1547" s="13"/>
      <c r="J1547" s="13"/>
      <c r="K1547" s="13"/>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c r="AK1547" s="13"/>
      <c r="AL1547" s="13"/>
      <c r="AM1547" s="13"/>
      <c r="AN1547" s="13"/>
      <c r="AO1547" s="13"/>
      <c r="AP1547" s="13"/>
      <c r="AQ1547" s="13"/>
      <c r="AR1547" s="13"/>
      <c r="AS1547" s="13"/>
      <c r="AT1547" s="13"/>
      <c r="AU1547" s="13"/>
      <c r="AV1547" s="13"/>
      <c r="AW1547" s="13"/>
      <c r="AX1547" s="13"/>
      <c r="AY1547" s="13"/>
      <c r="AZ1547" s="13"/>
      <c r="BA1547" s="13"/>
      <c r="BB1547" s="13"/>
      <c r="BC1547" s="13"/>
      <c r="BD1547" s="13"/>
      <c r="BE1547" s="13"/>
      <c r="BF1547" s="13"/>
      <c r="BG1547" s="13"/>
    </row>
    <row r="1548" spans="1:59" x14ac:dyDescent="0.35">
      <c r="A1548" s="13"/>
      <c r="B1548" s="13"/>
      <c r="C1548" s="13"/>
      <c r="D1548" s="13"/>
      <c r="E1548" s="13"/>
      <c r="F1548" s="13"/>
      <c r="G1548" s="13"/>
      <c r="H1548" s="13"/>
      <c r="I1548" s="13"/>
      <c r="J1548" s="13"/>
      <c r="K1548" s="13"/>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c r="AK1548" s="13"/>
      <c r="AL1548" s="13"/>
      <c r="AM1548" s="13"/>
      <c r="AN1548" s="13"/>
      <c r="AO1548" s="13"/>
      <c r="AP1548" s="13"/>
      <c r="AQ1548" s="13"/>
      <c r="AR1548" s="13"/>
      <c r="AS1548" s="13"/>
      <c r="AT1548" s="13"/>
      <c r="AU1548" s="13"/>
      <c r="AV1548" s="13"/>
      <c r="AW1548" s="13"/>
      <c r="AX1548" s="13"/>
      <c r="AY1548" s="13"/>
      <c r="AZ1548" s="13"/>
      <c r="BA1548" s="13"/>
      <c r="BB1548" s="13"/>
      <c r="BC1548" s="13"/>
      <c r="BD1548" s="13"/>
      <c r="BE1548" s="13"/>
      <c r="BF1548" s="13"/>
      <c r="BG1548" s="13"/>
    </row>
    <row r="1549" spans="1:59" x14ac:dyDescent="0.35">
      <c r="A1549" s="13"/>
      <c r="B1549" s="13"/>
      <c r="C1549" s="13"/>
      <c r="D1549" s="13"/>
      <c r="E1549" s="13"/>
      <c r="F1549" s="13"/>
      <c r="G1549" s="13"/>
      <c r="H1549" s="13"/>
      <c r="I1549" s="13"/>
      <c r="J1549" s="13"/>
      <c r="K1549" s="13"/>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c r="AK1549" s="13"/>
      <c r="AL1549" s="13"/>
      <c r="AM1549" s="13"/>
      <c r="AN1549" s="13"/>
      <c r="AO1549" s="13"/>
      <c r="AP1549" s="13"/>
      <c r="AQ1549" s="13"/>
      <c r="AR1549" s="13"/>
      <c r="AS1549" s="13"/>
      <c r="AT1549" s="13"/>
      <c r="AU1549" s="13"/>
      <c r="AV1549" s="13"/>
      <c r="AW1549" s="13"/>
      <c r="AX1549" s="13"/>
      <c r="AY1549" s="13"/>
      <c r="AZ1549" s="13"/>
      <c r="BA1549" s="13"/>
      <c r="BB1549" s="13"/>
      <c r="BC1549" s="13"/>
      <c r="BD1549" s="13"/>
      <c r="BE1549" s="13"/>
      <c r="BF1549" s="13"/>
      <c r="BG1549" s="13"/>
    </row>
    <row r="1550" spans="1:59" x14ac:dyDescent="0.35">
      <c r="A1550" s="13"/>
      <c r="B1550" s="13"/>
      <c r="C1550" s="13"/>
      <c r="D1550" s="13"/>
      <c r="E1550" s="13"/>
      <c r="F1550" s="13"/>
      <c r="G1550" s="13"/>
      <c r="H1550" s="13"/>
      <c r="I1550" s="13"/>
      <c r="J1550" s="13"/>
      <c r="K1550" s="13"/>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c r="AK1550" s="13"/>
      <c r="AL1550" s="13"/>
      <c r="AM1550" s="13"/>
      <c r="AN1550" s="13"/>
      <c r="AO1550" s="13"/>
      <c r="AP1550" s="13"/>
      <c r="AQ1550" s="13"/>
      <c r="AR1550" s="13"/>
      <c r="AS1550" s="13"/>
      <c r="AT1550" s="13"/>
      <c r="AU1550" s="13"/>
      <c r="AV1550" s="13"/>
      <c r="AW1550" s="13"/>
      <c r="AX1550" s="13"/>
      <c r="AY1550" s="13"/>
      <c r="AZ1550" s="13"/>
      <c r="BA1550" s="13"/>
      <c r="BB1550" s="13"/>
      <c r="BC1550" s="13"/>
      <c r="BD1550" s="13"/>
      <c r="BE1550" s="13"/>
      <c r="BF1550" s="13"/>
      <c r="BG1550" s="13"/>
    </row>
    <row r="1551" spans="1:59" x14ac:dyDescent="0.35">
      <c r="A1551" s="13"/>
      <c r="B1551" s="13"/>
      <c r="C1551" s="13"/>
      <c r="D1551" s="13"/>
      <c r="E1551" s="13"/>
      <c r="F1551" s="13"/>
      <c r="G1551" s="13"/>
      <c r="H1551" s="13"/>
      <c r="I1551" s="13"/>
      <c r="J1551" s="13"/>
      <c r="K1551" s="13"/>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c r="AK1551" s="13"/>
      <c r="AL1551" s="13"/>
      <c r="AM1551" s="13"/>
      <c r="AN1551" s="13"/>
      <c r="AO1551" s="13"/>
      <c r="AP1551" s="13"/>
      <c r="AQ1551" s="13"/>
      <c r="AR1551" s="13"/>
      <c r="AS1551" s="13"/>
      <c r="AT1551" s="13"/>
      <c r="AU1551" s="13"/>
      <c r="AV1551" s="13"/>
      <c r="AW1551" s="13"/>
      <c r="AX1551" s="13"/>
      <c r="AY1551" s="13"/>
      <c r="AZ1551" s="13"/>
      <c r="BA1551" s="13"/>
      <c r="BB1551" s="13"/>
      <c r="BC1551" s="13"/>
      <c r="BD1551" s="13"/>
      <c r="BE1551" s="13"/>
      <c r="BF1551" s="13"/>
      <c r="BG1551" s="13"/>
    </row>
    <row r="1552" spans="1:59" x14ac:dyDescent="0.35">
      <c r="A1552" s="13"/>
      <c r="B1552" s="13"/>
      <c r="C1552" s="13"/>
      <c r="D1552" s="13"/>
      <c r="E1552" s="13"/>
      <c r="F1552" s="13"/>
      <c r="G1552" s="13"/>
      <c r="H1552" s="13"/>
      <c r="I1552" s="13"/>
      <c r="J1552" s="13"/>
      <c r="K1552" s="13"/>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c r="AK1552" s="13"/>
      <c r="AL1552" s="13"/>
      <c r="AM1552" s="13"/>
      <c r="AN1552" s="13"/>
      <c r="AO1552" s="13"/>
      <c r="AP1552" s="13"/>
      <c r="AQ1552" s="13"/>
      <c r="AR1552" s="13"/>
      <c r="AS1552" s="13"/>
      <c r="AT1552" s="13"/>
      <c r="AU1552" s="13"/>
      <c r="AV1552" s="13"/>
      <c r="AW1552" s="13"/>
      <c r="AX1552" s="13"/>
      <c r="AY1552" s="13"/>
      <c r="AZ1552" s="13"/>
      <c r="BA1552" s="13"/>
      <c r="BB1552" s="13"/>
      <c r="BC1552" s="13"/>
      <c r="BD1552" s="13"/>
      <c r="BE1552" s="13"/>
      <c r="BF1552" s="13"/>
      <c r="BG1552" s="13"/>
    </row>
    <row r="1553" spans="1:59" x14ac:dyDescent="0.35">
      <c r="A1553" s="13"/>
      <c r="B1553" s="13"/>
      <c r="C1553" s="13"/>
      <c r="D1553" s="13"/>
      <c r="E1553" s="13"/>
      <c r="F1553" s="13"/>
      <c r="G1553" s="13"/>
      <c r="H1553" s="13"/>
      <c r="I1553" s="13"/>
      <c r="J1553" s="13"/>
      <c r="K1553" s="13"/>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c r="AK1553" s="13"/>
      <c r="AL1553" s="13"/>
      <c r="AM1553" s="13"/>
      <c r="AN1553" s="13"/>
      <c r="AO1553" s="13"/>
      <c r="AP1553" s="13"/>
      <c r="AQ1553" s="13"/>
      <c r="AR1553" s="13"/>
      <c r="AS1553" s="13"/>
      <c r="AT1553" s="13"/>
      <c r="AU1553" s="13"/>
      <c r="AV1553" s="13"/>
      <c r="AW1553" s="13"/>
      <c r="AX1553" s="13"/>
      <c r="AY1553" s="13"/>
      <c r="AZ1553" s="13"/>
      <c r="BA1553" s="13"/>
      <c r="BB1553" s="13"/>
      <c r="BC1553" s="13"/>
      <c r="BD1553" s="13"/>
      <c r="BE1553" s="13"/>
      <c r="BF1553" s="13"/>
      <c r="BG1553" s="13"/>
    </row>
    <row r="1554" spans="1:59" x14ac:dyDescent="0.35">
      <c r="A1554" s="13"/>
      <c r="B1554" s="13"/>
      <c r="C1554" s="13"/>
      <c r="D1554" s="13"/>
      <c r="E1554" s="13"/>
      <c r="F1554" s="13"/>
      <c r="G1554" s="13"/>
      <c r="H1554" s="13"/>
      <c r="I1554" s="13"/>
      <c r="J1554" s="13"/>
      <c r="K1554" s="13"/>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c r="AK1554" s="13"/>
      <c r="AL1554" s="13"/>
      <c r="AM1554" s="13"/>
      <c r="AN1554" s="13"/>
      <c r="AO1554" s="13"/>
      <c r="AP1554" s="13"/>
      <c r="AQ1554" s="13"/>
      <c r="AR1554" s="13"/>
      <c r="AS1554" s="13"/>
      <c r="AT1554" s="13"/>
      <c r="AU1554" s="13"/>
      <c r="AV1554" s="13"/>
      <c r="AW1554" s="13"/>
      <c r="AX1554" s="13"/>
      <c r="AY1554" s="13"/>
      <c r="AZ1554" s="13"/>
      <c r="BA1554" s="13"/>
      <c r="BB1554" s="13"/>
      <c r="BC1554" s="13"/>
      <c r="BD1554" s="13"/>
      <c r="BE1554" s="13"/>
      <c r="BF1554" s="13"/>
      <c r="BG1554" s="13"/>
    </row>
    <row r="1555" spans="1:59" x14ac:dyDescent="0.35">
      <c r="A1555" s="13"/>
      <c r="B1555" s="13"/>
      <c r="C1555" s="13"/>
      <c r="D1555" s="13"/>
      <c r="E1555" s="13"/>
      <c r="F1555" s="13"/>
      <c r="G1555" s="13"/>
      <c r="H1555" s="13"/>
      <c r="I1555" s="13"/>
      <c r="J1555" s="13"/>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c r="AK1555" s="13"/>
      <c r="AL1555" s="13"/>
      <c r="AM1555" s="13"/>
      <c r="AN1555" s="13"/>
      <c r="AO1555" s="13"/>
      <c r="AP1555" s="13"/>
      <c r="AQ1555" s="13"/>
      <c r="AR1555" s="13"/>
      <c r="AS1555" s="13"/>
      <c r="AT1555" s="13"/>
      <c r="AU1555" s="13"/>
      <c r="AV1555" s="13"/>
      <c r="AW1555" s="13"/>
      <c r="AX1555" s="13"/>
      <c r="AY1555" s="13"/>
      <c r="AZ1555" s="13"/>
      <c r="BA1555" s="13"/>
      <c r="BB1555" s="13"/>
      <c r="BC1555" s="13"/>
      <c r="BD1555" s="13"/>
      <c r="BE1555" s="13"/>
      <c r="BF1555" s="13"/>
      <c r="BG1555" s="13"/>
    </row>
    <row r="1556" spans="1:59" x14ac:dyDescent="0.35">
      <c r="A1556" s="13"/>
      <c r="B1556" s="13"/>
      <c r="C1556" s="13"/>
      <c r="D1556" s="13"/>
      <c r="E1556" s="13"/>
      <c r="F1556" s="13"/>
      <c r="G1556" s="13"/>
      <c r="H1556" s="13"/>
      <c r="I1556" s="13"/>
      <c r="J1556" s="13"/>
      <c r="K1556" s="13"/>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c r="AK1556" s="13"/>
      <c r="AL1556" s="13"/>
      <c r="AM1556" s="13"/>
      <c r="AN1556" s="13"/>
      <c r="AO1556" s="13"/>
      <c r="AP1556" s="13"/>
      <c r="AQ1556" s="13"/>
      <c r="AR1556" s="13"/>
      <c r="AS1556" s="13"/>
      <c r="AT1556" s="13"/>
      <c r="AU1556" s="13"/>
      <c r="AV1556" s="13"/>
      <c r="AW1556" s="13"/>
      <c r="AX1556" s="13"/>
      <c r="AY1556" s="13"/>
      <c r="AZ1556" s="13"/>
      <c r="BA1556" s="13"/>
      <c r="BB1556" s="13"/>
      <c r="BC1556" s="13"/>
      <c r="BD1556" s="13"/>
      <c r="BE1556" s="13"/>
      <c r="BF1556" s="13"/>
      <c r="BG1556" s="13"/>
    </row>
    <row r="1557" spans="1:59" x14ac:dyDescent="0.35">
      <c r="A1557" s="13"/>
      <c r="B1557" s="13"/>
      <c r="C1557" s="13"/>
      <c r="D1557" s="13"/>
      <c r="E1557" s="13"/>
      <c r="F1557" s="13"/>
      <c r="G1557" s="13"/>
      <c r="H1557" s="13"/>
      <c r="I1557" s="13"/>
      <c r="J1557" s="13"/>
      <c r="K1557" s="13"/>
      <c r="L1557" s="13"/>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c r="AK1557" s="13"/>
      <c r="AL1557" s="13"/>
      <c r="AM1557" s="13"/>
      <c r="AN1557" s="13"/>
      <c r="AO1557" s="13"/>
      <c r="AP1557" s="13"/>
      <c r="AQ1557" s="13"/>
      <c r="AR1557" s="13"/>
      <c r="AS1557" s="13"/>
      <c r="AT1557" s="13"/>
      <c r="AU1557" s="13"/>
      <c r="AV1557" s="13"/>
      <c r="AW1557" s="13"/>
      <c r="AX1557" s="13"/>
      <c r="AY1557" s="13"/>
      <c r="AZ1557" s="13"/>
      <c r="BA1557" s="13"/>
      <c r="BB1557" s="13"/>
      <c r="BC1557" s="13"/>
      <c r="BD1557" s="13"/>
      <c r="BE1557" s="13"/>
      <c r="BF1557" s="13"/>
      <c r="BG1557" s="13"/>
    </row>
    <row r="1558" spans="1:59" x14ac:dyDescent="0.35">
      <c r="A1558" s="13"/>
      <c r="B1558" s="13"/>
      <c r="C1558" s="13"/>
      <c r="D1558" s="13"/>
      <c r="E1558" s="13"/>
      <c r="F1558" s="13"/>
      <c r="G1558" s="13"/>
      <c r="H1558" s="13"/>
      <c r="I1558" s="13"/>
      <c r="J1558" s="13"/>
      <c r="K1558" s="13"/>
      <c r="L1558" s="13"/>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c r="AK1558" s="13"/>
      <c r="AL1558" s="13"/>
      <c r="AM1558" s="13"/>
      <c r="AN1558" s="13"/>
      <c r="AO1558" s="13"/>
      <c r="AP1558" s="13"/>
      <c r="AQ1558" s="13"/>
      <c r="AR1558" s="13"/>
      <c r="AS1558" s="13"/>
      <c r="AT1558" s="13"/>
      <c r="AU1558" s="13"/>
      <c r="AV1558" s="13"/>
      <c r="AW1558" s="13"/>
      <c r="AX1558" s="13"/>
      <c r="AY1558" s="13"/>
      <c r="AZ1558" s="13"/>
      <c r="BA1558" s="13"/>
      <c r="BB1558" s="13"/>
      <c r="BC1558" s="13"/>
      <c r="BD1558" s="13"/>
      <c r="BE1558" s="13"/>
      <c r="BF1558" s="13"/>
      <c r="BG1558" s="13"/>
    </row>
    <row r="1559" spans="1:59" x14ac:dyDescent="0.35">
      <c r="A1559" s="13"/>
      <c r="B1559" s="13"/>
      <c r="C1559" s="13"/>
      <c r="D1559" s="13"/>
      <c r="E1559" s="13"/>
      <c r="F1559" s="13"/>
      <c r="G1559" s="13"/>
      <c r="H1559" s="13"/>
      <c r="I1559" s="13"/>
      <c r="J1559" s="13"/>
      <c r="K1559" s="13"/>
      <c r="L1559" s="13"/>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c r="AK1559" s="13"/>
      <c r="AL1559" s="13"/>
      <c r="AM1559" s="13"/>
      <c r="AN1559" s="13"/>
      <c r="AO1559" s="13"/>
      <c r="AP1559" s="13"/>
      <c r="AQ1559" s="13"/>
      <c r="AR1559" s="13"/>
      <c r="AS1559" s="13"/>
      <c r="AT1559" s="13"/>
      <c r="AU1559" s="13"/>
      <c r="AV1559" s="13"/>
      <c r="AW1559" s="13"/>
      <c r="AX1559" s="13"/>
      <c r="AY1559" s="13"/>
      <c r="AZ1559" s="13"/>
      <c r="BA1559" s="13"/>
      <c r="BB1559" s="13"/>
      <c r="BC1559" s="13"/>
      <c r="BD1559" s="13"/>
      <c r="BE1559" s="13"/>
      <c r="BF1559" s="13"/>
      <c r="BG1559" s="13"/>
    </row>
    <row r="1560" spans="1:59" x14ac:dyDescent="0.35">
      <c r="A1560" s="13"/>
      <c r="B1560" s="13"/>
      <c r="C1560" s="13"/>
      <c r="D1560" s="13"/>
      <c r="E1560" s="13"/>
      <c r="F1560" s="13"/>
      <c r="G1560" s="13"/>
      <c r="H1560" s="13"/>
      <c r="I1560" s="13"/>
      <c r="J1560" s="13"/>
      <c r="K1560" s="13"/>
      <c r="L1560" s="13"/>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c r="AK1560" s="13"/>
      <c r="AL1560" s="13"/>
      <c r="AM1560" s="13"/>
      <c r="AN1560" s="13"/>
      <c r="AO1560" s="13"/>
      <c r="AP1560" s="13"/>
      <c r="AQ1560" s="13"/>
      <c r="AR1560" s="13"/>
      <c r="AS1560" s="13"/>
      <c r="AT1560" s="13"/>
      <c r="AU1560" s="13"/>
      <c r="AV1560" s="13"/>
      <c r="AW1560" s="13"/>
      <c r="AX1560" s="13"/>
      <c r="AY1560" s="13"/>
      <c r="AZ1560" s="13"/>
      <c r="BA1560" s="13"/>
      <c r="BB1560" s="13"/>
      <c r="BC1560" s="13"/>
      <c r="BD1560" s="13"/>
      <c r="BE1560" s="13"/>
      <c r="BF1560" s="13"/>
      <c r="BG1560" s="13"/>
    </row>
    <row r="1561" spans="1:59" x14ac:dyDescent="0.35">
      <c r="A1561" s="13"/>
      <c r="B1561" s="13"/>
      <c r="C1561" s="13"/>
      <c r="D1561" s="13"/>
      <c r="E1561" s="13"/>
      <c r="F1561" s="13"/>
      <c r="G1561" s="13"/>
      <c r="H1561" s="13"/>
      <c r="I1561" s="13"/>
      <c r="J1561" s="13"/>
      <c r="K1561" s="13"/>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c r="AK1561" s="13"/>
      <c r="AL1561" s="13"/>
      <c r="AM1561" s="13"/>
      <c r="AN1561" s="13"/>
      <c r="AO1561" s="13"/>
      <c r="AP1561" s="13"/>
      <c r="AQ1561" s="13"/>
      <c r="AR1561" s="13"/>
      <c r="AS1561" s="13"/>
      <c r="AT1561" s="13"/>
      <c r="AU1561" s="13"/>
      <c r="AV1561" s="13"/>
      <c r="AW1561" s="13"/>
      <c r="AX1561" s="13"/>
      <c r="AY1561" s="13"/>
      <c r="AZ1561" s="13"/>
      <c r="BA1561" s="13"/>
      <c r="BB1561" s="13"/>
      <c r="BC1561" s="13"/>
      <c r="BD1561" s="13"/>
      <c r="BE1561" s="13"/>
      <c r="BF1561" s="13"/>
      <c r="BG1561" s="13"/>
    </row>
    <row r="1562" spans="1:59" x14ac:dyDescent="0.35">
      <c r="A1562" s="13"/>
      <c r="B1562" s="13"/>
      <c r="C1562" s="13"/>
      <c r="D1562" s="13"/>
      <c r="E1562" s="13"/>
      <c r="F1562" s="13"/>
      <c r="G1562" s="13"/>
      <c r="H1562" s="13"/>
      <c r="I1562" s="13"/>
      <c r="J1562" s="13"/>
      <c r="K1562" s="13"/>
      <c r="L1562" s="13"/>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c r="AK1562" s="13"/>
      <c r="AL1562" s="13"/>
      <c r="AM1562" s="13"/>
      <c r="AN1562" s="13"/>
      <c r="AO1562" s="13"/>
      <c r="AP1562" s="13"/>
      <c r="AQ1562" s="13"/>
      <c r="AR1562" s="13"/>
      <c r="AS1562" s="13"/>
      <c r="AT1562" s="13"/>
      <c r="AU1562" s="13"/>
      <c r="AV1562" s="13"/>
      <c r="AW1562" s="13"/>
      <c r="AX1562" s="13"/>
      <c r="AY1562" s="13"/>
      <c r="AZ1562" s="13"/>
      <c r="BA1562" s="13"/>
      <c r="BB1562" s="13"/>
      <c r="BC1562" s="13"/>
      <c r="BD1562" s="13"/>
      <c r="BE1562" s="13"/>
      <c r="BF1562" s="13"/>
      <c r="BG1562" s="13"/>
    </row>
    <row r="1563" spans="1:59" x14ac:dyDescent="0.35">
      <c r="A1563" s="13"/>
      <c r="B1563" s="13"/>
      <c r="C1563" s="13"/>
      <c r="D1563" s="13"/>
      <c r="E1563" s="13"/>
      <c r="F1563" s="13"/>
      <c r="G1563" s="13"/>
      <c r="H1563" s="13"/>
      <c r="I1563" s="13"/>
      <c r="J1563" s="13"/>
      <c r="K1563" s="13"/>
      <c r="L1563" s="13"/>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c r="AK1563" s="13"/>
      <c r="AL1563" s="13"/>
      <c r="AM1563" s="13"/>
      <c r="AN1563" s="13"/>
      <c r="AO1563" s="13"/>
      <c r="AP1563" s="13"/>
      <c r="AQ1563" s="13"/>
      <c r="AR1563" s="13"/>
      <c r="AS1563" s="13"/>
      <c r="AT1563" s="13"/>
      <c r="AU1563" s="13"/>
      <c r="AV1563" s="13"/>
      <c r="AW1563" s="13"/>
      <c r="AX1563" s="13"/>
      <c r="AY1563" s="13"/>
      <c r="AZ1563" s="13"/>
      <c r="BA1563" s="13"/>
      <c r="BB1563" s="13"/>
      <c r="BC1563" s="13"/>
      <c r="BD1563" s="13"/>
      <c r="BE1563" s="13"/>
      <c r="BF1563" s="13"/>
      <c r="BG1563" s="13"/>
    </row>
    <row r="1564" spans="1:59" x14ac:dyDescent="0.35">
      <c r="A1564" s="13"/>
      <c r="B1564" s="13"/>
      <c r="C1564" s="13"/>
      <c r="D1564" s="13"/>
      <c r="E1564" s="13"/>
      <c r="F1564" s="13"/>
      <c r="G1564" s="13"/>
      <c r="H1564" s="13"/>
      <c r="I1564" s="13"/>
      <c r="J1564" s="13"/>
      <c r="K1564" s="13"/>
      <c r="L1564" s="13"/>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c r="AK1564" s="13"/>
      <c r="AL1564" s="13"/>
      <c r="AM1564" s="13"/>
      <c r="AN1564" s="13"/>
      <c r="AO1564" s="13"/>
      <c r="AP1564" s="13"/>
      <c r="AQ1564" s="13"/>
      <c r="AR1564" s="13"/>
      <c r="AS1564" s="13"/>
      <c r="AT1564" s="13"/>
      <c r="AU1564" s="13"/>
      <c r="AV1564" s="13"/>
      <c r="AW1564" s="13"/>
      <c r="AX1564" s="13"/>
      <c r="AY1564" s="13"/>
      <c r="AZ1564" s="13"/>
      <c r="BA1564" s="13"/>
      <c r="BB1564" s="13"/>
      <c r="BC1564" s="13"/>
      <c r="BD1564" s="13"/>
      <c r="BE1564" s="13"/>
      <c r="BF1564" s="13"/>
      <c r="BG1564" s="13"/>
    </row>
    <row r="1565" spans="1:59" x14ac:dyDescent="0.35">
      <c r="A1565" s="13"/>
      <c r="B1565" s="13"/>
      <c r="C1565" s="13"/>
      <c r="D1565" s="13"/>
      <c r="E1565" s="13"/>
      <c r="F1565" s="13"/>
      <c r="G1565" s="13"/>
      <c r="H1565" s="13"/>
      <c r="I1565" s="13"/>
      <c r="J1565" s="13"/>
      <c r="K1565" s="13"/>
      <c r="L1565" s="13"/>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c r="AK1565" s="13"/>
      <c r="AL1565" s="13"/>
      <c r="AM1565" s="13"/>
      <c r="AN1565" s="13"/>
      <c r="AO1565" s="13"/>
      <c r="AP1565" s="13"/>
      <c r="AQ1565" s="13"/>
      <c r="AR1565" s="13"/>
      <c r="AS1565" s="13"/>
      <c r="AT1565" s="13"/>
      <c r="AU1565" s="13"/>
      <c r="AV1565" s="13"/>
      <c r="AW1565" s="13"/>
      <c r="AX1565" s="13"/>
      <c r="AY1565" s="13"/>
      <c r="AZ1565" s="13"/>
      <c r="BA1565" s="13"/>
      <c r="BB1565" s="13"/>
      <c r="BC1565" s="13"/>
      <c r="BD1565" s="13"/>
      <c r="BE1565" s="13"/>
      <c r="BF1565" s="13"/>
      <c r="BG1565" s="13"/>
    </row>
    <row r="1566" spans="1:59" x14ac:dyDescent="0.35">
      <c r="A1566" s="13"/>
      <c r="B1566" s="13"/>
      <c r="C1566" s="13"/>
      <c r="D1566" s="13"/>
      <c r="E1566" s="13"/>
      <c r="F1566" s="13"/>
      <c r="G1566" s="13"/>
      <c r="H1566" s="13"/>
      <c r="I1566" s="13"/>
      <c r="J1566" s="13"/>
      <c r="K1566" s="13"/>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c r="AK1566" s="13"/>
      <c r="AL1566" s="13"/>
      <c r="AM1566" s="13"/>
      <c r="AN1566" s="13"/>
      <c r="AO1566" s="13"/>
      <c r="AP1566" s="13"/>
      <c r="AQ1566" s="13"/>
      <c r="AR1566" s="13"/>
      <c r="AS1566" s="13"/>
      <c r="AT1566" s="13"/>
      <c r="AU1566" s="13"/>
      <c r="AV1566" s="13"/>
      <c r="AW1566" s="13"/>
      <c r="AX1566" s="13"/>
      <c r="AY1566" s="13"/>
      <c r="AZ1566" s="13"/>
      <c r="BA1566" s="13"/>
      <c r="BB1566" s="13"/>
      <c r="BC1566" s="13"/>
      <c r="BD1566" s="13"/>
      <c r="BE1566" s="13"/>
      <c r="BF1566" s="13"/>
      <c r="BG1566" s="13"/>
    </row>
    <row r="1567" spans="1:59" x14ac:dyDescent="0.35">
      <c r="A1567" s="13"/>
      <c r="B1567" s="13"/>
      <c r="C1567" s="13"/>
      <c r="D1567" s="13"/>
      <c r="E1567" s="13"/>
      <c r="F1567" s="13"/>
      <c r="G1567" s="13"/>
      <c r="H1567" s="13"/>
      <c r="I1567" s="13"/>
      <c r="J1567" s="13"/>
      <c r="K1567" s="13"/>
      <c r="L1567" s="13"/>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c r="AK1567" s="13"/>
      <c r="AL1567" s="13"/>
      <c r="AM1567" s="13"/>
      <c r="AN1567" s="13"/>
      <c r="AO1567" s="13"/>
      <c r="AP1567" s="13"/>
      <c r="AQ1567" s="13"/>
      <c r="AR1567" s="13"/>
      <c r="AS1567" s="13"/>
      <c r="AT1567" s="13"/>
      <c r="AU1567" s="13"/>
      <c r="AV1567" s="13"/>
      <c r="AW1567" s="13"/>
      <c r="AX1567" s="13"/>
      <c r="AY1567" s="13"/>
      <c r="AZ1567" s="13"/>
      <c r="BA1567" s="13"/>
      <c r="BB1567" s="13"/>
      <c r="BC1567" s="13"/>
      <c r="BD1567" s="13"/>
      <c r="BE1567" s="13"/>
      <c r="BF1567" s="13"/>
      <c r="BG1567" s="13"/>
    </row>
    <row r="1568" spans="1:59" x14ac:dyDescent="0.35">
      <c r="A1568" s="13"/>
      <c r="B1568" s="13"/>
      <c r="C1568" s="13"/>
      <c r="D1568" s="13"/>
      <c r="E1568" s="13"/>
      <c r="F1568" s="13"/>
      <c r="G1568" s="13"/>
      <c r="H1568" s="13"/>
      <c r="I1568" s="13"/>
      <c r="J1568" s="13"/>
      <c r="K1568" s="13"/>
      <c r="L1568" s="13"/>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c r="AK1568" s="13"/>
      <c r="AL1568" s="13"/>
      <c r="AM1568" s="13"/>
      <c r="AN1568" s="13"/>
      <c r="AO1568" s="13"/>
      <c r="AP1568" s="13"/>
      <c r="AQ1568" s="13"/>
      <c r="AR1568" s="13"/>
      <c r="AS1568" s="13"/>
      <c r="AT1568" s="13"/>
      <c r="AU1568" s="13"/>
      <c r="AV1568" s="13"/>
      <c r="AW1568" s="13"/>
      <c r="AX1568" s="13"/>
      <c r="AY1568" s="13"/>
      <c r="AZ1568" s="13"/>
      <c r="BA1568" s="13"/>
      <c r="BB1568" s="13"/>
      <c r="BC1568" s="13"/>
      <c r="BD1568" s="13"/>
      <c r="BE1568" s="13"/>
      <c r="BF1568" s="13"/>
      <c r="BG1568" s="13"/>
    </row>
    <row r="1569" spans="1:59" x14ac:dyDescent="0.35">
      <c r="A1569" s="13"/>
      <c r="B1569" s="13"/>
      <c r="C1569" s="13"/>
      <c r="D1569" s="13"/>
      <c r="E1569" s="13"/>
      <c r="F1569" s="13"/>
      <c r="G1569" s="13"/>
      <c r="H1569" s="13"/>
      <c r="I1569" s="13"/>
      <c r="J1569" s="13"/>
      <c r="K1569" s="13"/>
      <c r="L1569" s="13"/>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c r="AK1569" s="13"/>
      <c r="AL1569" s="13"/>
      <c r="AM1569" s="13"/>
      <c r="AN1569" s="13"/>
      <c r="AO1569" s="13"/>
      <c r="AP1569" s="13"/>
      <c r="AQ1569" s="13"/>
      <c r="AR1569" s="13"/>
      <c r="AS1569" s="13"/>
      <c r="AT1569" s="13"/>
      <c r="AU1569" s="13"/>
      <c r="AV1569" s="13"/>
      <c r="AW1569" s="13"/>
      <c r="AX1569" s="13"/>
      <c r="AY1569" s="13"/>
      <c r="AZ1569" s="13"/>
      <c r="BA1569" s="13"/>
      <c r="BB1569" s="13"/>
      <c r="BC1569" s="13"/>
      <c r="BD1569" s="13"/>
      <c r="BE1569" s="13"/>
      <c r="BF1569" s="13"/>
      <c r="BG1569" s="13"/>
    </row>
    <row r="1570" spans="1:59" x14ac:dyDescent="0.35">
      <c r="A1570" s="13"/>
      <c r="B1570" s="13"/>
      <c r="C1570" s="13"/>
      <c r="D1570" s="13"/>
      <c r="E1570" s="13"/>
      <c r="F1570" s="13"/>
      <c r="G1570" s="13"/>
      <c r="H1570" s="13"/>
      <c r="I1570" s="13"/>
      <c r="J1570" s="13"/>
      <c r="K1570" s="13"/>
      <c r="L1570" s="13"/>
      <c r="M1570" s="13"/>
      <c r="N1570" s="13"/>
      <c r="O1570" s="13"/>
      <c r="P1570" s="13"/>
      <c r="Q1570" s="13"/>
      <c r="R1570" s="13"/>
      <c r="S1570" s="13"/>
      <c r="T1570" s="13"/>
      <c r="U1570" s="13"/>
      <c r="V1570" s="13"/>
      <c r="W1570" s="13"/>
      <c r="X1570" s="13"/>
      <c r="Y1570" s="13"/>
      <c r="Z1570" s="13"/>
      <c r="AA1570" s="13"/>
      <c r="AB1570" s="13"/>
      <c r="AC1570" s="13"/>
      <c r="AD1570" s="13"/>
      <c r="AE1570" s="13"/>
      <c r="AF1570" s="13"/>
      <c r="AG1570" s="13"/>
      <c r="AH1570" s="13"/>
      <c r="AI1570" s="13"/>
      <c r="AJ1570" s="13"/>
      <c r="AK1570" s="13"/>
      <c r="AL1570" s="13"/>
      <c r="AM1570" s="13"/>
      <c r="AN1570" s="13"/>
      <c r="AO1570" s="13"/>
      <c r="AP1570" s="13"/>
      <c r="AQ1570" s="13"/>
      <c r="AR1570" s="13"/>
      <c r="AS1570" s="13"/>
      <c r="AT1570" s="13"/>
      <c r="AU1570" s="13"/>
      <c r="AV1570" s="13"/>
      <c r="AW1570" s="13"/>
      <c r="AX1570" s="13"/>
      <c r="AY1570" s="13"/>
      <c r="AZ1570" s="13"/>
      <c r="BA1570" s="13"/>
      <c r="BB1570" s="13"/>
      <c r="BC1570" s="13"/>
      <c r="BD1570" s="13"/>
      <c r="BE1570" s="13"/>
      <c r="BF1570" s="13"/>
      <c r="BG1570" s="13"/>
    </row>
    <row r="1571" spans="1:59" x14ac:dyDescent="0.35">
      <c r="A1571" s="13"/>
      <c r="B1571" s="13"/>
      <c r="C1571" s="13"/>
      <c r="D1571" s="13"/>
      <c r="E1571" s="13"/>
      <c r="F1571" s="13"/>
      <c r="G1571" s="13"/>
      <c r="H1571" s="13"/>
      <c r="I1571" s="13"/>
      <c r="J1571" s="13"/>
      <c r="K1571" s="13"/>
      <c r="L1571" s="13"/>
      <c r="M1571" s="13"/>
      <c r="N1571" s="13"/>
      <c r="O1571" s="13"/>
      <c r="P1571" s="13"/>
      <c r="Q1571" s="13"/>
      <c r="R1571" s="13"/>
      <c r="S1571" s="13"/>
      <c r="T1571" s="13"/>
      <c r="U1571" s="13"/>
      <c r="V1571" s="13"/>
      <c r="W1571" s="13"/>
      <c r="X1571" s="13"/>
      <c r="Y1571" s="13"/>
      <c r="Z1571" s="13"/>
      <c r="AA1571" s="13"/>
      <c r="AB1571" s="13"/>
      <c r="AC1571" s="13"/>
      <c r="AD1571" s="13"/>
      <c r="AE1571" s="13"/>
      <c r="AF1571" s="13"/>
      <c r="AG1571" s="13"/>
      <c r="AH1571" s="13"/>
      <c r="AI1571" s="13"/>
      <c r="AJ1571" s="13"/>
      <c r="AK1571" s="13"/>
      <c r="AL1571" s="13"/>
      <c r="AM1571" s="13"/>
      <c r="AN1571" s="13"/>
      <c r="AO1571" s="13"/>
      <c r="AP1571" s="13"/>
      <c r="AQ1571" s="13"/>
      <c r="AR1571" s="13"/>
      <c r="AS1571" s="13"/>
      <c r="AT1571" s="13"/>
      <c r="AU1571" s="13"/>
      <c r="AV1571" s="13"/>
      <c r="AW1571" s="13"/>
      <c r="AX1571" s="13"/>
      <c r="AY1571" s="13"/>
      <c r="AZ1571" s="13"/>
      <c r="BA1571" s="13"/>
      <c r="BB1571" s="13"/>
      <c r="BC1571" s="13"/>
      <c r="BD1571" s="13"/>
      <c r="BE1571" s="13"/>
      <c r="BF1571" s="13"/>
      <c r="BG1571" s="13"/>
    </row>
    <row r="1572" spans="1:59" x14ac:dyDescent="0.35">
      <c r="A1572" s="13"/>
      <c r="B1572" s="13"/>
      <c r="C1572" s="13"/>
      <c r="D1572" s="13"/>
      <c r="E1572" s="13"/>
      <c r="F1572" s="13"/>
      <c r="G1572" s="13"/>
      <c r="H1572" s="13"/>
      <c r="I1572" s="13"/>
      <c r="J1572" s="13"/>
      <c r="K1572" s="13"/>
      <c r="L1572" s="13"/>
      <c r="M1572" s="13"/>
      <c r="N1572" s="13"/>
      <c r="O1572" s="13"/>
      <c r="P1572" s="13"/>
      <c r="Q1572" s="13"/>
      <c r="R1572" s="13"/>
      <c r="S1572" s="13"/>
      <c r="T1572" s="13"/>
      <c r="U1572" s="13"/>
      <c r="V1572" s="13"/>
      <c r="W1572" s="13"/>
      <c r="X1572" s="13"/>
      <c r="Y1572" s="13"/>
      <c r="Z1572" s="13"/>
      <c r="AA1572" s="13"/>
      <c r="AB1572" s="13"/>
      <c r="AC1572" s="13"/>
      <c r="AD1572" s="13"/>
      <c r="AE1572" s="13"/>
      <c r="AF1572" s="13"/>
      <c r="AG1572" s="13"/>
      <c r="AH1572" s="13"/>
      <c r="AI1572" s="13"/>
      <c r="AJ1572" s="13"/>
      <c r="AK1572" s="13"/>
      <c r="AL1572" s="13"/>
      <c r="AM1572" s="13"/>
      <c r="AN1572" s="13"/>
      <c r="AO1572" s="13"/>
      <c r="AP1572" s="13"/>
      <c r="AQ1572" s="13"/>
      <c r="AR1572" s="13"/>
      <c r="AS1572" s="13"/>
      <c r="AT1572" s="13"/>
      <c r="AU1572" s="13"/>
      <c r="AV1572" s="13"/>
      <c r="AW1572" s="13"/>
      <c r="AX1572" s="13"/>
      <c r="AY1572" s="13"/>
      <c r="AZ1572" s="13"/>
      <c r="BA1572" s="13"/>
      <c r="BB1572" s="13"/>
      <c r="BC1572" s="13"/>
      <c r="BD1572" s="13"/>
      <c r="BE1572" s="13"/>
      <c r="BF1572" s="13"/>
      <c r="BG1572" s="13"/>
    </row>
    <row r="1573" spans="1:59" x14ac:dyDescent="0.35">
      <c r="A1573" s="13"/>
      <c r="B1573" s="13"/>
      <c r="C1573" s="13"/>
      <c r="D1573" s="13"/>
      <c r="E1573" s="13"/>
      <c r="F1573" s="13"/>
      <c r="G1573" s="13"/>
      <c r="H1573" s="13"/>
      <c r="I1573" s="13"/>
      <c r="J1573" s="13"/>
      <c r="K1573" s="13"/>
      <c r="L1573" s="13"/>
      <c r="M1573" s="13"/>
      <c r="N1573" s="13"/>
      <c r="O1573" s="13"/>
      <c r="P1573" s="13"/>
      <c r="Q1573" s="13"/>
      <c r="R1573" s="13"/>
      <c r="S1573" s="13"/>
      <c r="T1573" s="13"/>
      <c r="U1573" s="13"/>
      <c r="V1573" s="13"/>
      <c r="W1573" s="13"/>
      <c r="X1573" s="13"/>
      <c r="Y1573" s="13"/>
      <c r="Z1573" s="13"/>
      <c r="AA1573" s="13"/>
      <c r="AB1573" s="13"/>
      <c r="AC1573" s="13"/>
      <c r="AD1573" s="13"/>
      <c r="AE1573" s="13"/>
      <c r="AF1573" s="13"/>
      <c r="AG1573" s="13"/>
      <c r="AH1573" s="13"/>
      <c r="AI1573" s="13"/>
      <c r="AJ1573" s="13"/>
      <c r="AK1573" s="13"/>
      <c r="AL1573" s="13"/>
      <c r="AM1573" s="13"/>
      <c r="AN1573" s="13"/>
      <c r="AO1573" s="13"/>
      <c r="AP1573" s="13"/>
      <c r="AQ1573" s="13"/>
      <c r="AR1573" s="13"/>
      <c r="AS1573" s="13"/>
      <c r="AT1573" s="13"/>
      <c r="AU1573" s="13"/>
      <c r="AV1573" s="13"/>
      <c r="AW1573" s="13"/>
      <c r="AX1573" s="13"/>
      <c r="AY1573" s="13"/>
      <c r="AZ1573" s="13"/>
      <c r="BA1573" s="13"/>
      <c r="BB1573" s="13"/>
      <c r="BC1573" s="13"/>
      <c r="BD1573" s="13"/>
      <c r="BE1573" s="13"/>
      <c r="BF1573" s="13"/>
      <c r="BG1573" s="13"/>
    </row>
    <row r="1574" spans="1:59" x14ac:dyDescent="0.35">
      <c r="A1574" s="13"/>
      <c r="B1574" s="13"/>
      <c r="C1574" s="13"/>
      <c r="D1574" s="13"/>
      <c r="E1574" s="13"/>
      <c r="F1574" s="13"/>
      <c r="G1574" s="13"/>
      <c r="H1574" s="13"/>
      <c r="I1574" s="13"/>
      <c r="J1574" s="13"/>
      <c r="K1574" s="13"/>
      <c r="L1574" s="13"/>
      <c r="M1574" s="13"/>
      <c r="N1574" s="13"/>
      <c r="O1574" s="13"/>
      <c r="P1574" s="13"/>
      <c r="Q1574" s="13"/>
      <c r="R1574" s="13"/>
      <c r="S1574" s="13"/>
      <c r="T1574" s="13"/>
      <c r="U1574" s="13"/>
      <c r="V1574" s="13"/>
      <c r="W1574" s="13"/>
      <c r="X1574" s="13"/>
      <c r="Y1574" s="13"/>
      <c r="Z1574" s="13"/>
      <c r="AA1574" s="13"/>
      <c r="AB1574" s="13"/>
      <c r="AC1574" s="13"/>
      <c r="AD1574" s="13"/>
      <c r="AE1574" s="13"/>
      <c r="AF1574" s="13"/>
      <c r="AG1574" s="13"/>
      <c r="AH1574" s="13"/>
      <c r="AI1574" s="13"/>
      <c r="AJ1574" s="13"/>
      <c r="AK1574" s="13"/>
      <c r="AL1574" s="13"/>
      <c r="AM1574" s="13"/>
      <c r="AN1574" s="13"/>
      <c r="AO1574" s="13"/>
      <c r="AP1574" s="13"/>
      <c r="AQ1574" s="13"/>
      <c r="AR1574" s="13"/>
      <c r="AS1574" s="13"/>
      <c r="AT1574" s="13"/>
      <c r="AU1574" s="13"/>
      <c r="AV1574" s="13"/>
      <c r="AW1574" s="13"/>
      <c r="AX1574" s="13"/>
      <c r="AY1574" s="13"/>
      <c r="AZ1574" s="13"/>
      <c r="BA1574" s="13"/>
      <c r="BB1574" s="13"/>
      <c r="BC1574" s="13"/>
      <c r="BD1574" s="13"/>
      <c r="BE1574" s="13"/>
      <c r="BF1574" s="13"/>
      <c r="BG1574" s="13"/>
    </row>
    <row r="1575" spans="1:59" x14ac:dyDescent="0.35">
      <c r="A1575" s="13"/>
      <c r="B1575" s="13"/>
      <c r="C1575" s="13"/>
      <c r="D1575" s="13"/>
      <c r="E1575" s="13"/>
      <c r="F1575" s="13"/>
      <c r="G1575" s="13"/>
      <c r="H1575" s="13"/>
      <c r="I1575" s="13"/>
      <c r="J1575" s="13"/>
      <c r="K1575" s="13"/>
      <c r="L1575" s="13"/>
      <c r="M1575" s="13"/>
      <c r="N1575" s="13"/>
      <c r="O1575" s="13"/>
      <c r="P1575" s="13"/>
      <c r="Q1575" s="13"/>
      <c r="R1575" s="13"/>
      <c r="S1575" s="13"/>
      <c r="T1575" s="13"/>
      <c r="U1575" s="13"/>
      <c r="V1575" s="13"/>
      <c r="W1575" s="13"/>
      <c r="X1575" s="13"/>
      <c r="Y1575" s="13"/>
      <c r="Z1575" s="13"/>
      <c r="AA1575" s="13"/>
      <c r="AB1575" s="13"/>
      <c r="AC1575" s="13"/>
      <c r="AD1575" s="13"/>
      <c r="AE1575" s="13"/>
      <c r="AF1575" s="13"/>
      <c r="AG1575" s="13"/>
      <c r="AH1575" s="13"/>
      <c r="AI1575" s="13"/>
      <c r="AJ1575" s="13"/>
      <c r="AK1575" s="13"/>
      <c r="AL1575" s="13"/>
      <c r="AM1575" s="13"/>
      <c r="AN1575" s="13"/>
      <c r="AO1575" s="13"/>
      <c r="AP1575" s="13"/>
      <c r="AQ1575" s="13"/>
      <c r="AR1575" s="13"/>
      <c r="AS1575" s="13"/>
      <c r="AT1575" s="13"/>
      <c r="AU1575" s="13"/>
      <c r="AV1575" s="13"/>
      <c r="AW1575" s="13"/>
      <c r="AX1575" s="13"/>
      <c r="AY1575" s="13"/>
      <c r="AZ1575" s="13"/>
      <c r="BA1575" s="13"/>
      <c r="BB1575" s="13"/>
      <c r="BC1575" s="13"/>
      <c r="BD1575" s="13"/>
      <c r="BE1575" s="13"/>
      <c r="BF1575" s="13"/>
      <c r="BG1575" s="13"/>
    </row>
    <row r="1576" spans="1:59" x14ac:dyDescent="0.35">
      <c r="A1576" s="13"/>
      <c r="B1576" s="13"/>
      <c r="C1576" s="13"/>
      <c r="D1576" s="13"/>
      <c r="E1576" s="13"/>
      <c r="F1576" s="13"/>
      <c r="G1576" s="13"/>
      <c r="H1576" s="13"/>
      <c r="I1576" s="13"/>
      <c r="J1576" s="13"/>
      <c r="K1576" s="13"/>
      <c r="L1576" s="13"/>
      <c r="M1576" s="13"/>
      <c r="N1576" s="13"/>
      <c r="O1576" s="13"/>
      <c r="P1576" s="13"/>
      <c r="Q1576" s="13"/>
      <c r="R1576" s="13"/>
      <c r="S1576" s="13"/>
      <c r="T1576" s="13"/>
      <c r="U1576" s="13"/>
      <c r="V1576" s="13"/>
      <c r="W1576" s="13"/>
      <c r="X1576" s="13"/>
      <c r="Y1576" s="13"/>
      <c r="Z1576" s="13"/>
      <c r="AA1576" s="13"/>
      <c r="AB1576" s="13"/>
      <c r="AC1576" s="13"/>
      <c r="AD1576" s="13"/>
      <c r="AE1576" s="13"/>
      <c r="AF1576" s="13"/>
      <c r="AG1576" s="13"/>
      <c r="AH1576" s="13"/>
      <c r="AI1576" s="13"/>
      <c r="AJ1576" s="13"/>
      <c r="AK1576" s="13"/>
      <c r="AL1576" s="13"/>
      <c r="AM1576" s="13"/>
      <c r="AN1576" s="13"/>
      <c r="AO1576" s="13"/>
      <c r="AP1576" s="13"/>
      <c r="AQ1576" s="13"/>
      <c r="AR1576" s="13"/>
      <c r="AS1576" s="13"/>
      <c r="AT1576" s="13"/>
      <c r="AU1576" s="13"/>
      <c r="AV1576" s="13"/>
      <c r="AW1576" s="13"/>
      <c r="AX1576" s="13"/>
      <c r="AY1576" s="13"/>
      <c r="AZ1576" s="13"/>
      <c r="BA1576" s="13"/>
      <c r="BB1576" s="13"/>
      <c r="BC1576" s="13"/>
      <c r="BD1576" s="13"/>
      <c r="BE1576" s="13"/>
      <c r="BF1576" s="13"/>
      <c r="BG1576" s="13"/>
    </row>
    <row r="1577" spans="1:59" x14ac:dyDescent="0.35">
      <c r="A1577" s="13"/>
      <c r="B1577" s="13"/>
      <c r="C1577" s="13"/>
      <c r="D1577" s="13"/>
      <c r="E1577" s="13"/>
      <c r="F1577" s="13"/>
      <c r="G1577" s="13"/>
      <c r="H1577" s="13"/>
      <c r="I1577" s="13"/>
      <c r="J1577" s="13"/>
      <c r="K1577" s="13"/>
      <c r="L1577" s="13"/>
      <c r="M1577" s="13"/>
      <c r="N1577" s="13"/>
      <c r="O1577" s="13"/>
      <c r="P1577" s="13"/>
      <c r="Q1577" s="13"/>
      <c r="R1577" s="13"/>
      <c r="S1577" s="13"/>
      <c r="T1577" s="13"/>
      <c r="U1577" s="13"/>
      <c r="V1577" s="13"/>
      <c r="W1577" s="13"/>
      <c r="X1577" s="13"/>
      <c r="Y1577" s="13"/>
      <c r="Z1577" s="13"/>
      <c r="AA1577" s="13"/>
      <c r="AB1577" s="13"/>
      <c r="AC1577" s="13"/>
      <c r="AD1577" s="13"/>
      <c r="AE1577" s="13"/>
      <c r="AF1577" s="13"/>
      <c r="AG1577" s="13"/>
      <c r="AH1577" s="13"/>
      <c r="AI1577" s="13"/>
      <c r="AJ1577" s="13"/>
      <c r="AK1577" s="13"/>
      <c r="AL1577" s="13"/>
      <c r="AM1577" s="13"/>
      <c r="AN1577" s="13"/>
      <c r="AO1577" s="13"/>
      <c r="AP1577" s="13"/>
      <c r="AQ1577" s="13"/>
      <c r="AR1577" s="13"/>
      <c r="AS1577" s="13"/>
      <c r="AT1577" s="13"/>
      <c r="AU1577" s="13"/>
      <c r="AV1577" s="13"/>
      <c r="AW1577" s="13"/>
      <c r="AX1577" s="13"/>
      <c r="AY1577" s="13"/>
      <c r="AZ1577" s="13"/>
      <c r="BA1577" s="13"/>
      <c r="BB1577" s="13"/>
      <c r="BC1577" s="13"/>
      <c r="BD1577" s="13"/>
      <c r="BE1577" s="13"/>
      <c r="BF1577" s="13"/>
      <c r="BG1577" s="13"/>
    </row>
    <row r="1578" spans="1:59" x14ac:dyDescent="0.35">
      <c r="A1578" s="13"/>
      <c r="B1578" s="13"/>
      <c r="C1578" s="13"/>
      <c r="D1578" s="13"/>
      <c r="E1578" s="13"/>
      <c r="F1578" s="13"/>
      <c r="G1578" s="13"/>
      <c r="H1578" s="13"/>
      <c r="I1578" s="13"/>
      <c r="J1578" s="13"/>
      <c r="K1578" s="13"/>
      <c r="L1578" s="13"/>
      <c r="M1578" s="13"/>
      <c r="N1578" s="13"/>
      <c r="O1578" s="13"/>
      <c r="P1578" s="13"/>
      <c r="Q1578" s="13"/>
      <c r="R1578" s="13"/>
      <c r="S1578" s="13"/>
      <c r="T1578" s="13"/>
      <c r="U1578" s="13"/>
      <c r="V1578" s="13"/>
      <c r="W1578" s="13"/>
      <c r="X1578" s="13"/>
      <c r="Y1578" s="13"/>
      <c r="Z1578" s="13"/>
      <c r="AA1578" s="13"/>
      <c r="AB1578" s="13"/>
      <c r="AC1578" s="13"/>
      <c r="AD1578" s="13"/>
      <c r="AE1578" s="13"/>
      <c r="AF1578" s="13"/>
      <c r="AG1578" s="13"/>
      <c r="AH1578" s="13"/>
      <c r="AI1578" s="13"/>
      <c r="AJ1578" s="13"/>
      <c r="AK1578" s="13"/>
      <c r="AL1578" s="13"/>
      <c r="AM1578" s="13"/>
      <c r="AN1578" s="13"/>
      <c r="AO1578" s="13"/>
      <c r="AP1578" s="13"/>
      <c r="AQ1578" s="13"/>
      <c r="AR1578" s="13"/>
      <c r="AS1578" s="13"/>
      <c r="AT1578" s="13"/>
      <c r="AU1578" s="13"/>
      <c r="AV1578" s="13"/>
      <c r="AW1578" s="13"/>
      <c r="AX1578" s="13"/>
      <c r="AY1578" s="13"/>
      <c r="AZ1578" s="13"/>
      <c r="BA1578" s="13"/>
      <c r="BB1578" s="13"/>
      <c r="BC1578" s="13"/>
      <c r="BD1578" s="13"/>
      <c r="BE1578" s="13"/>
      <c r="BF1578" s="13"/>
      <c r="BG1578" s="13"/>
    </row>
    <row r="1579" spans="1:59" x14ac:dyDescent="0.35">
      <c r="A1579" s="13"/>
      <c r="B1579" s="13"/>
      <c r="C1579" s="13"/>
      <c r="D1579" s="13"/>
      <c r="E1579" s="13"/>
      <c r="F1579" s="13"/>
      <c r="G1579" s="13"/>
      <c r="H1579" s="13"/>
      <c r="I1579" s="13"/>
      <c r="J1579" s="13"/>
      <c r="K1579" s="13"/>
      <c r="L1579" s="13"/>
      <c r="M1579" s="13"/>
      <c r="N1579" s="13"/>
      <c r="O1579" s="13"/>
      <c r="P1579" s="13"/>
      <c r="Q1579" s="13"/>
      <c r="R1579" s="13"/>
      <c r="S1579" s="13"/>
      <c r="T1579" s="13"/>
      <c r="U1579" s="13"/>
      <c r="V1579" s="13"/>
      <c r="W1579" s="13"/>
      <c r="X1579" s="13"/>
      <c r="Y1579" s="13"/>
      <c r="Z1579" s="13"/>
      <c r="AA1579" s="13"/>
      <c r="AB1579" s="13"/>
      <c r="AC1579" s="13"/>
      <c r="AD1579" s="13"/>
      <c r="AE1579" s="13"/>
      <c r="AF1579" s="13"/>
      <c r="AG1579" s="13"/>
      <c r="AH1579" s="13"/>
      <c r="AI1579" s="13"/>
      <c r="AJ1579" s="13"/>
      <c r="AK1579" s="13"/>
      <c r="AL1579" s="13"/>
      <c r="AM1579" s="13"/>
      <c r="AN1579" s="13"/>
      <c r="AO1579" s="13"/>
      <c r="AP1579" s="13"/>
      <c r="AQ1579" s="13"/>
      <c r="AR1579" s="13"/>
      <c r="AS1579" s="13"/>
      <c r="AT1579" s="13"/>
      <c r="AU1579" s="13"/>
      <c r="AV1579" s="13"/>
      <c r="AW1579" s="13"/>
      <c r="AX1579" s="13"/>
      <c r="AY1579" s="13"/>
      <c r="AZ1579" s="13"/>
      <c r="BA1579" s="13"/>
      <c r="BB1579" s="13"/>
      <c r="BC1579" s="13"/>
      <c r="BD1579" s="13"/>
      <c r="BE1579" s="13"/>
      <c r="BF1579" s="13"/>
      <c r="BG1579" s="13"/>
    </row>
    <row r="1580" spans="1:59" x14ac:dyDescent="0.35">
      <c r="A1580" s="13"/>
      <c r="B1580" s="13"/>
      <c r="C1580" s="13"/>
      <c r="D1580" s="13"/>
      <c r="E1580" s="13"/>
      <c r="F1580" s="13"/>
      <c r="G1580" s="13"/>
      <c r="H1580" s="13"/>
      <c r="I1580" s="13"/>
      <c r="J1580" s="13"/>
      <c r="K1580" s="13"/>
      <c r="L1580" s="13"/>
      <c r="M1580" s="13"/>
      <c r="N1580" s="13"/>
      <c r="O1580" s="13"/>
      <c r="P1580" s="13"/>
      <c r="Q1580" s="13"/>
      <c r="R1580" s="13"/>
      <c r="S1580" s="13"/>
      <c r="T1580" s="13"/>
      <c r="U1580" s="13"/>
      <c r="V1580" s="13"/>
      <c r="W1580" s="13"/>
      <c r="X1580" s="13"/>
      <c r="Y1580" s="13"/>
      <c r="Z1580" s="13"/>
      <c r="AA1580" s="13"/>
      <c r="AB1580" s="13"/>
      <c r="AC1580" s="13"/>
      <c r="AD1580" s="13"/>
      <c r="AE1580" s="13"/>
      <c r="AF1580" s="13"/>
      <c r="AG1580" s="13"/>
      <c r="AH1580" s="13"/>
      <c r="AI1580" s="13"/>
      <c r="AJ1580" s="13"/>
      <c r="AK1580" s="13"/>
      <c r="AL1580" s="13"/>
      <c r="AM1580" s="13"/>
      <c r="AN1580" s="13"/>
      <c r="AO1580" s="13"/>
      <c r="AP1580" s="13"/>
      <c r="AQ1580" s="13"/>
      <c r="AR1580" s="13"/>
      <c r="AS1580" s="13"/>
      <c r="AT1580" s="13"/>
      <c r="AU1580" s="13"/>
      <c r="AV1580" s="13"/>
      <c r="AW1580" s="13"/>
      <c r="AX1580" s="13"/>
      <c r="AY1580" s="13"/>
      <c r="AZ1580" s="13"/>
      <c r="BA1580" s="13"/>
      <c r="BB1580" s="13"/>
      <c r="BC1580" s="13"/>
      <c r="BD1580" s="13"/>
      <c r="BE1580" s="13"/>
      <c r="BF1580" s="13"/>
      <c r="BG1580" s="13"/>
    </row>
    <row r="1581" spans="1:59" x14ac:dyDescent="0.35">
      <c r="A1581" s="13"/>
      <c r="B1581" s="13"/>
      <c r="C1581" s="13"/>
      <c r="D1581" s="13"/>
      <c r="E1581" s="13"/>
      <c r="F1581" s="13"/>
      <c r="G1581" s="13"/>
      <c r="H1581" s="13"/>
      <c r="I1581" s="13"/>
      <c r="J1581" s="13"/>
      <c r="K1581" s="13"/>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c r="AK1581" s="13"/>
      <c r="AL1581" s="13"/>
      <c r="AM1581" s="13"/>
      <c r="AN1581" s="13"/>
      <c r="AO1581" s="13"/>
      <c r="AP1581" s="13"/>
      <c r="AQ1581" s="13"/>
      <c r="AR1581" s="13"/>
      <c r="AS1581" s="13"/>
      <c r="AT1581" s="13"/>
      <c r="AU1581" s="13"/>
      <c r="AV1581" s="13"/>
      <c r="AW1581" s="13"/>
      <c r="AX1581" s="13"/>
      <c r="AY1581" s="13"/>
      <c r="AZ1581" s="13"/>
      <c r="BA1581" s="13"/>
      <c r="BB1581" s="13"/>
      <c r="BC1581" s="13"/>
      <c r="BD1581" s="13"/>
      <c r="BE1581" s="13"/>
      <c r="BF1581" s="13"/>
      <c r="BG1581" s="13"/>
    </row>
    <row r="1582" spans="1:59" x14ac:dyDescent="0.35">
      <c r="A1582" s="13"/>
      <c r="B1582" s="13"/>
      <c r="C1582" s="13"/>
      <c r="D1582" s="13"/>
      <c r="E1582" s="13"/>
      <c r="F1582" s="13"/>
      <c r="G1582" s="13"/>
      <c r="H1582" s="13"/>
      <c r="I1582" s="13"/>
      <c r="J1582" s="13"/>
      <c r="K1582" s="13"/>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c r="AK1582" s="13"/>
      <c r="AL1582" s="13"/>
      <c r="AM1582" s="13"/>
      <c r="AN1582" s="13"/>
      <c r="AO1582" s="13"/>
      <c r="AP1582" s="13"/>
      <c r="AQ1582" s="13"/>
      <c r="AR1582" s="13"/>
      <c r="AS1582" s="13"/>
      <c r="AT1582" s="13"/>
      <c r="AU1582" s="13"/>
      <c r="AV1582" s="13"/>
      <c r="AW1582" s="13"/>
      <c r="AX1582" s="13"/>
      <c r="AY1582" s="13"/>
      <c r="AZ1582" s="13"/>
      <c r="BA1582" s="13"/>
      <c r="BB1582" s="13"/>
      <c r="BC1582" s="13"/>
      <c r="BD1582" s="13"/>
      <c r="BE1582" s="13"/>
      <c r="BF1582" s="13"/>
      <c r="BG1582" s="13"/>
    </row>
    <row r="1583" spans="1:59" x14ac:dyDescent="0.35">
      <c r="A1583" s="13"/>
      <c r="B1583" s="13"/>
      <c r="C1583" s="13"/>
      <c r="D1583" s="13"/>
      <c r="E1583" s="13"/>
      <c r="F1583" s="13"/>
      <c r="G1583" s="13"/>
      <c r="H1583" s="13"/>
      <c r="I1583" s="13"/>
      <c r="J1583" s="13"/>
      <c r="K1583" s="13"/>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c r="AK1583" s="13"/>
      <c r="AL1583" s="13"/>
      <c r="AM1583" s="13"/>
      <c r="AN1583" s="13"/>
      <c r="AO1583" s="13"/>
      <c r="AP1583" s="13"/>
      <c r="AQ1583" s="13"/>
      <c r="AR1583" s="13"/>
      <c r="AS1583" s="13"/>
      <c r="AT1583" s="13"/>
      <c r="AU1583" s="13"/>
      <c r="AV1583" s="13"/>
      <c r="AW1583" s="13"/>
      <c r="AX1583" s="13"/>
      <c r="AY1583" s="13"/>
      <c r="AZ1583" s="13"/>
      <c r="BA1583" s="13"/>
      <c r="BB1583" s="13"/>
      <c r="BC1583" s="13"/>
      <c r="BD1583" s="13"/>
      <c r="BE1583" s="13"/>
      <c r="BF1583" s="13"/>
      <c r="BG1583" s="13"/>
    </row>
    <row r="1584" spans="1:59" x14ac:dyDescent="0.35">
      <c r="A1584" s="13"/>
      <c r="B1584" s="13"/>
      <c r="C1584" s="13"/>
      <c r="D1584" s="13"/>
      <c r="E1584" s="13"/>
      <c r="F1584" s="13"/>
      <c r="G1584" s="13"/>
      <c r="H1584" s="13"/>
      <c r="I1584" s="13"/>
      <c r="J1584" s="13"/>
      <c r="K1584" s="13"/>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c r="AK1584" s="13"/>
      <c r="AL1584" s="13"/>
      <c r="AM1584" s="13"/>
      <c r="AN1584" s="13"/>
      <c r="AO1584" s="13"/>
      <c r="AP1584" s="13"/>
      <c r="AQ1584" s="13"/>
      <c r="AR1584" s="13"/>
      <c r="AS1584" s="13"/>
      <c r="AT1584" s="13"/>
      <c r="AU1584" s="13"/>
      <c r="AV1584" s="13"/>
      <c r="AW1584" s="13"/>
      <c r="AX1584" s="13"/>
      <c r="AY1584" s="13"/>
      <c r="AZ1584" s="13"/>
      <c r="BA1584" s="13"/>
      <c r="BB1584" s="13"/>
      <c r="BC1584" s="13"/>
      <c r="BD1584" s="13"/>
      <c r="BE1584" s="13"/>
      <c r="BF1584" s="13"/>
      <c r="BG1584" s="13"/>
    </row>
    <row r="1585" spans="1:59" x14ac:dyDescent="0.35">
      <c r="A1585" s="13"/>
      <c r="B1585" s="13"/>
      <c r="C1585" s="13"/>
      <c r="D1585" s="13"/>
      <c r="E1585" s="13"/>
      <c r="F1585" s="13"/>
      <c r="G1585" s="13"/>
      <c r="H1585" s="13"/>
      <c r="I1585" s="13"/>
      <c r="J1585" s="13"/>
      <c r="K1585" s="13"/>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c r="AK1585" s="13"/>
      <c r="AL1585" s="13"/>
      <c r="AM1585" s="13"/>
      <c r="AN1585" s="13"/>
      <c r="AO1585" s="13"/>
      <c r="AP1585" s="13"/>
      <c r="AQ1585" s="13"/>
      <c r="AR1585" s="13"/>
      <c r="AS1585" s="13"/>
      <c r="AT1585" s="13"/>
      <c r="AU1585" s="13"/>
      <c r="AV1585" s="13"/>
      <c r="AW1585" s="13"/>
      <c r="AX1585" s="13"/>
      <c r="AY1585" s="13"/>
      <c r="AZ1585" s="13"/>
      <c r="BA1585" s="13"/>
      <c r="BB1585" s="13"/>
      <c r="BC1585" s="13"/>
      <c r="BD1585" s="13"/>
      <c r="BE1585" s="13"/>
      <c r="BF1585" s="13"/>
      <c r="BG1585" s="13"/>
    </row>
    <row r="1586" spans="1:59" x14ac:dyDescent="0.35">
      <c r="A1586" s="13"/>
      <c r="B1586" s="13"/>
      <c r="C1586" s="13"/>
      <c r="D1586" s="13"/>
      <c r="E1586" s="13"/>
      <c r="F1586" s="13"/>
      <c r="G1586" s="13"/>
      <c r="H1586" s="13"/>
      <c r="I1586" s="13"/>
      <c r="J1586" s="13"/>
      <c r="K1586" s="13"/>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c r="AK1586" s="13"/>
      <c r="AL1586" s="13"/>
      <c r="AM1586" s="13"/>
      <c r="AN1586" s="13"/>
      <c r="AO1586" s="13"/>
      <c r="AP1586" s="13"/>
      <c r="AQ1586" s="13"/>
      <c r="AR1586" s="13"/>
      <c r="AS1586" s="13"/>
      <c r="AT1586" s="13"/>
      <c r="AU1586" s="13"/>
      <c r="AV1586" s="13"/>
      <c r="AW1586" s="13"/>
      <c r="AX1586" s="13"/>
      <c r="AY1586" s="13"/>
      <c r="AZ1586" s="13"/>
      <c r="BA1586" s="13"/>
      <c r="BB1586" s="13"/>
      <c r="BC1586" s="13"/>
      <c r="BD1586" s="13"/>
      <c r="BE1586" s="13"/>
      <c r="BF1586" s="13"/>
      <c r="BG1586" s="13"/>
    </row>
    <row r="1587" spans="1:59" x14ac:dyDescent="0.35">
      <c r="A1587" s="13"/>
      <c r="B1587" s="13"/>
      <c r="C1587" s="13"/>
      <c r="D1587" s="13"/>
      <c r="E1587" s="13"/>
      <c r="F1587" s="13"/>
      <c r="G1587" s="13"/>
      <c r="H1587" s="13"/>
      <c r="I1587" s="13"/>
      <c r="J1587" s="13"/>
      <c r="K1587" s="13"/>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c r="AK1587" s="13"/>
      <c r="AL1587" s="13"/>
      <c r="AM1587" s="13"/>
      <c r="AN1587" s="13"/>
      <c r="AO1587" s="13"/>
      <c r="AP1587" s="13"/>
      <c r="AQ1587" s="13"/>
      <c r="AR1587" s="13"/>
      <c r="AS1587" s="13"/>
      <c r="AT1587" s="13"/>
      <c r="AU1587" s="13"/>
      <c r="AV1587" s="13"/>
      <c r="AW1587" s="13"/>
      <c r="AX1587" s="13"/>
      <c r="AY1587" s="13"/>
      <c r="AZ1587" s="13"/>
      <c r="BA1587" s="13"/>
      <c r="BB1587" s="13"/>
      <c r="BC1587" s="13"/>
      <c r="BD1587" s="13"/>
      <c r="BE1587" s="13"/>
      <c r="BF1587" s="13"/>
      <c r="BG1587" s="13"/>
    </row>
    <row r="1588" spans="1:59" x14ac:dyDescent="0.35">
      <c r="A1588" s="13"/>
      <c r="B1588" s="13"/>
      <c r="C1588" s="13"/>
      <c r="D1588" s="13"/>
      <c r="E1588" s="13"/>
      <c r="F1588" s="13"/>
      <c r="G1588" s="13"/>
      <c r="H1588" s="13"/>
      <c r="I1588" s="13"/>
      <c r="J1588" s="13"/>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c r="AK1588" s="13"/>
      <c r="AL1588" s="13"/>
      <c r="AM1588" s="13"/>
      <c r="AN1588" s="13"/>
      <c r="AO1588" s="13"/>
      <c r="AP1588" s="13"/>
      <c r="AQ1588" s="13"/>
      <c r="AR1588" s="13"/>
      <c r="AS1588" s="13"/>
      <c r="AT1588" s="13"/>
      <c r="AU1588" s="13"/>
      <c r="AV1588" s="13"/>
      <c r="AW1588" s="13"/>
      <c r="AX1588" s="13"/>
      <c r="AY1588" s="13"/>
      <c r="AZ1588" s="13"/>
      <c r="BA1588" s="13"/>
      <c r="BB1588" s="13"/>
      <c r="BC1588" s="13"/>
      <c r="BD1588" s="13"/>
      <c r="BE1588" s="13"/>
      <c r="BF1588" s="13"/>
      <c r="BG1588" s="13"/>
    </row>
    <row r="1589" spans="1:59" x14ac:dyDescent="0.35">
      <c r="A1589" s="13"/>
      <c r="B1589" s="13"/>
      <c r="C1589" s="13"/>
      <c r="D1589" s="13"/>
      <c r="E1589" s="13"/>
      <c r="F1589" s="13"/>
      <c r="G1589" s="13"/>
      <c r="H1589" s="13"/>
      <c r="I1589" s="13"/>
      <c r="J1589" s="13"/>
      <c r="K1589" s="13"/>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c r="AK1589" s="13"/>
      <c r="AL1589" s="13"/>
      <c r="AM1589" s="13"/>
      <c r="AN1589" s="13"/>
      <c r="AO1589" s="13"/>
      <c r="AP1589" s="13"/>
      <c r="AQ1589" s="13"/>
      <c r="AR1589" s="13"/>
      <c r="AS1589" s="13"/>
      <c r="AT1589" s="13"/>
      <c r="AU1589" s="13"/>
      <c r="AV1589" s="13"/>
      <c r="AW1589" s="13"/>
      <c r="AX1589" s="13"/>
      <c r="AY1589" s="13"/>
      <c r="AZ1589" s="13"/>
      <c r="BA1589" s="13"/>
      <c r="BB1589" s="13"/>
      <c r="BC1589" s="13"/>
      <c r="BD1589" s="13"/>
      <c r="BE1589" s="13"/>
      <c r="BF1589" s="13"/>
      <c r="BG1589" s="13"/>
    </row>
    <row r="1590" spans="1:59" x14ac:dyDescent="0.35">
      <c r="A1590" s="13"/>
      <c r="B1590" s="13"/>
      <c r="C1590" s="13"/>
      <c r="D1590" s="13"/>
      <c r="E1590" s="13"/>
      <c r="F1590" s="13"/>
      <c r="G1590" s="13"/>
      <c r="H1590" s="13"/>
      <c r="I1590" s="13"/>
      <c r="J1590" s="13"/>
      <c r="K1590" s="13"/>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c r="AK1590" s="13"/>
      <c r="AL1590" s="13"/>
      <c r="AM1590" s="13"/>
      <c r="AN1590" s="13"/>
      <c r="AO1590" s="13"/>
      <c r="AP1590" s="13"/>
      <c r="AQ1590" s="13"/>
      <c r="AR1590" s="13"/>
      <c r="AS1590" s="13"/>
      <c r="AT1590" s="13"/>
      <c r="AU1590" s="13"/>
      <c r="AV1590" s="13"/>
      <c r="AW1590" s="13"/>
      <c r="AX1590" s="13"/>
      <c r="AY1590" s="13"/>
      <c r="AZ1590" s="13"/>
      <c r="BA1590" s="13"/>
      <c r="BB1590" s="13"/>
      <c r="BC1590" s="13"/>
      <c r="BD1590" s="13"/>
      <c r="BE1590" s="13"/>
      <c r="BF1590" s="13"/>
      <c r="BG1590" s="13"/>
    </row>
    <row r="1591" spans="1:59" x14ac:dyDescent="0.35">
      <c r="A1591" s="13"/>
      <c r="B1591" s="13"/>
      <c r="C1591" s="13"/>
      <c r="D1591" s="13"/>
      <c r="E1591" s="13"/>
      <c r="F1591" s="13"/>
      <c r="G1591" s="13"/>
      <c r="H1591" s="13"/>
      <c r="I1591" s="13"/>
      <c r="J1591" s="13"/>
      <c r="K1591" s="13"/>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c r="AK1591" s="13"/>
      <c r="AL1591" s="13"/>
      <c r="AM1591" s="13"/>
      <c r="AN1591" s="13"/>
      <c r="AO1591" s="13"/>
      <c r="AP1591" s="13"/>
      <c r="AQ1591" s="13"/>
      <c r="AR1591" s="13"/>
      <c r="AS1591" s="13"/>
      <c r="AT1591" s="13"/>
      <c r="AU1591" s="13"/>
      <c r="AV1591" s="13"/>
      <c r="AW1591" s="13"/>
      <c r="AX1591" s="13"/>
      <c r="AY1591" s="13"/>
      <c r="AZ1591" s="13"/>
      <c r="BA1591" s="13"/>
      <c r="BB1591" s="13"/>
      <c r="BC1591" s="13"/>
      <c r="BD1591" s="13"/>
      <c r="BE1591" s="13"/>
      <c r="BF1591" s="13"/>
      <c r="BG1591" s="13"/>
    </row>
    <row r="1592" spans="1:59" x14ac:dyDescent="0.35">
      <c r="A1592" s="13"/>
      <c r="B1592" s="13"/>
      <c r="C1592" s="13"/>
      <c r="D1592" s="13"/>
      <c r="E1592" s="13"/>
      <c r="F1592" s="13"/>
      <c r="G1592" s="13"/>
      <c r="H1592" s="13"/>
      <c r="I1592" s="13"/>
      <c r="J1592" s="13"/>
      <c r="K1592" s="13"/>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c r="AK1592" s="13"/>
      <c r="AL1592" s="13"/>
      <c r="AM1592" s="13"/>
      <c r="AN1592" s="13"/>
      <c r="AO1592" s="13"/>
      <c r="AP1592" s="13"/>
      <c r="AQ1592" s="13"/>
      <c r="AR1592" s="13"/>
      <c r="AS1592" s="13"/>
      <c r="AT1592" s="13"/>
      <c r="AU1592" s="13"/>
      <c r="AV1592" s="13"/>
      <c r="AW1592" s="13"/>
      <c r="AX1592" s="13"/>
      <c r="AY1592" s="13"/>
      <c r="AZ1592" s="13"/>
      <c r="BA1592" s="13"/>
      <c r="BB1592" s="13"/>
      <c r="BC1592" s="13"/>
      <c r="BD1592" s="13"/>
      <c r="BE1592" s="13"/>
      <c r="BF1592" s="13"/>
      <c r="BG1592" s="13"/>
    </row>
    <row r="1593" spans="1:59" x14ac:dyDescent="0.35">
      <c r="A1593" s="13"/>
      <c r="B1593" s="13"/>
      <c r="C1593" s="13"/>
      <c r="D1593" s="13"/>
      <c r="E1593" s="13"/>
      <c r="F1593" s="13"/>
      <c r="G1593" s="13"/>
      <c r="H1593" s="13"/>
      <c r="I1593" s="13"/>
      <c r="J1593" s="13"/>
      <c r="K1593" s="13"/>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c r="AK1593" s="13"/>
      <c r="AL1593" s="13"/>
      <c r="AM1593" s="13"/>
      <c r="AN1593" s="13"/>
      <c r="AO1593" s="13"/>
      <c r="AP1593" s="13"/>
      <c r="AQ1593" s="13"/>
      <c r="AR1593" s="13"/>
      <c r="AS1593" s="13"/>
      <c r="AT1593" s="13"/>
      <c r="AU1593" s="13"/>
      <c r="AV1593" s="13"/>
      <c r="AW1593" s="13"/>
      <c r="AX1593" s="13"/>
      <c r="AY1593" s="13"/>
      <c r="AZ1593" s="13"/>
      <c r="BA1593" s="13"/>
      <c r="BB1593" s="13"/>
      <c r="BC1593" s="13"/>
      <c r="BD1593" s="13"/>
      <c r="BE1593" s="13"/>
      <c r="BF1593" s="13"/>
      <c r="BG1593" s="13"/>
    </row>
    <row r="1594" spans="1:59" x14ac:dyDescent="0.35">
      <c r="A1594" s="13"/>
      <c r="B1594" s="13"/>
      <c r="C1594" s="13"/>
      <c r="D1594" s="13"/>
      <c r="E1594" s="13"/>
      <c r="F1594" s="13"/>
      <c r="G1594" s="13"/>
      <c r="H1594" s="13"/>
      <c r="I1594" s="13"/>
      <c r="J1594" s="13"/>
      <c r="K1594" s="13"/>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c r="AK1594" s="13"/>
      <c r="AL1594" s="13"/>
      <c r="AM1594" s="13"/>
      <c r="AN1594" s="13"/>
      <c r="AO1594" s="13"/>
      <c r="AP1594" s="13"/>
      <c r="AQ1594" s="13"/>
      <c r="AR1594" s="13"/>
      <c r="AS1594" s="13"/>
      <c r="AT1594" s="13"/>
      <c r="AU1594" s="13"/>
      <c r="AV1594" s="13"/>
      <c r="AW1594" s="13"/>
      <c r="AX1594" s="13"/>
      <c r="AY1594" s="13"/>
      <c r="AZ1594" s="13"/>
      <c r="BA1594" s="13"/>
      <c r="BB1594" s="13"/>
      <c r="BC1594" s="13"/>
      <c r="BD1594" s="13"/>
      <c r="BE1594" s="13"/>
      <c r="BF1594" s="13"/>
      <c r="BG1594" s="13"/>
    </row>
    <row r="1595" spans="1:59" x14ac:dyDescent="0.35">
      <c r="A1595" s="13"/>
      <c r="B1595" s="13"/>
      <c r="C1595" s="13"/>
      <c r="D1595" s="13"/>
      <c r="E1595" s="13"/>
      <c r="F1595" s="13"/>
      <c r="G1595" s="13"/>
      <c r="H1595" s="13"/>
      <c r="I1595" s="13"/>
      <c r="J1595" s="13"/>
      <c r="K1595" s="13"/>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c r="AK1595" s="13"/>
      <c r="AL1595" s="13"/>
      <c r="AM1595" s="13"/>
      <c r="AN1595" s="13"/>
      <c r="AO1595" s="13"/>
      <c r="AP1595" s="13"/>
      <c r="AQ1595" s="13"/>
      <c r="AR1595" s="13"/>
      <c r="AS1595" s="13"/>
      <c r="AT1595" s="13"/>
      <c r="AU1595" s="13"/>
      <c r="AV1595" s="13"/>
      <c r="AW1595" s="13"/>
      <c r="AX1595" s="13"/>
      <c r="AY1595" s="13"/>
      <c r="AZ1595" s="13"/>
      <c r="BA1595" s="13"/>
      <c r="BB1595" s="13"/>
      <c r="BC1595" s="13"/>
      <c r="BD1595" s="13"/>
      <c r="BE1595" s="13"/>
      <c r="BF1595" s="13"/>
      <c r="BG1595" s="13"/>
    </row>
    <row r="1596" spans="1:59" x14ac:dyDescent="0.35">
      <c r="A1596" s="13"/>
      <c r="B1596" s="13"/>
      <c r="C1596" s="13"/>
      <c r="D1596" s="13"/>
      <c r="E1596" s="13"/>
      <c r="F1596" s="13"/>
      <c r="G1596" s="13"/>
      <c r="H1596" s="13"/>
      <c r="I1596" s="13"/>
      <c r="J1596" s="13"/>
      <c r="K1596" s="13"/>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c r="AK1596" s="13"/>
      <c r="AL1596" s="13"/>
      <c r="AM1596" s="13"/>
      <c r="AN1596" s="13"/>
      <c r="AO1596" s="13"/>
      <c r="AP1596" s="13"/>
      <c r="AQ1596" s="13"/>
      <c r="AR1596" s="13"/>
      <c r="AS1596" s="13"/>
      <c r="AT1596" s="13"/>
      <c r="AU1596" s="13"/>
      <c r="AV1596" s="13"/>
      <c r="AW1596" s="13"/>
      <c r="AX1596" s="13"/>
      <c r="AY1596" s="13"/>
      <c r="AZ1596" s="13"/>
      <c r="BA1596" s="13"/>
      <c r="BB1596" s="13"/>
      <c r="BC1596" s="13"/>
      <c r="BD1596" s="13"/>
      <c r="BE1596" s="13"/>
      <c r="BF1596" s="13"/>
      <c r="BG1596" s="13"/>
    </row>
    <row r="1597" spans="1:59" x14ac:dyDescent="0.35">
      <c r="A1597" s="13"/>
      <c r="B1597" s="13"/>
      <c r="C1597" s="13"/>
      <c r="D1597" s="13"/>
      <c r="E1597" s="13"/>
      <c r="F1597" s="13"/>
      <c r="G1597" s="13"/>
      <c r="H1597" s="13"/>
      <c r="I1597" s="13"/>
      <c r="J1597" s="13"/>
      <c r="K1597" s="13"/>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c r="AK1597" s="13"/>
      <c r="AL1597" s="13"/>
      <c r="AM1597" s="13"/>
      <c r="AN1597" s="13"/>
      <c r="AO1597" s="13"/>
      <c r="AP1597" s="13"/>
      <c r="AQ1597" s="13"/>
      <c r="AR1597" s="13"/>
      <c r="AS1597" s="13"/>
      <c r="AT1597" s="13"/>
      <c r="AU1597" s="13"/>
      <c r="AV1597" s="13"/>
      <c r="AW1597" s="13"/>
      <c r="AX1597" s="13"/>
      <c r="AY1597" s="13"/>
      <c r="AZ1597" s="13"/>
      <c r="BA1597" s="13"/>
      <c r="BB1597" s="13"/>
      <c r="BC1597" s="13"/>
      <c r="BD1597" s="13"/>
      <c r="BE1597" s="13"/>
      <c r="BF1597" s="13"/>
      <c r="BG1597" s="13"/>
    </row>
    <row r="1598" spans="1:59" x14ac:dyDescent="0.35">
      <c r="A1598" s="13"/>
      <c r="B1598" s="13"/>
      <c r="C1598" s="13"/>
      <c r="D1598" s="13"/>
      <c r="E1598" s="13"/>
      <c r="F1598" s="13"/>
      <c r="G1598" s="13"/>
      <c r="H1598" s="13"/>
      <c r="I1598" s="13"/>
      <c r="J1598" s="13"/>
      <c r="K1598" s="13"/>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c r="AK1598" s="13"/>
      <c r="AL1598" s="13"/>
      <c r="AM1598" s="13"/>
      <c r="AN1598" s="13"/>
      <c r="AO1598" s="13"/>
      <c r="AP1598" s="13"/>
      <c r="AQ1598" s="13"/>
      <c r="AR1598" s="13"/>
      <c r="AS1598" s="13"/>
      <c r="AT1598" s="13"/>
      <c r="AU1598" s="13"/>
      <c r="AV1598" s="13"/>
      <c r="AW1598" s="13"/>
      <c r="AX1598" s="13"/>
      <c r="AY1598" s="13"/>
      <c r="AZ1598" s="13"/>
      <c r="BA1598" s="13"/>
      <c r="BB1598" s="13"/>
      <c r="BC1598" s="13"/>
      <c r="BD1598" s="13"/>
      <c r="BE1598" s="13"/>
      <c r="BF1598" s="13"/>
      <c r="BG1598" s="13"/>
    </row>
    <row r="1599" spans="1:59" x14ac:dyDescent="0.35">
      <c r="A1599" s="13"/>
      <c r="B1599" s="13"/>
      <c r="C1599" s="13"/>
      <c r="D1599" s="13"/>
      <c r="E1599" s="13"/>
      <c r="F1599" s="13"/>
      <c r="G1599" s="13"/>
      <c r="H1599" s="13"/>
      <c r="I1599" s="13"/>
      <c r="J1599" s="13"/>
      <c r="K1599" s="13"/>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c r="AK1599" s="13"/>
      <c r="AL1599" s="13"/>
      <c r="AM1599" s="13"/>
      <c r="AN1599" s="13"/>
      <c r="AO1599" s="13"/>
      <c r="AP1599" s="13"/>
      <c r="AQ1599" s="13"/>
      <c r="AR1599" s="13"/>
      <c r="AS1599" s="13"/>
      <c r="AT1599" s="13"/>
      <c r="AU1599" s="13"/>
      <c r="AV1599" s="13"/>
      <c r="AW1599" s="13"/>
      <c r="AX1599" s="13"/>
      <c r="AY1599" s="13"/>
      <c r="AZ1599" s="13"/>
      <c r="BA1599" s="13"/>
      <c r="BB1599" s="13"/>
      <c r="BC1599" s="13"/>
      <c r="BD1599" s="13"/>
      <c r="BE1599" s="13"/>
      <c r="BF1599" s="13"/>
      <c r="BG1599" s="13"/>
    </row>
    <row r="1600" spans="1:59" x14ac:dyDescent="0.35">
      <c r="A1600" s="13"/>
      <c r="B1600" s="13"/>
      <c r="C1600" s="13"/>
      <c r="D1600" s="13"/>
      <c r="E1600" s="13"/>
      <c r="F1600" s="13"/>
      <c r="G1600" s="13"/>
      <c r="H1600" s="13"/>
      <c r="I1600" s="13"/>
      <c r="J1600" s="13"/>
      <c r="K1600" s="13"/>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c r="AK1600" s="13"/>
      <c r="AL1600" s="13"/>
      <c r="AM1600" s="13"/>
      <c r="AN1600" s="13"/>
      <c r="AO1600" s="13"/>
      <c r="AP1600" s="13"/>
      <c r="AQ1600" s="13"/>
      <c r="AR1600" s="13"/>
      <c r="AS1600" s="13"/>
      <c r="AT1600" s="13"/>
      <c r="AU1600" s="13"/>
      <c r="AV1600" s="13"/>
      <c r="AW1600" s="13"/>
      <c r="AX1600" s="13"/>
      <c r="AY1600" s="13"/>
      <c r="AZ1600" s="13"/>
      <c r="BA1600" s="13"/>
      <c r="BB1600" s="13"/>
      <c r="BC1600" s="13"/>
      <c r="BD1600" s="13"/>
      <c r="BE1600" s="13"/>
      <c r="BF1600" s="13"/>
      <c r="BG1600" s="13"/>
    </row>
    <row r="1601" spans="1:59" x14ac:dyDescent="0.35">
      <c r="A1601" s="13"/>
      <c r="B1601" s="13"/>
      <c r="C1601" s="13"/>
      <c r="D1601" s="13"/>
      <c r="E1601" s="13"/>
      <c r="F1601" s="13"/>
      <c r="G1601" s="13"/>
      <c r="H1601" s="13"/>
      <c r="I1601" s="13"/>
      <c r="J1601" s="13"/>
      <c r="K1601" s="13"/>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c r="AK1601" s="13"/>
      <c r="AL1601" s="13"/>
      <c r="AM1601" s="13"/>
      <c r="AN1601" s="13"/>
      <c r="AO1601" s="13"/>
      <c r="AP1601" s="13"/>
      <c r="AQ1601" s="13"/>
      <c r="AR1601" s="13"/>
      <c r="AS1601" s="13"/>
      <c r="AT1601" s="13"/>
      <c r="AU1601" s="13"/>
      <c r="AV1601" s="13"/>
      <c r="AW1601" s="13"/>
      <c r="AX1601" s="13"/>
      <c r="AY1601" s="13"/>
      <c r="AZ1601" s="13"/>
      <c r="BA1601" s="13"/>
      <c r="BB1601" s="13"/>
      <c r="BC1601" s="13"/>
      <c r="BD1601" s="13"/>
      <c r="BE1601" s="13"/>
      <c r="BF1601" s="13"/>
      <c r="BG1601" s="13"/>
    </row>
    <row r="1602" spans="1:59" x14ac:dyDescent="0.35">
      <c r="A1602" s="13"/>
      <c r="B1602" s="13"/>
      <c r="C1602" s="13"/>
      <c r="D1602" s="13"/>
      <c r="E1602" s="13"/>
      <c r="F1602" s="13"/>
      <c r="G1602" s="13"/>
      <c r="H1602" s="13"/>
      <c r="I1602" s="13"/>
      <c r="J1602" s="13"/>
      <c r="K1602" s="13"/>
      <c r="L1602" s="13"/>
      <c r="M1602" s="13"/>
      <c r="N1602" s="13"/>
      <c r="O1602" s="13"/>
      <c r="P1602" s="13"/>
      <c r="Q1602" s="13"/>
      <c r="R1602" s="13"/>
      <c r="S1602" s="13"/>
      <c r="T1602" s="13"/>
      <c r="U1602" s="13"/>
      <c r="V1602" s="13"/>
      <c r="W1602" s="13"/>
      <c r="X1602" s="13"/>
      <c r="Y1602" s="13"/>
      <c r="Z1602" s="13"/>
      <c r="AA1602" s="13"/>
      <c r="AB1602" s="13"/>
      <c r="AC1602" s="13"/>
      <c r="AD1602" s="13"/>
      <c r="AE1602" s="13"/>
      <c r="AF1602" s="13"/>
      <c r="AG1602" s="13"/>
      <c r="AH1602" s="13"/>
      <c r="AI1602" s="13"/>
      <c r="AJ1602" s="13"/>
      <c r="AK1602" s="13"/>
      <c r="AL1602" s="13"/>
      <c r="AM1602" s="13"/>
      <c r="AN1602" s="13"/>
      <c r="AO1602" s="13"/>
      <c r="AP1602" s="13"/>
      <c r="AQ1602" s="13"/>
      <c r="AR1602" s="13"/>
      <c r="AS1602" s="13"/>
      <c r="AT1602" s="13"/>
      <c r="AU1602" s="13"/>
      <c r="AV1602" s="13"/>
      <c r="AW1602" s="13"/>
      <c r="AX1602" s="13"/>
      <c r="AY1602" s="13"/>
      <c r="AZ1602" s="13"/>
      <c r="BA1602" s="13"/>
      <c r="BB1602" s="13"/>
      <c r="BC1602" s="13"/>
      <c r="BD1602" s="13"/>
      <c r="BE1602" s="13"/>
      <c r="BF1602" s="13"/>
      <c r="BG1602" s="13"/>
    </row>
    <row r="1603" spans="1:59" x14ac:dyDescent="0.35">
      <c r="A1603" s="13"/>
      <c r="B1603" s="13"/>
      <c r="C1603" s="13"/>
      <c r="D1603" s="13"/>
      <c r="E1603" s="13"/>
      <c r="F1603" s="13"/>
      <c r="G1603" s="13"/>
      <c r="H1603" s="13"/>
      <c r="I1603" s="13"/>
      <c r="J1603" s="13"/>
      <c r="K1603" s="13"/>
      <c r="L1603" s="13"/>
      <c r="M1603" s="13"/>
      <c r="N1603" s="13"/>
      <c r="O1603" s="13"/>
      <c r="P1603" s="13"/>
      <c r="Q1603" s="13"/>
      <c r="R1603" s="13"/>
      <c r="S1603" s="13"/>
      <c r="T1603" s="13"/>
      <c r="U1603" s="13"/>
      <c r="V1603" s="13"/>
      <c r="W1603" s="13"/>
      <c r="X1603" s="13"/>
      <c r="Y1603" s="13"/>
      <c r="Z1603" s="13"/>
      <c r="AA1603" s="13"/>
      <c r="AB1603" s="13"/>
      <c r="AC1603" s="13"/>
      <c r="AD1603" s="13"/>
      <c r="AE1603" s="13"/>
      <c r="AF1603" s="13"/>
      <c r="AG1603" s="13"/>
      <c r="AH1603" s="13"/>
      <c r="AI1603" s="13"/>
      <c r="AJ1603" s="13"/>
      <c r="AK1603" s="13"/>
      <c r="AL1603" s="13"/>
      <c r="AM1603" s="13"/>
      <c r="AN1603" s="13"/>
      <c r="AO1603" s="13"/>
      <c r="AP1603" s="13"/>
      <c r="AQ1603" s="13"/>
      <c r="AR1603" s="13"/>
      <c r="AS1603" s="13"/>
      <c r="AT1603" s="13"/>
      <c r="AU1603" s="13"/>
      <c r="AV1603" s="13"/>
      <c r="AW1603" s="13"/>
      <c r="AX1603" s="13"/>
      <c r="AY1603" s="13"/>
      <c r="AZ1603" s="13"/>
      <c r="BA1603" s="13"/>
      <c r="BB1603" s="13"/>
      <c r="BC1603" s="13"/>
      <c r="BD1603" s="13"/>
      <c r="BE1603" s="13"/>
      <c r="BF1603" s="13"/>
      <c r="BG1603" s="13"/>
    </row>
    <row r="1604" spans="1:59" x14ac:dyDescent="0.35">
      <c r="A1604" s="13"/>
      <c r="B1604" s="13"/>
      <c r="C1604" s="13"/>
      <c r="D1604" s="13"/>
      <c r="E1604" s="13"/>
      <c r="F1604" s="13"/>
      <c r="G1604" s="13"/>
      <c r="H1604" s="13"/>
      <c r="I1604" s="13"/>
      <c r="J1604" s="13"/>
      <c r="K1604" s="13"/>
      <c r="L1604" s="13"/>
      <c r="M1604" s="13"/>
      <c r="N1604" s="13"/>
      <c r="O1604" s="13"/>
      <c r="P1604" s="13"/>
      <c r="Q1604" s="13"/>
      <c r="R1604" s="13"/>
      <c r="S1604" s="13"/>
      <c r="T1604" s="13"/>
      <c r="U1604" s="13"/>
      <c r="V1604" s="13"/>
      <c r="W1604" s="13"/>
      <c r="X1604" s="13"/>
      <c r="Y1604" s="13"/>
      <c r="Z1604" s="13"/>
      <c r="AA1604" s="13"/>
      <c r="AB1604" s="13"/>
      <c r="AC1604" s="13"/>
      <c r="AD1604" s="13"/>
      <c r="AE1604" s="13"/>
      <c r="AF1604" s="13"/>
      <c r="AG1604" s="13"/>
      <c r="AH1604" s="13"/>
      <c r="AI1604" s="13"/>
      <c r="AJ1604" s="13"/>
      <c r="AK1604" s="13"/>
      <c r="AL1604" s="13"/>
      <c r="AM1604" s="13"/>
      <c r="AN1604" s="13"/>
      <c r="AO1604" s="13"/>
      <c r="AP1604" s="13"/>
      <c r="AQ1604" s="13"/>
      <c r="AR1604" s="13"/>
      <c r="AS1604" s="13"/>
      <c r="AT1604" s="13"/>
      <c r="AU1604" s="13"/>
      <c r="AV1604" s="13"/>
      <c r="AW1604" s="13"/>
      <c r="AX1604" s="13"/>
      <c r="AY1604" s="13"/>
      <c r="AZ1604" s="13"/>
      <c r="BA1604" s="13"/>
      <c r="BB1604" s="13"/>
      <c r="BC1604" s="13"/>
      <c r="BD1604" s="13"/>
      <c r="BE1604" s="13"/>
      <c r="BF1604" s="13"/>
      <c r="BG1604" s="13"/>
    </row>
    <row r="1605" spans="1:59" x14ac:dyDescent="0.35">
      <c r="A1605" s="13"/>
      <c r="B1605" s="13"/>
      <c r="C1605" s="13"/>
      <c r="D1605" s="13"/>
      <c r="E1605" s="13"/>
      <c r="F1605" s="13"/>
      <c r="G1605" s="13"/>
      <c r="H1605" s="13"/>
      <c r="I1605" s="13"/>
      <c r="J1605" s="13"/>
      <c r="K1605" s="13"/>
      <c r="L1605" s="13"/>
      <c r="M1605" s="13"/>
      <c r="N1605" s="13"/>
      <c r="O1605" s="13"/>
      <c r="P1605" s="13"/>
      <c r="Q1605" s="13"/>
      <c r="R1605" s="13"/>
      <c r="S1605" s="13"/>
      <c r="T1605" s="13"/>
      <c r="U1605" s="13"/>
      <c r="V1605" s="13"/>
      <c r="W1605" s="13"/>
      <c r="X1605" s="13"/>
      <c r="Y1605" s="13"/>
      <c r="Z1605" s="13"/>
      <c r="AA1605" s="13"/>
      <c r="AB1605" s="13"/>
      <c r="AC1605" s="13"/>
      <c r="AD1605" s="13"/>
      <c r="AE1605" s="13"/>
      <c r="AF1605" s="13"/>
      <c r="AG1605" s="13"/>
      <c r="AH1605" s="13"/>
      <c r="AI1605" s="13"/>
      <c r="AJ1605" s="13"/>
      <c r="AK1605" s="13"/>
      <c r="AL1605" s="13"/>
      <c r="AM1605" s="13"/>
      <c r="AN1605" s="13"/>
      <c r="AO1605" s="13"/>
      <c r="AP1605" s="13"/>
      <c r="AQ1605" s="13"/>
      <c r="AR1605" s="13"/>
      <c r="AS1605" s="13"/>
      <c r="AT1605" s="13"/>
      <c r="AU1605" s="13"/>
      <c r="AV1605" s="13"/>
      <c r="AW1605" s="13"/>
      <c r="AX1605" s="13"/>
      <c r="AY1605" s="13"/>
      <c r="AZ1605" s="13"/>
      <c r="BA1605" s="13"/>
      <c r="BB1605" s="13"/>
      <c r="BC1605" s="13"/>
      <c r="BD1605" s="13"/>
      <c r="BE1605" s="13"/>
      <c r="BF1605" s="13"/>
      <c r="BG1605" s="13"/>
    </row>
    <row r="1606" spans="1:59" x14ac:dyDescent="0.35">
      <c r="A1606" s="13"/>
      <c r="B1606" s="13"/>
      <c r="C1606" s="13"/>
      <c r="D1606" s="13"/>
      <c r="E1606" s="13"/>
      <c r="F1606" s="13"/>
      <c r="G1606" s="13"/>
      <c r="H1606" s="13"/>
      <c r="I1606" s="13"/>
      <c r="J1606" s="13"/>
      <c r="K1606" s="13"/>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c r="AK1606" s="13"/>
      <c r="AL1606" s="13"/>
      <c r="AM1606" s="13"/>
      <c r="AN1606" s="13"/>
      <c r="AO1606" s="13"/>
      <c r="AP1606" s="13"/>
      <c r="AQ1606" s="13"/>
      <c r="AR1606" s="13"/>
      <c r="AS1606" s="13"/>
      <c r="AT1606" s="13"/>
      <c r="AU1606" s="13"/>
      <c r="AV1606" s="13"/>
      <c r="AW1606" s="13"/>
      <c r="AX1606" s="13"/>
      <c r="AY1606" s="13"/>
      <c r="AZ1606" s="13"/>
      <c r="BA1606" s="13"/>
      <c r="BB1606" s="13"/>
      <c r="BC1606" s="13"/>
      <c r="BD1606" s="13"/>
      <c r="BE1606" s="13"/>
      <c r="BF1606" s="13"/>
      <c r="BG1606" s="13"/>
    </row>
    <row r="1607" spans="1:59" x14ac:dyDescent="0.35">
      <c r="A1607" s="13"/>
      <c r="B1607" s="13"/>
      <c r="C1607" s="13"/>
      <c r="D1607" s="13"/>
      <c r="E1607" s="13"/>
      <c r="F1607" s="13"/>
      <c r="G1607" s="13"/>
      <c r="H1607" s="13"/>
      <c r="I1607" s="13"/>
      <c r="J1607" s="13"/>
      <c r="K1607" s="13"/>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c r="AK1607" s="13"/>
      <c r="AL1607" s="13"/>
      <c r="AM1607" s="13"/>
      <c r="AN1607" s="13"/>
      <c r="AO1607" s="13"/>
      <c r="AP1607" s="13"/>
      <c r="AQ1607" s="13"/>
      <c r="AR1607" s="13"/>
      <c r="AS1607" s="13"/>
      <c r="AT1607" s="13"/>
      <c r="AU1607" s="13"/>
      <c r="AV1607" s="13"/>
      <c r="AW1607" s="13"/>
      <c r="AX1607" s="13"/>
      <c r="AY1607" s="13"/>
      <c r="AZ1607" s="13"/>
      <c r="BA1607" s="13"/>
      <c r="BB1607" s="13"/>
      <c r="BC1607" s="13"/>
      <c r="BD1607" s="13"/>
      <c r="BE1607" s="13"/>
      <c r="BF1607" s="13"/>
      <c r="BG1607" s="13"/>
    </row>
    <row r="1608" spans="1:59" x14ac:dyDescent="0.35">
      <c r="A1608" s="13"/>
      <c r="B1608" s="13"/>
      <c r="C1608" s="13"/>
      <c r="D1608" s="13"/>
      <c r="E1608" s="13"/>
      <c r="F1608" s="13"/>
      <c r="G1608" s="13"/>
      <c r="H1608" s="13"/>
      <c r="I1608" s="13"/>
      <c r="J1608" s="13"/>
      <c r="K1608" s="13"/>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c r="AK1608" s="13"/>
      <c r="AL1608" s="13"/>
      <c r="AM1608" s="13"/>
      <c r="AN1608" s="13"/>
      <c r="AO1608" s="13"/>
      <c r="AP1608" s="13"/>
      <c r="AQ1608" s="13"/>
      <c r="AR1608" s="13"/>
      <c r="AS1608" s="13"/>
      <c r="AT1608" s="13"/>
      <c r="AU1608" s="13"/>
      <c r="AV1608" s="13"/>
      <c r="AW1608" s="13"/>
      <c r="AX1608" s="13"/>
      <c r="AY1608" s="13"/>
      <c r="AZ1608" s="13"/>
      <c r="BA1608" s="13"/>
      <c r="BB1608" s="13"/>
      <c r="BC1608" s="13"/>
      <c r="BD1608" s="13"/>
      <c r="BE1608" s="13"/>
      <c r="BF1608" s="13"/>
      <c r="BG1608" s="13"/>
    </row>
    <row r="1609" spans="1:59" x14ac:dyDescent="0.35">
      <c r="A1609" s="13"/>
      <c r="B1609" s="13"/>
      <c r="C1609" s="13"/>
      <c r="D1609" s="13"/>
      <c r="E1609" s="13"/>
      <c r="F1609" s="13"/>
      <c r="G1609" s="13"/>
      <c r="H1609" s="13"/>
      <c r="I1609" s="13"/>
      <c r="J1609" s="13"/>
      <c r="K1609" s="13"/>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c r="AK1609" s="13"/>
      <c r="AL1609" s="13"/>
      <c r="AM1609" s="13"/>
      <c r="AN1609" s="13"/>
      <c r="AO1609" s="13"/>
      <c r="AP1609" s="13"/>
      <c r="AQ1609" s="13"/>
      <c r="AR1609" s="13"/>
      <c r="AS1609" s="13"/>
      <c r="AT1609" s="13"/>
      <c r="AU1609" s="13"/>
      <c r="AV1609" s="13"/>
      <c r="AW1609" s="13"/>
      <c r="AX1609" s="13"/>
      <c r="AY1609" s="13"/>
      <c r="AZ1609" s="13"/>
      <c r="BA1609" s="13"/>
      <c r="BB1609" s="13"/>
      <c r="BC1609" s="13"/>
      <c r="BD1609" s="13"/>
      <c r="BE1609" s="13"/>
      <c r="BF1609" s="13"/>
      <c r="BG1609" s="13"/>
    </row>
    <row r="1610" spans="1:59" x14ac:dyDescent="0.35">
      <c r="A1610" s="13"/>
      <c r="B1610" s="13"/>
      <c r="C1610" s="13"/>
      <c r="D1610" s="13"/>
      <c r="E1610" s="13"/>
      <c r="F1610" s="13"/>
      <c r="G1610" s="13"/>
      <c r="H1610" s="13"/>
      <c r="I1610" s="13"/>
      <c r="J1610" s="13"/>
      <c r="K1610" s="13"/>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c r="AK1610" s="13"/>
      <c r="AL1610" s="13"/>
      <c r="AM1610" s="13"/>
      <c r="AN1610" s="13"/>
      <c r="AO1610" s="13"/>
      <c r="AP1610" s="13"/>
      <c r="AQ1610" s="13"/>
      <c r="AR1610" s="13"/>
      <c r="AS1610" s="13"/>
      <c r="AT1610" s="13"/>
      <c r="AU1610" s="13"/>
      <c r="AV1610" s="13"/>
      <c r="AW1610" s="13"/>
      <c r="AX1610" s="13"/>
      <c r="AY1610" s="13"/>
      <c r="AZ1610" s="13"/>
      <c r="BA1610" s="13"/>
      <c r="BB1610" s="13"/>
      <c r="BC1610" s="13"/>
      <c r="BD1610" s="13"/>
      <c r="BE1610" s="13"/>
      <c r="BF1610" s="13"/>
      <c r="BG1610" s="13"/>
    </row>
    <row r="1611" spans="1:59" x14ac:dyDescent="0.35">
      <c r="A1611" s="13"/>
      <c r="B1611" s="13"/>
      <c r="C1611" s="13"/>
      <c r="D1611" s="13"/>
      <c r="E1611" s="13"/>
      <c r="F1611" s="13"/>
      <c r="G1611" s="13"/>
      <c r="H1611" s="13"/>
      <c r="I1611" s="13"/>
      <c r="J1611" s="13"/>
      <c r="K1611" s="13"/>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c r="AK1611" s="13"/>
      <c r="AL1611" s="13"/>
      <c r="AM1611" s="13"/>
      <c r="AN1611" s="13"/>
      <c r="AO1611" s="13"/>
      <c r="AP1611" s="13"/>
      <c r="AQ1611" s="13"/>
      <c r="AR1611" s="13"/>
      <c r="AS1611" s="13"/>
      <c r="AT1611" s="13"/>
      <c r="AU1611" s="13"/>
      <c r="AV1611" s="13"/>
      <c r="AW1611" s="13"/>
      <c r="AX1611" s="13"/>
      <c r="AY1611" s="13"/>
      <c r="AZ1611" s="13"/>
      <c r="BA1611" s="13"/>
      <c r="BB1611" s="13"/>
      <c r="BC1611" s="13"/>
      <c r="BD1611" s="13"/>
      <c r="BE1611" s="13"/>
      <c r="BF1611" s="13"/>
      <c r="BG1611" s="13"/>
    </row>
    <row r="1612" spans="1:59" x14ac:dyDescent="0.35">
      <c r="A1612" s="13"/>
      <c r="B1612" s="13"/>
      <c r="C1612" s="13"/>
      <c r="D1612" s="13"/>
      <c r="E1612" s="13"/>
      <c r="F1612" s="13"/>
      <c r="G1612" s="13"/>
      <c r="H1612" s="13"/>
      <c r="I1612" s="13"/>
      <c r="J1612" s="13"/>
      <c r="K1612" s="13"/>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c r="AK1612" s="13"/>
      <c r="AL1612" s="13"/>
      <c r="AM1612" s="13"/>
      <c r="AN1612" s="13"/>
      <c r="AO1612" s="13"/>
      <c r="AP1612" s="13"/>
      <c r="AQ1612" s="13"/>
      <c r="AR1612" s="13"/>
      <c r="AS1612" s="13"/>
      <c r="AT1612" s="13"/>
      <c r="AU1612" s="13"/>
      <c r="AV1612" s="13"/>
      <c r="AW1612" s="13"/>
      <c r="AX1612" s="13"/>
      <c r="AY1612" s="13"/>
      <c r="AZ1612" s="13"/>
      <c r="BA1612" s="13"/>
      <c r="BB1612" s="13"/>
      <c r="BC1612" s="13"/>
      <c r="BD1612" s="13"/>
      <c r="BE1612" s="13"/>
      <c r="BF1612" s="13"/>
      <c r="BG1612" s="13"/>
    </row>
    <row r="1613" spans="1:59" x14ac:dyDescent="0.35">
      <c r="A1613" s="13"/>
      <c r="B1613" s="13"/>
      <c r="C1613" s="13"/>
      <c r="D1613" s="13"/>
      <c r="E1613" s="13"/>
      <c r="F1613" s="13"/>
      <c r="G1613" s="13"/>
      <c r="H1613" s="13"/>
      <c r="I1613" s="13"/>
      <c r="J1613" s="13"/>
      <c r="K1613" s="13"/>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c r="AK1613" s="13"/>
      <c r="AL1613" s="13"/>
      <c r="AM1613" s="13"/>
      <c r="AN1613" s="13"/>
      <c r="AO1613" s="13"/>
      <c r="AP1613" s="13"/>
      <c r="AQ1613" s="13"/>
      <c r="AR1613" s="13"/>
      <c r="AS1613" s="13"/>
      <c r="AT1613" s="13"/>
      <c r="AU1613" s="13"/>
      <c r="AV1613" s="13"/>
      <c r="AW1613" s="13"/>
      <c r="AX1613" s="13"/>
      <c r="AY1613" s="13"/>
      <c r="AZ1613" s="13"/>
      <c r="BA1613" s="13"/>
      <c r="BB1613" s="13"/>
      <c r="BC1613" s="13"/>
      <c r="BD1613" s="13"/>
      <c r="BE1613" s="13"/>
      <c r="BF1613" s="13"/>
      <c r="BG1613" s="13"/>
    </row>
    <row r="1614" spans="1:59" x14ac:dyDescent="0.35">
      <c r="A1614" s="13"/>
      <c r="B1614" s="13"/>
      <c r="C1614" s="13"/>
      <c r="D1614" s="13"/>
      <c r="E1614" s="13"/>
      <c r="F1614" s="13"/>
      <c r="G1614" s="13"/>
      <c r="H1614" s="13"/>
      <c r="I1614" s="13"/>
      <c r="J1614" s="13"/>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c r="AK1614" s="13"/>
      <c r="AL1614" s="13"/>
      <c r="AM1614" s="13"/>
      <c r="AN1614" s="13"/>
      <c r="AO1614" s="13"/>
      <c r="AP1614" s="13"/>
      <c r="AQ1614" s="13"/>
      <c r="AR1614" s="13"/>
      <c r="AS1614" s="13"/>
      <c r="AT1614" s="13"/>
      <c r="AU1614" s="13"/>
      <c r="AV1614" s="13"/>
      <c r="AW1614" s="13"/>
      <c r="AX1614" s="13"/>
      <c r="AY1614" s="13"/>
      <c r="AZ1614" s="13"/>
      <c r="BA1614" s="13"/>
      <c r="BB1614" s="13"/>
      <c r="BC1614" s="13"/>
      <c r="BD1614" s="13"/>
      <c r="BE1614" s="13"/>
      <c r="BF1614" s="13"/>
      <c r="BG1614" s="13"/>
    </row>
    <row r="1615" spans="1:59" x14ac:dyDescent="0.35">
      <c r="A1615" s="13"/>
      <c r="B1615" s="13"/>
      <c r="C1615" s="13"/>
      <c r="D1615" s="13"/>
      <c r="E1615" s="13"/>
      <c r="F1615" s="13"/>
      <c r="G1615" s="13"/>
      <c r="H1615" s="13"/>
      <c r="I1615" s="13"/>
      <c r="J1615" s="13"/>
      <c r="K1615" s="13"/>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c r="AK1615" s="13"/>
      <c r="AL1615" s="13"/>
      <c r="AM1615" s="13"/>
      <c r="AN1615" s="13"/>
      <c r="AO1615" s="13"/>
      <c r="AP1615" s="13"/>
      <c r="AQ1615" s="13"/>
      <c r="AR1615" s="13"/>
      <c r="AS1615" s="13"/>
      <c r="AT1615" s="13"/>
      <c r="AU1615" s="13"/>
      <c r="AV1615" s="13"/>
      <c r="AW1615" s="13"/>
      <c r="AX1615" s="13"/>
      <c r="AY1615" s="13"/>
      <c r="AZ1615" s="13"/>
      <c r="BA1615" s="13"/>
      <c r="BB1615" s="13"/>
      <c r="BC1615" s="13"/>
      <c r="BD1615" s="13"/>
      <c r="BE1615" s="13"/>
      <c r="BF1615" s="13"/>
      <c r="BG1615" s="13"/>
    </row>
    <row r="1616" spans="1:59" x14ac:dyDescent="0.35">
      <c r="A1616" s="13"/>
      <c r="B1616" s="13"/>
      <c r="C1616" s="13"/>
      <c r="D1616" s="13"/>
      <c r="E1616" s="13"/>
      <c r="F1616" s="13"/>
      <c r="G1616" s="13"/>
      <c r="H1616" s="13"/>
      <c r="I1616" s="13"/>
      <c r="J1616" s="13"/>
      <c r="K1616" s="13"/>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c r="AK1616" s="13"/>
      <c r="AL1616" s="13"/>
      <c r="AM1616" s="13"/>
      <c r="AN1616" s="13"/>
      <c r="AO1616" s="13"/>
      <c r="AP1616" s="13"/>
      <c r="AQ1616" s="13"/>
      <c r="AR1616" s="13"/>
      <c r="AS1616" s="13"/>
      <c r="AT1616" s="13"/>
      <c r="AU1616" s="13"/>
      <c r="AV1616" s="13"/>
      <c r="AW1616" s="13"/>
      <c r="AX1616" s="13"/>
      <c r="AY1616" s="13"/>
      <c r="AZ1616" s="13"/>
      <c r="BA1616" s="13"/>
      <c r="BB1616" s="13"/>
      <c r="BC1616" s="13"/>
      <c r="BD1616" s="13"/>
      <c r="BE1616" s="13"/>
      <c r="BF1616" s="13"/>
      <c r="BG1616" s="13"/>
    </row>
    <row r="1617" spans="1:59" x14ac:dyDescent="0.35">
      <c r="A1617" s="13"/>
      <c r="B1617" s="13"/>
      <c r="C1617" s="13"/>
      <c r="D1617" s="13"/>
      <c r="E1617" s="13"/>
      <c r="F1617" s="13"/>
      <c r="G1617" s="13"/>
      <c r="H1617" s="13"/>
      <c r="I1617" s="13"/>
      <c r="J1617" s="13"/>
      <c r="K1617" s="13"/>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c r="AK1617" s="13"/>
      <c r="AL1617" s="13"/>
      <c r="AM1617" s="13"/>
      <c r="AN1617" s="13"/>
      <c r="AO1617" s="13"/>
      <c r="AP1617" s="13"/>
      <c r="AQ1617" s="13"/>
      <c r="AR1617" s="13"/>
      <c r="AS1617" s="13"/>
      <c r="AT1617" s="13"/>
      <c r="AU1617" s="13"/>
      <c r="AV1617" s="13"/>
      <c r="AW1617" s="13"/>
      <c r="AX1617" s="13"/>
      <c r="AY1617" s="13"/>
      <c r="AZ1617" s="13"/>
      <c r="BA1617" s="13"/>
      <c r="BB1617" s="13"/>
      <c r="BC1617" s="13"/>
      <c r="BD1617" s="13"/>
      <c r="BE1617" s="13"/>
      <c r="BF1617" s="13"/>
      <c r="BG1617" s="13"/>
    </row>
    <row r="1618" spans="1:59" x14ac:dyDescent="0.35">
      <c r="A1618" s="13"/>
      <c r="B1618" s="13"/>
      <c r="C1618" s="13"/>
      <c r="D1618" s="13"/>
      <c r="E1618" s="13"/>
      <c r="F1618" s="13"/>
      <c r="G1618" s="13"/>
      <c r="H1618" s="13"/>
      <c r="I1618" s="13"/>
      <c r="J1618" s="13"/>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c r="AK1618" s="13"/>
      <c r="AL1618" s="13"/>
      <c r="AM1618" s="13"/>
      <c r="AN1618" s="13"/>
      <c r="AO1618" s="13"/>
      <c r="AP1618" s="13"/>
      <c r="AQ1618" s="13"/>
      <c r="AR1618" s="13"/>
      <c r="AS1618" s="13"/>
      <c r="AT1618" s="13"/>
      <c r="AU1618" s="13"/>
      <c r="AV1618" s="13"/>
      <c r="AW1618" s="13"/>
      <c r="AX1618" s="13"/>
      <c r="AY1618" s="13"/>
      <c r="AZ1618" s="13"/>
      <c r="BA1618" s="13"/>
      <c r="BB1618" s="13"/>
      <c r="BC1618" s="13"/>
      <c r="BD1618" s="13"/>
      <c r="BE1618" s="13"/>
      <c r="BF1618" s="13"/>
      <c r="BG1618" s="13"/>
    </row>
    <row r="1619" spans="1:59" x14ac:dyDescent="0.35">
      <c r="A1619" s="13"/>
      <c r="B1619" s="13"/>
      <c r="C1619" s="13"/>
      <c r="D1619" s="13"/>
      <c r="E1619" s="13"/>
      <c r="F1619" s="13"/>
      <c r="G1619" s="13"/>
      <c r="H1619" s="13"/>
      <c r="I1619" s="13"/>
      <c r="J1619" s="13"/>
      <c r="K1619" s="13"/>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c r="AK1619" s="13"/>
      <c r="AL1619" s="13"/>
      <c r="AM1619" s="13"/>
      <c r="AN1619" s="13"/>
      <c r="AO1619" s="13"/>
      <c r="AP1619" s="13"/>
      <c r="AQ1619" s="13"/>
      <c r="AR1619" s="13"/>
      <c r="AS1619" s="13"/>
      <c r="AT1619" s="13"/>
      <c r="AU1619" s="13"/>
      <c r="AV1619" s="13"/>
      <c r="AW1619" s="13"/>
      <c r="AX1619" s="13"/>
      <c r="AY1619" s="13"/>
      <c r="AZ1619" s="13"/>
      <c r="BA1619" s="13"/>
      <c r="BB1619" s="13"/>
      <c r="BC1619" s="13"/>
      <c r="BD1619" s="13"/>
      <c r="BE1619" s="13"/>
      <c r="BF1619" s="13"/>
      <c r="BG1619" s="13"/>
    </row>
    <row r="1620" spans="1:59" x14ac:dyDescent="0.35">
      <c r="A1620" s="13"/>
      <c r="B1620" s="13"/>
      <c r="C1620" s="13"/>
      <c r="D1620" s="13"/>
      <c r="E1620" s="13"/>
      <c r="F1620" s="13"/>
      <c r="G1620" s="13"/>
      <c r="H1620" s="13"/>
      <c r="I1620" s="13"/>
      <c r="J1620" s="13"/>
      <c r="K1620" s="13"/>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c r="AK1620" s="13"/>
      <c r="AL1620" s="13"/>
      <c r="AM1620" s="13"/>
      <c r="AN1620" s="13"/>
      <c r="AO1620" s="13"/>
      <c r="AP1620" s="13"/>
      <c r="AQ1620" s="13"/>
      <c r="AR1620" s="13"/>
      <c r="AS1620" s="13"/>
      <c r="AT1620" s="13"/>
      <c r="AU1620" s="13"/>
      <c r="AV1620" s="13"/>
      <c r="AW1620" s="13"/>
      <c r="AX1620" s="13"/>
      <c r="AY1620" s="13"/>
      <c r="AZ1620" s="13"/>
      <c r="BA1620" s="13"/>
      <c r="BB1620" s="13"/>
      <c r="BC1620" s="13"/>
      <c r="BD1620" s="13"/>
      <c r="BE1620" s="13"/>
      <c r="BF1620" s="13"/>
      <c r="BG1620" s="13"/>
    </row>
    <row r="1621" spans="1:59" x14ac:dyDescent="0.35">
      <c r="A1621" s="13"/>
      <c r="B1621" s="13"/>
      <c r="C1621" s="13"/>
      <c r="D1621" s="13"/>
      <c r="E1621" s="13"/>
      <c r="F1621" s="13"/>
      <c r="G1621" s="13"/>
      <c r="H1621" s="13"/>
      <c r="I1621" s="13"/>
      <c r="J1621" s="13"/>
      <c r="K1621" s="13"/>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c r="AK1621" s="13"/>
      <c r="AL1621" s="13"/>
      <c r="AM1621" s="13"/>
      <c r="AN1621" s="13"/>
      <c r="AO1621" s="13"/>
      <c r="AP1621" s="13"/>
      <c r="AQ1621" s="13"/>
      <c r="AR1621" s="13"/>
      <c r="AS1621" s="13"/>
      <c r="AT1621" s="13"/>
      <c r="AU1621" s="13"/>
      <c r="AV1621" s="13"/>
      <c r="AW1621" s="13"/>
      <c r="AX1621" s="13"/>
      <c r="AY1621" s="13"/>
      <c r="AZ1621" s="13"/>
      <c r="BA1621" s="13"/>
      <c r="BB1621" s="13"/>
      <c r="BC1621" s="13"/>
      <c r="BD1621" s="13"/>
      <c r="BE1621" s="13"/>
      <c r="BF1621" s="13"/>
      <c r="BG1621" s="13"/>
    </row>
    <row r="1622" spans="1:59" x14ac:dyDescent="0.35">
      <c r="A1622" s="13"/>
      <c r="B1622" s="13"/>
      <c r="C1622" s="13"/>
      <c r="D1622" s="13"/>
      <c r="E1622" s="13"/>
      <c r="F1622" s="13"/>
      <c r="G1622" s="13"/>
      <c r="H1622" s="13"/>
      <c r="I1622" s="13"/>
      <c r="J1622" s="13"/>
      <c r="K1622" s="13"/>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c r="AK1622" s="13"/>
      <c r="AL1622" s="13"/>
      <c r="AM1622" s="13"/>
      <c r="AN1622" s="13"/>
      <c r="AO1622" s="13"/>
      <c r="AP1622" s="13"/>
      <c r="AQ1622" s="13"/>
      <c r="AR1622" s="13"/>
      <c r="AS1622" s="13"/>
      <c r="AT1622" s="13"/>
      <c r="AU1622" s="13"/>
      <c r="AV1622" s="13"/>
      <c r="AW1622" s="13"/>
      <c r="AX1622" s="13"/>
      <c r="AY1622" s="13"/>
      <c r="AZ1622" s="13"/>
      <c r="BA1622" s="13"/>
      <c r="BB1622" s="13"/>
      <c r="BC1622" s="13"/>
      <c r="BD1622" s="13"/>
      <c r="BE1622" s="13"/>
      <c r="BF1622" s="13"/>
      <c r="BG1622" s="13"/>
    </row>
    <row r="1623" spans="1:59" x14ac:dyDescent="0.35">
      <c r="A1623" s="13"/>
      <c r="B1623" s="13"/>
      <c r="C1623" s="13"/>
      <c r="D1623" s="13"/>
      <c r="E1623" s="13"/>
      <c r="F1623" s="13"/>
      <c r="G1623" s="13"/>
      <c r="H1623" s="13"/>
      <c r="I1623" s="13"/>
      <c r="J1623" s="13"/>
      <c r="K1623" s="13"/>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c r="AK1623" s="13"/>
      <c r="AL1623" s="13"/>
      <c r="AM1623" s="13"/>
      <c r="AN1623" s="13"/>
      <c r="AO1623" s="13"/>
      <c r="AP1623" s="13"/>
      <c r="AQ1623" s="13"/>
      <c r="AR1623" s="13"/>
      <c r="AS1623" s="13"/>
      <c r="AT1623" s="13"/>
      <c r="AU1623" s="13"/>
      <c r="AV1623" s="13"/>
      <c r="AW1623" s="13"/>
      <c r="AX1623" s="13"/>
      <c r="AY1623" s="13"/>
      <c r="AZ1623" s="13"/>
      <c r="BA1623" s="13"/>
      <c r="BB1623" s="13"/>
      <c r="BC1623" s="13"/>
      <c r="BD1623" s="13"/>
      <c r="BE1623" s="13"/>
      <c r="BF1623" s="13"/>
      <c r="BG1623" s="13"/>
    </row>
    <row r="1624" spans="1:59" x14ac:dyDescent="0.35">
      <c r="A1624" s="13"/>
      <c r="B1624" s="13"/>
      <c r="C1624" s="13"/>
      <c r="D1624" s="13"/>
      <c r="E1624" s="13"/>
      <c r="F1624" s="13"/>
      <c r="G1624" s="13"/>
      <c r="H1624" s="13"/>
      <c r="I1624" s="13"/>
      <c r="J1624" s="13"/>
      <c r="K1624" s="13"/>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c r="AK1624" s="13"/>
      <c r="AL1624" s="13"/>
      <c r="AM1624" s="13"/>
      <c r="AN1624" s="13"/>
      <c r="AO1624" s="13"/>
      <c r="AP1624" s="13"/>
      <c r="AQ1624" s="13"/>
      <c r="AR1624" s="13"/>
      <c r="AS1624" s="13"/>
      <c r="AT1624" s="13"/>
      <c r="AU1624" s="13"/>
      <c r="AV1624" s="13"/>
      <c r="AW1624" s="13"/>
      <c r="AX1624" s="13"/>
      <c r="AY1624" s="13"/>
      <c r="AZ1624" s="13"/>
      <c r="BA1624" s="13"/>
      <c r="BB1624" s="13"/>
      <c r="BC1624" s="13"/>
      <c r="BD1624" s="13"/>
      <c r="BE1624" s="13"/>
      <c r="BF1624" s="13"/>
      <c r="BG1624" s="13"/>
    </row>
    <row r="1625" spans="1:59" x14ac:dyDescent="0.35">
      <c r="A1625" s="13"/>
      <c r="B1625" s="13"/>
      <c r="C1625" s="13"/>
      <c r="D1625" s="13"/>
      <c r="E1625" s="13"/>
      <c r="F1625" s="13"/>
      <c r="G1625" s="13"/>
      <c r="H1625" s="13"/>
      <c r="I1625" s="13"/>
      <c r="J1625" s="13"/>
      <c r="K1625" s="13"/>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c r="AK1625" s="13"/>
      <c r="AL1625" s="13"/>
      <c r="AM1625" s="13"/>
      <c r="AN1625" s="13"/>
      <c r="AO1625" s="13"/>
      <c r="AP1625" s="13"/>
      <c r="AQ1625" s="13"/>
      <c r="AR1625" s="13"/>
      <c r="AS1625" s="13"/>
      <c r="AT1625" s="13"/>
      <c r="AU1625" s="13"/>
      <c r="AV1625" s="13"/>
      <c r="AW1625" s="13"/>
      <c r="AX1625" s="13"/>
      <c r="AY1625" s="13"/>
      <c r="AZ1625" s="13"/>
      <c r="BA1625" s="13"/>
      <c r="BB1625" s="13"/>
      <c r="BC1625" s="13"/>
      <c r="BD1625" s="13"/>
      <c r="BE1625" s="13"/>
      <c r="BF1625" s="13"/>
      <c r="BG1625" s="13"/>
    </row>
    <row r="1626" spans="1:59" x14ac:dyDescent="0.35">
      <c r="A1626" s="13"/>
      <c r="B1626" s="13"/>
      <c r="C1626" s="13"/>
      <c r="D1626" s="13"/>
      <c r="E1626" s="13"/>
      <c r="F1626" s="13"/>
      <c r="G1626" s="13"/>
      <c r="H1626" s="13"/>
      <c r="I1626" s="13"/>
      <c r="J1626" s="13"/>
      <c r="K1626" s="13"/>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c r="AK1626" s="13"/>
      <c r="AL1626" s="13"/>
      <c r="AM1626" s="13"/>
      <c r="AN1626" s="13"/>
      <c r="AO1626" s="13"/>
      <c r="AP1626" s="13"/>
      <c r="AQ1626" s="13"/>
      <c r="AR1626" s="13"/>
      <c r="AS1626" s="13"/>
      <c r="AT1626" s="13"/>
      <c r="AU1626" s="13"/>
      <c r="AV1626" s="13"/>
      <c r="AW1626" s="13"/>
      <c r="AX1626" s="13"/>
      <c r="AY1626" s="13"/>
      <c r="AZ1626" s="13"/>
      <c r="BA1626" s="13"/>
      <c r="BB1626" s="13"/>
      <c r="BC1626" s="13"/>
      <c r="BD1626" s="13"/>
      <c r="BE1626" s="13"/>
      <c r="BF1626" s="13"/>
      <c r="BG1626" s="13"/>
    </row>
    <row r="1627" spans="1:59" x14ac:dyDescent="0.35">
      <c r="A1627" s="13"/>
      <c r="B1627" s="13"/>
      <c r="C1627" s="13"/>
      <c r="D1627" s="13"/>
      <c r="E1627" s="13"/>
      <c r="F1627" s="13"/>
      <c r="G1627" s="13"/>
      <c r="H1627" s="13"/>
      <c r="I1627" s="13"/>
      <c r="J1627" s="13"/>
      <c r="K1627" s="13"/>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c r="AK1627" s="13"/>
      <c r="AL1627" s="13"/>
      <c r="AM1627" s="13"/>
      <c r="AN1627" s="13"/>
      <c r="AO1627" s="13"/>
      <c r="AP1627" s="13"/>
      <c r="AQ1627" s="13"/>
      <c r="AR1627" s="13"/>
      <c r="AS1627" s="13"/>
      <c r="AT1627" s="13"/>
      <c r="AU1627" s="13"/>
      <c r="AV1627" s="13"/>
      <c r="AW1627" s="13"/>
      <c r="AX1627" s="13"/>
      <c r="AY1627" s="13"/>
      <c r="AZ1627" s="13"/>
      <c r="BA1627" s="13"/>
      <c r="BB1627" s="13"/>
      <c r="BC1627" s="13"/>
      <c r="BD1627" s="13"/>
      <c r="BE1627" s="13"/>
      <c r="BF1627" s="13"/>
      <c r="BG1627" s="13"/>
    </row>
    <row r="1628" spans="1:59" x14ac:dyDescent="0.35">
      <c r="A1628" s="13"/>
      <c r="B1628" s="13"/>
      <c r="C1628" s="13"/>
      <c r="D1628" s="13"/>
      <c r="E1628" s="13"/>
      <c r="F1628" s="13"/>
      <c r="G1628" s="13"/>
      <c r="H1628" s="13"/>
      <c r="I1628" s="13"/>
      <c r="J1628" s="13"/>
      <c r="K1628" s="13"/>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c r="AK1628" s="13"/>
      <c r="AL1628" s="13"/>
      <c r="AM1628" s="13"/>
      <c r="AN1628" s="13"/>
      <c r="AO1628" s="13"/>
      <c r="AP1628" s="13"/>
      <c r="AQ1628" s="13"/>
      <c r="AR1628" s="13"/>
      <c r="AS1628" s="13"/>
      <c r="AT1628" s="13"/>
      <c r="AU1628" s="13"/>
      <c r="AV1628" s="13"/>
      <c r="AW1628" s="13"/>
      <c r="AX1628" s="13"/>
      <c r="AY1628" s="13"/>
      <c r="AZ1628" s="13"/>
      <c r="BA1628" s="13"/>
      <c r="BB1628" s="13"/>
      <c r="BC1628" s="13"/>
      <c r="BD1628" s="13"/>
      <c r="BE1628" s="13"/>
      <c r="BF1628" s="13"/>
      <c r="BG1628" s="13"/>
    </row>
    <row r="1629" spans="1:59" x14ac:dyDescent="0.35">
      <c r="A1629" s="13"/>
      <c r="B1629" s="13"/>
      <c r="C1629" s="13"/>
      <c r="D1629" s="13"/>
      <c r="E1629" s="13"/>
      <c r="F1629" s="13"/>
      <c r="G1629" s="13"/>
      <c r="H1629" s="13"/>
      <c r="I1629" s="13"/>
      <c r="J1629" s="13"/>
      <c r="K1629" s="13"/>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c r="AK1629" s="13"/>
      <c r="AL1629" s="13"/>
      <c r="AM1629" s="13"/>
      <c r="AN1629" s="13"/>
      <c r="AO1629" s="13"/>
      <c r="AP1629" s="13"/>
      <c r="AQ1629" s="13"/>
      <c r="AR1629" s="13"/>
      <c r="AS1629" s="13"/>
      <c r="AT1629" s="13"/>
      <c r="AU1629" s="13"/>
      <c r="AV1629" s="13"/>
      <c r="AW1629" s="13"/>
      <c r="AX1629" s="13"/>
      <c r="AY1629" s="13"/>
      <c r="AZ1629" s="13"/>
      <c r="BA1629" s="13"/>
      <c r="BB1629" s="13"/>
      <c r="BC1629" s="13"/>
      <c r="BD1629" s="13"/>
      <c r="BE1629" s="13"/>
      <c r="BF1629" s="13"/>
      <c r="BG1629" s="13"/>
    </row>
    <row r="1630" spans="1:59" x14ac:dyDescent="0.35">
      <c r="A1630" s="13"/>
      <c r="B1630" s="13"/>
      <c r="C1630" s="13"/>
      <c r="D1630" s="13"/>
      <c r="E1630" s="13"/>
      <c r="F1630" s="13"/>
      <c r="G1630" s="13"/>
      <c r="H1630" s="13"/>
      <c r="I1630" s="13"/>
      <c r="J1630" s="13"/>
      <c r="K1630" s="13"/>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c r="AK1630" s="13"/>
      <c r="AL1630" s="13"/>
      <c r="AM1630" s="13"/>
      <c r="AN1630" s="13"/>
      <c r="AO1630" s="13"/>
      <c r="AP1630" s="13"/>
      <c r="AQ1630" s="13"/>
      <c r="AR1630" s="13"/>
      <c r="AS1630" s="13"/>
      <c r="AT1630" s="13"/>
      <c r="AU1630" s="13"/>
      <c r="AV1630" s="13"/>
      <c r="AW1630" s="13"/>
      <c r="AX1630" s="13"/>
      <c r="AY1630" s="13"/>
      <c r="AZ1630" s="13"/>
      <c r="BA1630" s="13"/>
      <c r="BB1630" s="13"/>
      <c r="BC1630" s="13"/>
      <c r="BD1630" s="13"/>
      <c r="BE1630" s="13"/>
      <c r="BF1630" s="13"/>
      <c r="BG1630" s="13"/>
    </row>
    <row r="1631" spans="1:59" x14ac:dyDescent="0.35">
      <c r="A1631" s="13"/>
      <c r="B1631" s="13"/>
      <c r="C1631" s="13"/>
      <c r="D1631" s="13"/>
      <c r="E1631" s="13"/>
      <c r="F1631" s="13"/>
      <c r="G1631" s="13"/>
      <c r="H1631" s="13"/>
      <c r="I1631" s="13"/>
      <c r="J1631" s="13"/>
      <c r="K1631" s="13"/>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c r="AK1631" s="13"/>
      <c r="AL1631" s="13"/>
      <c r="AM1631" s="13"/>
      <c r="AN1631" s="13"/>
      <c r="AO1631" s="13"/>
      <c r="AP1631" s="13"/>
      <c r="AQ1631" s="13"/>
      <c r="AR1631" s="13"/>
      <c r="AS1631" s="13"/>
      <c r="AT1631" s="13"/>
      <c r="AU1631" s="13"/>
      <c r="AV1631" s="13"/>
      <c r="AW1631" s="13"/>
      <c r="AX1631" s="13"/>
      <c r="AY1631" s="13"/>
      <c r="AZ1631" s="13"/>
      <c r="BA1631" s="13"/>
      <c r="BB1631" s="13"/>
      <c r="BC1631" s="13"/>
      <c r="BD1631" s="13"/>
      <c r="BE1631" s="13"/>
      <c r="BF1631" s="13"/>
      <c r="BG1631" s="13"/>
    </row>
    <row r="1632" spans="1:59" x14ac:dyDescent="0.35">
      <c r="A1632" s="13"/>
      <c r="B1632" s="13"/>
      <c r="C1632" s="13"/>
      <c r="D1632" s="13"/>
      <c r="E1632" s="13"/>
      <c r="F1632" s="13"/>
      <c r="G1632" s="13"/>
      <c r="H1632" s="13"/>
      <c r="I1632" s="13"/>
      <c r="J1632" s="13"/>
      <c r="K1632" s="13"/>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c r="AK1632" s="13"/>
      <c r="AL1632" s="13"/>
      <c r="AM1632" s="13"/>
      <c r="AN1632" s="13"/>
      <c r="AO1632" s="13"/>
      <c r="AP1632" s="13"/>
      <c r="AQ1632" s="13"/>
      <c r="AR1632" s="13"/>
      <c r="AS1632" s="13"/>
      <c r="AT1632" s="13"/>
      <c r="AU1632" s="13"/>
      <c r="AV1632" s="13"/>
      <c r="AW1632" s="13"/>
      <c r="AX1632" s="13"/>
      <c r="AY1632" s="13"/>
      <c r="AZ1632" s="13"/>
      <c r="BA1632" s="13"/>
      <c r="BB1632" s="13"/>
      <c r="BC1632" s="13"/>
      <c r="BD1632" s="13"/>
      <c r="BE1632" s="13"/>
      <c r="BF1632" s="13"/>
      <c r="BG1632" s="13"/>
    </row>
    <row r="1633" spans="1:59" x14ac:dyDescent="0.35">
      <c r="A1633" s="13"/>
      <c r="B1633" s="13"/>
      <c r="C1633" s="13"/>
      <c r="D1633" s="13"/>
      <c r="E1633" s="13"/>
      <c r="F1633" s="13"/>
      <c r="G1633" s="13"/>
      <c r="H1633" s="13"/>
      <c r="I1633" s="13"/>
      <c r="J1633" s="13"/>
      <c r="K1633" s="13"/>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c r="AK1633" s="13"/>
      <c r="AL1633" s="13"/>
      <c r="AM1633" s="13"/>
      <c r="AN1633" s="13"/>
      <c r="AO1633" s="13"/>
      <c r="AP1633" s="13"/>
      <c r="AQ1633" s="13"/>
      <c r="AR1633" s="13"/>
      <c r="AS1633" s="13"/>
      <c r="AT1633" s="13"/>
      <c r="AU1633" s="13"/>
      <c r="AV1633" s="13"/>
      <c r="AW1633" s="13"/>
      <c r="AX1633" s="13"/>
      <c r="AY1633" s="13"/>
      <c r="AZ1633" s="13"/>
      <c r="BA1633" s="13"/>
      <c r="BB1633" s="13"/>
      <c r="BC1633" s="13"/>
      <c r="BD1633" s="13"/>
      <c r="BE1633" s="13"/>
      <c r="BF1633" s="13"/>
      <c r="BG1633" s="13"/>
    </row>
    <row r="1634" spans="1:59" x14ac:dyDescent="0.35">
      <c r="A1634" s="13"/>
      <c r="B1634" s="13"/>
      <c r="C1634" s="13"/>
      <c r="D1634" s="13"/>
      <c r="E1634" s="13"/>
      <c r="F1634" s="13"/>
      <c r="G1634" s="13"/>
      <c r="H1634" s="13"/>
      <c r="I1634" s="13"/>
      <c r="J1634" s="13"/>
      <c r="K1634" s="13"/>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c r="AK1634" s="13"/>
      <c r="AL1634" s="13"/>
      <c r="AM1634" s="13"/>
      <c r="AN1634" s="13"/>
      <c r="AO1634" s="13"/>
      <c r="AP1634" s="13"/>
      <c r="AQ1634" s="13"/>
      <c r="AR1634" s="13"/>
      <c r="AS1634" s="13"/>
      <c r="AT1634" s="13"/>
      <c r="AU1634" s="13"/>
      <c r="AV1634" s="13"/>
      <c r="AW1634" s="13"/>
      <c r="AX1634" s="13"/>
      <c r="AY1634" s="13"/>
      <c r="AZ1634" s="13"/>
      <c r="BA1634" s="13"/>
      <c r="BB1634" s="13"/>
      <c r="BC1634" s="13"/>
      <c r="BD1634" s="13"/>
      <c r="BE1634" s="13"/>
      <c r="BF1634" s="13"/>
      <c r="BG1634" s="13"/>
    </row>
    <row r="1635" spans="1:59" x14ac:dyDescent="0.35">
      <c r="A1635" s="13"/>
      <c r="B1635" s="13"/>
      <c r="C1635" s="13"/>
      <c r="D1635" s="13"/>
      <c r="E1635" s="13"/>
      <c r="F1635" s="13"/>
      <c r="G1635" s="13"/>
      <c r="H1635" s="13"/>
      <c r="I1635" s="13"/>
      <c r="J1635" s="13"/>
      <c r="K1635" s="13"/>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c r="AK1635" s="13"/>
      <c r="AL1635" s="13"/>
      <c r="AM1635" s="13"/>
      <c r="AN1635" s="13"/>
      <c r="AO1635" s="13"/>
      <c r="AP1635" s="13"/>
      <c r="AQ1635" s="13"/>
      <c r="AR1635" s="13"/>
      <c r="AS1635" s="13"/>
      <c r="AT1635" s="13"/>
      <c r="AU1635" s="13"/>
      <c r="AV1635" s="13"/>
      <c r="AW1635" s="13"/>
      <c r="AX1635" s="13"/>
      <c r="AY1635" s="13"/>
      <c r="AZ1635" s="13"/>
      <c r="BA1635" s="13"/>
      <c r="BB1635" s="13"/>
      <c r="BC1635" s="13"/>
      <c r="BD1635" s="13"/>
      <c r="BE1635" s="13"/>
      <c r="BF1635" s="13"/>
      <c r="BG1635" s="13"/>
    </row>
    <row r="1636" spans="1:59" x14ac:dyDescent="0.35">
      <c r="A1636" s="13"/>
      <c r="B1636" s="13"/>
      <c r="C1636" s="13"/>
      <c r="D1636" s="13"/>
      <c r="E1636" s="13"/>
      <c r="F1636" s="13"/>
      <c r="G1636" s="13"/>
      <c r="H1636" s="13"/>
      <c r="I1636" s="13"/>
      <c r="J1636" s="13"/>
      <c r="K1636" s="13"/>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c r="AK1636" s="13"/>
      <c r="AL1636" s="13"/>
      <c r="AM1636" s="13"/>
      <c r="AN1636" s="13"/>
      <c r="AO1636" s="13"/>
      <c r="AP1636" s="13"/>
      <c r="AQ1636" s="13"/>
      <c r="AR1636" s="13"/>
      <c r="AS1636" s="13"/>
      <c r="AT1636" s="13"/>
      <c r="AU1636" s="13"/>
      <c r="AV1636" s="13"/>
      <c r="AW1636" s="13"/>
      <c r="AX1636" s="13"/>
      <c r="AY1636" s="13"/>
      <c r="AZ1636" s="13"/>
      <c r="BA1636" s="13"/>
      <c r="BB1636" s="13"/>
      <c r="BC1636" s="13"/>
      <c r="BD1636" s="13"/>
      <c r="BE1636" s="13"/>
      <c r="BF1636" s="13"/>
      <c r="BG1636" s="13"/>
    </row>
    <row r="1637" spans="1:59" x14ac:dyDescent="0.35">
      <c r="A1637" s="13"/>
      <c r="B1637" s="13"/>
      <c r="C1637" s="13"/>
      <c r="D1637" s="13"/>
      <c r="E1637" s="13"/>
      <c r="F1637" s="13"/>
      <c r="G1637" s="13"/>
      <c r="H1637" s="13"/>
      <c r="I1637" s="13"/>
      <c r="J1637" s="13"/>
      <c r="K1637" s="13"/>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c r="AK1637" s="13"/>
      <c r="AL1637" s="13"/>
      <c r="AM1637" s="13"/>
      <c r="AN1637" s="13"/>
      <c r="AO1637" s="13"/>
      <c r="AP1637" s="13"/>
      <c r="AQ1637" s="13"/>
      <c r="AR1637" s="13"/>
      <c r="AS1637" s="13"/>
      <c r="AT1637" s="13"/>
      <c r="AU1637" s="13"/>
      <c r="AV1637" s="13"/>
      <c r="AW1637" s="13"/>
      <c r="AX1637" s="13"/>
      <c r="AY1637" s="13"/>
      <c r="AZ1637" s="13"/>
      <c r="BA1637" s="13"/>
      <c r="BB1637" s="13"/>
      <c r="BC1637" s="13"/>
      <c r="BD1637" s="13"/>
      <c r="BE1637" s="13"/>
      <c r="BF1637" s="13"/>
      <c r="BG1637" s="13"/>
    </row>
    <row r="1638" spans="1:59" x14ac:dyDescent="0.35">
      <c r="A1638" s="13"/>
      <c r="B1638" s="13"/>
      <c r="C1638" s="13"/>
      <c r="D1638" s="13"/>
      <c r="E1638" s="13"/>
      <c r="F1638" s="13"/>
      <c r="G1638" s="13"/>
      <c r="H1638" s="13"/>
      <c r="I1638" s="13"/>
      <c r="J1638" s="13"/>
      <c r="K1638" s="13"/>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c r="AK1638" s="13"/>
      <c r="AL1638" s="13"/>
      <c r="AM1638" s="13"/>
      <c r="AN1638" s="13"/>
      <c r="AO1638" s="13"/>
      <c r="AP1638" s="13"/>
      <c r="AQ1638" s="13"/>
      <c r="AR1638" s="13"/>
      <c r="AS1638" s="13"/>
      <c r="AT1638" s="13"/>
      <c r="AU1638" s="13"/>
      <c r="AV1638" s="13"/>
      <c r="AW1638" s="13"/>
      <c r="AX1638" s="13"/>
      <c r="AY1638" s="13"/>
      <c r="AZ1638" s="13"/>
      <c r="BA1638" s="13"/>
      <c r="BB1638" s="13"/>
      <c r="BC1638" s="13"/>
      <c r="BD1638" s="13"/>
      <c r="BE1638" s="13"/>
      <c r="BF1638" s="13"/>
      <c r="BG1638" s="13"/>
    </row>
    <row r="1639" spans="1:59" x14ac:dyDescent="0.35">
      <c r="A1639" s="13"/>
      <c r="B1639" s="13"/>
      <c r="C1639" s="13"/>
      <c r="D1639" s="13"/>
      <c r="E1639" s="13"/>
      <c r="F1639" s="13"/>
      <c r="G1639" s="13"/>
      <c r="H1639" s="13"/>
      <c r="I1639" s="13"/>
      <c r="J1639" s="13"/>
      <c r="K1639" s="13"/>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c r="AK1639" s="13"/>
      <c r="AL1639" s="13"/>
      <c r="AM1639" s="13"/>
      <c r="AN1639" s="13"/>
      <c r="AO1639" s="13"/>
      <c r="AP1639" s="13"/>
      <c r="AQ1639" s="13"/>
      <c r="AR1639" s="13"/>
      <c r="AS1639" s="13"/>
      <c r="AT1639" s="13"/>
      <c r="AU1639" s="13"/>
      <c r="AV1639" s="13"/>
      <c r="AW1639" s="13"/>
      <c r="AX1639" s="13"/>
      <c r="AY1639" s="13"/>
      <c r="AZ1639" s="13"/>
      <c r="BA1639" s="13"/>
      <c r="BB1639" s="13"/>
      <c r="BC1639" s="13"/>
      <c r="BD1639" s="13"/>
      <c r="BE1639" s="13"/>
      <c r="BF1639" s="13"/>
      <c r="BG1639" s="13"/>
    </row>
    <row r="1640" spans="1:59" x14ac:dyDescent="0.35">
      <c r="A1640" s="13"/>
      <c r="B1640" s="13"/>
      <c r="C1640" s="13"/>
      <c r="D1640" s="13"/>
      <c r="E1640" s="13"/>
      <c r="F1640" s="13"/>
      <c r="G1640" s="13"/>
      <c r="H1640" s="13"/>
      <c r="I1640" s="13"/>
      <c r="J1640" s="13"/>
      <c r="K1640" s="13"/>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c r="AK1640" s="13"/>
      <c r="AL1640" s="13"/>
      <c r="AM1640" s="13"/>
      <c r="AN1640" s="13"/>
      <c r="AO1640" s="13"/>
      <c r="AP1640" s="13"/>
      <c r="AQ1640" s="13"/>
      <c r="AR1640" s="13"/>
      <c r="AS1640" s="13"/>
      <c r="AT1640" s="13"/>
      <c r="AU1640" s="13"/>
      <c r="AV1640" s="13"/>
      <c r="AW1640" s="13"/>
      <c r="AX1640" s="13"/>
      <c r="AY1640" s="13"/>
      <c r="AZ1640" s="13"/>
      <c r="BA1640" s="13"/>
      <c r="BB1640" s="13"/>
      <c r="BC1640" s="13"/>
      <c r="BD1640" s="13"/>
      <c r="BE1640" s="13"/>
      <c r="BF1640" s="13"/>
      <c r="BG1640" s="13"/>
    </row>
    <row r="1641" spans="1:59" x14ac:dyDescent="0.35">
      <c r="A1641" s="13"/>
      <c r="B1641" s="13"/>
      <c r="C1641" s="13"/>
      <c r="D1641" s="13"/>
      <c r="E1641" s="13"/>
      <c r="F1641" s="13"/>
      <c r="G1641" s="13"/>
      <c r="H1641" s="13"/>
      <c r="I1641" s="13"/>
      <c r="J1641" s="13"/>
      <c r="K1641" s="13"/>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c r="AK1641" s="13"/>
      <c r="AL1641" s="13"/>
      <c r="AM1641" s="13"/>
      <c r="AN1641" s="13"/>
      <c r="AO1641" s="13"/>
      <c r="AP1641" s="13"/>
      <c r="AQ1641" s="13"/>
      <c r="AR1641" s="13"/>
      <c r="AS1641" s="13"/>
      <c r="AT1641" s="13"/>
      <c r="AU1641" s="13"/>
      <c r="AV1641" s="13"/>
      <c r="AW1641" s="13"/>
      <c r="AX1641" s="13"/>
      <c r="AY1641" s="13"/>
      <c r="AZ1641" s="13"/>
      <c r="BA1641" s="13"/>
      <c r="BB1641" s="13"/>
      <c r="BC1641" s="13"/>
      <c r="BD1641" s="13"/>
      <c r="BE1641" s="13"/>
      <c r="BF1641" s="13"/>
      <c r="BG1641" s="13"/>
    </row>
    <row r="1642" spans="1:59" x14ac:dyDescent="0.35">
      <c r="A1642" s="13"/>
      <c r="B1642" s="13"/>
      <c r="C1642" s="13"/>
      <c r="D1642" s="13"/>
      <c r="E1642" s="13"/>
      <c r="F1642" s="13"/>
      <c r="G1642" s="13"/>
      <c r="H1642" s="13"/>
      <c r="I1642" s="13"/>
      <c r="J1642" s="13"/>
      <c r="K1642" s="13"/>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c r="AK1642" s="13"/>
      <c r="AL1642" s="13"/>
      <c r="AM1642" s="13"/>
      <c r="AN1642" s="13"/>
      <c r="AO1642" s="13"/>
      <c r="AP1642" s="13"/>
      <c r="AQ1642" s="13"/>
      <c r="AR1642" s="13"/>
      <c r="AS1642" s="13"/>
      <c r="AT1642" s="13"/>
      <c r="AU1642" s="13"/>
      <c r="AV1642" s="13"/>
      <c r="AW1642" s="13"/>
      <c r="AX1642" s="13"/>
      <c r="AY1642" s="13"/>
      <c r="AZ1642" s="13"/>
      <c r="BA1642" s="13"/>
      <c r="BB1642" s="13"/>
      <c r="BC1642" s="13"/>
      <c r="BD1642" s="13"/>
      <c r="BE1642" s="13"/>
      <c r="BF1642" s="13"/>
      <c r="BG1642" s="13"/>
    </row>
    <row r="1643" spans="1:59" x14ac:dyDescent="0.35">
      <c r="A1643" s="13"/>
      <c r="B1643" s="13"/>
      <c r="C1643" s="13"/>
      <c r="D1643" s="13"/>
      <c r="E1643" s="13"/>
      <c r="F1643" s="13"/>
      <c r="G1643" s="13"/>
      <c r="H1643" s="13"/>
      <c r="I1643" s="13"/>
      <c r="J1643" s="13"/>
      <c r="K1643" s="13"/>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c r="AK1643" s="13"/>
      <c r="AL1643" s="13"/>
      <c r="AM1643" s="13"/>
      <c r="AN1643" s="13"/>
      <c r="AO1643" s="13"/>
      <c r="AP1643" s="13"/>
      <c r="AQ1643" s="13"/>
      <c r="AR1643" s="13"/>
      <c r="AS1643" s="13"/>
      <c r="AT1643" s="13"/>
      <c r="AU1643" s="13"/>
      <c r="AV1643" s="13"/>
      <c r="AW1643" s="13"/>
      <c r="AX1643" s="13"/>
      <c r="AY1643" s="13"/>
      <c r="AZ1643" s="13"/>
      <c r="BA1643" s="13"/>
      <c r="BB1643" s="13"/>
      <c r="BC1643" s="13"/>
      <c r="BD1643" s="13"/>
      <c r="BE1643" s="13"/>
      <c r="BF1643" s="13"/>
      <c r="BG1643" s="13"/>
    </row>
    <row r="1644" spans="1:59" x14ac:dyDescent="0.35">
      <c r="A1644" s="13"/>
      <c r="B1644" s="13"/>
      <c r="C1644" s="13"/>
      <c r="D1644" s="13"/>
      <c r="E1644" s="13"/>
      <c r="F1644" s="13"/>
      <c r="G1644" s="13"/>
      <c r="H1644" s="13"/>
      <c r="I1644" s="13"/>
      <c r="J1644" s="13"/>
      <c r="K1644" s="13"/>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c r="AK1644" s="13"/>
      <c r="AL1644" s="13"/>
      <c r="AM1644" s="13"/>
      <c r="AN1644" s="13"/>
      <c r="AO1644" s="13"/>
      <c r="AP1644" s="13"/>
      <c r="AQ1644" s="13"/>
      <c r="AR1644" s="13"/>
      <c r="AS1644" s="13"/>
      <c r="AT1644" s="13"/>
      <c r="AU1644" s="13"/>
      <c r="AV1644" s="13"/>
      <c r="AW1644" s="13"/>
      <c r="AX1644" s="13"/>
      <c r="AY1644" s="13"/>
      <c r="AZ1644" s="13"/>
      <c r="BA1644" s="13"/>
      <c r="BB1644" s="13"/>
      <c r="BC1644" s="13"/>
      <c r="BD1644" s="13"/>
      <c r="BE1644" s="13"/>
      <c r="BF1644" s="13"/>
      <c r="BG1644" s="13"/>
    </row>
    <row r="1645" spans="1:59" x14ac:dyDescent="0.35">
      <c r="A1645" s="13"/>
      <c r="B1645" s="13"/>
      <c r="C1645" s="13"/>
      <c r="D1645" s="13"/>
      <c r="E1645" s="13"/>
      <c r="F1645" s="13"/>
      <c r="G1645" s="13"/>
      <c r="H1645" s="13"/>
      <c r="I1645" s="13"/>
      <c r="J1645" s="13"/>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c r="AK1645" s="13"/>
      <c r="AL1645" s="13"/>
      <c r="AM1645" s="13"/>
      <c r="AN1645" s="13"/>
      <c r="AO1645" s="13"/>
      <c r="AP1645" s="13"/>
      <c r="AQ1645" s="13"/>
      <c r="AR1645" s="13"/>
      <c r="AS1645" s="13"/>
      <c r="AT1645" s="13"/>
      <c r="AU1645" s="13"/>
      <c r="AV1645" s="13"/>
      <c r="AW1645" s="13"/>
      <c r="AX1645" s="13"/>
      <c r="AY1645" s="13"/>
      <c r="AZ1645" s="13"/>
      <c r="BA1645" s="13"/>
      <c r="BB1645" s="13"/>
      <c r="BC1645" s="13"/>
      <c r="BD1645" s="13"/>
      <c r="BE1645" s="13"/>
      <c r="BF1645" s="13"/>
      <c r="BG1645" s="13"/>
    </row>
    <row r="1646" spans="1:59" x14ac:dyDescent="0.35">
      <c r="A1646" s="13"/>
      <c r="B1646" s="13"/>
      <c r="C1646" s="13"/>
      <c r="D1646" s="13"/>
      <c r="E1646" s="13"/>
      <c r="F1646" s="13"/>
      <c r="G1646" s="13"/>
      <c r="H1646" s="13"/>
      <c r="I1646" s="13"/>
      <c r="J1646" s="13"/>
      <c r="K1646" s="13"/>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c r="AK1646" s="13"/>
      <c r="AL1646" s="13"/>
      <c r="AM1646" s="13"/>
      <c r="AN1646" s="13"/>
      <c r="AO1646" s="13"/>
      <c r="AP1646" s="13"/>
      <c r="AQ1646" s="13"/>
      <c r="AR1646" s="13"/>
      <c r="AS1646" s="13"/>
      <c r="AT1646" s="13"/>
      <c r="AU1646" s="13"/>
      <c r="AV1646" s="13"/>
      <c r="AW1646" s="13"/>
      <c r="AX1646" s="13"/>
      <c r="AY1646" s="13"/>
      <c r="AZ1646" s="13"/>
      <c r="BA1646" s="13"/>
      <c r="BB1646" s="13"/>
      <c r="BC1646" s="13"/>
      <c r="BD1646" s="13"/>
      <c r="BE1646" s="13"/>
      <c r="BF1646" s="13"/>
      <c r="BG1646" s="13"/>
    </row>
    <row r="1647" spans="1:59" x14ac:dyDescent="0.35">
      <c r="A1647" s="13"/>
      <c r="B1647" s="13"/>
      <c r="C1647" s="13"/>
      <c r="D1647" s="13"/>
      <c r="E1647" s="13"/>
      <c r="F1647" s="13"/>
      <c r="G1647" s="13"/>
      <c r="H1647" s="13"/>
      <c r="I1647" s="13"/>
      <c r="J1647" s="13"/>
      <c r="K1647" s="13"/>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c r="AK1647" s="13"/>
      <c r="AL1647" s="13"/>
      <c r="AM1647" s="13"/>
      <c r="AN1647" s="13"/>
      <c r="AO1647" s="13"/>
      <c r="AP1647" s="13"/>
      <c r="AQ1647" s="13"/>
      <c r="AR1647" s="13"/>
      <c r="AS1647" s="13"/>
      <c r="AT1647" s="13"/>
      <c r="AU1647" s="13"/>
      <c r="AV1647" s="13"/>
      <c r="AW1647" s="13"/>
      <c r="AX1647" s="13"/>
      <c r="AY1647" s="13"/>
      <c r="AZ1647" s="13"/>
      <c r="BA1647" s="13"/>
      <c r="BB1647" s="13"/>
      <c r="BC1647" s="13"/>
      <c r="BD1647" s="13"/>
      <c r="BE1647" s="13"/>
      <c r="BF1647" s="13"/>
      <c r="BG1647" s="13"/>
    </row>
    <row r="1648" spans="1:59" x14ac:dyDescent="0.35">
      <c r="A1648" s="13"/>
      <c r="B1648" s="13"/>
      <c r="C1648" s="13"/>
      <c r="D1648" s="13"/>
      <c r="E1648" s="13"/>
      <c r="F1648" s="13"/>
      <c r="G1648" s="13"/>
      <c r="H1648" s="13"/>
      <c r="I1648" s="13"/>
      <c r="J1648" s="13"/>
      <c r="K1648" s="13"/>
      <c r="L1648" s="13"/>
      <c r="M1648" s="13"/>
      <c r="N1648" s="13"/>
      <c r="O1648" s="13"/>
      <c r="P1648" s="13"/>
      <c r="Q1648" s="13"/>
      <c r="R1648" s="13"/>
      <c r="S1648" s="13"/>
      <c r="T1648" s="13"/>
      <c r="U1648" s="13"/>
      <c r="V1648" s="13"/>
      <c r="W1648" s="13"/>
      <c r="X1648" s="13"/>
      <c r="Y1648" s="13"/>
      <c r="Z1648" s="13"/>
      <c r="AA1648" s="13"/>
      <c r="AB1648" s="13"/>
      <c r="AC1648" s="13"/>
      <c r="AD1648" s="13"/>
      <c r="AE1648" s="13"/>
      <c r="AF1648" s="13"/>
      <c r="AG1648" s="13"/>
      <c r="AH1648" s="13"/>
      <c r="AI1648" s="13"/>
      <c r="AJ1648" s="13"/>
      <c r="AK1648" s="13"/>
      <c r="AL1648" s="13"/>
      <c r="AM1648" s="13"/>
      <c r="AN1648" s="13"/>
      <c r="AO1648" s="13"/>
      <c r="AP1648" s="13"/>
      <c r="AQ1648" s="13"/>
      <c r="AR1648" s="13"/>
      <c r="AS1648" s="13"/>
      <c r="AT1648" s="13"/>
      <c r="AU1648" s="13"/>
      <c r="AV1648" s="13"/>
      <c r="AW1648" s="13"/>
      <c r="AX1648" s="13"/>
      <c r="AY1648" s="13"/>
      <c r="AZ1648" s="13"/>
      <c r="BA1648" s="13"/>
      <c r="BB1648" s="13"/>
      <c r="BC1648" s="13"/>
      <c r="BD1648" s="13"/>
      <c r="BE1648" s="13"/>
      <c r="BF1648" s="13"/>
      <c r="BG1648" s="13"/>
    </row>
    <row r="1649" spans="1:59" x14ac:dyDescent="0.35">
      <c r="A1649" s="13"/>
      <c r="B1649" s="13"/>
      <c r="C1649" s="13"/>
      <c r="D1649" s="13"/>
      <c r="E1649" s="13"/>
      <c r="F1649" s="13"/>
      <c r="G1649" s="13"/>
      <c r="H1649" s="13"/>
      <c r="I1649" s="13"/>
      <c r="J1649" s="13"/>
      <c r="K1649" s="13"/>
      <c r="L1649" s="13"/>
      <c r="M1649" s="13"/>
      <c r="N1649" s="13"/>
      <c r="O1649" s="13"/>
      <c r="P1649" s="13"/>
      <c r="Q1649" s="13"/>
      <c r="R1649" s="13"/>
      <c r="S1649" s="13"/>
      <c r="T1649" s="13"/>
      <c r="U1649" s="13"/>
      <c r="V1649" s="13"/>
      <c r="W1649" s="13"/>
      <c r="X1649" s="13"/>
      <c r="Y1649" s="13"/>
      <c r="Z1649" s="13"/>
      <c r="AA1649" s="13"/>
      <c r="AB1649" s="13"/>
      <c r="AC1649" s="13"/>
      <c r="AD1649" s="13"/>
      <c r="AE1649" s="13"/>
      <c r="AF1649" s="13"/>
      <c r="AG1649" s="13"/>
      <c r="AH1649" s="13"/>
      <c r="AI1649" s="13"/>
      <c r="AJ1649" s="13"/>
      <c r="AK1649" s="13"/>
      <c r="AL1649" s="13"/>
      <c r="AM1649" s="13"/>
      <c r="AN1649" s="13"/>
      <c r="AO1649" s="13"/>
      <c r="AP1649" s="13"/>
      <c r="AQ1649" s="13"/>
      <c r="AR1649" s="13"/>
      <c r="AS1649" s="13"/>
      <c r="AT1649" s="13"/>
      <c r="AU1649" s="13"/>
      <c r="AV1649" s="13"/>
      <c r="AW1649" s="13"/>
      <c r="AX1649" s="13"/>
      <c r="AY1649" s="13"/>
      <c r="AZ1649" s="13"/>
      <c r="BA1649" s="13"/>
      <c r="BB1649" s="13"/>
      <c r="BC1649" s="13"/>
      <c r="BD1649" s="13"/>
      <c r="BE1649" s="13"/>
      <c r="BF1649" s="13"/>
      <c r="BG1649" s="13"/>
    </row>
    <row r="1650" spans="1:59" x14ac:dyDescent="0.35">
      <c r="A1650" s="13"/>
      <c r="B1650" s="13"/>
      <c r="C1650" s="13"/>
      <c r="D1650" s="13"/>
      <c r="E1650" s="13"/>
      <c r="F1650" s="13"/>
      <c r="G1650" s="13"/>
      <c r="H1650" s="13"/>
      <c r="I1650" s="13"/>
      <c r="J1650" s="13"/>
      <c r="K1650" s="13"/>
      <c r="L1650" s="13"/>
      <c r="M1650" s="13"/>
      <c r="N1650" s="13"/>
      <c r="O1650" s="13"/>
      <c r="P1650" s="13"/>
      <c r="Q1650" s="13"/>
      <c r="R1650" s="13"/>
      <c r="S1650" s="13"/>
      <c r="T1650" s="13"/>
      <c r="U1650" s="13"/>
      <c r="V1650" s="13"/>
      <c r="W1650" s="13"/>
      <c r="X1650" s="13"/>
      <c r="Y1650" s="13"/>
      <c r="Z1650" s="13"/>
      <c r="AA1650" s="13"/>
      <c r="AB1650" s="13"/>
      <c r="AC1650" s="13"/>
      <c r="AD1650" s="13"/>
      <c r="AE1650" s="13"/>
      <c r="AF1650" s="13"/>
      <c r="AG1650" s="13"/>
      <c r="AH1650" s="13"/>
      <c r="AI1650" s="13"/>
      <c r="AJ1650" s="13"/>
      <c r="AK1650" s="13"/>
      <c r="AL1650" s="13"/>
      <c r="AM1650" s="13"/>
      <c r="AN1650" s="13"/>
      <c r="AO1650" s="13"/>
      <c r="AP1650" s="13"/>
      <c r="AQ1650" s="13"/>
      <c r="AR1650" s="13"/>
      <c r="AS1650" s="13"/>
      <c r="AT1650" s="13"/>
      <c r="AU1650" s="13"/>
      <c r="AV1650" s="13"/>
      <c r="AW1650" s="13"/>
      <c r="AX1650" s="13"/>
      <c r="AY1650" s="13"/>
      <c r="AZ1650" s="13"/>
      <c r="BA1650" s="13"/>
      <c r="BB1650" s="13"/>
      <c r="BC1650" s="13"/>
      <c r="BD1650" s="13"/>
      <c r="BE1650" s="13"/>
      <c r="BF1650" s="13"/>
      <c r="BG1650" s="13"/>
    </row>
    <row r="1651" spans="1:59" x14ac:dyDescent="0.35">
      <c r="A1651" s="13"/>
      <c r="B1651" s="13"/>
      <c r="C1651" s="13"/>
      <c r="D1651" s="13"/>
      <c r="E1651" s="13"/>
      <c r="F1651" s="13"/>
      <c r="G1651" s="13"/>
      <c r="H1651" s="13"/>
      <c r="I1651" s="13"/>
      <c r="J1651" s="13"/>
      <c r="K1651" s="13"/>
      <c r="L1651" s="13"/>
      <c r="M1651" s="13"/>
      <c r="N1651" s="13"/>
      <c r="O1651" s="13"/>
      <c r="P1651" s="13"/>
      <c r="Q1651" s="13"/>
      <c r="R1651" s="13"/>
      <c r="S1651" s="13"/>
      <c r="T1651" s="13"/>
      <c r="U1651" s="13"/>
      <c r="V1651" s="13"/>
      <c r="W1651" s="13"/>
      <c r="X1651" s="13"/>
      <c r="Y1651" s="13"/>
      <c r="Z1651" s="13"/>
      <c r="AA1651" s="13"/>
      <c r="AB1651" s="13"/>
      <c r="AC1651" s="13"/>
      <c r="AD1651" s="13"/>
      <c r="AE1651" s="13"/>
      <c r="AF1651" s="13"/>
      <c r="AG1651" s="13"/>
      <c r="AH1651" s="13"/>
      <c r="AI1651" s="13"/>
      <c r="AJ1651" s="13"/>
      <c r="AK1651" s="13"/>
      <c r="AL1651" s="13"/>
      <c r="AM1651" s="13"/>
      <c r="AN1651" s="13"/>
      <c r="AO1651" s="13"/>
      <c r="AP1651" s="13"/>
      <c r="AQ1651" s="13"/>
      <c r="AR1651" s="13"/>
      <c r="AS1651" s="13"/>
      <c r="AT1651" s="13"/>
      <c r="AU1651" s="13"/>
      <c r="AV1651" s="13"/>
      <c r="AW1651" s="13"/>
      <c r="AX1651" s="13"/>
      <c r="AY1651" s="13"/>
      <c r="AZ1651" s="13"/>
      <c r="BA1651" s="13"/>
      <c r="BB1651" s="13"/>
      <c r="BC1651" s="13"/>
      <c r="BD1651" s="13"/>
      <c r="BE1651" s="13"/>
      <c r="BF1651" s="13"/>
      <c r="BG1651" s="13"/>
    </row>
    <row r="1652" spans="1:59" x14ac:dyDescent="0.35">
      <c r="A1652" s="13"/>
      <c r="B1652" s="13"/>
      <c r="C1652" s="13"/>
      <c r="D1652" s="13"/>
      <c r="E1652" s="13"/>
      <c r="F1652" s="13"/>
      <c r="G1652" s="13"/>
      <c r="H1652" s="13"/>
      <c r="I1652" s="13"/>
      <c r="J1652" s="13"/>
      <c r="K1652" s="13"/>
      <c r="L1652" s="13"/>
      <c r="M1652" s="13"/>
      <c r="N1652" s="13"/>
      <c r="O1652" s="13"/>
      <c r="P1652" s="13"/>
      <c r="Q1652" s="13"/>
      <c r="R1652" s="13"/>
      <c r="S1652" s="13"/>
      <c r="T1652" s="13"/>
      <c r="U1652" s="13"/>
      <c r="V1652" s="13"/>
      <c r="W1652" s="13"/>
      <c r="X1652" s="13"/>
      <c r="Y1652" s="13"/>
      <c r="Z1652" s="13"/>
      <c r="AA1652" s="13"/>
      <c r="AB1652" s="13"/>
      <c r="AC1652" s="13"/>
      <c r="AD1652" s="13"/>
      <c r="AE1652" s="13"/>
      <c r="AF1652" s="13"/>
      <c r="AG1652" s="13"/>
      <c r="AH1652" s="13"/>
      <c r="AI1652" s="13"/>
      <c r="AJ1652" s="13"/>
      <c r="AK1652" s="13"/>
      <c r="AL1652" s="13"/>
      <c r="AM1652" s="13"/>
      <c r="AN1652" s="13"/>
      <c r="AO1652" s="13"/>
      <c r="AP1652" s="13"/>
      <c r="AQ1652" s="13"/>
      <c r="AR1652" s="13"/>
      <c r="AS1652" s="13"/>
      <c r="AT1652" s="13"/>
      <c r="AU1652" s="13"/>
      <c r="AV1652" s="13"/>
      <c r="AW1652" s="13"/>
      <c r="AX1652" s="13"/>
      <c r="AY1652" s="13"/>
      <c r="AZ1652" s="13"/>
      <c r="BA1652" s="13"/>
      <c r="BB1652" s="13"/>
      <c r="BC1652" s="13"/>
      <c r="BD1652" s="13"/>
      <c r="BE1652" s="13"/>
      <c r="BF1652" s="13"/>
      <c r="BG1652" s="13"/>
    </row>
    <row r="1653" spans="1:59" x14ac:dyDescent="0.35">
      <c r="A1653" s="13"/>
      <c r="B1653" s="13"/>
      <c r="C1653" s="13"/>
      <c r="D1653" s="13"/>
      <c r="E1653" s="13"/>
      <c r="F1653" s="13"/>
      <c r="G1653" s="13"/>
      <c r="H1653" s="13"/>
      <c r="I1653" s="13"/>
      <c r="J1653" s="13"/>
      <c r="K1653" s="13"/>
      <c r="L1653" s="13"/>
      <c r="M1653" s="13"/>
      <c r="N1653" s="13"/>
      <c r="O1653" s="13"/>
      <c r="P1653" s="13"/>
      <c r="Q1653" s="13"/>
      <c r="R1653" s="13"/>
      <c r="S1653" s="13"/>
      <c r="T1653" s="13"/>
      <c r="U1653" s="13"/>
      <c r="V1653" s="13"/>
      <c r="W1653" s="13"/>
      <c r="X1653" s="13"/>
      <c r="Y1653" s="13"/>
      <c r="Z1653" s="13"/>
      <c r="AA1653" s="13"/>
      <c r="AB1653" s="13"/>
      <c r="AC1653" s="13"/>
      <c r="AD1653" s="13"/>
      <c r="AE1653" s="13"/>
      <c r="AF1653" s="13"/>
      <c r="AG1653" s="13"/>
      <c r="AH1653" s="13"/>
      <c r="AI1653" s="13"/>
      <c r="AJ1653" s="13"/>
      <c r="AK1653" s="13"/>
      <c r="AL1653" s="13"/>
      <c r="AM1653" s="13"/>
      <c r="AN1653" s="13"/>
      <c r="AO1653" s="13"/>
      <c r="AP1653" s="13"/>
      <c r="AQ1653" s="13"/>
      <c r="AR1653" s="13"/>
      <c r="AS1653" s="13"/>
      <c r="AT1653" s="13"/>
      <c r="AU1653" s="13"/>
      <c r="AV1653" s="13"/>
      <c r="AW1653" s="13"/>
      <c r="AX1653" s="13"/>
      <c r="AY1653" s="13"/>
      <c r="AZ1653" s="13"/>
      <c r="BA1653" s="13"/>
      <c r="BB1653" s="13"/>
      <c r="BC1653" s="13"/>
      <c r="BD1653" s="13"/>
      <c r="BE1653" s="13"/>
      <c r="BF1653" s="13"/>
      <c r="BG1653" s="13"/>
    </row>
    <row r="1654" spans="1:59" x14ac:dyDescent="0.35">
      <c r="A1654" s="13"/>
      <c r="B1654" s="13"/>
      <c r="C1654" s="13"/>
      <c r="D1654" s="13"/>
      <c r="E1654" s="13"/>
      <c r="F1654" s="13"/>
      <c r="G1654" s="13"/>
      <c r="H1654" s="13"/>
      <c r="I1654" s="13"/>
      <c r="J1654" s="13"/>
      <c r="K1654" s="13"/>
      <c r="L1654" s="13"/>
      <c r="M1654" s="13"/>
      <c r="N1654" s="13"/>
      <c r="O1654" s="13"/>
      <c r="P1654" s="13"/>
      <c r="Q1654" s="13"/>
      <c r="R1654" s="13"/>
      <c r="S1654" s="13"/>
      <c r="T1654" s="13"/>
      <c r="U1654" s="13"/>
      <c r="V1654" s="13"/>
      <c r="W1654" s="13"/>
      <c r="X1654" s="13"/>
      <c r="Y1654" s="13"/>
      <c r="Z1654" s="13"/>
      <c r="AA1654" s="13"/>
      <c r="AB1654" s="13"/>
      <c r="AC1654" s="13"/>
      <c r="AD1654" s="13"/>
      <c r="AE1654" s="13"/>
      <c r="AF1654" s="13"/>
      <c r="AG1654" s="13"/>
      <c r="AH1654" s="13"/>
      <c r="AI1654" s="13"/>
      <c r="AJ1654" s="13"/>
      <c r="AK1654" s="13"/>
      <c r="AL1654" s="13"/>
      <c r="AM1654" s="13"/>
      <c r="AN1654" s="13"/>
      <c r="AO1654" s="13"/>
      <c r="AP1654" s="13"/>
      <c r="AQ1654" s="13"/>
      <c r="AR1654" s="13"/>
      <c r="AS1654" s="13"/>
      <c r="AT1654" s="13"/>
      <c r="AU1654" s="13"/>
      <c r="AV1654" s="13"/>
      <c r="AW1654" s="13"/>
      <c r="AX1654" s="13"/>
      <c r="AY1654" s="13"/>
      <c r="AZ1654" s="13"/>
      <c r="BA1654" s="13"/>
      <c r="BB1654" s="13"/>
      <c r="BC1654" s="13"/>
      <c r="BD1654" s="13"/>
      <c r="BE1654" s="13"/>
      <c r="BF1654" s="13"/>
      <c r="BG1654" s="13"/>
    </row>
    <row r="1655" spans="1:59" x14ac:dyDescent="0.35">
      <c r="A1655" s="13"/>
      <c r="B1655" s="13"/>
      <c r="C1655" s="13"/>
      <c r="D1655" s="13"/>
      <c r="E1655" s="13"/>
      <c r="F1655" s="13"/>
      <c r="G1655" s="13"/>
      <c r="H1655" s="13"/>
      <c r="I1655" s="13"/>
      <c r="J1655" s="13"/>
      <c r="K1655" s="13"/>
      <c r="L1655" s="13"/>
      <c r="M1655" s="13"/>
      <c r="N1655" s="13"/>
      <c r="O1655" s="13"/>
      <c r="P1655" s="13"/>
      <c r="Q1655" s="13"/>
      <c r="R1655" s="13"/>
      <c r="S1655" s="13"/>
      <c r="T1655" s="13"/>
      <c r="U1655" s="13"/>
      <c r="V1655" s="13"/>
      <c r="W1655" s="13"/>
      <c r="X1655" s="13"/>
      <c r="Y1655" s="13"/>
      <c r="Z1655" s="13"/>
      <c r="AA1655" s="13"/>
      <c r="AB1655" s="13"/>
      <c r="AC1655" s="13"/>
      <c r="AD1655" s="13"/>
      <c r="AE1655" s="13"/>
      <c r="AF1655" s="13"/>
      <c r="AG1655" s="13"/>
      <c r="AH1655" s="13"/>
      <c r="AI1655" s="13"/>
      <c r="AJ1655" s="13"/>
      <c r="AK1655" s="13"/>
      <c r="AL1655" s="13"/>
      <c r="AM1655" s="13"/>
      <c r="AN1655" s="13"/>
      <c r="AO1655" s="13"/>
      <c r="AP1655" s="13"/>
      <c r="AQ1655" s="13"/>
      <c r="AR1655" s="13"/>
      <c r="AS1655" s="13"/>
      <c r="AT1655" s="13"/>
      <c r="AU1655" s="13"/>
      <c r="AV1655" s="13"/>
      <c r="AW1655" s="13"/>
      <c r="AX1655" s="13"/>
      <c r="AY1655" s="13"/>
      <c r="AZ1655" s="13"/>
      <c r="BA1655" s="13"/>
      <c r="BB1655" s="13"/>
      <c r="BC1655" s="13"/>
      <c r="BD1655" s="13"/>
      <c r="BE1655" s="13"/>
      <c r="BF1655" s="13"/>
      <c r="BG1655" s="13"/>
    </row>
    <row r="1656" spans="1:59" x14ac:dyDescent="0.35">
      <c r="A1656" s="13"/>
      <c r="B1656" s="13"/>
      <c r="C1656" s="13"/>
      <c r="D1656" s="13"/>
      <c r="E1656" s="13"/>
      <c r="F1656" s="13"/>
      <c r="G1656" s="13"/>
      <c r="H1656" s="13"/>
      <c r="I1656" s="13"/>
      <c r="J1656" s="13"/>
      <c r="K1656" s="13"/>
      <c r="L1656" s="13"/>
      <c r="M1656" s="13"/>
      <c r="N1656" s="13"/>
      <c r="O1656" s="13"/>
      <c r="P1656" s="13"/>
      <c r="Q1656" s="13"/>
      <c r="R1656" s="13"/>
      <c r="S1656" s="13"/>
      <c r="T1656" s="13"/>
      <c r="U1656" s="13"/>
      <c r="V1656" s="13"/>
      <c r="W1656" s="13"/>
      <c r="X1656" s="13"/>
      <c r="Y1656" s="13"/>
      <c r="Z1656" s="13"/>
      <c r="AA1656" s="13"/>
      <c r="AB1656" s="13"/>
      <c r="AC1656" s="13"/>
      <c r="AD1656" s="13"/>
      <c r="AE1656" s="13"/>
      <c r="AF1656" s="13"/>
      <c r="AG1656" s="13"/>
      <c r="AH1656" s="13"/>
      <c r="AI1656" s="13"/>
      <c r="AJ1656" s="13"/>
      <c r="AK1656" s="13"/>
      <c r="AL1656" s="13"/>
      <c r="AM1656" s="13"/>
      <c r="AN1656" s="13"/>
      <c r="AO1656" s="13"/>
      <c r="AP1656" s="13"/>
      <c r="AQ1656" s="13"/>
      <c r="AR1656" s="13"/>
      <c r="AS1656" s="13"/>
      <c r="AT1656" s="13"/>
      <c r="AU1656" s="13"/>
      <c r="AV1656" s="13"/>
      <c r="AW1656" s="13"/>
      <c r="AX1656" s="13"/>
      <c r="AY1656" s="13"/>
      <c r="AZ1656" s="13"/>
      <c r="BA1656" s="13"/>
      <c r="BB1656" s="13"/>
      <c r="BC1656" s="13"/>
      <c r="BD1656" s="13"/>
      <c r="BE1656" s="13"/>
      <c r="BF1656" s="13"/>
      <c r="BG1656" s="13"/>
    </row>
    <row r="1657" spans="1:59" x14ac:dyDescent="0.35">
      <c r="A1657" s="13"/>
      <c r="B1657" s="13"/>
      <c r="C1657" s="13"/>
      <c r="D1657" s="13"/>
      <c r="E1657" s="13"/>
      <c r="F1657" s="13"/>
      <c r="G1657" s="13"/>
      <c r="H1657" s="13"/>
      <c r="I1657" s="13"/>
      <c r="J1657" s="13"/>
      <c r="K1657" s="13"/>
      <c r="L1657" s="13"/>
      <c r="M1657" s="13"/>
      <c r="N1657" s="13"/>
      <c r="O1657" s="13"/>
      <c r="P1657" s="13"/>
      <c r="Q1657" s="13"/>
      <c r="R1657" s="13"/>
      <c r="S1657" s="13"/>
      <c r="T1657" s="13"/>
      <c r="U1657" s="13"/>
      <c r="V1657" s="13"/>
      <c r="W1657" s="13"/>
      <c r="X1657" s="13"/>
      <c r="Y1657" s="13"/>
      <c r="Z1657" s="13"/>
      <c r="AA1657" s="13"/>
      <c r="AB1657" s="13"/>
      <c r="AC1657" s="13"/>
      <c r="AD1657" s="13"/>
      <c r="AE1657" s="13"/>
      <c r="AF1657" s="13"/>
      <c r="AG1657" s="13"/>
      <c r="AH1657" s="13"/>
      <c r="AI1657" s="13"/>
      <c r="AJ1657" s="13"/>
      <c r="AK1657" s="13"/>
      <c r="AL1657" s="13"/>
      <c r="AM1657" s="13"/>
      <c r="AN1657" s="13"/>
      <c r="AO1657" s="13"/>
      <c r="AP1657" s="13"/>
      <c r="AQ1657" s="13"/>
      <c r="AR1657" s="13"/>
      <c r="AS1657" s="13"/>
      <c r="AT1657" s="13"/>
      <c r="AU1657" s="13"/>
      <c r="AV1657" s="13"/>
      <c r="AW1657" s="13"/>
      <c r="AX1657" s="13"/>
      <c r="AY1657" s="13"/>
      <c r="AZ1657" s="13"/>
      <c r="BA1657" s="13"/>
      <c r="BB1657" s="13"/>
      <c r="BC1657" s="13"/>
      <c r="BD1657" s="13"/>
      <c r="BE1657" s="13"/>
      <c r="BF1657" s="13"/>
      <c r="BG1657" s="13"/>
    </row>
    <row r="1658" spans="1:59" x14ac:dyDescent="0.35">
      <c r="A1658" s="13"/>
      <c r="B1658" s="13"/>
      <c r="C1658" s="13"/>
      <c r="D1658" s="13"/>
      <c r="E1658" s="13"/>
      <c r="F1658" s="13"/>
      <c r="G1658" s="13"/>
      <c r="H1658" s="13"/>
      <c r="I1658" s="13"/>
      <c r="J1658" s="13"/>
      <c r="K1658" s="13"/>
      <c r="L1658" s="13"/>
      <c r="M1658" s="13"/>
      <c r="N1658" s="13"/>
      <c r="O1658" s="13"/>
      <c r="P1658" s="13"/>
      <c r="Q1658" s="13"/>
      <c r="R1658" s="13"/>
      <c r="S1658" s="13"/>
      <c r="T1658" s="13"/>
      <c r="U1658" s="13"/>
      <c r="V1658" s="13"/>
      <c r="W1658" s="13"/>
      <c r="X1658" s="13"/>
      <c r="Y1658" s="13"/>
      <c r="Z1658" s="13"/>
      <c r="AA1658" s="13"/>
      <c r="AB1658" s="13"/>
      <c r="AC1658" s="13"/>
      <c r="AD1658" s="13"/>
      <c r="AE1658" s="13"/>
      <c r="AF1658" s="13"/>
      <c r="AG1658" s="13"/>
      <c r="AH1658" s="13"/>
      <c r="AI1658" s="13"/>
      <c r="AJ1658" s="13"/>
      <c r="AK1658" s="13"/>
      <c r="AL1658" s="13"/>
      <c r="AM1658" s="13"/>
      <c r="AN1658" s="13"/>
      <c r="AO1658" s="13"/>
      <c r="AP1658" s="13"/>
      <c r="AQ1658" s="13"/>
      <c r="AR1658" s="13"/>
      <c r="AS1658" s="13"/>
      <c r="AT1658" s="13"/>
      <c r="AU1658" s="13"/>
      <c r="AV1658" s="13"/>
      <c r="AW1658" s="13"/>
      <c r="AX1658" s="13"/>
      <c r="AY1658" s="13"/>
      <c r="AZ1658" s="13"/>
      <c r="BA1658" s="13"/>
      <c r="BB1658" s="13"/>
      <c r="BC1658" s="13"/>
      <c r="BD1658" s="13"/>
      <c r="BE1658" s="13"/>
      <c r="BF1658" s="13"/>
      <c r="BG1658" s="13"/>
    </row>
    <row r="1659" spans="1:59" x14ac:dyDescent="0.35">
      <c r="A1659" s="13"/>
      <c r="B1659" s="13"/>
      <c r="C1659" s="13"/>
      <c r="D1659" s="13"/>
      <c r="E1659" s="13"/>
      <c r="F1659" s="13"/>
      <c r="G1659" s="13"/>
      <c r="H1659" s="13"/>
      <c r="I1659" s="13"/>
      <c r="J1659" s="13"/>
      <c r="K1659" s="13"/>
      <c r="L1659" s="13"/>
      <c r="M1659" s="13"/>
      <c r="N1659" s="13"/>
      <c r="O1659" s="13"/>
      <c r="P1659" s="13"/>
      <c r="Q1659" s="13"/>
      <c r="R1659" s="13"/>
      <c r="S1659" s="13"/>
      <c r="T1659" s="13"/>
      <c r="U1659" s="13"/>
      <c r="V1659" s="13"/>
      <c r="W1659" s="13"/>
      <c r="X1659" s="13"/>
      <c r="Y1659" s="13"/>
      <c r="Z1659" s="13"/>
      <c r="AA1659" s="13"/>
      <c r="AB1659" s="13"/>
      <c r="AC1659" s="13"/>
      <c r="AD1659" s="13"/>
      <c r="AE1659" s="13"/>
      <c r="AF1659" s="13"/>
      <c r="AG1659" s="13"/>
      <c r="AH1659" s="13"/>
      <c r="AI1659" s="13"/>
      <c r="AJ1659" s="13"/>
      <c r="AK1659" s="13"/>
      <c r="AL1659" s="13"/>
      <c r="AM1659" s="13"/>
      <c r="AN1659" s="13"/>
      <c r="AO1659" s="13"/>
      <c r="AP1659" s="13"/>
      <c r="AQ1659" s="13"/>
      <c r="AR1659" s="13"/>
      <c r="AS1659" s="13"/>
      <c r="AT1659" s="13"/>
      <c r="AU1659" s="13"/>
      <c r="AV1659" s="13"/>
      <c r="AW1659" s="13"/>
      <c r="AX1659" s="13"/>
      <c r="AY1659" s="13"/>
      <c r="AZ1659" s="13"/>
      <c r="BA1659" s="13"/>
      <c r="BB1659" s="13"/>
      <c r="BC1659" s="13"/>
      <c r="BD1659" s="13"/>
      <c r="BE1659" s="13"/>
      <c r="BF1659" s="13"/>
      <c r="BG1659" s="13"/>
    </row>
    <row r="1660" spans="1:59" x14ac:dyDescent="0.35">
      <c r="A1660" s="13"/>
      <c r="B1660" s="13"/>
      <c r="C1660" s="13"/>
      <c r="D1660" s="13"/>
      <c r="E1660" s="13"/>
      <c r="F1660" s="13"/>
      <c r="G1660" s="13"/>
      <c r="H1660" s="13"/>
      <c r="I1660" s="13"/>
      <c r="J1660" s="13"/>
      <c r="K1660" s="13"/>
      <c r="L1660" s="13"/>
      <c r="M1660" s="13"/>
      <c r="N1660" s="13"/>
      <c r="O1660" s="13"/>
      <c r="P1660" s="13"/>
      <c r="Q1660" s="13"/>
      <c r="R1660" s="13"/>
      <c r="S1660" s="13"/>
      <c r="T1660" s="13"/>
      <c r="U1660" s="13"/>
      <c r="V1660" s="13"/>
      <c r="W1660" s="13"/>
      <c r="X1660" s="13"/>
      <c r="Y1660" s="13"/>
      <c r="Z1660" s="13"/>
      <c r="AA1660" s="13"/>
      <c r="AB1660" s="13"/>
      <c r="AC1660" s="13"/>
      <c r="AD1660" s="13"/>
      <c r="AE1660" s="13"/>
      <c r="AF1660" s="13"/>
      <c r="AG1660" s="13"/>
      <c r="AH1660" s="13"/>
      <c r="AI1660" s="13"/>
      <c r="AJ1660" s="13"/>
      <c r="AK1660" s="13"/>
      <c r="AL1660" s="13"/>
      <c r="AM1660" s="13"/>
      <c r="AN1660" s="13"/>
      <c r="AO1660" s="13"/>
      <c r="AP1660" s="13"/>
      <c r="AQ1660" s="13"/>
      <c r="AR1660" s="13"/>
      <c r="AS1660" s="13"/>
      <c r="AT1660" s="13"/>
      <c r="AU1660" s="13"/>
      <c r="AV1660" s="13"/>
      <c r="AW1660" s="13"/>
      <c r="AX1660" s="13"/>
      <c r="AY1660" s="13"/>
      <c r="AZ1660" s="13"/>
      <c r="BA1660" s="13"/>
      <c r="BB1660" s="13"/>
      <c r="BC1660" s="13"/>
      <c r="BD1660" s="13"/>
      <c r="BE1660" s="13"/>
      <c r="BF1660" s="13"/>
      <c r="BG1660" s="13"/>
    </row>
    <row r="1661" spans="1:59" x14ac:dyDescent="0.35">
      <c r="A1661" s="13"/>
      <c r="B1661" s="13"/>
      <c r="C1661" s="13"/>
      <c r="D1661" s="13"/>
      <c r="E1661" s="13"/>
      <c r="F1661" s="13"/>
      <c r="G1661" s="13"/>
      <c r="H1661" s="13"/>
      <c r="I1661" s="13"/>
      <c r="J1661" s="13"/>
      <c r="K1661" s="13"/>
      <c r="L1661" s="13"/>
      <c r="M1661" s="13"/>
      <c r="N1661" s="13"/>
      <c r="O1661" s="13"/>
      <c r="P1661" s="13"/>
      <c r="Q1661" s="13"/>
      <c r="R1661" s="13"/>
      <c r="S1661" s="13"/>
      <c r="T1661" s="13"/>
      <c r="U1661" s="13"/>
      <c r="V1661" s="13"/>
      <c r="W1661" s="13"/>
      <c r="X1661" s="13"/>
      <c r="Y1661" s="13"/>
      <c r="Z1661" s="13"/>
      <c r="AA1661" s="13"/>
      <c r="AB1661" s="13"/>
      <c r="AC1661" s="13"/>
      <c r="AD1661" s="13"/>
      <c r="AE1661" s="13"/>
      <c r="AF1661" s="13"/>
      <c r="AG1661" s="13"/>
      <c r="AH1661" s="13"/>
      <c r="AI1661" s="13"/>
      <c r="AJ1661" s="13"/>
      <c r="AK1661" s="13"/>
      <c r="AL1661" s="13"/>
      <c r="AM1661" s="13"/>
      <c r="AN1661" s="13"/>
      <c r="AO1661" s="13"/>
      <c r="AP1661" s="13"/>
      <c r="AQ1661" s="13"/>
      <c r="AR1661" s="13"/>
      <c r="AS1661" s="13"/>
      <c r="AT1661" s="13"/>
      <c r="AU1661" s="13"/>
      <c r="AV1661" s="13"/>
      <c r="AW1661" s="13"/>
      <c r="AX1661" s="13"/>
      <c r="AY1661" s="13"/>
      <c r="AZ1661" s="13"/>
      <c r="BA1661" s="13"/>
      <c r="BB1661" s="13"/>
      <c r="BC1661" s="13"/>
      <c r="BD1661" s="13"/>
      <c r="BE1661" s="13"/>
      <c r="BF1661" s="13"/>
      <c r="BG1661" s="13"/>
    </row>
    <row r="1662" spans="1:59" x14ac:dyDescent="0.35">
      <c r="A1662" s="13"/>
      <c r="B1662" s="13"/>
      <c r="C1662" s="13"/>
      <c r="D1662" s="13"/>
      <c r="E1662" s="13"/>
      <c r="F1662" s="13"/>
      <c r="G1662" s="13"/>
      <c r="H1662" s="13"/>
      <c r="I1662" s="13"/>
      <c r="J1662" s="13"/>
      <c r="K1662" s="13"/>
      <c r="L1662" s="13"/>
      <c r="M1662" s="13"/>
      <c r="N1662" s="13"/>
      <c r="O1662" s="13"/>
      <c r="P1662" s="13"/>
      <c r="Q1662" s="13"/>
      <c r="R1662" s="13"/>
      <c r="S1662" s="13"/>
      <c r="T1662" s="13"/>
      <c r="U1662" s="13"/>
      <c r="V1662" s="13"/>
      <c r="W1662" s="13"/>
      <c r="X1662" s="13"/>
      <c r="Y1662" s="13"/>
      <c r="Z1662" s="13"/>
      <c r="AA1662" s="13"/>
      <c r="AB1662" s="13"/>
      <c r="AC1662" s="13"/>
      <c r="AD1662" s="13"/>
      <c r="AE1662" s="13"/>
      <c r="AF1662" s="13"/>
      <c r="AG1662" s="13"/>
      <c r="AH1662" s="13"/>
      <c r="AI1662" s="13"/>
      <c r="AJ1662" s="13"/>
      <c r="AK1662" s="13"/>
      <c r="AL1662" s="13"/>
      <c r="AM1662" s="13"/>
      <c r="AN1662" s="13"/>
      <c r="AO1662" s="13"/>
      <c r="AP1662" s="13"/>
      <c r="AQ1662" s="13"/>
      <c r="AR1662" s="13"/>
      <c r="AS1662" s="13"/>
      <c r="AT1662" s="13"/>
      <c r="AU1662" s="13"/>
      <c r="AV1662" s="13"/>
      <c r="AW1662" s="13"/>
      <c r="AX1662" s="13"/>
      <c r="AY1662" s="13"/>
      <c r="AZ1662" s="13"/>
      <c r="BA1662" s="13"/>
      <c r="BB1662" s="13"/>
      <c r="BC1662" s="13"/>
      <c r="BD1662" s="13"/>
      <c r="BE1662" s="13"/>
      <c r="BF1662" s="13"/>
      <c r="BG1662" s="13"/>
    </row>
    <row r="1663" spans="1:59" x14ac:dyDescent="0.35">
      <c r="A1663" s="13"/>
      <c r="B1663" s="13"/>
      <c r="C1663" s="13"/>
      <c r="D1663" s="13"/>
      <c r="E1663" s="13"/>
      <c r="F1663" s="13"/>
      <c r="G1663" s="13"/>
      <c r="H1663" s="13"/>
      <c r="I1663" s="13"/>
      <c r="J1663" s="13"/>
      <c r="K1663" s="13"/>
      <c r="L1663" s="13"/>
      <c r="M1663" s="13"/>
      <c r="N1663" s="13"/>
      <c r="O1663" s="13"/>
      <c r="P1663" s="13"/>
      <c r="Q1663" s="13"/>
      <c r="R1663" s="13"/>
      <c r="S1663" s="13"/>
      <c r="T1663" s="13"/>
      <c r="U1663" s="13"/>
      <c r="V1663" s="13"/>
      <c r="W1663" s="13"/>
      <c r="X1663" s="13"/>
      <c r="Y1663" s="13"/>
      <c r="Z1663" s="13"/>
      <c r="AA1663" s="13"/>
      <c r="AB1663" s="13"/>
      <c r="AC1663" s="13"/>
      <c r="AD1663" s="13"/>
      <c r="AE1663" s="13"/>
      <c r="AF1663" s="13"/>
      <c r="AG1663" s="13"/>
      <c r="AH1663" s="13"/>
      <c r="AI1663" s="13"/>
      <c r="AJ1663" s="13"/>
      <c r="AK1663" s="13"/>
      <c r="AL1663" s="13"/>
      <c r="AM1663" s="13"/>
      <c r="AN1663" s="13"/>
      <c r="AO1663" s="13"/>
      <c r="AP1663" s="13"/>
      <c r="AQ1663" s="13"/>
      <c r="AR1663" s="13"/>
      <c r="AS1663" s="13"/>
      <c r="AT1663" s="13"/>
      <c r="AU1663" s="13"/>
      <c r="AV1663" s="13"/>
      <c r="AW1663" s="13"/>
      <c r="AX1663" s="13"/>
      <c r="AY1663" s="13"/>
      <c r="AZ1663" s="13"/>
      <c r="BA1663" s="13"/>
      <c r="BB1663" s="13"/>
      <c r="BC1663" s="13"/>
      <c r="BD1663" s="13"/>
      <c r="BE1663" s="13"/>
      <c r="BF1663" s="13"/>
      <c r="BG1663" s="13"/>
    </row>
    <row r="1664" spans="1:59" x14ac:dyDescent="0.35">
      <c r="A1664" s="13"/>
      <c r="B1664" s="13"/>
      <c r="C1664" s="13"/>
      <c r="D1664" s="13"/>
      <c r="E1664" s="13"/>
      <c r="F1664" s="13"/>
      <c r="G1664" s="13"/>
      <c r="H1664" s="13"/>
      <c r="I1664" s="13"/>
      <c r="J1664" s="13"/>
      <c r="K1664" s="13"/>
      <c r="L1664" s="13"/>
      <c r="M1664" s="13"/>
      <c r="N1664" s="13"/>
      <c r="O1664" s="13"/>
      <c r="P1664" s="13"/>
      <c r="Q1664" s="13"/>
      <c r="R1664" s="13"/>
      <c r="S1664" s="13"/>
      <c r="T1664" s="13"/>
      <c r="U1664" s="13"/>
      <c r="V1664" s="13"/>
      <c r="W1664" s="13"/>
      <c r="X1664" s="13"/>
      <c r="Y1664" s="13"/>
      <c r="Z1664" s="13"/>
      <c r="AA1664" s="13"/>
      <c r="AB1664" s="13"/>
      <c r="AC1664" s="13"/>
      <c r="AD1664" s="13"/>
      <c r="AE1664" s="13"/>
      <c r="AF1664" s="13"/>
      <c r="AG1664" s="13"/>
      <c r="AH1664" s="13"/>
      <c r="AI1664" s="13"/>
      <c r="AJ1664" s="13"/>
      <c r="AK1664" s="13"/>
      <c r="AL1664" s="13"/>
      <c r="AM1664" s="13"/>
      <c r="AN1664" s="13"/>
      <c r="AO1664" s="13"/>
      <c r="AP1664" s="13"/>
      <c r="AQ1664" s="13"/>
      <c r="AR1664" s="13"/>
      <c r="AS1664" s="13"/>
      <c r="AT1664" s="13"/>
      <c r="AU1664" s="13"/>
      <c r="AV1664" s="13"/>
      <c r="AW1664" s="13"/>
      <c r="AX1664" s="13"/>
      <c r="AY1664" s="13"/>
      <c r="AZ1664" s="13"/>
      <c r="BA1664" s="13"/>
      <c r="BB1664" s="13"/>
      <c r="BC1664" s="13"/>
      <c r="BD1664" s="13"/>
      <c r="BE1664" s="13"/>
      <c r="BF1664" s="13"/>
      <c r="BG1664" s="13"/>
    </row>
    <row r="1665" spans="1:59" x14ac:dyDescent="0.35">
      <c r="A1665" s="13"/>
      <c r="B1665" s="13"/>
      <c r="C1665" s="13"/>
      <c r="D1665" s="13"/>
      <c r="E1665" s="13"/>
      <c r="F1665" s="13"/>
      <c r="G1665" s="13"/>
      <c r="H1665" s="13"/>
      <c r="I1665" s="13"/>
      <c r="J1665" s="13"/>
      <c r="K1665" s="13"/>
      <c r="L1665" s="13"/>
      <c r="M1665" s="13"/>
      <c r="N1665" s="13"/>
      <c r="O1665" s="13"/>
      <c r="P1665" s="13"/>
      <c r="Q1665" s="13"/>
      <c r="R1665" s="13"/>
      <c r="S1665" s="13"/>
      <c r="T1665" s="13"/>
      <c r="U1665" s="13"/>
      <c r="V1665" s="13"/>
      <c r="W1665" s="13"/>
      <c r="X1665" s="13"/>
      <c r="Y1665" s="13"/>
      <c r="Z1665" s="13"/>
      <c r="AA1665" s="13"/>
      <c r="AB1665" s="13"/>
      <c r="AC1665" s="13"/>
      <c r="AD1665" s="13"/>
      <c r="AE1665" s="13"/>
      <c r="AF1665" s="13"/>
      <c r="AG1665" s="13"/>
      <c r="AH1665" s="13"/>
      <c r="AI1665" s="13"/>
      <c r="AJ1665" s="13"/>
      <c r="AK1665" s="13"/>
      <c r="AL1665" s="13"/>
      <c r="AM1665" s="13"/>
      <c r="AN1665" s="13"/>
      <c r="AO1665" s="13"/>
      <c r="AP1665" s="13"/>
      <c r="AQ1665" s="13"/>
      <c r="AR1665" s="13"/>
      <c r="AS1665" s="13"/>
      <c r="AT1665" s="13"/>
      <c r="AU1665" s="13"/>
      <c r="AV1665" s="13"/>
      <c r="AW1665" s="13"/>
      <c r="AX1665" s="13"/>
      <c r="AY1665" s="13"/>
      <c r="AZ1665" s="13"/>
      <c r="BA1665" s="13"/>
      <c r="BB1665" s="13"/>
      <c r="BC1665" s="13"/>
      <c r="BD1665" s="13"/>
      <c r="BE1665" s="13"/>
      <c r="BF1665" s="13"/>
      <c r="BG1665" s="13"/>
    </row>
    <row r="1666" spans="1:59" x14ac:dyDescent="0.35">
      <c r="A1666" s="13"/>
      <c r="B1666" s="13"/>
      <c r="C1666" s="13"/>
      <c r="D1666" s="13"/>
      <c r="E1666" s="13"/>
      <c r="F1666" s="13"/>
      <c r="G1666" s="13"/>
      <c r="H1666" s="13"/>
      <c r="I1666" s="13"/>
      <c r="J1666" s="13"/>
      <c r="K1666" s="13"/>
      <c r="L1666" s="13"/>
      <c r="M1666" s="13"/>
      <c r="N1666" s="13"/>
      <c r="O1666" s="13"/>
      <c r="P1666" s="13"/>
      <c r="Q1666" s="13"/>
      <c r="R1666" s="13"/>
      <c r="S1666" s="13"/>
      <c r="T1666" s="13"/>
      <c r="U1666" s="13"/>
      <c r="V1666" s="13"/>
      <c r="W1666" s="13"/>
      <c r="X1666" s="13"/>
      <c r="Y1666" s="13"/>
      <c r="Z1666" s="13"/>
      <c r="AA1666" s="13"/>
      <c r="AB1666" s="13"/>
      <c r="AC1666" s="13"/>
      <c r="AD1666" s="13"/>
      <c r="AE1666" s="13"/>
      <c r="AF1666" s="13"/>
      <c r="AG1666" s="13"/>
      <c r="AH1666" s="13"/>
      <c r="AI1666" s="13"/>
      <c r="AJ1666" s="13"/>
      <c r="AK1666" s="13"/>
      <c r="AL1666" s="13"/>
      <c r="AM1666" s="13"/>
      <c r="AN1666" s="13"/>
      <c r="AO1666" s="13"/>
      <c r="AP1666" s="13"/>
      <c r="AQ1666" s="13"/>
      <c r="AR1666" s="13"/>
      <c r="AS1666" s="13"/>
      <c r="AT1666" s="13"/>
      <c r="AU1666" s="13"/>
      <c r="AV1666" s="13"/>
      <c r="AW1666" s="13"/>
      <c r="AX1666" s="13"/>
      <c r="AY1666" s="13"/>
      <c r="AZ1666" s="13"/>
      <c r="BA1666" s="13"/>
      <c r="BB1666" s="13"/>
      <c r="BC1666" s="13"/>
      <c r="BD1666" s="13"/>
      <c r="BE1666" s="13"/>
      <c r="BF1666" s="13"/>
      <c r="BG1666" s="13"/>
    </row>
    <row r="1667" spans="1:59" x14ac:dyDescent="0.35">
      <c r="A1667" s="13"/>
      <c r="B1667" s="13"/>
      <c r="C1667" s="13"/>
      <c r="D1667" s="13"/>
      <c r="E1667" s="13"/>
      <c r="F1667" s="13"/>
      <c r="G1667" s="13"/>
      <c r="H1667" s="13"/>
      <c r="I1667" s="13"/>
      <c r="J1667" s="13"/>
      <c r="K1667" s="13"/>
      <c r="L1667" s="13"/>
      <c r="M1667" s="13"/>
      <c r="N1667" s="13"/>
      <c r="O1667" s="13"/>
      <c r="P1667" s="13"/>
      <c r="Q1667" s="13"/>
      <c r="R1667" s="13"/>
      <c r="S1667" s="13"/>
      <c r="T1667" s="13"/>
      <c r="U1667" s="13"/>
      <c r="V1667" s="13"/>
      <c r="W1667" s="13"/>
      <c r="X1667" s="13"/>
      <c r="Y1667" s="13"/>
      <c r="Z1667" s="13"/>
      <c r="AA1667" s="13"/>
      <c r="AB1667" s="13"/>
      <c r="AC1667" s="13"/>
      <c r="AD1667" s="13"/>
      <c r="AE1667" s="13"/>
      <c r="AF1667" s="13"/>
      <c r="AG1667" s="13"/>
      <c r="AH1667" s="13"/>
      <c r="AI1667" s="13"/>
      <c r="AJ1667" s="13"/>
      <c r="AK1667" s="13"/>
      <c r="AL1667" s="13"/>
      <c r="AM1667" s="13"/>
      <c r="AN1667" s="13"/>
      <c r="AO1667" s="13"/>
      <c r="AP1667" s="13"/>
      <c r="AQ1667" s="13"/>
      <c r="AR1667" s="13"/>
      <c r="AS1667" s="13"/>
      <c r="AT1667" s="13"/>
      <c r="AU1667" s="13"/>
      <c r="AV1667" s="13"/>
      <c r="AW1667" s="13"/>
      <c r="AX1667" s="13"/>
      <c r="AY1667" s="13"/>
      <c r="AZ1667" s="13"/>
      <c r="BA1667" s="13"/>
      <c r="BB1667" s="13"/>
      <c r="BC1667" s="13"/>
      <c r="BD1667" s="13"/>
      <c r="BE1667" s="13"/>
      <c r="BF1667" s="13"/>
      <c r="BG1667" s="13"/>
    </row>
    <row r="1668" spans="1:59" x14ac:dyDescent="0.35">
      <c r="A1668" s="13"/>
      <c r="B1668" s="13"/>
      <c r="C1668" s="13"/>
      <c r="D1668" s="13"/>
      <c r="E1668" s="13"/>
      <c r="F1668" s="13"/>
      <c r="G1668" s="13"/>
      <c r="H1668" s="13"/>
      <c r="I1668" s="13"/>
      <c r="J1668" s="13"/>
      <c r="K1668" s="13"/>
      <c r="L1668" s="13"/>
      <c r="M1668" s="13"/>
      <c r="N1668" s="13"/>
      <c r="O1668" s="13"/>
      <c r="P1668" s="13"/>
      <c r="Q1668" s="13"/>
      <c r="R1668" s="13"/>
      <c r="S1668" s="13"/>
      <c r="T1668" s="13"/>
      <c r="U1668" s="13"/>
      <c r="V1668" s="13"/>
      <c r="W1668" s="13"/>
      <c r="X1668" s="13"/>
      <c r="Y1668" s="13"/>
      <c r="Z1668" s="13"/>
      <c r="AA1668" s="13"/>
      <c r="AB1668" s="13"/>
      <c r="AC1668" s="13"/>
      <c r="AD1668" s="13"/>
      <c r="AE1668" s="13"/>
      <c r="AF1668" s="13"/>
      <c r="AG1668" s="13"/>
      <c r="AH1668" s="13"/>
      <c r="AI1668" s="13"/>
      <c r="AJ1668" s="13"/>
      <c r="AK1668" s="13"/>
      <c r="AL1668" s="13"/>
      <c r="AM1668" s="13"/>
      <c r="AN1668" s="13"/>
      <c r="AO1668" s="13"/>
      <c r="AP1668" s="13"/>
      <c r="AQ1668" s="13"/>
      <c r="AR1668" s="13"/>
      <c r="AS1668" s="13"/>
      <c r="AT1668" s="13"/>
      <c r="AU1668" s="13"/>
      <c r="AV1668" s="13"/>
      <c r="AW1668" s="13"/>
      <c r="AX1668" s="13"/>
      <c r="AY1668" s="13"/>
      <c r="AZ1668" s="13"/>
      <c r="BA1668" s="13"/>
      <c r="BB1668" s="13"/>
      <c r="BC1668" s="13"/>
      <c r="BD1668" s="13"/>
      <c r="BE1668" s="13"/>
      <c r="BF1668" s="13"/>
      <c r="BG1668" s="13"/>
    </row>
    <row r="1669" spans="1:59" x14ac:dyDescent="0.35">
      <c r="A1669" s="13"/>
      <c r="B1669" s="13"/>
      <c r="C1669" s="13"/>
      <c r="D1669" s="13"/>
      <c r="E1669" s="13"/>
      <c r="F1669" s="13"/>
      <c r="G1669" s="13"/>
      <c r="H1669" s="13"/>
      <c r="I1669" s="13"/>
      <c r="J1669" s="13"/>
      <c r="K1669" s="13"/>
      <c r="L1669" s="13"/>
      <c r="M1669" s="13"/>
      <c r="N1669" s="13"/>
      <c r="O1669" s="13"/>
      <c r="P1669" s="13"/>
      <c r="Q1669" s="13"/>
      <c r="R1669" s="13"/>
      <c r="S1669" s="13"/>
      <c r="T1669" s="13"/>
      <c r="U1669" s="13"/>
      <c r="V1669" s="13"/>
      <c r="W1669" s="13"/>
      <c r="X1669" s="13"/>
      <c r="Y1669" s="13"/>
      <c r="Z1669" s="13"/>
      <c r="AA1669" s="13"/>
      <c r="AB1669" s="13"/>
      <c r="AC1669" s="13"/>
      <c r="AD1669" s="13"/>
      <c r="AE1669" s="13"/>
      <c r="AF1669" s="13"/>
      <c r="AG1669" s="13"/>
      <c r="AH1669" s="13"/>
      <c r="AI1669" s="13"/>
      <c r="AJ1669" s="13"/>
      <c r="AK1669" s="13"/>
      <c r="AL1669" s="13"/>
      <c r="AM1669" s="13"/>
      <c r="AN1669" s="13"/>
      <c r="AO1669" s="13"/>
      <c r="AP1669" s="13"/>
      <c r="AQ1669" s="13"/>
      <c r="AR1669" s="13"/>
      <c r="AS1669" s="13"/>
      <c r="AT1669" s="13"/>
      <c r="AU1669" s="13"/>
      <c r="AV1669" s="13"/>
      <c r="AW1669" s="13"/>
      <c r="AX1669" s="13"/>
      <c r="AY1669" s="13"/>
      <c r="AZ1669" s="13"/>
      <c r="BA1669" s="13"/>
      <c r="BB1669" s="13"/>
      <c r="BC1669" s="13"/>
      <c r="BD1669" s="13"/>
      <c r="BE1669" s="13"/>
      <c r="BF1669" s="13"/>
      <c r="BG1669" s="13"/>
    </row>
    <row r="1670" spans="1:59" x14ac:dyDescent="0.35">
      <c r="A1670" s="13"/>
      <c r="B1670" s="13"/>
      <c r="C1670" s="13"/>
      <c r="D1670" s="13"/>
      <c r="E1670" s="13"/>
      <c r="F1670" s="13"/>
      <c r="G1670" s="13"/>
      <c r="H1670" s="13"/>
      <c r="I1670" s="13"/>
      <c r="J1670" s="13"/>
      <c r="K1670" s="13"/>
      <c r="L1670" s="13"/>
      <c r="M1670" s="13"/>
      <c r="N1670" s="13"/>
      <c r="O1670" s="13"/>
      <c r="P1670" s="13"/>
      <c r="Q1670" s="13"/>
      <c r="R1670" s="13"/>
      <c r="S1670" s="13"/>
      <c r="T1670" s="13"/>
      <c r="U1670" s="13"/>
      <c r="V1670" s="13"/>
      <c r="W1670" s="13"/>
      <c r="X1670" s="13"/>
      <c r="Y1670" s="13"/>
      <c r="Z1670" s="13"/>
      <c r="AA1670" s="13"/>
      <c r="AB1670" s="13"/>
      <c r="AC1670" s="13"/>
      <c r="AD1670" s="13"/>
      <c r="AE1670" s="13"/>
      <c r="AF1670" s="13"/>
      <c r="AG1670" s="13"/>
      <c r="AH1670" s="13"/>
      <c r="AI1670" s="13"/>
      <c r="AJ1670" s="13"/>
      <c r="AK1670" s="13"/>
      <c r="AL1670" s="13"/>
      <c r="AM1670" s="13"/>
      <c r="AN1670" s="13"/>
      <c r="AO1670" s="13"/>
      <c r="AP1670" s="13"/>
      <c r="AQ1670" s="13"/>
      <c r="AR1670" s="13"/>
      <c r="AS1670" s="13"/>
      <c r="AT1670" s="13"/>
      <c r="AU1670" s="13"/>
      <c r="AV1670" s="13"/>
      <c r="AW1670" s="13"/>
      <c r="AX1670" s="13"/>
      <c r="AY1670" s="13"/>
      <c r="AZ1670" s="13"/>
      <c r="BA1670" s="13"/>
      <c r="BB1670" s="13"/>
      <c r="BC1670" s="13"/>
      <c r="BD1670" s="13"/>
      <c r="BE1670" s="13"/>
      <c r="BF1670" s="13"/>
      <c r="BG1670" s="13"/>
    </row>
    <row r="1671" spans="1:59" x14ac:dyDescent="0.35">
      <c r="A1671" s="13"/>
      <c r="B1671" s="13"/>
      <c r="C1671" s="13"/>
      <c r="D1671" s="13"/>
      <c r="E1671" s="13"/>
      <c r="F1671" s="13"/>
      <c r="G1671" s="13"/>
      <c r="H1671" s="13"/>
      <c r="I1671" s="13"/>
      <c r="J1671" s="13"/>
      <c r="K1671" s="13"/>
      <c r="L1671" s="13"/>
      <c r="M1671" s="13"/>
      <c r="N1671" s="13"/>
      <c r="O1671" s="13"/>
      <c r="P1671" s="13"/>
      <c r="Q1671" s="13"/>
      <c r="R1671" s="13"/>
      <c r="S1671" s="13"/>
      <c r="T1671" s="13"/>
      <c r="U1671" s="13"/>
      <c r="V1671" s="13"/>
      <c r="W1671" s="13"/>
      <c r="X1671" s="13"/>
      <c r="Y1671" s="13"/>
      <c r="Z1671" s="13"/>
      <c r="AA1671" s="13"/>
      <c r="AB1671" s="13"/>
      <c r="AC1671" s="13"/>
      <c r="AD1671" s="13"/>
      <c r="AE1671" s="13"/>
      <c r="AF1671" s="13"/>
      <c r="AG1671" s="13"/>
      <c r="AH1671" s="13"/>
      <c r="AI1671" s="13"/>
      <c r="AJ1671" s="13"/>
      <c r="AK1671" s="13"/>
      <c r="AL1671" s="13"/>
      <c r="AM1671" s="13"/>
      <c r="AN1671" s="13"/>
      <c r="AO1671" s="13"/>
      <c r="AP1671" s="13"/>
      <c r="AQ1671" s="13"/>
      <c r="AR1671" s="13"/>
      <c r="AS1671" s="13"/>
      <c r="AT1671" s="13"/>
      <c r="AU1671" s="13"/>
      <c r="AV1671" s="13"/>
      <c r="AW1671" s="13"/>
      <c r="AX1671" s="13"/>
      <c r="AY1671" s="13"/>
      <c r="AZ1671" s="13"/>
      <c r="BA1671" s="13"/>
      <c r="BB1671" s="13"/>
      <c r="BC1671" s="13"/>
      <c r="BD1671" s="13"/>
      <c r="BE1671" s="13"/>
      <c r="BF1671" s="13"/>
      <c r="BG1671" s="13"/>
    </row>
    <row r="1672" spans="1:59" x14ac:dyDescent="0.35">
      <c r="A1672" s="13"/>
      <c r="B1672" s="13"/>
      <c r="C1672" s="13"/>
      <c r="D1672" s="13"/>
      <c r="E1672" s="13"/>
      <c r="F1672" s="13"/>
      <c r="G1672" s="13"/>
      <c r="H1672" s="13"/>
      <c r="I1672" s="13"/>
      <c r="J1672" s="13"/>
      <c r="K1672" s="13"/>
      <c r="L1672" s="13"/>
      <c r="M1672" s="13"/>
      <c r="N1672" s="13"/>
      <c r="O1672" s="13"/>
      <c r="P1672" s="13"/>
      <c r="Q1672" s="13"/>
      <c r="R1672" s="13"/>
      <c r="S1672" s="13"/>
      <c r="T1672" s="13"/>
      <c r="U1672" s="13"/>
      <c r="V1672" s="13"/>
      <c r="W1672" s="13"/>
      <c r="X1672" s="13"/>
      <c r="Y1672" s="13"/>
      <c r="Z1672" s="13"/>
      <c r="AA1672" s="13"/>
      <c r="AB1672" s="13"/>
      <c r="AC1672" s="13"/>
      <c r="AD1672" s="13"/>
      <c r="AE1672" s="13"/>
      <c r="AF1672" s="13"/>
      <c r="AG1672" s="13"/>
      <c r="AH1672" s="13"/>
      <c r="AI1672" s="13"/>
      <c r="AJ1672" s="13"/>
      <c r="AK1672" s="13"/>
      <c r="AL1672" s="13"/>
      <c r="AM1672" s="13"/>
      <c r="AN1672" s="13"/>
      <c r="AO1672" s="13"/>
      <c r="AP1672" s="13"/>
      <c r="AQ1672" s="13"/>
      <c r="AR1672" s="13"/>
      <c r="AS1672" s="13"/>
      <c r="AT1672" s="13"/>
      <c r="AU1672" s="13"/>
      <c r="AV1672" s="13"/>
      <c r="AW1672" s="13"/>
      <c r="AX1672" s="13"/>
      <c r="AY1672" s="13"/>
      <c r="AZ1672" s="13"/>
      <c r="BA1672" s="13"/>
      <c r="BB1672" s="13"/>
      <c r="BC1672" s="13"/>
      <c r="BD1672" s="13"/>
      <c r="BE1672" s="13"/>
      <c r="BF1672" s="13"/>
      <c r="BG1672" s="13"/>
    </row>
    <row r="1673" spans="1:59" x14ac:dyDescent="0.35">
      <c r="A1673" s="13"/>
      <c r="B1673" s="13"/>
      <c r="C1673" s="13"/>
      <c r="D1673" s="13"/>
      <c r="E1673" s="13"/>
      <c r="F1673" s="13"/>
      <c r="G1673" s="13"/>
      <c r="H1673" s="13"/>
      <c r="I1673" s="13"/>
      <c r="J1673" s="13"/>
      <c r="K1673" s="13"/>
      <c r="L1673" s="13"/>
      <c r="M1673" s="13"/>
      <c r="N1673" s="13"/>
      <c r="O1673" s="13"/>
      <c r="P1673" s="13"/>
      <c r="Q1673" s="13"/>
      <c r="R1673" s="13"/>
      <c r="S1673" s="13"/>
      <c r="T1673" s="13"/>
      <c r="U1673" s="13"/>
      <c r="V1673" s="13"/>
      <c r="W1673" s="13"/>
      <c r="X1673" s="13"/>
      <c r="Y1673" s="13"/>
      <c r="Z1673" s="13"/>
      <c r="AA1673" s="13"/>
      <c r="AB1673" s="13"/>
      <c r="AC1673" s="13"/>
      <c r="AD1673" s="13"/>
      <c r="AE1673" s="13"/>
      <c r="AF1673" s="13"/>
      <c r="AG1673" s="13"/>
      <c r="AH1673" s="13"/>
      <c r="AI1673" s="13"/>
      <c r="AJ1673" s="13"/>
      <c r="AK1673" s="13"/>
      <c r="AL1673" s="13"/>
      <c r="AM1673" s="13"/>
      <c r="AN1673" s="13"/>
      <c r="AO1673" s="13"/>
      <c r="AP1673" s="13"/>
      <c r="AQ1673" s="13"/>
      <c r="AR1673" s="13"/>
      <c r="AS1673" s="13"/>
      <c r="AT1673" s="13"/>
      <c r="AU1673" s="13"/>
      <c r="AV1673" s="13"/>
      <c r="AW1673" s="13"/>
      <c r="AX1673" s="13"/>
      <c r="AY1673" s="13"/>
      <c r="AZ1673" s="13"/>
      <c r="BA1673" s="13"/>
      <c r="BB1673" s="13"/>
      <c r="BC1673" s="13"/>
      <c r="BD1673" s="13"/>
      <c r="BE1673" s="13"/>
      <c r="BF1673" s="13"/>
      <c r="BG1673" s="13"/>
    </row>
    <row r="1674" spans="1:59" x14ac:dyDescent="0.35">
      <c r="A1674" s="13"/>
      <c r="B1674" s="13"/>
      <c r="C1674" s="13"/>
      <c r="D1674" s="13"/>
      <c r="E1674" s="13"/>
      <c r="F1674" s="13"/>
      <c r="G1674" s="13"/>
      <c r="H1674" s="13"/>
      <c r="I1674" s="13"/>
      <c r="J1674" s="13"/>
      <c r="K1674" s="13"/>
      <c r="L1674" s="13"/>
      <c r="M1674" s="13"/>
      <c r="N1674" s="13"/>
      <c r="O1674" s="13"/>
      <c r="P1674" s="13"/>
      <c r="Q1674" s="13"/>
      <c r="R1674" s="13"/>
      <c r="S1674" s="13"/>
      <c r="T1674" s="13"/>
      <c r="U1674" s="13"/>
      <c r="V1674" s="13"/>
      <c r="W1674" s="13"/>
      <c r="X1674" s="13"/>
      <c r="Y1674" s="13"/>
      <c r="Z1674" s="13"/>
      <c r="AA1674" s="13"/>
      <c r="AB1674" s="13"/>
      <c r="AC1674" s="13"/>
      <c r="AD1674" s="13"/>
      <c r="AE1674" s="13"/>
      <c r="AF1674" s="13"/>
      <c r="AG1674" s="13"/>
      <c r="AH1674" s="13"/>
      <c r="AI1674" s="13"/>
      <c r="AJ1674" s="13"/>
      <c r="AK1674" s="13"/>
      <c r="AL1674" s="13"/>
      <c r="AM1674" s="13"/>
      <c r="AN1674" s="13"/>
      <c r="AO1674" s="13"/>
      <c r="AP1674" s="13"/>
      <c r="AQ1674" s="13"/>
      <c r="AR1674" s="13"/>
      <c r="AS1674" s="13"/>
      <c r="AT1674" s="13"/>
      <c r="AU1674" s="13"/>
      <c r="AV1674" s="13"/>
      <c r="AW1674" s="13"/>
      <c r="AX1674" s="13"/>
      <c r="AY1674" s="13"/>
      <c r="AZ1674" s="13"/>
      <c r="BA1674" s="13"/>
      <c r="BB1674" s="13"/>
      <c r="BC1674" s="13"/>
      <c r="BD1674" s="13"/>
      <c r="BE1674" s="13"/>
      <c r="BF1674" s="13"/>
      <c r="BG1674" s="13"/>
    </row>
    <row r="1675" spans="1:59" x14ac:dyDescent="0.35">
      <c r="A1675" s="13"/>
      <c r="B1675" s="13"/>
      <c r="C1675" s="13"/>
      <c r="D1675" s="13"/>
      <c r="E1675" s="13"/>
      <c r="F1675" s="13"/>
      <c r="G1675" s="13"/>
      <c r="H1675" s="13"/>
      <c r="I1675" s="13"/>
      <c r="J1675" s="13"/>
      <c r="K1675" s="13"/>
      <c r="L1675" s="13"/>
      <c r="M1675" s="13"/>
      <c r="N1675" s="13"/>
      <c r="O1675" s="13"/>
      <c r="P1675" s="13"/>
      <c r="Q1675" s="13"/>
      <c r="R1675" s="13"/>
      <c r="S1675" s="13"/>
      <c r="T1675" s="13"/>
      <c r="U1675" s="13"/>
      <c r="V1675" s="13"/>
      <c r="W1675" s="13"/>
      <c r="X1675" s="13"/>
      <c r="Y1675" s="13"/>
      <c r="Z1675" s="13"/>
      <c r="AA1675" s="13"/>
      <c r="AB1675" s="13"/>
      <c r="AC1675" s="13"/>
      <c r="AD1675" s="13"/>
      <c r="AE1675" s="13"/>
      <c r="AF1675" s="13"/>
      <c r="AG1675" s="13"/>
      <c r="AH1675" s="13"/>
      <c r="AI1675" s="13"/>
      <c r="AJ1675" s="13"/>
      <c r="AK1675" s="13"/>
      <c r="AL1675" s="13"/>
      <c r="AM1675" s="13"/>
      <c r="AN1675" s="13"/>
      <c r="AO1675" s="13"/>
      <c r="AP1675" s="13"/>
      <c r="AQ1675" s="13"/>
      <c r="AR1675" s="13"/>
      <c r="AS1675" s="13"/>
      <c r="AT1675" s="13"/>
      <c r="AU1675" s="13"/>
      <c r="AV1675" s="13"/>
      <c r="AW1675" s="13"/>
      <c r="AX1675" s="13"/>
      <c r="AY1675" s="13"/>
      <c r="AZ1675" s="13"/>
      <c r="BA1675" s="13"/>
      <c r="BB1675" s="13"/>
      <c r="BC1675" s="13"/>
      <c r="BD1675" s="13"/>
      <c r="BE1675" s="13"/>
      <c r="BF1675" s="13"/>
      <c r="BG1675" s="13"/>
    </row>
    <row r="1676" spans="1:59" x14ac:dyDescent="0.35">
      <c r="A1676" s="13"/>
      <c r="B1676" s="13"/>
      <c r="C1676" s="13"/>
      <c r="D1676" s="13"/>
      <c r="E1676" s="13"/>
      <c r="F1676" s="13"/>
      <c r="G1676" s="13"/>
      <c r="H1676" s="13"/>
      <c r="I1676" s="13"/>
      <c r="J1676" s="13"/>
      <c r="K1676" s="13"/>
      <c r="L1676" s="13"/>
      <c r="M1676" s="13"/>
      <c r="N1676" s="13"/>
      <c r="O1676" s="13"/>
      <c r="P1676" s="13"/>
      <c r="Q1676" s="13"/>
      <c r="R1676" s="13"/>
      <c r="S1676" s="13"/>
      <c r="T1676" s="13"/>
      <c r="U1676" s="13"/>
      <c r="V1676" s="13"/>
      <c r="W1676" s="13"/>
      <c r="X1676" s="13"/>
      <c r="Y1676" s="13"/>
      <c r="Z1676" s="13"/>
      <c r="AA1676" s="13"/>
      <c r="AB1676" s="13"/>
      <c r="AC1676" s="13"/>
      <c r="AD1676" s="13"/>
      <c r="AE1676" s="13"/>
      <c r="AF1676" s="13"/>
      <c r="AG1676" s="13"/>
      <c r="AH1676" s="13"/>
      <c r="AI1676" s="13"/>
      <c r="AJ1676" s="13"/>
      <c r="AK1676" s="13"/>
      <c r="AL1676" s="13"/>
      <c r="AM1676" s="13"/>
      <c r="AN1676" s="13"/>
      <c r="AO1676" s="13"/>
      <c r="AP1676" s="13"/>
      <c r="AQ1676" s="13"/>
      <c r="AR1676" s="13"/>
      <c r="AS1676" s="13"/>
      <c r="AT1676" s="13"/>
      <c r="AU1676" s="13"/>
      <c r="AV1676" s="13"/>
      <c r="AW1676" s="13"/>
      <c r="AX1676" s="13"/>
      <c r="AY1676" s="13"/>
      <c r="AZ1676" s="13"/>
      <c r="BA1676" s="13"/>
      <c r="BB1676" s="13"/>
      <c r="BC1676" s="13"/>
      <c r="BD1676" s="13"/>
      <c r="BE1676" s="13"/>
      <c r="BF1676" s="13"/>
      <c r="BG1676" s="13"/>
    </row>
    <row r="1677" spans="1:59" x14ac:dyDescent="0.35">
      <c r="A1677" s="13"/>
      <c r="B1677" s="13"/>
      <c r="C1677" s="13"/>
      <c r="D1677" s="13"/>
      <c r="E1677" s="13"/>
      <c r="F1677" s="13"/>
      <c r="G1677" s="13"/>
      <c r="H1677" s="13"/>
      <c r="I1677" s="13"/>
      <c r="J1677" s="13"/>
      <c r="K1677" s="13"/>
      <c r="L1677" s="13"/>
      <c r="M1677" s="13"/>
      <c r="N1677" s="13"/>
      <c r="O1677" s="13"/>
      <c r="P1677" s="13"/>
      <c r="Q1677" s="13"/>
      <c r="R1677" s="13"/>
      <c r="S1677" s="13"/>
      <c r="T1677" s="13"/>
      <c r="U1677" s="13"/>
      <c r="V1677" s="13"/>
      <c r="W1677" s="13"/>
      <c r="X1677" s="13"/>
      <c r="Y1677" s="13"/>
      <c r="Z1677" s="13"/>
      <c r="AA1677" s="13"/>
      <c r="AB1677" s="13"/>
      <c r="AC1677" s="13"/>
      <c r="AD1677" s="13"/>
      <c r="AE1677" s="13"/>
      <c r="AF1677" s="13"/>
      <c r="AG1677" s="13"/>
      <c r="AH1677" s="13"/>
      <c r="AI1677" s="13"/>
      <c r="AJ1677" s="13"/>
      <c r="AK1677" s="13"/>
      <c r="AL1677" s="13"/>
      <c r="AM1677" s="13"/>
      <c r="AN1677" s="13"/>
      <c r="AO1677" s="13"/>
      <c r="AP1677" s="13"/>
      <c r="AQ1677" s="13"/>
      <c r="AR1677" s="13"/>
      <c r="AS1677" s="13"/>
      <c r="AT1677" s="13"/>
      <c r="AU1677" s="13"/>
      <c r="AV1677" s="13"/>
      <c r="AW1677" s="13"/>
      <c r="AX1677" s="13"/>
      <c r="AY1677" s="13"/>
      <c r="AZ1677" s="13"/>
      <c r="BA1677" s="13"/>
      <c r="BB1677" s="13"/>
      <c r="BC1677" s="13"/>
      <c r="BD1677" s="13"/>
      <c r="BE1677" s="13"/>
      <c r="BF1677" s="13"/>
      <c r="BG1677" s="13"/>
    </row>
    <row r="1678" spans="1:59" x14ac:dyDescent="0.35">
      <c r="A1678" s="13"/>
      <c r="B1678" s="13"/>
      <c r="C1678" s="13"/>
      <c r="D1678" s="13"/>
      <c r="E1678" s="13"/>
      <c r="F1678" s="13"/>
      <c r="G1678" s="13"/>
      <c r="H1678" s="13"/>
      <c r="I1678" s="13"/>
      <c r="J1678" s="13"/>
      <c r="K1678" s="13"/>
      <c r="L1678" s="13"/>
      <c r="M1678" s="13"/>
      <c r="N1678" s="13"/>
      <c r="O1678" s="13"/>
      <c r="P1678" s="13"/>
      <c r="Q1678" s="13"/>
      <c r="R1678" s="13"/>
      <c r="S1678" s="13"/>
      <c r="T1678" s="13"/>
      <c r="U1678" s="13"/>
      <c r="V1678" s="13"/>
      <c r="W1678" s="13"/>
      <c r="X1678" s="13"/>
      <c r="Y1678" s="13"/>
      <c r="Z1678" s="13"/>
      <c r="AA1678" s="13"/>
      <c r="AB1678" s="13"/>
      <c r="AC1678" s="13"/>
      <c r="AD1678" s="13"/>
      <c r="AE1678" s="13"/>
      <c r="AF1678" s="13"/>
      <c r="AG1678" s="13"/>
      <c r="AH1678" s="13"/>
      <c r="AI1678" s="13"/>
      <c r="AJ1678" s="13"/>
      <c r="AK1678" s="13"/>
      <c r="AL1678" s="13"/>
      <c r="AM1678" s="13"/>
      <c r="AN1678" s="13"/>
      <c r="AO1678" s="13"/>
      <c r="AP1678" s="13"/>
      <c r="AQ1678" s="13"/>
      <c r="AR1678" s="13"/>
      <c r="AS1678" s="13"/>
      <c r="AT1678" s="13"/>
      <c r="AU1678" s="13"/>
      <c r="AV1678" s="13"/>
      <c r="AW1678" s="13"/>
      <c r="AX1678" s="13"/>
      <c r="AY1678" s="13"/>
      <c r="AZ1678" s="13"/>
      <c r="BA1678" s="13"/>
      <c r="BB1678" s="13"/>
      <c r="BC1678" s="13"/>
      <c r="BD1678" s="13"/>
      <c r="BE1678" s="13"/>
      <c r="BF1678" s="13"/>
      <c r="BG1678" s="13"/>
    </row>
    <row r="1679" spans="1:59" x14ac:dyDescent="0.35">
      <c r="A1679" s="13"/>
      <c r="B1679" s="13"/>
      <c r="C1679" s="13"/>
      <c r="D1679" s="13"/>
      <c r="E1679" s="13"/>
      <c r="F1679" s="13"/>
      <c r="G1679" s="13"/>
      <c r="H1679" s="13"/>
      <c r="I1679" s="13"/>
      <c r="J1679" s="13"/>
      <c r="K1679" s="13"/>
      <c r="L1679" s="13"/>
      <c r="M1679" s="13"/>
      <c r="N1679" s="13"/>
      <c r="O1679" s="13"/>
      <c r="P1679" s="13"/>
      <c r="Q1679" s="13"/>
      <c r="R1679" s="13"/>
      <c r="S1679" s="13"/>
      <c r="T1679" s="13"/>
      <c r="U1679" s="13"/>
      <c r="V1679" s="13"/>
      <c r="W1679" s="13"/>
      <c r="X1679" s="13"/>
      <c r="Y1679" s="13"/>
      <c r="Z1679" s="13"/>
      <c r="AA1679" s="13"/>
      <c r="AB1679" s="13"/>
      <c r="AC1679" s="13"/>
      <c r="AD1679" s="13"/>
      <c r="AE1679" s="13"/>
      <c r="AF1679" s="13"/>
      <c r="AG1679" s="13"/>
      <c r="AH1679" s="13"/>
      <c r="AI1679" s="13"/>
      <c r="AJ1679" s="13"/>
      <c r="AK1679" s="13"/>
      <c r="AL1679" s="13"/>
      <c r="AM1679" s="13"/>
      <c r="AN1679" s="13"/>
      <c r="AO1679" s="13"/>
      <c r="AP1679" s="13"/>
      <c r="AQ1679" s="13"/>
      <c r="AR1679" s="13"/>
      <c r="AS1679" s="13"/>
      <c r="AT1679" s="13"/>
      <c r="AU1679" s="13"/>
      <c r="AV1679" s="13"/>
      <c r="AW1679" s="13"/>
      <c r="AX1679" s="13"/>
      <c r="AY1679" s="13"/>
      <c r="AZ1679" s="13"/>
      <c r="BA1679" s="13"/>
      <c r="BB1679" s="13"/>
      <c r="BC1679" s="13"/>
      <c r="BD1679" s="13"/>
      <c r="BE1679" s="13"/>
      <c r="BF1679" s="13"/>
      <c r="BG1679" s="13"/>
    </row>
    <row r="1680" spans="1:59" x14ac:dyDescent="0.35">
      <c r="A1680" s="13"/>
      <c r="B1680" s="13"/>
      <c r="C1680" s="13"/>
      <c r="D1680" s="13"/>
      <c r="E1680" s="13"/>
      <c r="F1680" s="13"/>
      <c r="G1680" s="13"/>
      <c r="H1680" s="13"/>
      <c r="I1680" s="13"/>
      <c r="J1680" s="13"/>
      <c r="K1680" s="13"/>
      <c r="L1680" s="13"/>
      <c r="M1680" s="13"/>
      <c r="N1680" s="13"/>
      <c r="O1680" s="13"/>
      <c r="P1680" s="13"/>
      <c r="Q1680" s="13"/>
      <c r="R1680" s="13"/>
      <c r="S1680" s="13"/>
      <c r="T1680" s="13"/>
      <c r="U1680" s="13"/>
      <c r="V1680" s="13"/>
      <c r="W1680" s="13"/>
      <c r="X1680" s="13"/>
      <c r="Y1680" s="13"/>
      <c r="Z1680" s="13"/>
      <c r="AA1680" s="13"/>
      <c r="AB1680" s="13"/>
      <c r="AC1680" s="13"/>
      <c r="AD1680" s="13"/>
      <c r="AE1680" s="13"/>
      <c r="AF1680" s="13"/>
      <c r="AG1680" s="13"/>
      <c r="AH1680" s="13"/>
      <c r="AI1680" s="13"/>
      <c r="AJ1680" s="13"/>
      <c r="AK1680" s="13"/>
      <c r="AL1680" s="13"/>
      <c r="AM1680" s="13"/>
      <c r="AN1680" s="13"/>
      <c r="AO1680" s="13"/>
      <c r="AP1680" s="13"/>
      <c r="AQ1680" s="13"/>
      <c r="AR1680" s="13"/>
      <c r="AS1680" s="13"/>
      <c r="AT1680" s="13"/>
      <c r="AU1680" s="13"/>
      <c r="AV1680" s="13"/>
      <c r="AW1680" s="13"/>
      <c r="AX1680" s="13"/>
      <c r="AY1680" s="13"/>
      <c r="AZ1680" s="13"/>
      <c r="BA1680" s="13"/>
      <c r="BB1680" s="13"/>
      <c r="BC1680" s="13"/>
      <c r="BD1680" s="13"/>
      <c r="BE1680" s="13"/>
      <c r="BF1680" s="13"/>
      <c r="BG1680" s="13"/>
    </row>
    <row r="1681" spans="1:59" x14ac:dyDescent="0.35">
      <c r="A1681" s="13"/>
      <c r="B1681" s="13"/>
      <c r="C1681" s="13"/>
      <c r="D1681" s="13"/>
      <c r="E1681" s="13"/>
      <c r="F1681" s="13"/>
      <c r="G1681" s="13"/>
      <c r="H1681" s="13"/>
      <c r="I1681" s="13"/>
      <c r="J1681" s="13"/>
      <c r="K1681" s="13"/>
      <c r="L1681" s="13"/>
      <c r="M1681" s="13"/>
      <c r="N1681" s="13"/>
      <c r="O1681" s="13"/>
      <c r="P1681" s="13"/>
      <c r="Q1681" s="13"/>
      <c r="R1681" s="13"/>
      <c r="S1681" s="13"/>
      <c r="T1681" s="13"/>
      <c r="U1681" s="13"/>
      <c r="V1681" s="13"/>
      <c r="W1681" s="13"/>
      <c r="X1681" s="13"/>
      <c r="Y1681" s="13"/>
      <c r="Z1681" s="13"/>
      <c r="AA1681" s="13"/>
      <c r="AB1681" s="13"/>
      <c r="AC1681" s="13"/>
      <c r="AD1681" s="13"/>
      <c r="AE1681" s="13"/>
      <c r="AF1681" s="13"/>
      <c r="AG1681" s="13"/>
      <c r="AH1681" s="13"/>
      <c r="AI1681" s="13"/>
      <c r="AJ1681" s="13"/>
      <c r="AK1681" s="13"/>
      <c r="AL1681" s="13"/>
      <c r="AM1681" s="13"/>
      <c r="AN1681" s="13"/>
      <c r="AO1681" s="13"/>
      <c r="AP1681" s="13"/>
      <c r="AQ1681" s="13"/>
      <c r="AR1681" s="13"/>
      <c r="AS1681" s="13"/>
      <c r="AT1681" s="13"/>
      <c r="AU1681" s="13"/>
      <c r="AV1681" s="13"/>
      <c r="AW1681" s="13"/>
      <c r="AX1681" s="13"/>
      <c r="AY1681" s="13"/>
      <c r="AZ1681" s="13"/>
      <c r="BA1681" s="13"/>
      <c r="BB1681" s="13"/>
      <c r="BC1681" s="13"/>
      <c r="BD1681" s="13"/>
      <c r="BE1681" s="13"/>
      <c r="BF1681" s="13"/>
      <c r="BG1681" s="13"/>
    </row>
    <row r="1682" spans="1:59" x14ac:dyDescent="0.35">
      <c r="A1682" s="13"/>
      <c r="B1682" s="13"/>
      <c r="C1682" s="13"/>
      <c r="D1682" s="13"/>
      <c r="E1682" s="13"/>
      <c r="F1682" s="13"/>
      <c r="G1682" s="13"/>
      <c r="H1682" s="13"/>
      <c r="I1682" s="13"/>
      <c r="J1682" s="13"/>
      <c r="K1682" s="13"/>
      <c r="L1682" s="13"/>
      <c r="M1682" s="13"/>
      <c r="N1682" s="13"/>
      <c r="O1682" s="13"/>
      <c r="P1682" s="13"/>
      <c r="Q1682" s="13"/>
      <c r="R1682" s="13"/>
      <c r="S1682" s="13"/>
      <c r="T1682" s="13"/>
      <c r="U1682" s="13"/>
      <c r="V1682" s="13"/>
      <c r="W1682" s="13"/>
      <c r="X1682" s="13"/>
      <c r="Y1682" s="13"/>
      <c r="Z1682" s="13"/>
      <c r="AA1682" s="13"/>
      <c r="AB1682" s="13"/>
      <c r="AC1682" s="13"/>
      <c r="AD1682" s="13"/>
      <c r="AE1682" s="13"/>
      <c r="AF1682" s="13"/>
      <c r="AG1682" s="13"/>
      <c r="AH1682" s="13"/>
      <c r="AI1682" s="13"/>
      <c r="AJ1682" s="13"/>
      <c r="AK1682" s="13"/>
      <c r="AL1682" s="13"/>
      <c r="AM1682" s="13"/>
      <c r="AN1682" s="13"/>
      <c r="AO1682" s="13"/>
      <c r="AP1682" s="13"/>
      <c r="AQ1682" s="13"/>
      <c r="AR1682" s="13"/>
      <c r="AS1682" s="13"/>
      <c r="AT1682" s="13"/>
      <c r="AU1682" s="13"/>
      <c r="AV1682" s="13"/>
      <c r="AW1682" s="13"/>
      <c r="AX1682" s="13"/>
      <c r="AY1682" s="13"/>
      <c r="AZ1682" s="13"/>
      <c r="BA1682" s="13"/>
      <c r="BB1682" s="13"/>
      <c r="BC1682" s="13"/>
      <c r="BD1682" s="13"/>
      <c r="BE1682" s="13"/>
      <c r="BF1682" s="13"/>
      <c r="BG1682" s="13"/>
    </row>
    <row r="1683" spans="1:59" x14ac:dyDescent="0.35">
      <c r="A1683" s="13"/>
      <c r="B1683" s="13"/>
      <c r="C1683" s="13"/>
      <c r="D1683" s="13"/>
      <c r="E1683" s="13"/>
      <c r="F1683" s="13"/>
      <c r="G1683" s="13"/>
      <c r="H1683" s="13"/>
      <c r="I1683" s="13"/>
      <c r="J1683" s="13"/>
      <c r="K1683" s="13"/>
      <c r="L1683" s="13"/>
      <c r="M1683" s="13"/>
      <c r="N1683" s="13"/>
      <c r="O1683" s="13"/>
      <c r="P1683" s="13"/>
      <c r="Q1683" s="13"/>
      <c r="R1683" s="13"/>
      <c r="S1683" s="13"/>
      <c r="T1683" s="13"/>
      <c r="U1683" s="13"/>
      <c r="V1683" s="13"/>
      <c r="W1683" s="13"/>
      <c r="X1683" s="13"/>
      <c r="Y1683" s="13"/>
      <c r="Z1683" s="13"/>
      <c r="AA1683" s="13"/>
      <c r="AB1683" s="13"/>
      <c r="AC1683" s="13"/>
      <c r="AD1683" s="13"/>
      <c r="AE1683" s="13"/>
      <c r="AF1683" s="13"/>
      <c r="AG1683" s="13"/>
      <c r="AH1683" s="13"/>
      <c r="AI1683" s="13"/>
      <c r="AJ1683" s="13"/>
      <c r="AK1683" s="13"/>
      <c r="AL1683" s="13"/>
      <c r="AM1683" s="13"/>
      <c r="AN1683" s="13"/>
      <c r="AO1683" s="13"/>
      <c r="AP1683" s="13"/>
      <c r="AQ1683" s="13"/>
      <c r="AR1683" s="13"/>
      <c r="AS1683" s="13"/>
      <c r="AT1683" s="13"/>
      <c r="AU1683" s="13"/>
      <c r="AV1683" s="13"/>
      <c r="AW1683" s="13"/>
      <c r="AX1683" s="13"/>
      <c r="AY1683" s="13"/>
      <c r="AZ1683" s="13"/>
      <c r="BA1683" s="13"/>
      <c r="BB1683" s="13"/>
      <c r="BC1683" s="13"/>
      <c r="BD1683" s="13"/>
      <c r="BE1683" s="13"/>
      <c r="BF1683" s="13"/>
      <c r="BG1683" s="13"/>
    </row>
    <row r="1684" spans="1:59" x14ac:dyDescent="0.35">
      <c r="A1684" s="13"/>
      <c r="B1684" s="13"/>
      <c r="C1684" s="13"/>
      <c r="D1684" s="13"/>
      <c r="E1684" s="13"/>
      <c r="F1684" s="13"/>
      <c r="G1684" s="13"/>
      <c r="H1684" s="13"/>
      <c r="I1684" s="13"/>
      <c r="J1684" s="13"/>
      <c r="K1684" s="13"/>
      <c r="L1684" s="13"/>
      <c r="M1684" s="13"/>
      <c r="N1684" s="13"/>
      <c r="O1684" s="13"/>
      <c r="P1684" s="13"/>
      <c r="Q1684" s="13"/>
      <c r="R1684" s="13"/>
      <c r="S1684" s="13"/>
      <c r="T1684" s="13"/>
      <c r="U1684" s="13"/>
      <c r="V1684" s="13"/>
      <c r="W1684" s="13"/>
      <c r="X1684" s="13"/>
      <c r="Y1684" s="13"/>
      <c r="Z1684" s="13"/>
      <c r="AA1684" s="13"/>
      <c r="AB1684" s="13"/>
      <c r="AC1684" s="13"/>
      <c r="AD1684" s="13"/>
      <c r="AE1684" s="13"/>
      <c r="AF1684" s="13"/>
      <c r="AG1684" s="13"/>
      <c r="AH1684" s="13"/>
      <c r="AI1684" s="13"/>
      <c r="AJ1684" s="13"/>
      <c r="AK1684" s="13"/>
      <c r="AL1684" s="13"/>
      <c r="AM1684" s="13"/>
      <c r="AN1684" s="13"/>
      <c r="AO1684" s="13"/>
      <c r="AP1684" s="13"/>
      <c r="AQ1684" s="13"/>
      <c r="AR1684" s="13"/>
      <c r="AS1684" s="13"/>
      <c r="AT1684" s="13"/>
      <c r="AU1684" s="13"/>
      <c r="AV1684" s="13"/>
      <c r="AW1684" s="13"/>
      <c r="AX1684" s="13"/>
      <c r="AY1684" s="13"/>
      <c r="AZ1684" s="13"/>
      <c r="BA1684" s="13"/>
      <c r="BB1684" s="13"/>
      <c r="BC1684" s="13"/>
      <c r="BD1684" s="13"/>
      <c r="BE1684" s="13"/>
      <c r="BF1684" s="13"/>
      <c r="BG1684" s="13"/>
    </row>
    <row r="1685" spans="1:59" x14ac:dyDescent="0.35">
      <c r="A1685" s="13"/>
      <c r="B1685" s="13"/>
      <c r="C1685" s="13"/>
      <c r="D1685" s="13"/>
      <c r="E1685" s="13"/>
      <c r="F1685" s="13"/>
      <c r="G1685" s="13"/>
      <c r="H1685" s="13"/>
      <c r="I1685" s="13"/>
      <c r="J1685" s="13"/>
      <c r="K1685" s="13"/>
      <c r="L1685" s="13"/>
      <c r="M1685" s="13"/>
      <c r="N1685" s="13"/>
      <c r="O1685" s="13"/>
      <c r="P1685" s="13"/>
      <c r="Q1685" s="13"/>
      <c r="R1685" s="13"/>
      <c r="S1685" s="13"/>
      <c r="T1685" s="13"/>
      <c r="U1685" s="13"/>
      <c r="V1685" s="13"/>
      <c r="W1685" s="13"/>
      <c r="X1685" s="13"/>
      <c r="Y1685" s="13"/>
      <c r="Z1685" s="13"/>
      <c r="AA1685" s="13"/>
      <c r="AB1685" s="13"/>
      <c r="AC1685" s="13"/>
      <c r="AD1685" s="13"/>
      <c r="AE1685" s="13"/>
      <c r="AF1685" s="13"/>
      <c r="AG1685" s="13"/>
      <c r="AH1685" s="13"/>
      <c r="AI1685" s="13"/>
      <c r="AJ1685" s="13"/>
      <c r="AK1685" s="13"/>
      <c r="AL1685" s="13"/>
      <c r="AM1685" s="13"/>
      <c r="AN1685" s="13"/>
      <c r="AO1685" s="13"/>
      <c r="AP1685" s="13"/>
      <c r="AQ1685" s="13"/>
      <c r="AR1685" s="13"/>
      <c r="AS1685" s="13"/>
      <c r="AT1685" s="13"/>
      <c r="AU1685" s="13"/>
      <c r="AV1685" s="13"/>
      <c r="AW1685" s="13"/>
      <c r="AX1685" s="13"/>
      <c r="AY1685" s="13"/>
      <c r="AZ1685" s="13"/>
      <c r="BA1685" s="13"/>
      <c r="BB1685" s="13"/>
      <c r="BC1685" s="13"/>
      <c r="BD1685" s="13"/>
      <c r="BE1685" s="13"/>
      <c r="BF1685" s="13"/>
      <c r="BG1685" s="13"/>
    </row>
    <row r="1686" spans="1:59" x14ac:dyDescent="0.35">
      <c r="A1686" s="13"/>
      <c r="B1686" s="13"/>
      <c r="C1686" s="13"/>
      <c r="D1686" s="13"/>
      <c r="E1686" s="13"/>
      <c r="F1686" s="13"/>
      <c r="G1686" s="13"/>
      <c r="H1686" s="13"/>
      <c r="I1686" s="13"/>
      <c r="J1686" s="13"/>
      <c r="K1686" s="13"/>
      <c r="L1686" s="13"/>
      <c r="M1686" s="13"/>
      <c r="N1686" s="13"/>
      <c r="O1686" s="13"/>
      <c r="P1686" s="13"/>
      <c r="Q1686" s="13"/>
      <c r="R1686" s="13"/>
      <c r="S1686" s="13"/>
      <c r="T1686" s="13"/>
      <c r="U1686" s="13"/>
      <c r="V1686" s="13"/>
      <c r="W1686" s="13"/>
      <c r="X1686" s="13"/>
      <c r="Y1686" s="13"/>
      <c r="Z1686" s="13"/>
      <c r="AA1686" s="13"/>
      <c r="AB1686" s="13"/>
      <c r="AC1686" s="13"/>
      <c r="AD1686" s="13"/>
      <c r="AE1686" s="13"/>
      <c r="AF1686" s="13"/>
      <c r="AG1686" s="13"/>
      <c r="AH1686" s="13"/>
      <c r="AI1686" s="13"/>
      <c r="AJ1686" s="13"/>
      <c r="AK1686" s="13"/>
      <c r="AL1686" s="13"/>
      <c r="AM1686" s="13"/>
      <c r="AN1686" s="13"/>
      <c r="AO1686" s="13"/>
      <c r="AP1686" s="13"/>
      <c r="AQ1686" s="13"/>
      <c r="AR1686" s="13"/>
      <c r="AS1686" s="13"/>
      <c r="AT1686" s="13"/>
      <c r="AU1686" s="13"/>
      <c r="AV1686" s="13"/>
      <c r="AW1686" s="13"/>
      <c r="AX1686" s="13"/>
      <c r="AY1686" s="13"/>
      <c r="AZ1686" s="13"/>
      <c r="BA1686" s="13"/>
      <c r="BB1686" s="13"/>
      <c r="BC1686" s="13"/>
      <c r="BD1686" s="13"/>
      <c r="BE1686" s="13"/>
      <c r="BF1686" s="13"/>
      <c r="BG1686" s="13"/>
    </row>
    <row r="1687" spans="1:59" x14ac:dyDescent="0.35">
      <c r="A1687" s="13"/>
      <c r="B1687" s="13"/>
      <c r="C1687" s="13"/>
      <c r="D1687" s="13"/>
      <c r="E1687" s="13"/>
      <c r="F1687" s="13"/>
      <c r="G1687" s="13"/>
      <c r="H1687" s="13"/>
      <c r="I1687" s="13"/>
      <c r="J1687" s="13"/>
      <c r="K1687" s="13"/>
      <c r="L1687" s="13"/>
      <c r="M1687" s="13"/>
      <c r="N1687" s="13"/>
      <c r="O1687" s="13"/>
      <c r="P1687" s="13"/>
      <c r="Q1687" s="13"/>
      <c r="R1687" s="13"/>
      <c r="S1687" s="13"/>
      <c r="T1687" s="13"/>
      <c r="U1687" s="13"/>
      <c r="V1687" s="13"/>
      <c r="W1687" s="13"/>
      <c r="X1687" s="13"/>
      <c r="Y1687" s="13"/>
      <c r="Z1687" s="13"/>
      <c r="AA1687" s="13"/>
      <c r="AB1687" s="13"/>
      <c r="AC1687" s="13"/>
      <c r="AD1687" s="13"/>
      <c r="AE1687" s="13"/>
      <c r="AF1687" s="13"/>
      <c r="AG1687" s="13"/>
      <c r="AH1687" s="13"/>
      <c r="AI1687" s="13"/>
      <c r="AJ1687" s="13"/>
      <c r="AK1687" s="13"/>
      <c r="AL1687" s="13"/>
      <c r="AM1687" s="13"/>
      <c r="AN1687" s="13"/>
      <c r="AO1687" s="13"/>
      <c r="AP1687" s="13"/>
      <c r="AQ1687" s="13"/>
      <c r="AR1687" s="13"/>
      <c r="AS1687" s="13"/>
      <c r="AT1687" s="13"/>
      <c r="AU1687" s="13"/>
      <c r="AV1687" s="13"/>
      <c r="AW1687" s="13"/>
      <c r="AX1687" s="13"/>
      <c r="AY1687" s="13"/>
      <c r="AZ1687" s="13"/>
      <c r="BA1687" s="13"/>
      <c r="BB1687" s="13"/>
      <c r="BC1687" s="13"/>
      <c r="BD1687" s="13"/>
      <c r="BE1687" s="13"/>
      <c r="BF1687" s="13"/>
      <c r="BG1687" s="13"/>
    </row>
    <row r="1688" spans="1:59" x14ac:dyDescent="0.35">
      <c r="A1688" s="13"/>
      <c r="B1688" s="13"/>
      <c r="C1688" s="13"/>
      <c r="D1688" s="13"/>
      <c r="E1688" s="13"/>
      <c r="F1688" s="13"/>
      <c r="G1688" s="13"/>
      <c r="H1688" s="13"/>
      <c r="I1688" s="13"/>
      <c r="J1688" s="13"/>
      <c r="K1688" s="13"/>
      <c r="L1688" s="13"/>
      <c r="M1688" s="13"/>
      <c r="N1688" s="13"/>
      <c r="O1688" s="13"/>
      <c r="P1688" s="13"/>
      <c r="Q1688" s="13"/>
      <c r="R1688" s="13"/>
      <c r="S1688" s="13"/>
      <c r="T1688" s="13"/>
      <c r="U1688" s="13"/>
      <c r="V1688" s="13"/>
      <c r="W1688" s="13"/>
      <c r="X1688" s="13"/>
      <c r="Y1688" s="13"/>
      <c r="Z1688" s="13"/>
      <c r="AA1688" s="13"/>
      <c r="AB1688" s="13"/>
      <c r="AC1688" s="13"/>
      <c r="AD1688" s="13"/>
      <c r="AE1688" s="13"/>
      <c r="AF1688" s="13"/>
      <c r="AG1688" s="13"/>
      <c r="AH1688" s="13"/>
      <c r="AI1688" s="13"/>
      <c r="AJ1688" s="13"/>
      <c r="AK1688" s="13"/>
      <c r="AL1688" s="13"/>
      <c r="AM1688" s="13"/>
      <c r="AN1688" s="13"/>
      <c r="AO1688" s="13"/>
      <c r="AP1688" s="13"/>
      <c r="AQ1688" s="13"/>
      <c r="AR1688" s="13"/>
      <c r="AS1688" s="13"/>
      <c r="AT1688" s="13"/>
      <c r="AU1688" s="13"/>
      <c r="AV1688" s="13"/>
      <c r="AW1688" s="13"/>
      <c r="AX1688" s="13"/>
      <c r="AY1688" s="13"/>
      <c r="AZ1688" s="13"/>
      <c r="BA1688" s="13"/>
      <c r="BB1688" s="13"/>
      <c r="BC1688" s="13"/>
      <c r="BD1688" s="13"/>
      <c r="BE1688" s="13"/>
      <c r="BF1688" s="13"/>
      <c r="BG1688" s="13"/>
    </row>
    <row r="1689" spans="1:59" x14ac:dyDescent="0.35">
      <c r="A1689" s="13"/>
      <c r="B1689" s="13"/>
      <c r="C1689" s="13"/>
      <c r="D1689" s="13"/>
      <c r="E1689" s="13"/>
      <c r="F1689" s="13"/>
      <c r="G1689" s="13"/>
      <c r="H1689" s="13"/>
      <c r="I1689" s="13"/>
      <c r="J1689" s="13"/>
      <c r="K1689" s="13"/>
      <c r="L1689" s="13"/>
      <c r="M1689" s="13"/>
      <c r="N1689" s="13"/>
      <c r="O1689" s="13"/>
      <c r="P1689" s="13"/>
      <c r="Q1689" s="13"/>
      <c r="R1689" s="13"/>
      <c r="S1689" s="13"/>
      <c r="T1689" s="13"/>
      <c r="U1689" s="13"/>
      <c r="V1689" s="13"/>
      <c r="W1689" s="13"/>
      <c r="X1689" s="13"/>
      <c r="Y1689" s="13"/>
      <c r="Z1689" s="13"/>
      <c r="AA1689" s="13"/>
      <c r="AB1689" s="13"/>
      <c r="AC1689" s="13"/>
      <c r="AD1689" s="13"/>
      <c r="AE1689" s="13"/>
      <c r="AF1689" s="13"/>
      <c r="AG1689" s="13"/>
      <c r="AH1689" s="13"/>
      <c r="AI1689" s="13"/>
      <c r="AJ1689" s="13"/>
      <c r="AK1689" s="13"/>
      <c r="AL1689" s="13"/>
      <c r="AM1689" s="13"/>
      <c r="AN1689" s="13"/>
      <c r="AO1689" s="13"/>
      <c r="AP1689" s="13"/>
      <c r="AQ1689" s="13"/>
      <c r="AR1689" s="13"/>
      <c r="AS1689" s="13"/>
      <c r="AT1689" s="13"/>
      <c r="AU1689" s="13"/>
      <c r="AV1689" s="13"/>
      <c r="AW1689" s="13"/>
      <c r="AX1689" s="13"/>
      <c r="AY1689" s="13"/>
      <c r="AZ1689" s="13"/>
      <c r="BA1689" s="13"/>
      <c r="BB1689" s="13"/>
      <c r="BC1689" s="13"/>
      <c r="BD1689" s="13"/>
      <c r="BE1689" s="13"/>
      <c r="BF1689" s="13"/>
      <c r="BG1689" s="13"/>
    </row>
    <row r="1690" spans="1:59" x14ac:dyDescent="0.35">
      <c r="A1690" s="13"/>
      <c r="B1690" s="13"/>
      <c r="C1690" s="13"/>
      <c r="D1690" s="13"/>
      <c r="E1690" s="13"/>
      <c r="F1690" s="13"/>
      <c r="G1690" s="13"/>
      <c r="H1690" s="13"/>
      <c r="I1690" s="13"/>
      <c r="J1690" s="13"/>
      <c r="K1690" s="13"/>
      <c r="L1690" s="13"/>
      <c r="M1690" s="13"/>
      <c r="N1690" s="13"/>
      <c r="O1690" s="13"/>
      <c r="P1690" s="13"/>
      <c r="Q1690" s="13"/>
      <c r="R1690" s="13"/>
      <c r="S1690" s="13"/>
      <c r="T1690" s="13"/>
      <c r="U1690" s="13"/>
      <c r="V1690" s="13"/>
      <c r="W1690" s="13"/>
      <c r="X1690" s="13"/>
      <c r="Y1690" s="13"/>
      <c r="Z1690" s="13"/>
      <c r="AA1690" s="13"/>
      <c r="AB1690" s="13"/>
      <c r="AC1690" s="13"/>
      <c r="AD1690" s="13"/>
      <c r="AE1690" s="13"/>
      <c r="AF1690" s="13"/>
      <c r="AG1690" s="13"/>
      <c r="AH1690" s="13"/>
      <c r="AI1690" s="13"/>
      <c r="AJ1690" s="13"/>
      <c r="AK1690" s="13"/>
      <c r="AL1690" s="13"/>
      <c r="AM1690" s="13"/>
      <c r="AN1690" s="13"/>
      <c r="AO1690" s="13"/>
      <c r="AP1690" s="13"/>
      <c r="AQ1690" s="13"/>
      <c r="AR1690" s="13"/>
      <c r="AS1690" s="13"/>
      <c r="AT1690" s="13"/>
      <c r="AU1690" s="13"/>
      <c r="AV1690" s="13"/>
      <c r="AW1690" s="13"/>
      <c r="AX1690" s="13"/>
      <c r="AY1690" s="13"/>
      <c r="AZ1690" s="13"/>
      <c r="BA1690" s="13"/>
      <c r="BB1690" s="13"/>
      <c r="BC1690" s="13"/>
      <c r="BD1690" s="13"/>
      <c r="BE1690" s="13"/>
      <c r="BF1690" s="13"/>
      <c r="BG1690" s="13"/>
    </row>
    <row r="1691" spans="1:59" x14ac:dyDescent="0.35">
      <c r="A1691" s="13"/>
      <c r="B1691" s="13"/>
      <c r="C1691" s="13"/>
      <c r="D1691" s="13"/>
      <c r="E1691" s="13"/>
      <c r="F1691" s="13"/>
      <c r="G1691" s="13"/>
      <c r="H1691" s="13"/>
      <c r="I1691" s="13"/>
      <c r="J1691" s="13"/>
      <c r="K1691" s="13"/>
      <c r="L1691" s="13"/>
      <c r="M1691" s="13"/>
      <c r="N1691" s="13"/>
      <c r="O1691" s="13"/>
      <c r="P1691" s="13"/>
      <c r="Q1691" s="13"/>
      <c r="R1691" s="13"/>
      <c r="S1691" s="13"/>
      <c r="T1691" s="13"/>
      <c r="U1691" s="13"/>
      <c r="V1691" s="13"/>
      <c r="W1691" s="13"/>
      <c r="X1691" s="13"/>
      <c r="Y1691" s="13"/>
      <c r="Z1691" s="13"/>
      <c r="AA1691" s="13"/>
      <c r="AB1691" s="13"/>
      <c r="AC1691" s="13"/>
      <c r="AD1691" s="13"/>
      <c r="AE1691" s="13"/>
      <c r="AF1691" s="13"/>
      <c r="AG1691" s="13"/>
      <c r="AH1691" s="13"/>
      <c r="AI1691" s="13"/>
      <c r="AJ1691" s="13"/>
      <c r="AK1691" s="13"/>
      <c r="AL1691" s="13"/>
      <c r="AM1691" s="13"/>
      <c r="AN1691" s="13"/>
      <c r="AO1691" s="13"/>
      <c r="AP1691" s="13"/>
      <c r="AQ1691" s="13"/>
      <c r="AR1691" s="13"/>
      <c r="AS1691" s="13"/>
      <c r="AT1691" s="13"/>
      <c r="AU1691" s="13"/>
      <c r="AV1691" s="13"/>
      <c r="AW1691" s="13"/>
      <c r="AX1691" s="13"/>
      <c r="AY1691" s="13"/>
      <c r="AZ1691" s="13"/>
      <c r="BA1691" s="13"/>
      <c r="BB1691" s="13"/>
      <c r="BC1691" s="13"/>
      <c r="BD1691" s="13"/>
      <c r="BE1691" s="13"/>
      <c r="BF1691" s="13"/>
      <c r="BG1691" s="13"/>
    </row>
    <row r="1692" spans="1:59" x14ac:dyDescent="0.35">
      <c r="A1692" s="13"/>
      <c r="B1692" s="13"/>
      <c r="C1692" s="13"/>
      <c r="D1692" s="13"/>
      <c r="E1692" s="13"/>
      <c r="F1692" s="13"/>
      <c r="G1692" s="13"/>
      <c r="H1692" s="13"/>
      <c r="I1692" s="13"/>
      <c r="J1692" s="13"/>
      <c r="K1692" s="13"/>
      <c r="L1692" s="13"/>
      <c r="M1692" s="13"/>
      <c r="N1692" s="13"/>
      <c r="O1692" s="13"/>
      <c r="P1692" s="13"/>
      <c r="Q1692" s="13"/>
      <c r="R1692" s="13"/>
      <c r="S1692" s="13"/>
      <c r="T1692" s="13"/>
      <c r="U1692" s="13"/>
      <c r="V1692" s="13"/>
      <c r="W1692" s="13"/>
      <c r="X1692" s="13"/>
      <c r="Y1692" s="13"/>
      <c r="Z1692" s="13"/>
      <c r="AA1692" s="13"/>
      <c r="AB1692" s="13"/>
      <c r="AC1692" s="13"/>
      <c r="AD1692" s="13"/>
      <c r="AE1692" s="13"/>
      <c r="AF1692" s="13"/>
      <c r="AG1692" s="13"/>
      <c r="AH1692" s="13"/>
      <c r="AI1692" s="13"/>
      <c r="AJ1692" s="13"/>
      <c r="AK1692" s="13"/>
      <c r="AL1692" s="13"/>
      <c r="AM1692" s="13"/>
      <c r="AN1692" s="13"/>
      <c r="AO1692" s="13"/>
      <c r="AP1692" s="13"/>
      <c r="AQ1692" s="13"/>
      <c r="AR1692" s="13"/>
      <c r="AS1692" s="13"/>
      <c r="AT1692" s="13"/>
      <c r="AU1692" s="13"/>
      <c r="AV1692" s="13"/>
      <c r="AW1692" s="13"/>
      <c r="AX1692" s="13"/>
      <c r="AY1692" s="13"/>
      <c r="AZ1692" s="13"/>
      <c r="BA1692" s="13"/>
      <c r="BB1692" s="13"/>
      <c r="BC1692" s="13"/>
      <c r="BD1692" s="13"/>
      <c r="BE1692" s="13"/>
      <c r="BF1692" s="13"/>
      <c r="BG1692" s="13"/>
    </row>
    <row r="1693" spans="1:59" x14ac:dyDescent="0.35">
      <c r="A1693" s="13"/>
      <c r="B1693" s="13"/>
      <c r="C1693" s="13"/>
      <c r="D1693" s="13"/>
      <c r="E1693" s="13"/>
      <c r="F1693" s="13"/>
      <c r="G1693" s="13"/>
      <c r="H1693" s="13"/>
      <c r="I1693" s="13"/>
      <c r="J1693" s="13"/>
      <c r="K1693" s="13"/>
      <c r="L1693" s="13"/>
      <c r="M1693" s="13"/>
      <c r="N1693" s="13"/>
      <c r="O1693" s="13"/>
      <c r="P1693" s="13"/>
      <c r="Q1693" s="13"/>
      <c r="R1693" s="13"/>
      <c r="S1693" s="13"/>
      <c r="T1693" s="13"/>
      <c r="U1693" s="13"/>
      <c r="V1693" s="13"/>
      <c r="W1693" s="13"/>
      <c r="X1693" s="13"/>
      <c r="Y1693" s="13"/>
      <c r="Z1693" s="13"/>
      <c r="AA1693" s="13"/>
      <c r="AB1693" s="13"/>
      <c r="AC1693" s="13"/>
      <c r="AD1693" s="13"/>
      <c r="AE1693" s="13"/>
      <c r="AF1693" s="13"/>
      <c r="AG1693" s="13"/>
      <c r="AH1693" s="13"/>
      <c r="AI1693" s="13"/>
      <c r="AJ1693" s="13"/>
      <c r="AK1693" s="13"/>
      <c r="AL1693" s="13"/>
      <c r="AM1693" s="13"/>
      <c r="AN1693" s="13"/>
      <c r="AO1693" s="13"/>
      <c r="AP1693" s="13"/>
      <c r="AQ1693" s="13"/>
      <c r="AR1693" s="13"/>
      <c r="AS1693" s="13"/>
      <c r="AT1693" s="13"/>
      <c r="AU1693" s="13"/>
      <c r="AV1693" s="13"/>
      <c r="AW1693" s="13"/>
      <c r="AX1693" s="13"/>
      <c r="AY1693" s="13"/>
      <c r="AZ1693" s="13"/>
      <c r="BA1693" s="13"/>
      <c r="BB1693" s="13"/>
      <c r="BC1693" s="13"/>
      <c r="BD1693" s="13"/>
      <c r="BE1693" s="13"/>
      <c r="BF1693" s="13"/>
      <c r="BG1693" s="13"/>
    </row>
    <row r="1694" spans="1:59" x14ac:dyDescent="0.35">
      <c r="A1694" s="13"/>
      <c r="B1694" s="13"/>
      <c r="C1694" s="13"/>
      <c r="D1694" s="13"/>
      <c r="E1694" s="13"/>
      <c r="F1694" s="13"/>
      <c r="G1694" s="13"/>
      <c r="H1694" s="13"/>
      <c r="I1694" s="13"/>
      <c r="J1694" s="13"/>
      <c r="K1694" s="13"/>
      <c r="L1694" s="13"/>
      <c r="M1694" s="13"/>
      <c r="N1694" s="13"/>
      <c r="O1694" s="13"/>
      <c r="P1694" s="13"/>
      <c r="Q1694" s="13"/>
      <c r="R1694" s="13"/>
      <c r="S1694" s="13"/>
      <c r="T1694" s="13"/>
      <c r="U1694" s="13"/>
      <c r="V1694" s="13"/>
      <c r="W1694" s="13"/>
      <c r="X1694" s="13"/>
      <c r="Y1694" s="13"/>
      <c r="Z1694" s="13"/>
      <c r="AA1694" s="13"/>
      <c r="AB1694" s="13"/>
      <c r="AC1694" s="13"/>
      <c r="AD1694" s="13"/>
      <c r="AE1694" s="13"/>
      <c r="AF1694" s="13"/>
      <c r="AG1694" s="13"/>
      <c r="AH1694" s="13"/>
      <c r="AI1694" s="13"/>
      <c r="AJ1694" s="13"/>
      <c r="AK1694" s="13"/>
      <c r="AL1694" s="13"/>
      <c r="AM1694" s="13"/>
      <c r="AN1694" s="13"/>
      <c r="AO1694" s="13"/>
      <c r="AP1694" s="13"/>
      <c r="AQ1694" s="13"/>
      <c r="AR1694" s="13"/>
      <c r="AS1694" s="13"/>
      <c r="AT1694" s="13"/>
      <c r="AU1694" s="13"/>
      <c r="AV1694" s="13"/>
      <c r="AW1694" s="13"/>
      <c r="AX1694" s="13"/>
      <c r="AY1694" s="13"/>
      <c r="AZ1694" s="13"/>
      <c r="BA1694" s="13"/>
      <c r="BB1694" s="13"/>
      <c r="BC1694" s="13"/>
      <c r="BD1694" s="13"/>
      <c r="BE1694" s="13"/>
      <c r="BF1694" s="13"/>
      <c r="BG1694" s="13"/>
    </row>
    <row r="1695" spans="1:59" x14ac:dyDescent="0.35">
      <c r="A1695" s="13"/>
      <c r="B1695" s="13"/>
      <c r="C1695" s="13"/>
      <c r="D1695" s="13"/>
      <c r="E1695" s="13"/>
      <c r="F1695" s="13"/>
      <c r="G1695" s="13"/>
      <c r="H1695" s="13"/>
      <c r="I1695" s="13"/>
      <c r="J1695" s="13"/>
      <c r="K1695" s="13"/>
      <c r="L1695" s="13"/>
      <c r="M1695" s="13"/>
      <c r="N1695" s="13"/>
      <c r="O1695" s="13"/>
      <c r="P1695" s="13"/>
      <c r="Q1695" s="13"/>
      <c r="R1695" s="13"/>
      <c r="S1695" s="13"/>
      <c r="T1695" s="13"/>
      <c r="U1695" s="13"/>
      <c r="V1695" s="13"/>
      <c r="W1695" s="13"/>
      <c r="X1695" s="13"/>
      <c r="Y1695" s="13"/>
      <c r="Z1695" s="13"/>
      <c r="AA1695" s="13"/>
      <c r="AB1695" s="13"/>
      <c r="AC1695" s="13"/>
      <c r="AD1695" s="13"/>
      <c r="AE1695" s="13"/>
      <c r="AF1695" s="13"/>
      <c r="AG1695" s="13"/>
      <c r="AH1695" s="13"/>
      <c r="AI1695" s="13"/>
      <c r="AJ1695" s="13"/>
      <c r="AK1695" s="13"/>
      <c r="AL1695" s="13"/>
      <c r="AM1695" s="13"/>
      <c r="AN1695" s="13"/>
      <c r="AO1695" s="13"/>
      <c r="AP1695" s="13"/>
      <c r="AQ1695" s="13"/>
      <c r="AR1695" s="13"/>
      <c r="AS1695" s="13"/>
      <c r="AT1695" s="13"/>
      <c r="AU1695" s="13"/>
      <c r="AV1695" s="13"/>
      <c r="AW1695" s="13"/>
      <c r="AX1695" s="13"/>
      <c r="AY1695" s="13"/>
      <c r="AZ1695" s="13"/>
      <c r="BA1695" s="13"/>
      <c r="BB1695" s="13"/>
      <c r="BC1695" s="13"/>
      <c r="BD1695" s="13"/>
      <c r="BE1695" s="13"/>
      <c r="BF1695" s="13"/>
      <c r="BG1695" s="13"/>
    </row>
    <row r="1696" spans="1:59" x14ac:dyDescent="0.35">
      <c r="A1696" s="13"/>
      <c r="B1696" s="13"/>
      <c r="C1696" s="13"/>
      <c r="D1696" s="13"/>
      <c r="E1696" s="13"/>
      <c r="F1696" s="13"/>
      <c r="G1696" s="13"/>
      <c r="H1696" s="13"/>
      <c r="I1696" s="13"/>
      <c r="J1696" s="13"/>
      <c r="K1696" s="13"/>
      <c r="L1696" s="13"/>
      <c r="M1696" s="13"/>
      <c r="N1696" s="13"/>
      <c r="O1696" s="13"/>
      <c r="P1696" s="13"/>
      <c r="Q1696" s="13"/>
      <c r="R1696" s="13"/>
      <c r="S1696" s="13"/>
      <c r="T1696" s="13"/>
      <c r="U1696" s="13"/>
      <c r="V1696" s="13"/>
      <c r="W1696" s="13"/>
      <c r="X1696" s="13"/>
      <c r="Y1696" s="13"/>
      <c r="Z1696" s="13"/>
      <c r="AA1696" s="13"/>
      <c r="AB1696" s="13"/>
      <c r="AC1696" s="13"/>
      <c r="AD1696" s="13"/>
      <c r="AE1696" s="13"/>
      <c r="AF1696" s="13"/>
      <c r="AG1696" s="13"/>
      <c r="AH1696" s="13"/>
      <c r="AI1696" s="13"/>
      <c r="AJ1696" s="13"/>
      <c r="AK1696" s="13"/>
      <c r="AL1696" s="13"/>
      <c r="AM1696" s="13"/>
      <c r="AN1696" s="13"/>
      <c r="AO1696" s="13"/>
      <c r="AP1696" s="13"/>
      <c r="AQ1696" s="13"/>
      <c r="AR1696" s="13"/>
      <c r="AS1696" s="13"/>
      <c r="AT1696" s="13"/>
      <c r="AU1696" s="13"/>
      <c r="AV1696" s="13"/>
      <c r="AW1696" s="13"/>
      <c r="AX1696" s="13"/>
      <c r="AY1696" s="13"/>
      <c r="AZ1696" s="13"/>
      <c r="BA1696" s="13"/>
      <c r="BB1696" s="13"/>
      <c r="BC1696" s="13"/>
      <c r="BD1696" s="13"/>
      <c r="BE1696" s="13"/>
      <c r="BF1696" s="13"/>
      <c r="BG1696" s="13"/>
    </row>
    <row r="1697" spans="1:59" x14ac:dyDescent="0.35">
      <c r="A1697" s="13"/>
      <c r="B1697" s="13"/>
      <c r="C1697" s="13"/>
      <c r="D1697" s="13"/>
      <c r="E1697" s="13"/>
      <c r="F1697" s="13"/>
      <c r="G1697" s="13"/>
      <c r="H1697" s="13"/>
      <c r="I1697" s="13"/>
      <c r="J1697" s="13"/>
      <c r="K1697" s="13"/>
      <c r="L1697" s="13"/>
      <c r="M1697" s="13"/>
      <c r="N1697" s="13"/>
      <c r="O1697" s="13"/>
      <c r="P1697" s="13"/>
      <c r="Q1697" s="13"/>
      <c r="R1697" s="13"/>
      <c r="S1697" s="13"/>
      <c r="T1697" s="13"/>
      <c r="U1697" s="13"/>
      <c r="V1697" s="13"/>
      <c r="W1697" s="13"/>
      <c r="X1697" s="13"/>
      <c r="Y1697" s="13"/>
      <c r="Z1697" s="13"/>
      <c r="AA1697" s="13"/>
      <c r="AB1697" s="13"/>
      <c r="AC1697" s="13"/>
      <c r="AD1697" s="13"/>
      <c r="AE1697" s="13"/>
      <c r="AF1697" s="13"/>
      <c r="AG1697" s="13"/>
      <c r="AH1697" s="13"/>
      <c r="AI1697" s="13"/>
      <c r="AJ1697" s="13"/>
      <c r="AK1697" s="13"/>
      <c r="AL1697" s="13"/>
      <c r="AM1697" s="13"/>
      <c r="AN1697" s="13"/>
      <c r="AO1697" s="13"/>
      <c r="AP1697" s="13"/>
      <c r="AQ1697" s="13"/>
      <c r="AR1697" s="13"/>
      <c r="AS1697" s="13"/>
      <c r="AT1697" s="13"/>
      <c r="AU1697" s="13"/>
      <c r="AV1697" s="13"/>
      <c r="AW1697" s="13"/>
      <c r="AX1697" s="13"/>
      <c r="AY1697" s="13"/>
      <c r="AZ1697" s="13"/>
      <c r="BA1697" s="13"/>
      <c r="BB1697" s="13"/>
      <c r="BC1697" s="13"/>
      <c r="BD1697" s="13"/>
      <c r="BE1697" s="13"/>
      <c r="BF1697" s="13"/>
      <c r="BG1697" s="13"/>
    </row>
    <row r="1698" spans="1:59" x14ac:dyDescent="0.35">
      <c r="A1698" s="13"/>
      <c r="B1698" s="13"/>
      <c r="C1698" s="13"/>
      <c r="D1698" s="13"/>
      <c r="E1698" s="13"/>
      <c r="F1698" s="13"/>
      <c r="G1698" s="13"/>
      <c r="H1698" s="13"/>
      <c r="I1698" s="13"/>
      <c r="J1698" s="13"/>
      <c r="K1698" s="13"/>
      <c r="L1698" s="13"/>
      <c r="M1698" s="13"/>
      <c r="N1698" s="13"/>
      <c r="O1698" s="13"/>
      <c r="P1698" s="13"/>
      <c r="Q1698" s="13"/>
      <c r="R1698" s="13"/>
      <c r="S1698" s="13"/>
      <c r="T1698" s="13"/>
      <c r="U1698" s="13"/>
      <c r="V1698" s="13"/>
      <c r="W1698" s="13"/>
      <c r="X1698" s="13"/>
      <c r="Y1698" s="13"/>
      <c r="Z1698" s="13"/>
      <c r="AA1698" s="13"/>
      <c r="AB1698" s="13"/>
      <c r="AC1698" s="13"/>
      <c r="AD1698" s="13"/>
      <c r="AE1698" s="13"/>
      <c r="AF1698" s="13"/>
      <c r="AG1698" s="13"/>
      <c r="AH1698" s="13"/>
      <c r="AI1698" s="13"/>
      <c r="AJ1698" s="13"/>
      <c r="AK1698" s="13"/>
      <c r="AL1698" s="13"/>
      <c r="AM1698" s="13"/>
      <c r="AN1698" s="13"/>
      <c r="AO1698" s="13"/>
      <c r="AP1698" s="13"/>
      <c r="AQ1698" s="13"/>
      <c r="AR1698" s="13"/>
      <c r="AS1698" s="13"/>
      <c r="AT1698" s="13"/>
      <c r="AU1698" s="13"/>
      <c r="AV1698" s="13"/>
      <c r="AW1698" s="13"/>
      <c r="AX1698" s="13"/>
      <c r="AY1698" s="13"/>
      <c r="AZ1698" s="13"/>
      <c r="BA1698" s="13"/>
      <c r="BB1698" s="13"/>
      <c r="BC1698" s="13"/>
      <c r="BD1698" s="13"/>
      <c r="BE1698" s="13"/>
      <c r="BF1698" s="13"/>
      <c r="BG1698" s="13"/>
    </row>
    <row r="1699" spans="1:59" x14ac:dyDescent="0.35">
      <c r="A1699" s="13"/>
      <c r="B1699" s="13"/>
      <c r="C1699" s="13"/>
      <c r="D1699" s="13"/>
      <c r="E1699" s="13"/>
      <c r="F1699" s="13"/>
      <c r="G1699" s="13"/>
      <c r="H1699" s="13"/>
      <c r="I1699" s="13"/>
      <c r="J1699" s="13"/>
      <c r="K1699" s="13"/>
      <c r="L1699" s="13"/>
      <c r="M1699" s="13"/>
      <c r="N1699" s="13"/>
      <c r="O1699" s="13"/>
      <c r="P1699" s="13"/>
      <c r="Q1699" s="13"/>
      <c r="R1699" s="13"/>
      <c r="S1699" s="13"/>
      <c r="T1699" s="13"/>
      <c r="U1699" s="13"/>
      <c r="V1699" s="13"/>
      <c r="W1699" s="13"/>
      <c r="X1699" s="13"/>
      <c r="Y1699" s="13"/>
      <c r="Z1699" s="13"/>
      <c r="AA1699" s="13"/>
      <c r="AB1699" s="13"/>
      <c r="AC1699" s="13"/>
      <c r="AD1699" s="13"/>
      <c r="AE1699" s="13"/>
      <c r="AF1699" s="13"/>
      <c r="AG1699" s="13"/>
      <c r="AH1699" s="13"/>
      <c r="AI1699" s="13"/>
      <c r="AJ1699" s="13"/>
      <c r="AK1699" s="13"/>
      <c r="AL1699" s="13"/>
      <c r="AM1699" s="13"/>
      <c r="AN1699" s="13"/>
      <c r="AO1699" s="13"/>
      <c r="AP1699" s="13"/>
      <c r="AQ1699" s="13"/>
      <c r="AR1699" s="13"/>
      <c r="AS1699" s="13"/>
      <c r="AT1699" s="13"/>
      <c r="AU1699" s="13"/>
      <c r="AV1699" s="13"/>
      <c r="AW1699" s="13"/>
      <c r="AX1699" s="13"/>
      <c r="AY1699" s="13"/>
      <c r="AZ1699" s="13"/>
      <c r="BA1699" s="13"/>
      <c r="BB1699" s="13"/>
      <c r="BC1699" s="13"/>
      <c r="BD1699" s="13"/>
      <c r="BE1699" s="13"/>
      <c r="BF1699" s="13"/>
      <c r="BG1699" s="13"/>
    </row>
    <row r="1700" spans="1:59" x14ac:dyDescent="0.35">
      <c r="A1700" s="13"/>
      <c r="B1700" s="13"/>
      <c r="C1700" s="13"/>
      <c r="D1700" s="13"/>
      <c r="E1700" s="13"/>
      <c r="F1700" s="13"/>
      <c r="G1700" s="13"/>
      <c r="H1700" s="13"/>
      <c r="I1700" s="13"/>
      <c r="J1700" s="13"/>
      <c r="K1700" s="13"/>
      <c r="L1700" s="13"/>
      <c r="M1700" s="13"/>
      <c r="N1700" s="13"/>
      <c r="O1700" s="13"/>
      <c r="P1700" s="13"/>
      <c r="Q1700" s="13"/>
      <c r="R1700" s="13"/>
      <c r="S1700" s="13"/>
      <c r="T1700" s="13"/>
      <c r="U1700" s="13"/>
      <c r="V1700" s="13"/>
      <c r="W1700" s="13"/>
      <c r="X1700" s="13"/>
      <c r="Y1700" s="13"/>
      <c r="Z1700" s="13"/>
      <c r="AA1700" s="13"/>
      <c r="AB1700" s="13"/>
      <c r="AC1700" s="13"/>
      <c r="AD1700" s="13"/>
      <c r="AE1700" s="13"/>
      <c r="AF1700" s="13"/>
      <c r="AG1700" s="13"/>
      <c r="AH1700" s="13"/>
      <c r="AI1700" s="13"/>
      <c r="AJ1700" s="13"/>
      <c r="AK1700" s="13"/>
      <c r="AL1700" s="13"/>
      <c r="AM1700" s="13"/>
      <c r="AN1700" s="13"/>
      <c r="AO1700" s="13"/>
      <c r="AP1700" s="13"/>
      <c r="AQ1700" s="13"/>
      <c r="AR1700" s="13"/>
      <c r="AS1700" s="13"/>
      <c r="AT1700" s="13"/>
      <c r="AU1700" s="13"/>
      <c r="AV1700" s="13"/>
      <c r="AW1700" s="13"/>
      <c r="AX1700" s="13"/>
      <c r="AY1700" s="13"/>
      <c r="AZ1700" s="13"/>
      <c r="BA1700" s="13"/>
      <c r="BB1700" s="13"/>
      <c r="BC1700" s="13"/>
      <c r="BD1700" s="13"/>
      <c r="BE1700" s="13"/>
      <c r="BF1700" s="13"/>
      <c r="BG1700" s="13"/>
    </row>
    <row r="1701" spans="1:59" x14ac:dyDescent="0.35">
      <c r="A1701" s="13"/>
      <c r="B1701" s="13"/>
      <c r="C1701" s="13"/>
      <c r="D1701" s="13"/>
      <c r="E1701" s="13"/>
      <c r="F1701" s="13"/>
      <c r="G1701" s="13"/>
      <c r="H1701" s="13"/>
      <c r="I1701" s="13"/>
      <c r="J1701" s="13"/>
      <c r="K1701" s="13"/>
      <c r="L1701" s="13"/>
      <c r="M1701" s="13"/>
      <c r="N1701" s="13"/>
      <c r="O1701" s="13"/>
      <c r="P1701" s="13"/>
      <c r="Q1701" s="13"/>
      <c r="R1701" s="13"/>
      <c r="S1701" s="13"/>
      <c r="T1701" s="13"/>
      <c r="U1701" s="13"/>
      <c r="V1701" s="13"/>
      <c r="W1701" s="13"/>
      <c r="X1701" s="13"/>
      <c r="Y1701" s="13"/>
      <c r="Z1701" s="13"/>
      <c r="AA1701" s="13"/>
      <c r="AB1701" s="13"/>
      <c r="AC1701" s="13"/>
      <c r="AD1701" s="13"/>
      <c r="AE1701" s="13"/>
      <c r="AF1701" s="13"/>
      <c r="AG1701" s="13"/>
      <c r="AH1701" s="13"/>
      <c r="AI1701" s="13"/>
      <c r="AJ1701" s="13"/>
      <c r="AK1701" s="13"/>
      <c r="AL1701" s="13"/>
      <c r="AM1701" s="13"/>
      <c r="AN1701" s="13"/>
      <c r="AO1701" s="13"/>
      <c r="AP1701" s="13"/>
      <c r="AQ1701" s="13"/>
      <c r="AR1701" s="13"/>
      <c r="AS1701" s="13"/>
      <c r="AT1701" s="13"/>
      <c r="AU1701" s="13"/>
      <c r="AV1701" s="13"/>
      <c r="AW1701" s="13"/>
      <c r="AX1701" s="13"/>
      <c r="AY1701" s="13"/>
      <c r="AZ1701" s="13"/>
      <c r="BA1701" s="13"/>
      <c r="BB1701" s="13"/>
      <c r="BC1701" s="13"/>
      <c r="BD1701" s="13"/>
      <c r="BE1701" s="13"/>
      <c r="BF1701" s="13"/>
      <c r="BG1701" s="13"/>
    </row>
    <row r="1702" spans="1:59" x14ac:dyDescent="0.35">
      <c r="A1702" s="13"/>
      <c r="B1702" s="13"/>
      <c r="C1702" s="13"/>
      <c r="D1702" s="13"/>
      <c r="E1702" s="13"/>
      <c r="F1702" s="13"/>
      <c r="G1702" s="13"/>
      <c r="H1702" s="13"/>
      <c r="I1702" s="13"/>
      <c r="J1702" s="13"/>
      <c r="K1702" s="13"/>
      <c r="L1702" s="13"/>
      <c r="M1702" s="13"/>
      <c r="N1702" s="13"/>
      <c r="O1702" s="13"/>
      <c r="P1702" s="13"/>
      <c r="Q1702" s="13"/>
      <c r="R1702" s="13"/>
      <c r="S1702" s="13"/>
      <c r="T1702" s="13"/>
      <c r="U1702" s="13"/>
      <c r="V1702" s="13"/>
      <c r="W1702" s="13"/>
      <c r="X1702" s="13"/>
      <c r="Y1702" s="13"/>
      <c r="Z1702" s="13"/>
      <c r="AA1702" s="13"/>
      <c r="AB1702" s="13"/>
      <c r="AC1702" s="13"/>
      <c r="AD1702" s="13"/>
      <c r="AE1702" s="13"/>
      <c r="AF1702" s="13"/>
      <c r="AG1702" s="13"/>
      <c r="AH1702" s="13"/>
      <c r="AI1702" s="13"/>
      <c r="AJ1702" s="13"/>
      <c r="AK1702" s="13"/>
      <c r="AL1702" s="13"/>
      <c r="AM1702" s="13"/>
      <c r="AN1702" s="13"/>
      <c r="AO1702" s="13"/>
      <c r="AP1702" s="13"/>
      <c r="AQ1702" s="13"/>
      <c r="AR1702" s="13"/>
      <c r="AS1702" s="13"/>
      <c r="AT1702" s="13"/>
      <c r="AU1702" s="13"/>
      <c r="AV1702" s="13"/>
      <c r="AW1702" s="13"/>
      <c r="AX1702" s="13"/>
      <c r="AY1702" s="13"/>
      <c r="AZ1702" s="13"/>
      <c r="BA1702" s="13"/>
      <c r="BB1702" s="13"/>
      <c r="BC1702" s="13"/>
      <c r="BD1702" s="13"/>
      <c r="BE1702" s="13"/>
      <c r="BF1702" s="13"/>
      <c r="BG1702" s="13"/>
    </row>
    <row r="1703" spans="1:59" x14ac:dyDescent="0.35">
      <c r="A1703" s="13"/>
      <c r="B1703" s="13"/>
      <c r="C1703" s="13"/>
      <c r="D1703" s="13"/>
      <c r="E1703" s="13"/>
      <c r="F1703" s="13"/>
      <c r="G1703" s="13"/>
      <c r="H1703" s="13"/>
      <c r="I1703" s="13"/>
      <c r="J1703" s="13"/>
      <c r="K1703" s="13"/>
      <c r="L1703" s="13"/>
      <c r="M1703" s="13"/>
      <c r="N1703" s="13"/>
      <c r="O1703" s="13"/>
      <c r="P1703" s="13"/>
      <c r="Q1703" s="13"/>
      <c r="R1703" s="13"/>
      <c r="S1703" s="13"/>
      <c r="T1703" s="13"/>
      <c r="U1703" s="13"/>
      <c r="V1703" s="13"/>
      <c r="W1703" s="13"/>
      <c r="X1703" s="13"/>
      <c r="Y1703" s="13"/>
      <c r="Z1703" s="13"/>
      <c r="AA1703" s="13"/>
      <c r="AB1703" s="13"/>
      <c r="AC1703" s="13"/>
      <c r="AD1703" s="13"/>
      <c r="AE1703" s="13"/>
      <c r="AF1703" s="13"/>
      <c r="AG1703" s="13"/>
      <c r="AH1703" s="13"/>
      <c r="AI1703" s="13"/>
      <c r="AJ1703" s="13"/>
      <c r="AK1703" s="13"/>
      <c r="AL1703" s="13"/>
      <c r="AM1703" s="13"/>
      <c r="AN1703" s="13"/>
      <c r="AO1703" s="13"/>
      <c r="AP1703" s="13"/>
      <c r="AQ1703" s="13"/>
      <c r="AR1703" s="13"/>
      <c r="AS1703" s="13"/>
      <c r="AT1703" s="13"/>
      <c r="AU1703" s="13"/>
      <c r="AV1703" s="13"/>
      <c r="AW1703" s="13"/>
      <c r="AX1703" s="13"/>
      <c r="AY1703" s="13"/>
      <c r="AZ1703" s="13"/>
      <c r="BA1703" s="13"/>
      <c r="BB1703" s="13"/>
      <c r="BC1703" s="13"/>
      <c r="BD1703" s="13"/>
      <c r="BE1703" s="13"/>
      <c r="BF1703" s="13"/>
      <c r="BG1703" s="13"/>
    </row>
    <row r="1704" spans="1:59" x14ac:dyDescent="0.35">
      <c r="A1704" s="13"/>
      <c r="B1704" s="13"/>
      <c r="C1704" s="13"/>
      <c r="D1704" s="13"/>
      <c r="E1704" s="13"/>
      <c r="F1704" s="13"/>
      <c r="G1704" s="13"/>
      <c r="H1704" s="13"/>
      <c r="I1704" s="13"/>
      <c r="J1704" s="13"/>
      <c r="K1704" s="13"/>
      <c r="L1704" s="13"/>
      <c r="M1704" s="13"/>
      <c r="N1704" s="13"/>
      <c r="O1704" s="13"/>
      <c r="P1704" s="13"/>
      <c r="Q1704" s="13"/>
      <c r="R1704" s="13"/>
      <c r="S1704" s="13"/>
      <c r="T1704" s="13"/>
      <c r="U1704" s="13"/>
      <c r="V1704" s="13"/>
      <c r="W1704" s="13"/>
      <c r="X1704" s="13"/>
      <c r="Y1704" s="13"/>
      <c r="Z1704" s="13"/>
      <c r="AA1704" s="13"/>
      <c r="AB1704" s="13"/>
      <c r="AC1704" s="13"/>
      <c r="AD1704" s="13"/>
      <c r="AE1704" s="13"/>
      <c r="AF1704" s="13"/>
      <c r="AG1704" s="13"/>
      <c r="AH1704" s="13"/>
      <c r="AI1704" s="13"/>
      <c r="AJ1704" s="13"/>
      <c r="AK1704" s="13"/>
      <c r="AL1704" s="13"/>
      <c r="AM1704" s="13"/>
      <c r="AN1704" s="13"/>
      <c r="AO1704" s="13"/>
      <c r="AP1704" s="13"/>
      <c r="AQ1704" s="13"/>
      <c r="AR1704" s="13"/>
      <c r="AS1704" s="13"/>
      <c r="AT1704" s="13"/>
      <c r="AU1704" s="13"/>
      <c r="AV1704" s="13"/>
      <c r="AW1704" s="13"/>
      <c r="AX1704" s="13"/>
      <c r="AY1704" s="13"/>
      <c r="AZ1704" s="13"/>
      <c r="BA1704" s="13"/>
      <c r="BB1704" s="13"/>
      <c r="BC1704" s="13"/>
      <c r="BD1704" s="13"/>
      <c r="BE1704" s="13"/>
      <c r="BF1704" s="13"/>
      <c r="BG1704" s="13"/>
    </row>
    <row r="1705" spans="1:59" x14ac:dyDescent="0.35">
      <c r="A1705" s="13"/>
      <c r="B1705" s="13"/>
      <c r="C1705" s="13"/>
      <c r="D1705" s="13"/>
      <c r="E1705" s="13"/>
      <c r="F1705" s="13"/>
      <c r="G1705" s="13"/>
      <c r="H1705" s="13"/>
      <c r="I1705" s="13"/>
      <c r="J1705" s="13"/>
      <c r="K1705" s="13"/>
      <c r="L1705" s="13"/>
      <c r="M1705" s="13"/>
      <c r="N1705" s="13"/>
      <c r="O1705" s="13"/>
      <c r="P1705" s="13"/>
      <c r="Q1705" s="13"/>
      <c r="R1705" s="13"/>
      <c r="S1705" s="13"/>
      <c r="T1705" s="13"/>
      <c r="U1705" s="13"/>
      <c r="V1705" s="13"/>
      <c r="W1705" s="13"/>
      <c r="X1705" s="13"/>
      <c r="Y1705" s="13"/>
      <c r="Z1705" s="13"/>
      <c r="AA1705" s="13"/>
      <c r="AB1705" s="13"/>
      <c r="AC1705" s="13"/>
      <c r="AD1705" s="13"/>
      <c r="AE1705" s="13"/>
      <c r="AF1705" s="13"/>
      <c r="AG1705" s="13"/>
      <c r="AH1705" s="13"/>
      <c r="AI1705" s="13"/>
      <c r="AJ1705" s="13"/>
      <c r="AK1705" s="13"/>
      <c r="AL1705" s="13"/>
      <c r="AM1705" s="13"/>
      <c r="AN1705" s="13"/>
      <c r="AO1705" s="13"/>
      <c r="AP1705" s="13"/>
      <c r="AQ1705" s="13"/>
      <c r="AR1705" s="13"/>
      <c r="AS1705" s="13"/>
      <c r="AT1705" s="13"/>
      <c r="AU1705" s="13"/>
      <c r="AV1705" s="13"/>
      <c r="AW1705" s="13"/>
      <c r="AX1705" s="13"/>
      <c r="AY1705" s="13"/>
      <c r="AZ1705" s="13"/>
      <c r="BA1705" s="13"/>
      <c r="BB1705" s="13"/>
      <c r="BC1705" s="13"/>
      <c r="BD1705" s="13"/>
      <c r="BE1705" s="13"/>
      <c r="BF1705" s="13"/>
      <c r="BG1705" s="13"/>
    </row>
    <row r="1706" spans="1:59" x14ac:dyDescent="0.35">
      <c r="A1706" s="13"/>
      <c r="B1706" s="13"/>
      <c r="C1706" s="13"/>
      <c r="D1706" s="13"/>
      <c r="E1706" s="13"/>
      <c r="F1706" s="13"/>
      <c r="G1706" s="13"/>
      <c r="H1706" s="13"/>
      <c r="I1706" s="13"/>
      <c r="J1706" s="13"/>
      <c r="K1706" s="13"/>
      <c r="L1706" s="13"/>
      <c r="M1706" s="13"/>
      <c r="N1706" s="13"/>
      <c r="O1706" s="13"/>
      <c r="P1706" s="13"/>
      <c r="Q1706" s="13"/>
      <c r="R1706" s="13"/>
      <c r="S1706" s="13"/>
      <c r="T1706" s="13"/>
      <c r="U1706" s="13"/>
      <c r="V1706" s="13"/>
      <c r="W1706" s="13"/>
      <c r="X1706" s="13"/>
      <c r="Y1706" s="13"/>
      <c r="Z1706" s="13"/>
      <c r="AA1706" s="13"/>
      <c r="AB1706" s="13"/>
      <c r="AC1706" s="13"/>
      <c r="AD1706" s="13"/>
      <c r="AE1706" s="13"/>
      <c r="AF1706" s="13"/>
      <c r="AG1706" s="13"/>
      <c r="AH1706" s="13"/>
      <c r="AI1706" s="13"/>
      <c r="AJ1706" s="13"/>
      <c r="AK1706" s="13"/>
      <c r="AL1706" s="13"/>
      <c r="AM1706" s="13"/>
      <c r="AN1706" s="13"/>
      <c r="AO1706" s="13"/>
      <c r="AP1706" s="13"/>
      <c r="AQ1706" s="13"/>
      <c r="AR1706" s="13"/>
      <c r="AS1706" s="13"/>
      <c r="AT1706" s="13"/>
      <c r="AU1706" s="13"/>
      <c r="AV1706" s="13"/>
      <c r="AW1706" s="13"/>
      <c r="AX1706" s="13"/>
      <c r="AY1706" s="13"/>
      <c r="AZ1706" s="13"/>
      <c r="BA1706" s="13"/>
      <c r="BB1706" s="13"/>
      <c r="BC1706" s="13"/>
      <c r="BD1706" s="13"/>
      <c r="BE1706" s="13"/>
      <c r="BF1706" s="13"/>
      <c r="BG1706" s="13"/>
    </row>
    <row r="1707" spans="1:59" x14ac:dyDescent="0.35">
      <c r="A1707" s="13"/>
      <c r="B1707" s="13"/>
      <c r="C1707" s="13"/>
      <c r="D1707" s="13"/>
      <c r="E1707" s="13"/>
      <c r="F1707" s="13"/>
      <c r="G1707" s="13"/>
      <c r="H1707" s="13"/>
      <c r="I1707" s="13"/>
      <c r="J1707" s="13"/>
      <c r="K1707" s="13"/>
      <c r="L1707" s="13"/>
      <c r="M1707" s="13"/>
      <c r="N1707" s="13"/>
      <c r="O1707" s="13"/>
      <c r="P1707" s="13"/>
      <c r="Q1707" s="13"/>
      <c r="R1707" s="13"/>
      <c r="S1707" s="13"/>
      <c r="T1707" s="13"/>
      <c r="U1707" s="13"/>
      <c r="V1707" s="13"/>
      <c r="W1707" s="13"/>
      <c r="X1707" s="13"/>
      <c r="Y1707" s="13"/>
      <c r="Z1707" s="13"/>
      <c r="AA1707" s="13"/>
      <c r="AB1707" s="13"/>
      <c r="AC1707" s="13"/>
      <c r="AD1707" s="13"/>
      <c r="AE1707" s="13"/>
      <c r="AF1707" s="13"/>
      <c r="AG1707" s="13"/>
      <c r="AH1707" s="13"/>
      <c r="AI1707" s="13"/>
      <c r="AJ1707" s="13"/>
      <c r="AK1707" s="13"/>
      <c r="AL1707" s="13"/>
      <c r="AM1707" s="13"/>
      <c r="AN1707" s="13"/>
      <c r="AO1707" s="13"/>
      <c r="AP1707" s="13"/>
      <c r="AQ1707" s="13"/>
      <c r="AR1707" s="13"/>
      <c r="AS1707" s="13"/>
      <c r="AT1707" s="13"/>
      <c r="AU1707" s="13"/>
      <c r="AV1707" s="13"/>
      <c r="AW1707" s="13"/>
      <c r="AX1707" s="13"/>
      <c r="AY1707" s="13"/>
      <c r="AZ1707" s="13"/>
      <c r="BA1707" s="13"/>
      <c r="BB1707" s="13"/>
      <c r="BC1707" s="13"/>
      <c r="BD1707" s="13"/>
      <c r="BE1707" s="13"/>
      <c r="BF1707" s="13"/>
      <c r="BG1707" s="13"/>
    </row>
    <row r="1708" spans="1:59" x14ac:dyDescent="0.35">
      <c r="A1708" s="13"/>
      <c r="B1708" s="13"/>
      <c r="C1708" s="13"/>
      <c r="D1708" s="13"/>
      <c r="E1708" s="13"/>
      <c r="F1708" s="13"/>
      <c r="G1708" s="13"/>
      <c r="H1708" s="13"/>
      <c r="I1708" s="13"/>
      <c r="J1708" s="13"/>
      <c r="K1708" s="13"/>
      <c r="L1708" s="13"/>
      <c r="M1708" s="13"/>
      <c r="N1708" s="13"/>
      <c r="O1708" s="13"/>
      <c r="P1708" s="13"/>
      <c r="Q1708" s="13"/>
      <c r="R1708" s="13"/>
      <c r="S1708" s="13"/>
      <c r="T1708" s="13"/>
      <c r="U1708" s="13"/>
      <c r="V1708" s="13"/>
      <c r="W1708" s="13"/>
      <c r="X1708" s="13"/>
      <c r="Y1708" s="13"/>
      <c r="Z1708" s="13"/>
      <c r="AA1708" s="13"/>
      <c r="AB1708" s="13"/>
      <c r="AC1708" s="13"/>
      <c r="AD1708" s="13"/>
      <c r="AE1708" s="13"/>
      <c r="AF1708" s="13"/>
      <c r="AG1708" s="13"/>
      <c r="AH1708" s="13"/>
      <c r="AI1708" s="13"/>
      <c r="AJ1708" s="13"/>
      <c r="AK1708" s="13"/>
      <c r="AL1708" s="13"/>
      <c r="AM1708" s="13"/>
      <c r="AN1708" s="13"/>
      <c r="AO1708" s="13"/>
      <c r="AP1708" s="13"/>
      <c r="AQ1708" s="13"/>
      <c r="AR1708" s="13"/>
      <c r="AS1708" s="13"/>
      <c r="AT1708" s="13"/>
      <c r="AU1708" s="13"/>
      <c r="AV1708" s="13"/>
      <c r="AW1708" s="13"/>
      <c r="AX1708" s="13"/>
      <c r="AY1708" s="13"/>
      <c r="AZ1708" s="13"/>
      <c r="BA1708" s="13"/>
      <c r="BB1708" s="13"/>
      <c r="BC1708" s="13"/>
      <c r="BD1708" s="13"/>
      <c r="BE1708" s="13"/>
      <c r="BF1708" s="13"/>
      <c r="BG1708" s="13"/>
    </row>
    <row r="1709" spans="1:59" x14ac:dyDescent="0.35">
      <c r="A1709" s="13"/>
      <c r="B1709" s="13"/>
      <c r="C1709" s="13"/>
      <c r="D1709" s="13"/>
      <c r="E1709" s="13"/>
      <c r="F1709" s="13"/>
      <c r="G1709" s="13"/>
      <c r="H1709" s="13"/>
      <c r="I1709" s="13"/>
      <c r="J1709" s="13"/>
      <c r="K1709" s="13"/>
      <c r="L1709" s="13"/>
      <c r="M1709" s="13"/>
      <c r="N1709" s="13"/>
      <c r="O1709" s="13"/>
      <c r="P1709" s="13"/>
      <c r="Q1709" s="13"/>
      <c r="R1709" s="13"/>
      <c r="S1709" s="13"/>
      <c r="T1709" s="13"/>
      <c r="U1709" s="13"/>
      <c r="V1709" s="13"/>
      <c r="W1709" s="13"/>
      <c r="X1709" s="13"/>
      <c r="Y1709" s="13"/>
      <c r="Z1709" s="13"/>
      <c r="AA1709" s="13"/>
      <c r="AB1709" s="13"/>
      <c r="AC1709" s="13"/>
      <c r="AD1709" s="13"/>
      <c r="AE1709" s="13"/>
      <c r="AF1709" s="13"/>
      <c r="AG1709" s="13"/>
      <c r="AH1709" s="13"/>
      <c r="AI1709" s="13"/>
      <c r="AJ1709" s="13"/>
      <c r="AK1709" s="13"/>
      <c r="AL1709" s="13"/>
      <c r="AM1709" s="13"/>
      <c r="AN1709" s="13"/>
      <c r="AO1709" s="13"/>
      <c r="AP1709" s="13"/>
      <c r="AQ1709" s="13"/>
      <c r="AR1709" s="13"/>
      <c r="AS1709" s="13"/>
      <c r="AT1709" s="13"/>
      <c r="AU1709" s="13"/>
      <c r="AV1709" s="13"/>
      <c r="AW1709" s="13"/>
      <c r="AX1709" s="13"/>
      <c r="AY1709" s="13"/>
      <c r="AZ1709" s="13"/>
      <c r="BA1709" s="13"/>
      <c r="BB1709" s="13"/>
      <c r="BC1709" s="13"/>
      <c r="BD1709" s="13"/>
      <c r="BE1709" s="13"/>
      <c r="BF1709" s="13"/>
      <c r="BG1709" s="13"/>
    </row>
    <row r="1710" spans="1:59" x14ac:dyDescent="0.35">
      <c r="A1710" s="13"/>
      <c r="B1710" s="13"/>
      <c r="C1710" s="13"/>
      <c r="D1710" s="13"/>
      <c r="E1710" s="13"/>
      <c r="F1710" s="13"/>
      <c r="G1710" s="13"/>
      <c r="H1710" s="13"/>
      <c r="I1710" s="13"/>
      <c r="J1710" s="13"/>
      <c r="K1710" s="13"/>
      <c r="L1710" s="13"/>
      <c r="M1710" s="13"/>
      <c r="N1710" s="13"/>
      <c r="O1710" s="13"/>
      <c r="P1710" s="13"/>
      <c r="Q1710" s="13"/>
      <c r="R1710" s="13"/>
      <c r="S1710" s="13"/>
      <c r="T1710" s="13"/>
      <c r="U1710" s="13"/>
      <c r="V1710" s="13"/>
      <c r="W1710" s="13"/>
      <c r="X1710" s="13"/>
      <c r="Y1710" s="13"/>
      <c r="Z1710" s="13"/>
      <c r="AA1710" s="13"/>
      <c r="AB1710" s="13"/>
      <c r="AC1710" s="13"/>
      <c r="AD1710" s="13"/>
      <c r="AE1710" s="13"/>
      <c r="AF1710" s="13"/>
      <c r="AG1710" s="13"/>
      <c r="AH1710" s="13"/>
      <c r="AI1710" s="13"/>
      <c r="AJ1710" s="13"/>
      <c r="AK1710" s="13"/>
      <c r="AL1710" s="13"/>
      <c r="AM1710" s="13"/>
      <c r="AN1710" s="13"/>
      <c r="AO1710" s="13"/>
      <c r="AP1710" s="13"/>
      <c r="AQ1710" s="13"/>
      <c r="AR1710" s="13"/>
      <c r="AS1710" s="13"/>
      <c r="AT1710" s="13"/>
      <c r="AU1710" s="13"/>
      <c r="AV1710" s="13"/>
      <c r="AW1710" s="13"/>
      <c r="AX1710" s="13"/>
      <c r="AY1710" s="13"/>
      <c r="AZ1710" s="13"/>
      <c r="BA1710" s="13"/>
      <c r="BB1710" s="13"/>
      <c r="BC1710" s="13"/>
      <c r="BD1710" s="13"/>
      <c r="BE1710" s="13"/>
      <c r="BF1710" s="13"/>
      <c r="BG1710" s="13"/>
    </row>
    <row r="1711" spans="1:59" x14ac:dyDescent="0.35">
      <c r="A1711" s="13"/>
      <c r="B1711" s="13"/>
      <c r="C1711" s="13"/>
      <c r="D1711" s="13"/>
      <c r="E1711" s="13"/>
      <c r="F1711" s="13"/>
      <c r="G1711" s="13"/>
      <c r="H1711" s="13"/>
      <c r="I1711" s="13"/>
      <c r="J1711" s="13"/>
      <c r="K1711" s="13"/>
      <c r="L1711" s="13"/>
      <c r="M1711" s="13"/>
      <c r="N1711" s="13"/>
      <c r="O1711" s="13"/>
      <c r="P1711" s="13"/>
      <c r="Q1711" s="13"/>
      <c r="R1711" s="13"/>
      <c r="S1711" s="13"/>
      <c r="T1711" s="13"/>
      <c r="U1711" s="13"/>
      <c r="V1711" s="13"/>
      <c r="W1711" s="13"/>
      <c r="X1711" s="13"/>
      <c r="Y1711" s="13"/>
      <c r="Z1711" s="13"/>
      <c r="AA1711" s="13"/>
      <c r="AB1711" s="13"/>
      <c r="AC1711" s="13"/>
      <c r="AD1711" s="13"/>
      <c r="AE1711" s="13"/>
      <c r="AF1711" s="13"/>
      <c r="AG1711" s="13"/>
      <c r="AH1711" s="13"/>
      <c r="AI1711" s="13"/>
      <c r="AJ1711" s="13"/>
      <c r="AK1711" s="13"/>
      <c r="AL1711" s="13"/>
      <c r="AM1711" s="13"/>
      <c r="AN1711" s="13"/>
      <c r="AO1711" s="13"/>
      <c r="AP1711" s="13"/>
      <c r="AQ1711" s="13"/>
      <c r="AR1711" s="13"/>
      <c r="AS1711" s="13"/>
      <c r="AT1711" s="13"/>
      <c r="AU1711" s="13"/>
      <c r="AV1711" s="13"/>
      <c r="AW1711" s="13"/>
      <c r="AX1711" s="13"/>
      <c r="AY1711" s="13"/>
      <c r="AZ1711" s="13"/>
      <c r="BA1711" s="13"/>
      <c r="BB1711" s="13"/>
      <c r="BC1711" s="13"/>
      <c r="BD1711" s="13"/>
      <c r="BE1711" s="13"/>
      <c r="BF1711" s="13"/>
      <c r="BG1711" s="13"/>
    </row>
    <row r="1712" spans="1:59" x14ac:dyDescent="0.35">
      <c r="A1712" s="13"/>
      <c r="B1712" s="13"/>
      <c r="C1712" s="13"/>
      <c r="D1712" s="13"/>
      <c r="E1712" s="13"/>
      <c r="F1712" s="13"/>
      <c r="G1712" s="13"/>
      <c r="H1712" s="13"/>
      <c r="I1712" s="13"/>
      <c r="J1712" s="13"/>
      <c r="K1712" s="13"/>
      <c r="L1712" s="13"/>
      <c r="M1712" s="13"/>
      <c r="N1712" s="13"/>
      <c r="O1712" s="13"/>
      <c r="P1712" s="13"/>
      <c r="Q1712" s="13"/>
      <c r="R1712" s="13"/>
      <c r="S1712" s="13"/>
      <c r="T1712" s="13"/>
      <c r="U1712" s="13"/>
      <c r="V1712" s="13"/>
      <c r="W1712" s="13"/>
      <c r="X1712" s="13"/>
      <c r="Y1712" s="13"/>
      <c r="Z1712" s="13"/>
      <c r="AA1712" s="13"/>
      <c r="AB1712" s="13"/>
      <c r="AC1712" s="13"/>
      <c r="AD1712" s="13"/>
      <c r="AE1712" s="13"/>
      <c r="AF1712" s="13"/>
      <c r="AG1712" s="13"/>
      <c r="AH1712" s="13"/>
      <c r="AI1712" s="13"/>
      <c r="AJ1712" s="13"/>
      <c r="AK1712" s="13"/>
      <c r="AL1712" s="13"/>
      <c r="AM1712" s="13"/>
      <c r="AN1712" s="13"/>
      <c r="AO1712" s="13"/>
      <c r="AP1712" s="13"/>
      <c r="AQ1712" s="13"/>
      <c r="AR1712" s="13"/>
      <c r="AS1712" s="13"/>
      <c r="AT1712" s="13"/>
      <c r="AU1712" s="13"/>
      <c r="AV1712" s="13"/>
      <c r="AW1712" s="13"/>
      <c r="AX1712" s="13"/>
      <c r="AY1712" s="13"/>
      <c r="AZ1712" s="13"/>
      <c r="BA1712" s="13"/>
      <c r="BB1712" s="13"/>
      <c r="BC1712" s="13"/>
      <c r="BD1712" s="13"/>
      <c r="BE1712" s="13"/>
      <c r="BF1712" s="13"/>
      <c r="BG1712" s="13"/>
    </row>
    <row r="1713" spans="1:59" x14ac:dyDescent="0.35">
      <c r="A1713" s="13"/>
      <c r="B1713" s="13"/>
      <c r="C1713" s="13"/>
      <c r="D1713" s="13"/>
      <c r="E1713" s="13"/>
      <c r="F1713" s="13"/>
      <c r="G1713" s="13"/>
      <c r="H1713" s="13"/>
      <c r="I1713" s="13"/>
      <c r="J1713" s="13"/>
      <c r="K1713" s="13"/>
      <c r="L1713" s="13"/>
      <c r="M1713" s="13"/>
      <c r="N1713" s="13"/>
      <c r="O1713" s="13"/>
      <c r="P1713" s="13"/>
      <c r="Q1713" s="13"/>
      <c r="R1713" s="13"/>
      <c r="S1713" s="13"/>
      <c r="T1713" s="13"/>
      <c r="U1713" s="13"/>
      <c r="V1713" s="13"/>
      <c r="W1713" s="13"/>
      <c r="X1713" s="13"/>
      <c r="Y1713" s="13"/>
      <c r="Z1713" s="13"/>
      <c r="AA1713" s="13"/>
      <c r="AB1713" s="13"/>
      <c r="AC1713" s="13"/>
      <c r="AD1713" s="13"/>
      <c r="AE1713" s="13"/>
      <c r="AF1713" s="13"/>
      <c r="AG1713" s="13"/>
      <c r="AH1713" s="13"/>
      <c r="AI1713" s="13"/>
      <c r="AJ1713" s="13"/>
      <c r="AK1713" s="13"/>
      <c r="AL1713" s="13"/>
      <c r="AM1713" s="13"/>
      <c r="AN1713" s="13"/>
      <c r="AO1713" s="13"/>
      <c r="AP1713" s="13"/>
      <c r="AQ1713" s="13"/>
      <c r="AR1713" s="13"/>
      <c r="AS1713" s="13"/>
      <c r="AT1713" s="13"/>
      <c r="AU1713" s="13"/>
      <c r="AV1713" s="13"/>
      <c r="AW1713" s="13"/>
      <c r="AX1713" s="13"/>
      <c r="AY1713" s="13"/>
      <c r="AZ1713" s="13"/>
      <c r="BA1713" s="13"/>
      <c r="BB1713" s="13"/>
      <c r="BC1713" s="13"/>
      <c r="BD1713" s="13"/>
      <c r="BE1713" s="13"/>
      <c r="BF1713" s="13"/>
      <c r="BG1713" s="13"/>
    </row>
    <row r="1714" spans="1:59" x14ac:dyDescent="0.35">
      <c r="A1714" s="13"/>
      <c r="B1714" s="13"/>
      <c r="C1714" s="13"/>
      <c r="D1714" s="13"/>
      <c r="E1714" s="13"/>
      <c r="F1714" s="13"/>
      <c r="G1714" s="13"/>
      <c r="H1714" s="13"/>
      <c r="I1714" s="13"/>
      <c r="J1714" s="13"/>
      <c r="K1714" s="13"/>
      <c r="L1714" s="13"/>
      <c r="M1714" s="13"/>
      <c r="N1714" s="13"/>
      <c r="O1714" s="13"/>
      <c r="P1714" s="13"/>
      <c r="Q1714" s="13"/>
      <c r="R1714" s="13"/>
      <c r="S1714" s="13"/>
      <c r="T1714" s="13"/>
      <c r="U1714" s="13"/>
      <c r="V1714" s="13"/>
      <c r="W1714" s="13"/>
      <c r="X1714" s="13"/>
      <c r="Y1714" s="13"/>
      <c r="Z1714" s="13"/>
      <c r="AA1714" s="13"/>
      <c r="AB1714" s="13"/>
      <c r="AC1714" s="13"/>
      <c r="AD1714" s="13"/>
      <c r="AE1714" s="13"/>
      <c r="AF1714" s="13"/>
      <c r="AG1714" s="13"/>
      <c r="AH1714" s="13"/>
      <c r="AI1714" s="13"/>
      <c r="AJ1714" s="13"/>
      <c r="AK1714" s="13"/>
      <c r="AL1714" s="13"/>
      <c r="AM1714" s="13"/>
      <c r="AN1714" s="13"/>
      <c r="AO1714" s="13"/>
      <c r="AP1714" s="13"/>
      <c r="AQ1714" s="13"/>
      <c r="AR1714" s="13"/>
      <c r="AS1714" s="13"/>
      <c r="AT1714" s="13"/>
      <c r="AU1714" s="13"/>
      <c r="AV1714" s="13"/>
      <c r="AW1714" s="13"/>
      <c r="AX1714" s="13"/>
      <c r="AY1714" s="13"/>
      <c r="AZ1714" s="13"/>
      <c r="BA1714" s="13"/>
      <c r="BB1714" s="13"/>
      <c r="BC1714" s="13"/>
      <c r="BD1714" s="13"/>
      <c r="BE1714" s="13"/>
      <c r="BF1714" s="13"/>
      <c r="BG1714" s="13"/>
    </row>
    <row r="1715" spans="1:59" x14ac:dyDescent="0.35">
      <c r="A1715" s="13"/>
      <c r="B1715" s="13"/>
      <c r="C1715" s="13"/>
      <c r="D1715" s="13"/>
      <c r="E1715" s="13"/>
      <c r="F1715" s="13"/>
      <c r="G1715" s="13"/>
      <c r="H1715" s="13"/>
      <c r="I1715" s="13"/>
      <c r="J1715" s="13"/>
      <c r="K1715" s="13"/>
      <c r="L1715" s="13"/>
      <c r="M1715" s="13"/>
      <c r="N1715" s="13"/>
      <c r="O1715" s="13"/>
      <c r="P1715" s="13"/>
      <c r="Q1715" s="13"/>
      <c r="R1715" s="13"/>
      <c r="S1715" s="13"/>
      <c r="T1715" s="13"/>
      <c r="U1715" s="13"/>
      <c r="V1715" s="13"/>
      <c r="W1715" s="13"/>
      <c r="X1715" s="13"/>
      <c r="Y1715" s="13"/>
      <c r="Z1715" s="13"/>
      <c r="AA1715" s="13"/>
      <c r="AB1715" s="13"/>
      <c r="AC1715" s="13"/>
      <c r="AD1715" s="13"/>
      <c r="AE1715" s="13"/>
      <c r="AF1715" s="13"/>
      <c r="AG1715" s="13"/>
      <c r="AH1715" s="13"/>
      <c r="AI1715" s="13"/>
      <c r="AJ1715" s="13"/>
      <c r="AK1715" s="13"/>
      <c r="AL1715" s="13"/>
      <c r="AM1715" s="13"/>
      <c r="AN1715" s="13"/>
      <c r="AO1715" s="13"/>
      <c r="AP1715" s="13"/>
      <c r="AQ1715" s="13"/>
      <c r="AR1715" s="13"/>
      <c r="AS1715" s="13"/>
      <c r="AT1715" s="13"/>
      <c r="AU1715" s="13"/>
      <c r="AV1715" s="13"/>
      <c r="AW1715" s="13"/>
      <c r="AX1715" s="13"/>
      <c r="AY1715" s="13"/>
      <c r="AZ1715" s="13"/>
      <c r="BA1715" s="13"/>
      <c r="BB1715" s="13"/>
      <c r="BC1715" s="13"/>
      <c r="BD1715" s="13"/>
      <c r="BE1715" s="13"/>
      <c r="BF1715" s="13"/>
      <c r="BG1715" s="13"/>
    </row>
    <row r="1716" spans="1:59" x14ac:dyDescent="0.35">
      <c r="A1716" s="13"/>
      <c r="B1716" s="13"/>
      <c r="C1716" s="13"/>
      <c r="D1716" s="13"/>
      <c r="E1716" s="13"/>
      <c r="F1716" s="13"/>
      <c r="G1716" s="13"/>
      <c r="H1716" s="13"/>
      <c r="I1716" s="13"/>
      <c r="J1716" s="13"/>
      <c r="K1716" s="13"/>
      <c r="L1716" s="13"/>
      <c r="M1716" s="13"/>
      <c r="N1716" s="13"/>
      <c r="O1716" s="13"/>
      <c r="P1716" s="13"/>
      <c r="Q1716" s="13"/>
      <c r="R1716" s="13"/>
      <c r="S1716" s="13"/>
      <c r="T1716" s="13"/>
      <c r="U1716" s="13"/>
      <c r="V1716" s="13"/>
      <c r="W1716" s="13"/>
      <c r="X1716" s="13"/>
      <c r="Y1716" s="13"/>
      <c r="Z1716" s="13"/>
      <c r="AA1716" s="13"/>
      <c r="AB1716" s="13"/>
      <c r="AC1716" s="13"/>
      <c r="AD1716" s="13"/>
      <c r="AE1716" s="13"/>
      <c r="AF1716" s="13"/>
      <c r="AG1716" s="13"/>
      <c r="AH1716" s="13"/>
      <c r="AI1716" s="13"/>
      <c r="AJ1716" s="13"/>
      <c r="AK1716" s="13"/>
      <c r="AL1716" s="13"/>
      <c r="AM1716" s="13"/>
      <c r="AN1716" s="13"/>
      <c r="AO1716" s="13"/>
      <c r="AP1716" s="13"/>
      <c r="AQ1716" s="13"/>
      <c r="AR1716" s="13"/>
      <c r="AS1716" s="13"/>
      <c r="AT1716" s="13"/>
      <c r="AU1716" s="13"/>
      <c r="AV1716" s="13"/>
      <c r="AW1716" s="13"/>
      <c r="AX1716" s="13"/>
      <c r="AY1716" s="13"/>
      <c r="AZ1716" s="13"/>
      <c r="BA1716" s="13"/>
      <c r="BB1716" s="13"/>
      <c r="BC1716" s="13"/>
      <c r="BD1716" s="13"/>
      <c r="BE1716" s="13"/>
      <c r="BF1716" s="13"/>
      <c r="BG1716" s="13"/>
    </row>
    <row r="1717" spans="1:59" x14ac:dyDescent="0.35">
      <c r="A1717" s="13"/>
      <c r="B1717" s="13"/>
      <c r="C1717" s="13"/>
      <c r="D1717" s="13"/>
      <c r="E1717" s="13"/>
      <c r="F1717" s="13"/>
      <c r="G1717" s="13"/>
      <c r="H1717" s="13"/>
      <c r="I1717" s="13"/>
      <c r="J1717" s="13"/>
      <c r="K1717" s="13"/>
      <c r="L1717" s="13"/>
      <c r="M1717" s="13"/>
      <c r="N1717" s="13"/>
      <c r="O1717" s="13"/>
      <c r="P1717" s="13"/>
      <c r="Q1717" s="13"/>
      <c r="R1717" s="13"/>
      <c r="S1717" s="13"/>
      <c r="T1717" s="13"/>
      <c r="U1717" s="13"/>
      <c r="V1717" s="13"/>
      <c r="W1717" s="13"/>
      <c r="X1717" s="13"/>
      <c r="Y1717" s="13"/>
      <c r="Z1717" s="13"/>
      <c r="AA1717" s="13"/>
      <c r="AB1717" s="13"/>
      <c r="AC1717" s="13"/>
      <c r="AD1717" s="13"/>
      <c r="AE1717" s="13"/>
      <c r="AF1717" s="13"/>
      <c r="AG1717" s="13"/>
      <c r="AH1717" s="13"/>
      <c r="AI1717" s="13"/>
      <c r="AJ1717" s="13"/>
      <c r="AK1717" s="13"/>
      <c r="AL1717" s="13"/>
      <c r="AM1717" s="13"/>
      <c r="AN1717" s="13"/>
      <c r="AO1717" s="13"/>
      <c r="AP1717" s="13"/>
      <c r="AQ1717" s="13"/>
      <c r="AR1717" s="13"/>
      <c r="AS1717" s="13"/>
      <c r="AT1717" s="13"/>
      <c r="AU1717" s="13"/>
      <c r="AV1717" s="13"/>
      <c r="AW1717" s="13"/>
      <c r="AX1717" s="13"/>
      <c r="AY1717" s="13"/>
      <c r="AZ1717" s="13"/>
      <c r="BA1717" s="13"/>
      <c r="BB1717" s="13"/>
      <c r="BC1717" s="13"/>
      <c r="BD1717" s="13"/>
      <c r="BE1717" s="13"/>
      <c r="BF1717" s="13"/>
      <c r="BG1717" s="13"/>
    </row>
    <row r="1718" spans="1:59" x14ac:dyDescent="0.35">
      <c r="A1718" s="13"/>
      <c r="B1718" s="13"/>
      <c r="C1718" s="13"/>
      <c r="D1718" s="13"/>
      <c r="E1718" s="13"/>
      <c r="F1718" s="13"/>
      <c r="G1718" s="13"/>
      <c r="H1718" s="13"/>
      <c r="I1718" s="13"/>
      <c r="J1718" s="13"/>
      <c r="K1718" s="13"/>
      <c r="L1718" s="13"/>
      <c r="M1718" s="13"/>
      <c r="N1718" s="13"/>
      <c r="O1718" s="13"/>
      <c r="P1718" s="13"/>
      <c r="Q1718" s="13"/>
      <c r="R1718" s="13"/>
      <c r="S1718" s="13"/>
      <c r="T1718" s="13"/>
      <c r="U1718" s="13"/>
      <c r="V1718" s="13"/>
      <c r="W1718" s="13"/>
      <c r="X1718" s="13"/>
      <c r="Y1718" s="13"/>
      <c r="Z1718" s="13"/>
      <c r="AA1718" s="13"/>
      <c r="AB1718" s="13"/>
      <c r="AC1718" s="13"/>
      <c r="AD1718" s="13"/>
      <c r="AE1718" s="13"/>
      <c r="AF1718" s="13"/>
      <c r="AG1718" s="13"/>
      <c r="AH1718" s="13"/>
      <c r="AI1718" s="13"/>
      <c r="AJ1718" s="13"/>
      <c r="AK1718" s="13"/>
      <c r="AL1718" s="13"/>
      <c r="AM1718" s="13"/>
      <c r="AN1718" s="13"/>
      <c r="AO1718" s="13"/>
      <c r="AP1718" s="13"/>
      <c r="AQ1718" s="13"/>
      <c r="AR1718" s="13"/>
      <c r="AS1718" s="13"/>
      <c r="AT1718" s="13"/>
      <c r="AU1718" s="13"/>
      <c r="AV1718" s="13"/>
      <c r="AW1718" s="13"/>
      <c r="AX1718" s="13"/>
      <c r="AY1718" s="13"/>
      <c r="AZ1718" s="13"/>
      <c r="BA1718" s="13"/>
      <c r="BB1718" s="13"/>
      <c r="BC1718" s="13"/>
      <c r="BD1718" s="13"/>
      <c r="BE1718" s="13"/>
      <c r="BF1718" s="13"/>
      <c r="BG1718" s="13"/>
    </row>
    <row r="1719" spans="1:59" x14ac:dyDescent="0.35">
      <c r="A1719" s="13"/>
      <c r="B1719" s="13"/>
      <c r="C1719" s="13"/>
      <c r="D1719" s="13"/>
      <c r="E1719" s="13"/>
      <c r="F1719" s="13"/>
      <c r="G1719" s="13"/>
      <c r="H1719" s="13"/>
      <c r="I1719" s="13"/>
      <c r="J1719" s="13"/>
      <c r="K1719" s="13"/>
      <c r="L1719" s="13"/>
      <c r="M1719" s="13"/>
      <c r="N1719" s="13"/>
      <c r="O1719" s="13"/>
      <c r="P1719" s="13"/>
      <c r="Q1719" s="13"/>
      <c r="R1719" s="13"/>
      <c r="S1719" s="13"/>
      <c r="T1719" s="13"/>
      <c r="U1719" s="13"/>
      <c r="V1719" s="13"/>
      <c r="W1719" s="13"/>
      <c r="X1719" s="13"/>
      <c r="Y1719" s="13"/>
      <c r="Z1719" s="13"/>
      <c r="AA1719" s="13"/>
      <c r="AB1719" s="13"/>
      <c r="AC1719" s="13"/>
      <c r="AD1719" s="13"/>
      <c r="AE1719" s="13"/>
      <c r="AF1719" s="13"/>
      <c r="AG1719" s="13"/>
      <c r="AH1719" s="13"/>
      <c r="AI1719" s="13"/>
      <c r="AJ1719" s="13"/>
      <c r="AK1719" s="13"/>
      <c r="AL1719" s="13"/>
      <c r="AM1719" s="13"/>
      <c r="AN1719" s="13"/>
      <c r="AO1719" s="13"/>
      <c r="AP1719" s="13"/>
      <c r="AQ1719" s="13"/>
      <c r="AR1719" s="13"/>
      <c r="AS1719" s="13"/>
      <c r="AT1719" s="13"/>
      <c r="AU1719" s="13"/>
      <c r="AV1719" s="13"/>
      <c r="AW1719" s="13"/>
      <c r="AX1719" s="13"/>
      <c r="AY1719" s="13"/>
      <c r="AZ1719" s="13"/>
      <c r="BA1719" s="13"/>
      <c r="BB1719" s="13"/>
      <c r="BC1719" s="13"/>
      <c r="BD1719" s="13"/>
      <c r="BE1719" s="13"/>
      <c r="BF1719" s="13"/>
      <c r="BG1719" s="13"/>
    </row>
    <row r="1720" spans="1:59" x14ac:dyDescent="0.35">
      <c r="A1720" s="13"/>
      <c r="B1720" s="13"/>
      <c r="C1720" s="13"/>
      <c r="D1720" s="13"/>
      <c r="E1720" s="13"/>
      <c r="F1720" s="13"/>
      <c r="G1720" s="13"/>
      <c r="H1720" s="13"/>
      <c r="I1720" s="13"/>
      <c r="J1720" s="13"/>
      <c r="K1720" s="13"/>
      <c r="L1720" s="13"/>
      <c r="M1720" s="13"/>
      <c r="N1720" s="13"/>
      <c r="O1720" s="13"/>
      <c r="P1720" s="13"/>
      <c r="Q1720" s="13"/>
      <c r="R1720" s="13"/>
      <c r="S1720" s="13"/>
      <c r="T1720" s="13"/>
      <c r="U1720" s="13"/>
      <c r="V1720" s="13"/>
      <c r="W1720" s="13"/>
      <c r="X1720" s="13"/>
      <c r="Y1720" s="13"/>
      <c r="Z1720" s="13"/>
      <c r="AA1720" s="13"/>
      <c r="AB1720" s="13"/>
      <c r="AC1720" s="13"/>
      <c r="AD1720" s="13"/>
      <c r="AE1720" s="13"/>
      <c r="AF1720" s="13"/>
      <c r="AG1720" s="13"/>
      <c r="AH1720" s="13"/>
      <c r="AI1720" s="13"/>
      <c r="AJ1720" s="13"/>
      <c r="AK1720" s="13"/>
      <c r="AL1720" s="13"/>
      <c r="AM1720" s="13"/>
      <c r="AN1720" s="13"/>
      <c r="AO1720" s="13"/>
      <c r="AP1720" s="13"/>
      <c r="AQ1720" s="13"/>
      <c r="AR1720" s="13"/>
      <c r="AS1720" s="13"/>
      <c r="AT1720" s="13"/>
      <c r="AU1720" s="13"/>
      <c r="AV1720" s="13"/>
      <c r="AW1720" s="13"/>
      <c r="AX1720" s="13"/>
      <c r="AY1720" s="13"/>
      <c r="AZ1720" s="13"/>
      <c r="BA1720" s="13"/>
      <c r="BB1720" s="13"/>
      <c r="BC1720" s="13"/>
      <c r="BD1720" s="13"/>
      <c r="BE1720" s="13"/>
      <c r="BF1720" s="13"/>
      <c r="BG1720" s="13"/>
    </row>
    <row r="1721" spans="1:59" x14ac:dyDescent="0.35">
      <c r="A1721" s="13"/>
      <c r="B1721" s="13"/>
      <c r="C1721" s="13"/>
      <c r="D1721" s="13"/>
      <c r="E1721" s="13"/>
      <c r="F1721" s="13"/>
      <c r="G1721" s="13"/>
      <c r="H1721" s="13"/>
      <c r="I1721" s="13"/>
      <c r="J1721" s="13"/>
      <c r="K1721" s="13"/>
      <c r="L1721" s="13"/>
      <c r="M1721" s="13"/>
      <c r="N1721" s="13"/>
      <c r="O1721" s="13"/>
      <c r="P1721" s="13"/>
      <c r="Q1721" s="13"/>
      <c r="R1721" s="13"/>
      <c r="S1721" s="13"/>
      <c r="T1721" s="13"/>
      <c r="U1721" s="13"/>
      <c r="V1721" s="13"/>
      <c r="W1721" s="13"/>
      <c r="X1721" s="13"/>
      <c r="Y1721" s="13"/>
      <c r="Z1721" s="13"/>
      <c r="AA1721" s="13"/>
      <c r="AB1721" s="13"/>
      <c r="AC1721" s="13"/>
      <c r="AD1721" s="13"/>
      <c r="AE1721" s="13"/>
      <c r="AF1721" s="13"/>
      <c r="AG1721" s="13"/>
      <c r="AH1721" s="13"/>
      <c r="AI1721" s="13"/>
      <c r="AJ1721" s="13"/>
      <c r="AK1721" s="13"/>
      <c r="AL1721" s="13"/>
      <c r="AM1721" s="13"/>
      <c r="AN1721" s="13"/>
      <c r="AO1721" s="13"/>
      <c r="AP1721" s="13"/>
      <c r="AQ1721" s="13"/>
      <c r="AR1721" s="13"/>
      <c r="AS1721" s="13"/>
      <c r="AT1721" s="13"/>
      <c r="AU1721" s="13"/>
      <c r="AV1721" s="13"/>
      <c r="AW1721" s="13"/>
      <c r="AX1721" s="13"/>
      <c r="AY1721" s="13"/>
      <c r="AZ1721" s="13"/>
      <c r="BA1721" s="13"/>
      <c r="BB1721" s="13"/>
      <c r="BC1721" s="13"/>
      <c r="BD1721" s="13"/>
      <c r="BE1721" s="13"/>
      <c r="BF1721" s="13"/>
      <c r="BG1721" s="13"/>
    </row>
    <row r="1722" spans="1:59" x14ac:dyDescent="0.35">
      <c r="A1722" s="13"/>
      <c r="B1722" s="13"/>
      <c r="C1722" s="13"/>
      <c r="D1722" s="13"/>
      <c r="E1722" s="13"/>
      <c r="F1722" s="13"/>
      <c r="G1722" s="13"/>
      <c r="H1722" s="13"/>
      <c r="I1722" s="13"/>
      <c r="J1722" s="13"/>
      <c r="K1722" s="13"/>
      <c r="L1722" s="13"/>
      <c r="M1722" s="13"/>
      <c r="N1722" s="13"/>
      <c r="O1722" s="13"/>
      <c r="P1722" s="13"/>
      <c r="Q1722" s="13"/>
      <c r="R1722" s="13"/>
      <c r="S1722" s="13"/>
      <c r="T1722" s="13"/>
      <c r="U1722" s="13"/>
      <c r="V1722" s="13"/>
      <c r="W1722" s="13"/>
      <c r="X1722" s="13"/>
      <c r="Y1722" s="13"/>
      <c r="Z1722" s="13"/>
      <c r="AA1722" s="13"/>
      <c r="AB1722" s="13"/>
      <c r="AC1722" s="13"/>
      <c r="AD1722" s="13"/>
      <c r="AE1722" s="13"/>
      <c r="AF1722" s="13"/>
      <c r="AG1722" s="13"/>
      <c r="AH1722" s="13"/>
      <c r="AI1722" s="13"/>
      <c r="AJ1722" s="13"/>
      <c r="AK1722" s="13"/>
      <c r="AL1722" s="13"/>
      <c r="AM1722" s="13"/>
      <c r="AN1722" s="13"/>
      <c r="AO1722" s="13"/>
      <c r="AP1722" s="13"/>
      <c r="AQ1722" s="13"/>
      <c r="AR1722" s="13"/>
      <c r="AS1722" s="13"/>
      <c r="AT1722" s="13"/>
      <c r="AU1722" s="13"/>
      <c r="AV1722" s="13"/>
      <c r="AW1722" s="13"/>
      <c r="AX1722" s="13"/>
      <c r="AY1722" s="13"/>
      <c r="AZ1722" s="13"/>
      <c r="BA1722" s="13"/>
      <c r="BB1722" s="13"/>
      <c r="BC1722" s="13"/>
      <c r="BD1722" s="13"/>
      <c r="BE1722" s="13"/>
      <c r="BF1722" s="13"/>
      <c r="BG1722" s="13"/>
    </row>
    <row r="1723" spans="1:59" x14ac:dyDescent="0.35">
      <c r="A1723" s="13"/>
      <c r="B1723" s="13"/>
      <c r="C1723" s="13"/>
      <c r="D1723" s="13"/>
      <c r="E1723" s="13"/>
      <c r="F1723" s="13"/>
      <c r="G1723" s="13"/>
      <c r="H1723" s="13"/>
      <c r="I1723" s="13"/>
      <c r="J1723" s="13"/>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c r="AK1723" s="13"/>
      <c r="AL1723" s="13"/>
      <c r="AM1723" s="13"/>
      <c r="AN1723" s="13"/>
      <c r="AO1723" s="13"/>
      <c r="AP1723" s="13"/>
      <c r="AQ1723" s="13"/>
      <c r="AR1723" s="13"/>
      <c r="AS1723" s="13"/>
      <c r="AT1723" s="13"/>
      <c r="AU1723" s="13"/>
      <c r="AV1723" s="13"/>
      <c r="AW1723" s="13"/>
      <c r="AX1723" s="13"/>
      <c r="AY1723" s="13"/>
      <c r="AZ1723" s="13"/>
      <c r="BA1723" s="13"/>
      <c r="BB1723" s="13"/>
      <c r="BC1723" s="13"/>
      <c r="BD1723" s="13"/>
      <c r="BE1723" s="13"/>
      <c r="BF1723" s="13"/>
      <c r="BG1723" s="13"/>
    </row>
    <row r="1724" spans="1:59" x14ac:dyDescent="0.35">
      <c r="A1724" s="13"/>
      <c r="B1724" s="13"/>
      <c r="C1724" s="13"/>
      <c r="D1724" s="13"/>
      <c r="E1724" s="13"/>
      <c r="F1724" s="13"/>
      <c r="G1724" s="13"/>
      <c r="H1724" s="13"/>
      <c r="I1724" s="13"/>
      <c r="J1724" s="13"/>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c r="AK1724" s="13"/>
      <c r="AL1724" s="13"/>
      <c r="AM1724" s="13"/>
      <c r="AN1724" s="13"/>
      <c r="AO1724" s="13"/>
      <c r="AP1724" s="13"/>
      <c r="AQ1724" s="13"/>
      <c r="AR1724" s="13"/>
      <c r="AS1724" s="13"/>
      <c r="AT1724" s="13"/>
      <c r="AU1724" s="13"/>
      <c r="AV1724" s="13"/>
      <c r="AW1724" s="13"/>
      <c r="AX1724" s="13"/>
      <c r="AY1724" s="13"/>
      <c r="AZ1724" s="13"/>
      <c r="BA1724" s="13"/>
      <c r="BB1724" s="13"/>
      <c r="BC1724" s="13"/>
      <c r="BD1724" s="13"/>
      <c r="BE1724" s="13"/>
      <c r="BF1724" s="13"/>
      <c r="BG1724" s="13"/>
    </row>
    <row r="1725" spans="1:59" x14ac:dyDescent="0.35">
      <c r="A1725" s="13"/>
      <c r="B1725" s="13"/>
      <c r="C1725" s="13"/>
      <c r="D1725" s="13"/>
      <c r="E1725" s="13"/>
      <c r="F1725" s="13"/>
      <c r="G1725" s="13"/>
      <c r="H1725" s="13"/>
      <c r="I1725" s="13"/>
      <c r="J1725" s="13"/>
      <c r="K1725" s="13"/>
      <c r="L1725" s="13"/>
      <c r="M1725" s="13"/>
      <c r="N1725" s="13"/>
      <c r="O1725" s="13"/>
      <c r="P1725" s="13"/>
      <c r="Q1725" s="13"/>
      <c r="R1725" s="13"/>
      <c r="S1725" s="13"/>
      <c r="T1725" s="13"/>
      <c r="U1725" s="13"/>
      <c r="V1725" s="13"/>
      <c r="W1725" s="13"/>
      <c r="X1725" s="13"/>
      <c r="Y1725" s="13"/>
      <c r="Z1725" s="13"/>
      <c r="AA1725" s="13"/>
      <c r="AB1725" s="13"/>
      <c r="AC1725" s="13"/>
      <c r="AD1725" s="13"/>
      <c r="AE1725" s="13"/>
      <c r="AF1725" s="13"/>
      <c r="AG1725" s="13"/>
      <c r="AH1725" s="13"/>
      <c r="AI1725" s="13"/>
      <c r="AJ1725" s="13"/>
      <c r="AK1725" s="13"/>
      <c r="AL1725" s="13"/>
      <c r="AM1725" s="13"/>
      <c r="AN1725" s="13"/>
      <c r="AO1725" s="13"/>
      <c r="AP1725" s="13"/>
      <c r="AQ1725" s="13"/>
      <c r="AR1725" s="13"/>
      <c r="AS1725" s="13"/>
      <c r="AT1725" s="13"/>
      <c r="AU1725" s="13"/>
      <c r="AV1725" s="13"/>
      <c r="AW1725" s="13"/>
      <c r="AX1725" s="13"/>
      <c r="AY1725" s="13"/>
      <c r="AZ1725" s="13"/>
      <c r="BA1725" s="13"/>
      <c r="BB1725" s="13"/>
      <c r="BC1725" s="13"/>
      <c r="BD1725" s="13"/>
      <c r="BE1725" s="13"/>
      <c r="BF1725" s="13"/>
      <c r="BG1725" s="13"/>
    </row>
    <row r="1726" spans="1:59" x14ac:dyDescent="0.35">
      <c r="A1726" s="13"/>
      <c r="B1726" s="13"/>
      <c r="C1726" s="13"/>
      <c r="D1726" s="13"/>
      <c r="E1726" s="13"/>
      <c r="F1726" s="13"/>
      <c r="G1726" s="13"/>
      <c r="H1726" s="13"/>
      <c r="I1726" s="13"/>
      <c r="J1726" s="13"/>
      <c r="K1726" s="13"/>
      <c r="L1726" s="13"/>
      <c r="M1726" s="13"/>
      <c r="N1726" s="13"/>
      <c r="O1726" s="13"/>
      <c r="P1726" s="13"/>
      <c r="Q1726" s="13"/>
      <c r="R1726" s="13"/>
      <c r="S1726" s="13"/>
      <c r="T1726" s="13"/>
      <c r="U1726" s="13"/>
      <c r="V1726" s="13"/>
      <c r="W1726" s="13"/>
      <c r="X1726" s="13"/>
      <c r="Y1726" s="13"/>
      <c r="Z1726" s="13"/>
      <c r="AA1726" s="13"/>
      <c r="AB1726" s="13"/>
      <c r="AC1726" s="13"/>
      <c r="AD1726" s="13"/>
      <c r="AE1726" s="13"/>
      <c r="AF1726" s="13"/>
      <c r="AG1726" s="13"/>
      <c r="AH1726" s="13"/>
      <c r="AI1726" s="13"/>
      <c r="AJ1726" s="13"/>
      <c r="AK1726" s="13"/>
      <c r="AL1726" s="13"/>
      <c r="AM1726" s="13"/>
      <c r="AN1726" s="13"/>
      <c r="AO1726" s="13"/>
      <c r="AP1726" s="13"/>
      <c r="AQ1726" s="13"/>
      <c r="AR1726" s="13"/>
      <c r="AS1726" s="13"/>
      <c r="AT1726" s="13"/>
      <c r="AU1726" s="13"/>
      <c r="AV1726" s="13"/>
      <c r="AW1726" s="13"/>
      <c r="AX1726" s="13"/>
      <c r="AY1726" s="13"/>
      <c r="AZ1726" s="13"/>
      <c r="BA1726" s="13"/>
      <c r="BB1726" s="13"/>
      <c r="BC1726" s="13"/>
      <c r="BD1726" s="13"/>
      <c r="BE1726" s="13"/>
      <c r="BF1726" s="13"/>
      <c r="BG1726" s="13"/>
    </row>
    <row r="1727" spans="1:59" x14ac:dyDescent="0.35">
      <c r="A1727" s="13"/>
      <c r="B1727" s="13"/>
      <c r="C1727" s="13"/>
      <c r="D1727" s="13"/>
      <c r="E1727" s="13"/>
      <c r="F1727" s="13"/>
      <c r="G1727" s="13"/>
      <c r="H1727" s="13"/>
      <c r="I1727" s="13"/>
      <c r="J1727" s="13"/>
      <c r="K1727" s="13"/>
      <c r="L1727" s="13"/>
      <c r="M1727" s="13"/>
      <c r="N1727" s="13"/>
      <c r="O1727" s="13"/>
      <c r="P1727" s="13"/>
      <c r="Q1727" s="13"/>
      <c r="R1727" s="13"/>
      <c r="S1727" s="13"/>
      <c r="T1727" s="13"/>
      <c r="U1727" s="13"/>
      <c r="V1727" s="13"/>
      <c r="W1727" s="13"/>
      <c r="X1727" s="13"/>
      <c r="Y1727" s="13"/>
      <c r="Z1727" s="13"/>
      <c r="AA1727" s="13"/>
      <c r="AB1727" s="13"/>
      <c r="AC1727" s="13"/>
      <c r="AD1727" s="13"/>
      <c r="AE1727" s="13"/>
      <c r="AF1727" s="13"/>
      <c r="AG1727" s="13"/>
      <c r="AH1727" s="13"/>
      <c r="AI1727" s="13"/>
      <c r="AJ1727" s="13"/>
      <c r="AK1727" s="13"/>
      <c r="AL1727" s="13"/>
      <c r="AM1727" s="13"/>
      <c r="AN1727" s="13"/>
      <c r="AO1727" s="13"/>
      <c r="AP1727" s="13"/>
      <c r="AQ1727" s="13"/>
      <c r="AR1727" s="13"/>
      <c r="AS1727" s="13"/>
      <c r="AT1727" s="13"/>
      <c r="AU1727" s="13"/>
      <c r="AV1727" s="13"/>
      <c r="AW1727" s="13"/>
      <c r="AX1727" s="13"/>
      <c r="AY1727" s="13"/>
      <c r="AZ1727" s="13"/>
      <c r="BA1727" s="13"/>
      <c r="BB1727" s="13"/>
      <c r="BC1727" s="13"/>
      <c r="BD1727" s="13"/>
      <c r="BE1727" s="13"/>
      <c r="BF1727" s="13"/>
      <c r="BG1727" s="13"/>
    </row>
    <row r="1728" spans="1:59" x14ac:dyDescent="0.35">
      <c r="A1728" s="13"/>
      <c r="B1728" s="13"/>
      <c r="C1728" s="13"/>
      <c r="D1728" s="13"/>
      <c r="E1728" s="13"/>
      <c r="F1728" s="13"/>
      <c r="G1728" s="13"/>
      <c r="H1728" s="13"/>
      <c r="I1728" s="13"/>
      <c r="J1728" s="13"/>
      <c r="K1728" s="13"/>
      <c r="L1728" s="13"/>
      <c r="M1728" s="13"/>
      <c r="N1728" s="13"/>
      <c r="O1728" s="13"/>
      <c r="P1728" s="13"/>
      <c r="Q1728" s="13"/>
      <c r="R1728" s="13"/>
      <c r="S1728" s="13"/>
      <c r="T1728" s="13"/>
      <c r="U1728" s="13"/>
      <c r="V1728" s="13"/>
      <c r="W1728" s="13"/>
      <c r="X1728" s="13"/>
      <c r="Y1728" s="13"/>
      <c r="Z1728" s="13"/>
      <c r="AA1728" s="13"/>
      <c r="AB1728" s="13"/>
      <c r="AC1728" s="13"/>
      <c r="AD1728" s="13"/>
      <c r="AE1728" s="13"/>
      <c r="AF1728" s="13"/>
      <c r="AG1728" s="13"/>
      <c r="AH1728" s="13"/>
      <c r="AI1728" s="13"/>
      <c r="AJ1728" s="13"/>
      <c r="AK1728" s="13"/>
      <c r="AL1728" s="13"/>
      <c r="AM1728" s="13"/>
      <c r="AN1728" s="13"/>
      <c r="AO1728" s="13"/>
      <c r="AP1728" s="13"/>
      <c r="AQ1728" s="13"/>
      <c r="AR1728" s="13"/>
      <c r="AS1728" s="13"/>
      <c r="AT1728" s="13"/>
      <c r="AU1728" s="13"/>
      <c r="AV1728" s="13"/>
      <c r="AW1728" s="13"/>
      <c r="AX1728" s="13"/>
      <c r="AY1728" s="13"/>
      <c r="AZ1728" s="13"/>
      <c r="BA1728" s="13"/>
      <c r="BB1728" s="13"/>
      <c r="BC1728" s="13"/>
      <c r="BD1728" s="13"/>
      <c r="BE1728" s="13"/>
      <c r="BF1728" s="13"/>
      <c r="BG1728" s="13"/>
    </row>
    <row r="1729" spans="1:59" x14ac:dyDescent="0.35">
      <c r="A1729" s="13"/>
      <c r="B1729" s="13"/>
      <c r="C1729" s="13"/>
      <c r="D1729" s="13"/>
      <c r="E1729" s="13"/>
      <c r="F1729" s="13"/>
      <c r="G1729" s="13"/>
      <c r="H1729" s="13"/>
      <c r="I1729" s="13"/>
      <c r="J1729" s="13"/>
      <c r="K1729" s="13"/>
      <c r="L1729" s="13"/>
      <c r="M1729" s="13"/>
      <c r="N1729" s="13"/>
      <c r="O1729" s="13"/>
      <c r="P1729" s="13"/>
      <c r="Q1729" s="13"/>
      <c r="R1729" s="13"/>
      <c r="S1729" s="13"/>
      <c r="T1729" s="13"/>
      <c r="U1729" s="13"/>
      <c r="V1729" s="13"/>
      <c r="W1729" s="13"/>
      <c r="X1729" s="13"/>
      <c r="Y1729" s="13"/>
      <c r="Z1729" s="13"/>
      <c r="AA1729" s="13"/>
      <c r="AB1729" s="13"/>
      <c r="AC1729" s="13"/>
      <c r="AD1729" s="13"/>
      <c r="AE1729" s="13"/>
      <c r="AF1729" s="13"/>
      <c r="AG1729" s="13"/>
      <c r="AH1729" s="13"/>
      <c r="AI1729" s="13"/>
      <c r="AJ1729" s="13"/>
      <c r="AK1729" s="13"/>
      <c r="AL1729" s="13"/>
      <c r="AM1729" s="13"/>
      <c r="AN1729" s="13"/>
      <c r="AO1729" s="13"/>
      <c r="AP1729" s="13"/>
      <c r="AQ1729" s="13"/>
      <c r="AR1729" s="13"/>
      <c r="AS1729" s="13"/>
      <c r="AT1729" s="13"/>
      <c r="AU1729" s="13"/>
      <c r="AV1729" s="13"/>
      <c r="AW1729" s="13"/>
      <c r="AX1729" s="13"/>
      <c r="AY1729" s="13"/>
      <c r="AZ1729" s="13"/>
      <c r="BA1729" s="13"/>
      <c r="BB1729" s="13"/>
      <c r="BC1729" s="13"/>
      <c r="BD1729" s="13"/>
      <c r="BE1729" s="13"/>
      <c r="BF1729" s="13"/>
      <c r="BG1729" s="13"/>
    </row>
    <row r="1730" spans="1:59" x14ac:dyDescent="0.35">
      <c r="A1730" s="13"/>
      <c r="B1730" s="13"/>
      <c r="C1730" s="13"/>
      <c r="D1730" s="13"/>
      <c r="E1730" s="13"/>
      <c r="F1730" s="13"/>
      <c r="G1730" s="13"/>
      <c r="H1730" s="13"/>
      <c r="I1730" s="13"/>
      <c r="J1730" s="13"/>
      <c r="K1730" s="13"/>
      <c r="L1730" s="13"/>
      <c r="M1730" s="13"/>
      <c r="N1730" s="13"/>
      <c r="O1730" s="13"/>
      <c r="P1730" s="13"/>
      <c r="Q1730" s="13"/>
      <c r="R1730" s="13"/>
      <c r="S1730" s="13"/>
      <c r="T1730" s="13"/>
      <c r="U1730" s="13"/>
      <c r="V1730" s="13"/>
      <c r="W1730" s="13"/>
      <c r="X1730" s="13"/>
      <c r="Y1730" s="13"/>
      <c r="Z1730" s="13"/>
      <c r="AA1730" s="13"/>
      <c r="AB1730" s="13"/>
      <c r="AC1730" s="13"/>
      <c r="AD1730" s="13"/>
      <c r="AE1730" s="13"/>
      <c r="AF1730" s="13"/>
      <c r="AG1730" s="13"/>
      <c r="AH1730" s="13"/>
      <c r="AI1730" s="13"/>
      <c r="AJ1730" s="13"/>
      <c r="AK1730" s="13"/>
      <c r="AL1730" s="13"/>
      <c r="AM1730" s="13"/>
      <c r="AN1730" s="13"/>
      <c r="AO1730" s="13"/>
      <c r="AP1730" s="13"/>
      <c r="AQ1730" s="13"/>
      <c r="AR1730" s="13"/>
      <c r="AS1730" s="13"/>
      <c r="AT1730" s="13"/>
      <c r="AU1730" s="13"/>
      <c r="AV1730" s="13"/>
      <c r="AW1730" s="13"/>
      <c r="AX1730" s="13"/>
      <c r="AY1730" s="13"/>
      <c r="AZ1730" s="13"/>
      <c r="BA1730" s="13"/>
      <c r="BB1730" s="13"/>
      <c r="BC1730" s="13"/>
      <c r="BD1730" s="13"/>
      <c r="BE1730" s="13"/>
      <c r="BF1730" s="13"/>
      <c r="BG1730" s="13"/>
    </row>
    <row r="1731" spans="1:59" x14ac:dyDescent="0.35">
      <c r="A1731" s="13"/>
      <c r="B1731" s="13"/>
      <c r="C1731" s="13"/>
      <c r="D1731" s="13"/>
      <c r="E1731" s="13"/>
      <c r="F1731" s="13"/>
      <c r="G1731" s="13"/>
      <c r="H1731" s="13"/>
      <c r="I1731" s="13"/>
      <c r="J1731" s="13"/>
      <c r="K1731" s="13"/>
      <c r="L1731" s="13"/>
      <c r="M1731" s="13"/>
      <c r="N1731" s="13"/>
      <c r="O1731" s="13"/>
      <c r="P1731" s="13"/>
      <c r="Q1731" s="13"/>
      <c r="R1731" s="13"/>
      <c r="S1731" s="13"/>
      <c r="T1731" s="13"/>
      <c r="U1731" s="13"/>
      <c r="V1731" s="13"/>
      <c r="W1731" s="13"/>
      <c r="X1731" s="13"/>
      <c r="Y1731" s="13"/>
      <c r="Z1731" s="13"/>
      <c r="AA1731" s="13"/>
      <c r="AB1731" s="13"/>
      <c r="AC1731" s="13"/>
      <c r="AD1731" s="13"/>
      <c r="AE1731" s="13"/>
      <c r="AF1731" s="13"/>
      <c r="AG1731" s="13"/>
      <c r="AH1731" s="13"/>
      <c r="AI1731" s="13"/>
      <c r="AJ1731" s="13"/>
      <c r="AK1731" s="13"/>
      <c r="AL1731" s="13"/>
      <c r="AM1731" s="13"/>
      <c r="AN1731" s="13"/>
      <c r="AO1731" s="13"/>
      <c r="AP1731" s="13"/>
      <c r="AQ1731" s="13"/>
      <c r="AR1731" s="13"/>
      <c r="AS1731" s="13"/>
      <c r="AT1731" s="13"/>
      <c r="AU1731" s="13"/>
      <c r="AV1731" s="13"/>
      <c r="AW1731" s="13"/>
      <c r="AX1731" s="13"/>
      <c r="AY1731" s="13"/>
      <c r="AZ1731" s="13"/>
      <c r="BA1731" s="13"/>
      <c r="BB1731" s="13"/>
      <c r="BC1731" s="13"/>
      <c r="BD1731" s="13"/>
      <c r="BE1731" s="13"/>
      <c r="BF1731" s="13"/>
      <c r="BG1731" s="13"/>
    </row>
    <row r="1732" spans="1:59" x14ac:dyDescent="0.35">
      <c r="A1732" s="13"/>
      <c r="B1732" s="13"/>
      <c r="C1732" s="13"/>
      <c r="D1732" s="13"/>
      <c r="E1732" s="13"/>
      <c r="F1732" s="13"/>
      <c r="G1732" s="13"/>
      <c r="H1732" s="13"/>
      <c r="I1732" s="13"/>
      <c r="J1732" s="13"/>
      <c r="K1732" s="13"/>
      <c r="L1732" s="13"/>
      <c r="M1732" s="13"/>
      <c r="N1732" s="13"/>
      <c r="O1732" s="13"/>
      <c r="P1732" s="13"/>
      <c r="Q1732" s="13"/>
      <c r="R1732" s="13"/>
      <c r="S1732" s="13"/>
      <c r="T1732" s="13"/>
      <c r="U1732" s="13"/>
      <c r="V1732" s="13"/>
      <c r="W1732" s="13"/>
      <c r="X1732" s="13"/>
      <c r="Y1732" s="13"/>
      <c r="Z1732" s="13"/>
      <c r="AA1732" s="13"/>
      <c r="AB1732" s="13"/>
      <c r="AC1732" s="13"/>
      <c r="AD1732" s="13"/>
      <c r="AE1732" s="13"/>
      <c r="AF1732" s="13"/>
      <c r="AG1732" s="13"/>
      <c r="AH1732" s="13"/>
      <c r="AI1732" s="13"/>
      <c r="AJ1732" s="13"/>
      <c r="AK1732" s="13"/>
      <c r="AL1732" s="13"/>
      <c r="AM1732" s="13"/>
      <c r="AN1732" s="13"/>
      <c r="AO1732" s="13"/>
      <c r="AP1732" s="13"/>
      <c r="AQ1732" s="13"/>
      <c r="AR1732" s="13"/>
      <c r="AS1732" s="13"/>
      <c r="AT1732" s="13"/>
      <c r="AU1732" s="13"/>
      <c r="AV1732" s="13"/>
      <c r="AW1732" s="13"/>
      <c r="AX1732" s="13"/>
      <c r="AY1732" s="13"/>
      <c r="AZ1732" s="13"/>
      <c r="BA1732" s="13"/>
      <c r="BB1732" s="13"/>
      <c r="BC1732" s="13"/>
      <c r="BD1732" s="13"/>
      <c r="BE1732" s="13"/>
      <c r="BF1732" s="13"/>
      <c r="BG1732" s="13"/>
    </row>
    <row r="1733" spans="1:59" x14ac:dyDescent="0.35">
      <c r="A1733" s="13"/>
      <c r="B1733" s="13"/>
      <c r="C1733" s="13"/>
      <c r="D1733" s="13"/>
      <c r="E1733" s="13"/>
      <c r="F1733" s="13"/>
      <c r="G1733" s="13"/>
      <c r="H1733" s="13"/>
      <c r="I1733" s="13"/>
      <c r="J1733" s="13"/>
      <c r="K1733" s="13"/>
      <c r="L1733" s="13"/>
      <c r="M1733" s="13"/>
      <c r="N1733" s="13"/>
      <c r="O1733" s="13"/>
      <c r="P1733" s="13"/>
      <c r="Q1733" s="13"/>
      <c r="R1733" s="13"/>
      <c r="S1733" s="13"/>
      <c r="T1733" s="13"/>
      <c r="U1733" s="13"/>
      <c r="V1733" s="13"/>
      <c r="W1733" s="13"/>
      <c r="X1733" s="13"/>
      <c r="Y1733" s="13"/>
      <c r="Z1733" s="13"/>
      <c r="AA1733" s="13"/>
      <c r="AB1733" s="13"/>
      <c r="AC1733" s="13"/>
      <c r="AD1733" s="13"/>
      <c r="AE1733" s="13"/>
      <c r="AF1733" s="13"/>
      <c r="AG1733" s="13"/>
      <c r="AH1733" s="13"/>
      <c r="AI1733" s="13"/>
      <c r="AJ1733" s="13"/>
      <c r="AK1733" s="13"/>
      <c r="AL1733" s="13"/>
      <c r="AM1733" s="13"/>
      <c r="AN1733" s="13"/>
      <c r="AO1733" s="13"/>
      <c r="AP1733" s="13"/>
      <c r="AQ1733" s="13"/>
      <c r="AR1733" s="13"/>
      <c r="AS1733" s="13"/>
      <c r="AT1733" s="13"/>
      <c r="AU1733" s="13"/>
      <c r="AV1733" s="13"/>
      <c r="AW1733" s="13"/>
      <c r="AX1733" s="13"/>
      <c r="AY1733" s="13"/>
      <c r="AZ1733" s="13"/>
      <c r="BA1733" s="13"/>
      <c r="BB1733" s="13"/>
      <c r="BC1733" s="13"/>
      <c r="BD1733" s="13"/>
      <c r="BE1733" s="13"/>
      <c r="BF1733" s="13"/>
      <c r="BG1733" s="13"/>
    </row>
    <row r="1734" spans="1:59" x14ac:dyDescent="0.35">
      <c r="A1734" s="13"/>
      <c r="B1734" s="13"/>
      <c r="C1734" s="13"/>
      <c r="D1734" s="13"/>
      <c r="E1734" s="13"/>
      <c r="F1734" s="13"/>
      <c r="G1734" s="13"/>
      <c r="H1734" s="13"/>
      <c r="I1734" s="13"/>
      <c r="J1734" s="13"/>
      <c r="K1734" s="13"/>
      <c r="L1734" s="13"/>
      <c r="M1734" s="13"/>
      <c r="N1734" s="13"/>
      <c r="O1734" s="13"/>
      <c r="P1734" s="13"/>
      <c r="Q1734" s="13"/>
      <c r="R1734" s="13"/>
      <c r="S1734" s="13"/>
      <c r="T1734" s="13"/>
      <c r="U1734" s="13"/>
      <c r="V1734" s="13"/>
      <c r="W1734" s="13"/>
      <c r="X1734" s="13"/>
      <c r="Y1734" s="13"/>
      <c r="Z1734" s="13"/>
      <c r="AA1734" s="13"/>
      <c r="AB1734" s="13"/>
      <c r="AC1734" s="13"/>
      <c r="AD1734" s="13"/>
      <c r="AE1734" s="13"/>
      <c r="AF1734" s="13"/>
      <c r="AG1734" s="13"/>
      <c r="AH1734" s="13"/>
      <c r="AI1734" s="13"/>
      <c r="AJ1734" s="13"/>
      <c r="AK1734" s="13"/>
      <c r="AL1734" s="13"/>
      <c r="AM1734" s="13"/>
      <c r="AN1734" s="13"/>
      <c r="AO1734" s="13"/>
      <c r="AP1734" s="13"/>
      <c r="AQ1734" s="13"/>
      <c r="AR1734" s="13"/>
      <c r="AS1734" s="13"/>
      <c r="AT1734" s="13"/>
      <c r="AU1734" s="13"/>
      <c r="AV1734" s="13"/>
      <c r="AW1734" s="13"/>
      <c r="AX1734" s="13"/>
      <c r="AY1734" s="13"/>
      <c r="AZ1734" s="13"/>
      <c r="BA1734" s="13"/>
      <c r="BB1734" s="13"/>
      <c r="BC1734" s="13"/>
      <c r="BD1734" s="13"/>
      <c r="BE1734" s="13"/>
      <c r="BF1734" s="13"/>
      <c r="BG1734" s="13"/>
    </row>
    <row r="1735" spans="1:59" x14ac:dyDescent="0.35">
      <c r="A1735" s="13"/>
      <c r="B1735" s="13"/>
      <c r="C1735" s="13"/>
      <c r="D1735" s="13"/>
      <c r="E1735" s="13"/>
      <c r="F1735" s="13"/>
      <c r="G1735" s="13"/>
      <c r="H1735" s="13"/>
      <c r="I1735" s="13"/>
      <c r="J1735" s="13"/>
      <c r="K1735" s="13"/>
      <c r="L1735" s="13"/>
      <c r="M1735" s="13"/>
      <c r="N1735" s="13"/>
      <c r="O1735" s="13"/>
      <c r="P1735" s="13"/>
      <c r="Q1735" s="13"/>
      <c r="R1735" s="13"/>
      <c r="S1735" s="13"/>
      <c r="T1735" s="13"/>
      <c r="U1735" s="13"/>
      <c r="V1735" s="13"/>
      <c r="W1735" s="13"/>
      <c r="X1735" s="13"/>
      <c r="Y1735" s="13"/>
      <c r="Z1735" s="13"/>
      <c r="AA1735" s="13"/>
      <c r="AB1735" s="13"/>
      <c r="AC1735" s="13"/>
      <c r="AD1735" s="13"/>
      <c r="AE1735" s="13"/>
      <c r="AF1735" s="13"/>
      <c r="AG1735" s="13"/>
      <c r="AH1735" s="13"/>
      <c r="AI1735" s="13"/>
      <c r="AJ1735" s="13"/>
      <c r="AK1735" s="13"/>
      <c r="AL1735" s="13"/>
      <c r="AM1735" s="13"/>
      <c r="AN1735" s="13"/>
      <c r="AO1735" s="13"/>
      <c r="AP1735" s="13"/>
      <c r="AQ1735" s="13"/>
      <c r="AR1735" s="13"/>
      <c r="AS1735" s="13"/>
      <c r="AT1735" s="13"/>
      <c r="AU1735" s="13"/>
      <c r="AV1735" s="13"/>
      <c r="AW1735" s="13"/>
      <c r="AX1735" s="13"/>
      <c r="AY1735" s="13"/>
      <c r="AZ1735" s="13"/>
      <c r="BA1735" s="13"/>
      <c r="BB1735" s="13"/>
      <c r="BC1735" s="13"/>
      <c r="BD1735" s="13"/>
      <c r="BE1735" s="13"/>
      <c r="BF1735" s="13"/>
      <c r="BG1735" s="13"/>
    </row>
    <row r="1736" spans="1:59" x14ac:dyDescent="0.35">
      <c r="A1736" s="13"/>
      <c r="B1736" s="13"/>
      <c r="C1736" s="13"/>
      <c r="D1736" s="13"/>
      <c r="E1736" s="13"/>
      <c r="F1736" s="13"/>
      <c r="G1736" s="13"/>
      <c r="H1736" s="13"/>
      <c r="I1736" s="13"/>
      <c r="J1736" s="13"/>
      <c r="K1736" s="13"/>
      <c r="L1736" s="13"/>
      <c r="M1736" s="13"/>
      <c r="N1736" s="13"/>
      <c r="O1736" s="13"/>
      <c r="P1736" s="13"/>
      <c r="Q1736" s="13"/>
      <c r="R1736" s="13"/>
      <c r="S1736" s="13"/>
      <c r="T1736" s="13"/>
      <c r="U1736" s="13"/>
      <c r="V1736" s="13"/>
      <c r="W1736" s="13"/>
      <c r="X1736" s="13"/>
      <c r="Y1736" s="13"/>
      <c r="Z1736" s="13"/>
      <c r="AA1736" s="13"/>
      <c r="AB1736" s="13"/>
      <c r="AC1736" s="13"/>
      <c r="AD1736" s="13"/>
      <c r="AE1736" s="13"/>
      <c r="AF1736" s="13"/>
      <c r="AG1736" s="13"/>
      <c r="AH1736" s="13"/>
      <c r="AI1736" s="13"/>
      <c r="AJ1736" s="13"/>
      <c r="AK1736" s="13"/>
      <c r="AL1736" s="13"/>
      <c r="AM1736" s="13"/>
      <c r="AN1736" s="13"/>
      <c r="AO1736" s="13"/>
      <c r="AP1736" s="13"/>
      <c r="AQ1736" s="13"/>
      <c r="AR1736" s="13"/>
      <c r="AS1736" s="13"/>
      <c r="AT1736" s="13"/>
      <c r="AU1736" s="13"/>
      <c r="AV1736" s="13"/>
      <c r="AW1736" s="13"/>
      <c r="AX1736" s="13"/>
      <c r="AY1736" s="13"/>
      <c r="AZ1736" s="13"/>
      <c r="BA1736" s="13"/>
      <c r="BB1736" s="13"/>
      <c r="BC1736" s="13"/>
      <c r="BD1736" s="13"/>
      <c r="BE1736" s="13"/>
      <c r="BF1736" s="13"/>
      <c r="BG1736" s="13"/>
    </row>
    <row r="1737" spans="1:59" x14ac:dyDescent="0.35">
      <c r="A1737" s="13"/>
      <c r="B1737" s="13"/>
      <c r="C1737" s="13"/>
      <c r="D1737" s="13"/>
      <c r="E1737" s="13"/>
      <c r="F1737" s="13"/>
      <c r="G1737" s="13"/>
      <c r="H1737" s="13"/>
      <c r="I1737" s="13"/>
      <c r="J1737" s="13"/>
      <c r="K1737" s="13"/>
      <c r="L1737" s="13"/>
      <c r="M1737" s="13"/>
      <c r="N1737" s="13"/>
      <c r="O1737" s="13"/>
      <c r="P1737" s="13"/>
      <c r="Q1737" s="13"/>
      <c r="R1737" s="13"/>
      <c r="S1737" s="13"/>
      <c r="T1737" s="13"/>
      <c r="U1737" s="13"/>
      <c r="V1737" s="13"/>
      <c r="W1737" s="13"/>
      <c r="X1737" s="13"/>
      <c r="Y1737" s="13"/>
      <c r="Z1737" s="13"/>
      <c r="AA1737" s="13"/>
      <c r="AB1737" s="13"/>
      <c r="AC1737" s="13"/>
      <c r="AD1737" s="13"/>
      <c r="AE1737" s="13"/>
      <c r="AF1737" s="13"/>
      <c r="AG1737" s="13"/>
      <c r="AH1737" s="13"/>
      <c r="AI1737" s="13"/>
      <c r="AJ1737" s="13"/>
      <c r="AK1737" s="13"/>
      <c r="AL1737" s="13"/>
      <c r="AM1737" s="13"/>
      <c r="AN1737" s="13"/>
      <c r="AO1737" s="13"/>
      <c r="AP1737" s="13"/>
      <c r="AQ1737" s="13"/>
      <c r="AR1737" s="13"/>
      <c r="AS1737" s="13"/>
      <c r="AT1737" s="13"/>
      <c r="AU1737" s="13"/>
      <c r="AV1737" s="13"/>
      <c r="AW1737" s="13"/>
      <c r="AX1737" s="13"/>
      <c r="AY1737" s="13"/>
      <c r="AZ1737" s="13"/>
      <c r="BA1737" s="13"/>
      <c r="BB1737" s="13"/>
      <c r="BC1737" s="13"/>
      <c r="BD1737" s="13"/>
      <c r="BE1737" s="13"/>
      <c r="BF1737" s="13"/>
      <c r="BG1737" s="13"/>
    </row>
    <row r="1738" spans="1:59" x14ac:dyDescent="0.35">
      <c r="A1738" s="13"/>
      <c r="B1738" s="13"/>
      <c r="C1738" s="13"/>
      <c r="D1738" s="13"/>
      <c r="E1738" s="13"/>
      <c r="F1738" s="13"/>
      <c r="G1738" s="13"/>
      <c r="H1738" s="13"/>
      <c r="I1738" s="13"/>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c r="AK1738" s="13"/>
      <c r="AL1738" s="13"/>
      <c r="AM1738" s="13"/>
      <c r="AN1738" s="13"/>
      <c r="AO1738" s="13"/>
      <c r="AP1738" s="13"/>
      <c r="AQ1738" s="13"/>
      <c r="AR1738" s="13"/>
      <c r="AS1738" s="13"/>
      <c r="AT1738" s="13"/>
      <c r="AU1738" s="13"/>
      <c r="AV1738" s="13"/>
      <c r="AW1738" s="13"/>
      <c r="AX1738" s="13"/>
      <c r="AY1738" s="13"/>
      <c r="AZ1738" s="13"/>
      <c r="BA1738" s="13"/>
      <c r="BB1738" s="13"/>
      <c r="BC1738" s="13"/>
      <c r="BD1738" s="13"/>
      <c r="BE1738" s="13"/>
      <c r="BF1738" s="13"/>
      <c r="BG1738" s="13"/>
    </row>
    <row r="1739" spans="1:59" x14ac:dyDescent="0.35">
      <c r="A1739" s="13"/>
      <c r="B1739" s="13"/>
      <c r="C1739" s="13"/>
      <c r="D1739" s="13"/>
      <c r="E1739" s="13"/>
      <c r="F1739" s="13"/>
      <c r="G1739" s="13"/>
      <c r="H1739" s="13"/>
      <c r="I1739" s="13"/>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c r="AK1739" s="13"/>
      <c r="AL1739" s="13"/>
      <c r="AM1739" s="13"/>
      <c r="AN1739" s="13"/>
      <c r="AO1739" s="13"/>
      <c r="AP1739" s="13"/>
      <c r="AQ1739" s="13"/>
      <c r="AR1739" s="13"/>
      <c r="AS1739" s="13"/>
      <c r="AT1739" s="13"/>
      <c r="AU1739" s="13"/>
      <c r="AV1739" s="13"/>
      <c r="AW1739" s="13"/>
      <c r="AX1739" s="13"/>
      <c r="AY1739" s="13"/>
      <c r="AZ1739" s="13"/>
      <c r="BA1739" s="13"/>
      <c r="BB1739" s="13"/>
      <c r="BC1739" s="13"/>
      <c r="BD1739" s="13"/>
      <c r="BE1739" s="13"/>
      <c r="BF1739" s="13"/>
      <c r="BG1739" s="13"/>
    </row>
    <row r="1740" spans="1:59" x14ac:dyDescent="0.35">
      <c r="A1740" s="13"/>
      <c r="B1740" s="13"/>
      <c r="C1740" s="13"/>
      <c r="D1740" s="13"/>
      <c r="E1740" s="13"/>
      <c r="F1740" s="13"/>
      <c r="G1740" s="13"/>
      <c r="H1740" s="13"/>
      <c r="I1740" s="13"/>
      <c r="J1740" s="13"/>
      <c r="K1740" s="13"/>
      <c r="L1740" s="13"/>
      <c r="M1740" s="13"/>
      <c r="N1740" s="13"/>
      <c r="O1740" s="13"/>
      <c r="P1740" s="13"/>
      <c r="Q1740" s="13"/>
      <c r="R1740" s="13"/>
      <c r="S1740" s="13"/>
      <c r="T1740" s="13"/>
      <c r="U1740" s="13"/>
      <c r="V1740" s="13"/>
      <c r="W1740" s="13"/>
      <c r="X1740" s="13"/>
      <c r="Y1740" s="13"/>
      <c r="Z1740" s="13"/>
      <c r="AA1740" s="13"/>
      <c r="AB1740" s="13"/>
      <c r="AC1740" s="13"/>
      <c r="AD1740" s="13"/>
      <c r="AE1740" s="13"/>
      <c r="AF1740" s="13"/>
      <c r="AG1740" s="13"/>
      <c r="AH1740" s="13"/>
      <c r="AI1740" s="13"/>
      <c r="AJ1740" s="13"/>
      <c r="AK1740" s="13"/>
      <c r="AL1740" s="13"/>
      <c r="AM1740" s="13"/>
      <c r="AN1740" s="13"/>
      <c r="AO1740" s="13"/>
      <c r="AP1740" s="13"/>
      <c r="AQ1740" s="13"/>
      <c r="AR1740" s="13"/>
      <c r="AS1740" s="13"/>
      <c r="AT1740" s="13"/>
      <c r="AU1740" s="13"/>
      <c r="AV1740" s="13"/>
      <c r="AW1740" s="13"/>
      <c r="AX1740" s="13"/>
      <c r="AY1740" s="13"/>
      <c r="AZ1740" s="13"/>
      <c r="BA1740" s="13"/>
      <c r="BB1740" s="13"/>
      <c r="BC1740" s="13"/>
      <c r="BD1740" s="13"/>
      <c r="BE1740" s="13"/>
      <c r="BF1740" s="13"/>
      <c r="BG1740" s="13"/>
    </row>
    <row r="1741" spans="1:59" x14ac:dyDescent="0.35">
      <c r="A1741" s="13"/>
      <c r="B1741" s="13"/>
      <c r="C1741" s="13"/>
      <c r="D1741" s="13"/>
      <c r="E1741" s="13"/>
      <c r="F1741" s="13"/>
      <c r="G1741" s="13"/>
      <c r="H1741" s="13"/>
      <c r="I1741" s="13"/>
      <c r="J1741" s="13"/>
      <c r="K1741" s="13"/>
      <c r="L1741" s="13"/>
      <c r="M1741" s="13"/>
      <c r="N1741" s="13"/>
      <c r="O1741" s="13"/>
      <c r="P1741" s="13"/>
      <c r="Q1741" s="13"/>
      <c r="R1741" s="13"/>
      <c r="S1741" s="13"/>
      <c r="T1741" s="13"/>
      <c r="U1741" s="13"/>
      <c r="V1741" s="13"/>
      <c r="W1741" s="13"/>
      <c r="X1741" s="13"/>
      <c r="Y1741" s="13"/>
      <c r="Z1741" s="13"/>
      <c r="AA1741" s="13"/>
      <c r="AB1741" s="13"/>
      <c r="AC1741" s="13"/>
      <c r="AD1741" s="13"/>
      <c r="AE1741" s="13"/>
      <c r="AF1741" s="13"/>
      <c r="AG1741" s="13"/>
      <c r="AH1741" s="13"/>
      <c r="AI1741" s="13"/>
      <c r="AJ1741" s="13"/>
      <c r="AK1741" s="13"/>
      <c r="AL1741" s="13"/>
      <c r="AM1741" s="13"/>
      <c r="AN1741" s="13"/>
      <c r="AO1741" s="13"/>
      <c r="AP1741" s="13"/>
      <c r="AQ1741" s="13"/>
      <c r="AR1741" s="13"/>
      <c r="AS1741" s="13"/>
      <c r="AT1741" s="13"/>
      <c r="AU1741" s="13"/>
      <c r="AV1741" s="13"/>
      <c r="AW1741" s="13"/>
      <c r="AX1741" s="13"/>
      <c r="AY1741" s="13"/>
      <c r="AZ1741" s="13"/>
      <c r="BA1741" s="13"/>
      <c r="BB1741" s="13"/>
      <c r="BC1741" s="13"/>
      <c r="BD1741" s="13"/>
      <c r="BE1741" s="13"/>
      <c r="BF1741" s="13"/>
      <c r="BG1741" s="13"/>
    </row>
    <row r="1742" spans="1:59" x14ac:dyDescent="0.35">
      <c r="A1742" s="13"/>
      <c r="B1742" s="13"/>
      <c r="C1742" s="13"/>
      <c r="D1742" s="13"/>
      <c r="E1742" s="13"/>
      <c r="F1742" s="13"/>
      <c r="G1742" s="13"/>
      <c r="H1742" s="13"/>
      <c r="I1742" s="13"/>
      <c r="J1742" s="13"/>
      <c r="K1742" s="13"/>
      <c r="L1742" s="13"/>
      <c r="M1742" s="13"/>
      <c r="N1742" s="13"/>
      <c r="O1742" s="13"/>
      <c r="P1742" s="13"/>
      <c r="Q1742" s="13"/>
      <c r="R1742" s="13"/>
      <c r="S1742" s="13"/>
      <c r="T1742" s="13"/>
      <c r="U1742" s="13"/>
      <c r="V1742" s="13"/>
      <c r="W1742" s="13"/>
      <c r="X1742" s="13"/>
      <c r="Y1742" s="13"/>
      <c r="Z1742" s="13"/>
      <c r="AA1742" s="13"/>
      <c r="AB1742" s="13"/>
      <c r="AC1742" s="13"/>
      <c r="AD1742" s="13"/>
      <c r="AE1742" s="13"/>
      <c r="AF1742" s="13"/>
      <c r="AG1742" s="13"/>
      <c r="AH1742" s="13"/>
      <c r="AI1742" s="13"/>
      <c r="AJ1742" s="13"/>
      <c r="AK1742" s="13"/>
      <c r="AL1742" s="13"/>
      <c r="AM1742" s="13"/>
      <c r="AN1742" s="13"/>
      <c r="AO1742" s="13"/>
      <c r="AP1742" s="13"/>
      <c r="AQ1742" s="13"/>
      <c r="AR1742" s="13"/>
      <c r="AS1742" s="13"/>
      <c r="AT1742" s="13"/>
      <c r="AU1742" s="13"/>
      <c r="AV1742" s="13"/>
      <c r="AW1742" s="13"/>
      <c r="AX1742" s="13"/>
      <c r="AY1742" s="13"/>
      <c r="AZ1742" s="13"/>
      <c r="BA1742" s="13"/>
      <c r="BB1742" s="13"/>
      <c r="BC1742" s="13"/>
      <c r="BD1742" s="13"/>
      <c r="BE1742" s="13"/>
      <c r="BF1742" s="13"/>
      <c r="BG1742" s="13"/>
    </row>
    <row r="1743" spans="1:59" x14ac:dyDescent="0.35">
      <c r="A1743" s="13"/>
      <c r="B1743" s="13"/>
      <c r="C1743" s="13"/>
      <c r="D1743" s="13"/>
      <c r="E1743" s="13"/>
      <c r="F1743" s="13"/>
      <c r="G1743" s="13"/>
      <c r="H1743" s="13"/>
      <c r="I1743" s="13"/>
      <c r="J1743" s="13"/>
      <c r="K1743" s="13"/>
      <c r="L1743" s="13"/>
      <c r="M1743" s="13"/>
      <c r="N1743" s="13"/>
      <c r="O1743" s="13"/>
      <c r="P1743" s="13"/>
      <c r="Q1743" s="13"/>
      <c r="R1743" s="13"/>
      <c r="S1743" s="13"/>
      <c r="T1743" s="13"/>
      <c r="U1743" s="13"/>
      <c r="V1743" s="13"/>
      <c r="W1743" s="13"/>
      <c r="X1743" s="13"/>
      <c r="Y1743" s="13"/>
      <c r="Z1743" s="13"/>
      <c r="AA1743" s="13"/>
      <c r="AB1743" s="13"/>
      <c r="AC1743" s="13"/>
      <c r="AD1743" s="13"/>
      <c r="AE1743" s="13"/>
      <c r="AF1743" s="13"/>
      <c r="AG1743" s="13"/>
      <c r="AH1743" s="13"/>
      <c r="AI1743" s="13"/>
      <c r="AJ1743" s="13"/>
      <c r="AK1743" s="13"/>
      <c r="AL1743" s="13"/>
      <c r="AM1743" s="13"/>
      <c r="AN1743" s="13"/>
      <c r="AO1743" s="13"/>
      <c r="AP1743" s="13"/>
      <c r="AQ1743" s="13"/>
      <c r="AR1743" s="13"/>
      <c r="AS1743" s="13"/>
      <c r="AT1743" s="13"/>
      <c r="AU1743" s="13"/>
      <c r="AV1743" s="13"/>
      <c r="AW1743" s="13"/>
      <c r="AX1743" s="13"/>
      <c r="AY1743" s="13"/>
      <c r="AZ1743" s="13"/>
      <c r="BA1743" s="13"/>
      <c r="BB1743" s="13"/>
      <c r="BC1743" s="13"/>
      <c r="BD1743" s="13"/>
      <c r="BE1743" s="13"/>
      <c r="BF1743" s="13"/>
      <c r="BG1743" s="13"/>
    </row>
    <row r="1744" spans="1:59" x14ac:dyDescent="0.35">
      <c r="A1744" s="13"/>
      <c r="B1744" s="13"/>
      <c r="C1744" s="13"/>
      <c r="D1744" s="13"/>
      <c r="E1744" s="13"/>
      <c r="F1744" s="13"/>
      <c r="G1744" s="13"/>
      <c r="H1744" s="13"/>
      <c r="I1744" s="13"/>
      <c r="J1744" s="13"/>
      <c r="K1744" s="13"/>
      <c r="L1744" s="13"/>
      <c r="M1744" s="13"/>
      <c r="N1744" s="13"/>
      <c r="O1744" s="13"/>
      <c r="P1744" s="13"/>
      <c r="Q1744" s="13"/>
      <c r="R1744" s="13"/>
      <c r="S1744" s="13"/>
      <c r="T1744" s="13"/>
      <c r="U1744" s="13"/>
      <c r="V1744" s="13"/>
      <c r="W1744" s="13"/>
      <c r="X1744" s="13"/>
      <c r="Y1744" s="13"/>
      <c r="Z1744" s="13"/>
      <c r="AA1744" s="13"/>
      <c r="AB1744" s="13"/>
      <c r="AC1744" s="13"/>
      <c r="AD1744" s="13"/>
      <c r="AE1744" s="13"/>
      <c r="AF1744" s="13"/>
      <c r="AG1744" s="13"/>
      <c r="AH1744" s="13"/>
      <c r="AI1744" s="13"/>
      <c r="AJ1744" s="13"/>
      <c r="AK1744" s="13"/>
      <c r="AL1744" s="13"/>
      <c r="AM1744" s="13"/>
      <c r="AN1744" s="13"/>
      <c r="AO1744" s="13"/>
      <c r="AP1744" s="13"/>
      <c r="AQ1744" s="13"/>
      <c r="AR1744" s="13"/>
      <c r="AS1744" s="13"/>
      <c r="AT1744" s="13"/>
      <c r="AU1744" s="13"/>
      <c r="AV1744" s="13"/>
      <c r="AW1744" s="13"/>
      <c r="AX1744" s="13"/>
      <c r="AY1744" s="13"/>
      <c r="AZ1744" s="13"/>
      <c r="BA1744" s="13"/>
      <c r="BB1744" s="13"/>
      <c r="BC1744" s="13"/>
      <c r="BD1744" s="13"/>
      <c r="BE1744" s="13"/>
      <c r="BF1744" s="13"/>
      <c r="BG1744" s="13"/>
    </row>
    <row r="1745" spans="1:59" x14ac:dyDescent="0.35">
      <c r="A1745" s="13"/>
      <c r="B1745" s="13"/>
      <c r="C1745" s="13"/>
      <c r="D1745" s="13"/>
      <c r="E1745" s="13"/>
      <c r="F1745" s="13"/>
      <c r="G1745" s="13"/>
      <c r="H1745" s="13"/>
      <c r="I1745" s="13"/>
      <c r="J1745" s="13"/>
      <c r="K1745" s="13"/>
      <c r="L1745" s="13"/>
      <c r="M1745" s="13"/>
      <c r="N1745" s="13"/>
      <c r="O1745" s="13"/>
      <c r="P1745" s="13"/>
      <c r="Q1745" s="13"/>
      <c r="R1745" s="13"/>
      <c r="S1745" s="13"/>
      <c r="T1745" s="13"/>
      <c r="U1745" s="13"/>
      <c r="V1745" s="13"/>
      <c r="W1745" s="13"/>
      <c r="X1745" s="13"/>
      <c r="Y1745" s="13"/>
      <c r="Z1745" s="13"/>
      <c r="AA1745" s="13"/>
      <c r="AB1745" s="13"/>
      <c r="AC1745" s="13"/>
      <c r="AD1745" s="13"/>
      <c r="AE1745" s="13"/>
      <c r="AF1745" s="13"/>
      <c r="AG1745" s="13"/>
      <c r="AH1745" s="13"/>
      <c r="AI1745" s="13"/>
      <c r="AJ1745" s="13"/>
      <c r="AK1745" s="13"/>
      <c r="AL1745" s="13"/>
      <c r="AM1745" s="13"/>
      <c r="AN1745" s="13"/>
      <c r="AO1745" s="13"/>
      <c r="AP1745" s="13"/>
      <c r="AQ1745" s="13"/>
      <c r="AR1745" s="13"/>
      <c r="AS1745" s="13"/>
      <c r="AT1745" s="13"/>
      <c r="AU1745" s="13"/>
      <c r="AV1745" s="13"/>
      <c r="AW1745" s="13"/>
      <c r="AX1745" s="13"/>
      <c r="AY1745" s="13"/>
      <c r="AZ1745" s="13"/>
      <c r="BA1745" s="13"/>
      <c r="BB1745" s="13"/>
      <c r="BC1745" s="13"/>
      <c r="BD1745" s="13"/>
      <c r="BE1745" s="13"/>
      <c r="BF1745" s="13"/>
      <c r="BG1745" s="13"/>
    </row>
    <row r="1746" spans="1:59" x14ac:dyDescent="0.35">
      <c r="A1746" s="13"/>
      <c r="B1746" s="13"/>
      <c r="C1746" s="13"/>
      <c r="D1746" s="13"/>
      <c r="E1746" s="13"/>
      <c r="F1746" s="13"/>
      <c r="G1746" s="13"/>
      <c r="H1746" s="13"/>
      <c r="I1746" s="13"/>
      <c r="J1746" s="13"/>
      <c r="K1746" s="13"/>
      <c r="L1746" s="13"/>
      <c r="M1746" s="13"/>
      <c r="N1746" s="13"/>
      <c r="O1746" s="13"/>
      <c r="P1746" s="13"/>
      <c r="Q1746" s="13"/>
      <c r="R1746" s="13"/>
      <c r="S1746" s="13"/>
      <c r="T1746" s="13"/>
      <c r="U1746" s="13"/>
      <c r="V1746" s="13"/>
      <c r="W1746" s="13"/>
      <c r="X1746" s="13"/>
      <c r="Y1746" s="13"/>
      <c r="Z1746" s="13"/>
      <c r="AA1746" s="13"/>
      <c r="AB1746" s="13"/>
      <c r="AC1746" s="13"/>
      <c r="AD1746" s="13"/>
      <c r="AE1746" s="13"/>
      <c r="AF1746" s="13"/>
      <c r="AG1746" s="13"/>
      <c r="AH1746" s="13"/>
      <c r="AI1746" s="13"/>
      <c r="AJ1746" s="13"/>
      <c r="AK1746" s="13"/>
      <c r="AL1746" s="13"/>
      <c r="AM1746" s="13"/>
      <c r="AN1746" s="13"/>
      <c r="AO1746" s="13"/>
      <c r="AP1746" s="13"/>
      <c r="AQ1746" s="13"/>
      <c r="AR1746" s="13"/>
      <c r="AS1746" s="13"/>
      <c r="AT1746" s="13"/>
      <c r="AU1746" s="13"/>
      <c r="AV1746" s="13"/>
      <c r="AW1746" s="13"/>
      <c r="AX1746" s="13"/>
      <c r="AY1746" s="13"/>
      <c r="AZ1746" s="13"/>
      <c r="BA1746" s="13"/>
      <c r="BB1746" s="13"/>
      <c r="BC1746" s="13"/>
      <c r="BD1746" s="13"/>
      <c r="BE1746" s="13"/>
      <c r="BF1746" s="13"/>
      <c r="BG1746" s="13"/>
    </row>
    <row r="1747" spans="1:59" x14ac:dyDescent="0.35">
      <c r="A1747" s="13"/>
      <c r="B1747" s="13"/>
      <c r="C1747" s="13"/>
      <c r="D1747" s="13"/>
      <c r="E1747" s="13"/>
      <c r="F1747" s="13"/>
      <c r="G1747" s="13"/>
      <c r="H1747" s="13"/>
      <c r="I1747" s="13"/>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c r="AK1747" s="13"/>
      <c r="AL1747" s="13"/>
      <c r="AM1747" s="13"/>
      <c r="AN1747" s="13"/>
      <c r="AO1747" s="13"/>
      <c r="AP1747" s="13"/>
      <c r="AQ1747" s="13"/>
      <c r="AR1747" s="13"/>
      <c r="AS1747" s="13"/>
      <c r="AT1747" s="13"/>
      <c r="AU1747" s="13"/>
      <c r="AV1747" s="13"/>
      <c r="AW1747" s="13"/>
      <c r="AX1747" s="13"/>
      <c r="AY1747" s="13"/>
      <c r="AZ1747" s="13"/>
      <c r="BA1747" s="13"/>
      <c r="BB1747" s="13"/>
      <c r="BC1747" s="13"/>
      <c r="BD1747" s="13"/>
      <c r="BE1747" s="13"/>
      <c r="BF1747" s="13"/>
      <c r="BG1747" s="13"/>
    </row>
    <row r="1748" spans="1:59" x14ac:dyDescent="0.35">
      <c r="A1748" s="13"/>
      <c r="B1748" s="13"/>
      <c r="C1748" s="13"/>
      <c r="D1748" s="13"/>
      <c r="E1748" s="13"/>
      <c r="F1748" s="13"/>
      <c r="G1748" s="13"/>
      <c r="H1748" s="13"/>
      <c r="I1748" s="13"/>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c r="AK1748" s="13"/>
      <c r="AL1748" s="13"/>
      <c r="AM1748" s="13"/>
      <c r="AN1748" s="13"/>
      <c r="AO1748" s="13"/>
      <c r="AP1748" s="13"/>
      <c r="AQ1748" s="13"/>
      <c r="AR1748" s="13"/>
      <c r="AS1748" s="13"/>
      <c r="AT1748" s="13"/>
      <c r="AU1748" s="13"/>
      <c r="AV1748" s="13"/>
      <c r="AW1748" s="13"/>
      <c r="AX1748" s="13"/>
      <c r="AY1748" s="13"/>
      <c r="AZ1748" s="13"/>
      <c r="BA1748" s="13"/>
      <c r="BB1748" s="13"/>
      <c r="BC1748" s="13"/>
      <c r="BD1748" s="13"/>
      <c r="BE1748" s="13"/>
      <c r="BF1748" s="13"/>
      <c r="BG1748" s="13"/>
    </row>
    <row r="1749" spans="1:59" x14ac:dyDescent="0.35">
      <c r="A1749" s="13"/>
      <c r="B1749" s="13"/>
      <c r="C1749" s="13"/>
      <c r="D1749" s="13"/>
      <c r="E1749" s="13"/>
      <c r="F1749" s="13"/>
      <c r="G1749" s="13"/>
      <c r="H1749" s="13"/>
      <c r="I1749" s="13"/>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c r="AK1749" s="13"/>
      <c r="AL1749" s="13"/>
      <c r="AM1749" s="13"/>
      <c r="AN1749" s="13"/>
      <c r="AO1749" s="13"/>
      <c r="AP1749" s="13"/>
      <c r="AQ1749" s="13"/>
      <c r="AR1749" s="13"/>
      <c r="AS1749" s="13"/>
      <c r="AT1749" s="13"/>
      <c r="AU1749" s="13"/>
      <c r="AV1749" s="13"/>
      <c r="AW1749" s="13"/>
      <c r="AX1749" s="13"/>
      <c r="AY1749" s="13"/>
      <c r="AZ1749" s="13"/>
      <c r="BA1749" s="13"/>
      <c r="BB1749" s="13"/>
      <c r="BC1749" s="13"/>
      <c r="BD1749" s="13"/>
      <c r="BE1749" s="13"/>
      <c r="BF1749" s="13"/>
      <c r="BG1749" s="13"/>
    </row>
    <row r="1750" spans="1:59" x14ac:dyDescent="0.35">
      <c r="A1750" s="13"/>
      <c r="B1750" s="13"/>
      <c r="C1750" s="13"/>
      <c r="D1750" s="13"/>
      <c r="E1750" s="13"/>
      <c r="F1750" s="13"/>
      <c r="G1750" s="13"/>
      <c r="H1750" s="13"/>
      <c r="I1750" s="13"/>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c r="AK1750" s="13"/>
      <c r="AL1750" s="13"/>
      <c r="AM1750" s="13"/>
      <c r="AN1750" s="13"/>
      <c r="AO1750" s="13"/>
      <c r="AP1750" s="13"/>
      <c r="AQ1750" s="13"/>
      <c r="AR1750" s="13"/>
      <c r="AS1750" s="13"/>
      <c r="AT1750" s="13"/>
      <c r="AU1750" s="13"/>
      <c r="AV1750" s="13"/>
      <c r="AW1750" s="13"/>
      <c r="AX1750" s="13"/>
      <c r="AY1750" s="13"/>
      <c r="AZ1750" s="13"/>
      <c r="BA1750" s="13"/>
      <c r="BB1750" s="13"/>
      <c r="BC1750" s="13"/>
      <c r="BD1750" s="13"/>
      <c r="BE1750" s="13"/>
      <c r="BF1750" s="13"/>
      <c r="BG1750" s="13"/>
    </row>
    <row r="1751" spans="1:59" x14ac:dyDescent="0.35">
      <c r="A1751" s="13"/>
      <c r="B1751" s="13"/>
      <c r="C1751" s="13"/>
      <c r="D1751" s="13"/>
      <c r="E1751" s="13"/>
      <c r="F1751" s="13"/>
      <c r="G1751" s="13"/>
      <c r="H1751" s="13"/>
      <c r="I1751" s="13"/>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c r="AK1751" s="13"/>
      <c r="AL1751" s="13"/>
      <c r="AM1751" s="13"/>
      <c r="AN1751" s="13"/>
      <c r="AO1751" s="13"/>
      <c r="AP1751" s="13"/>
      <c r="AQ1751" s="13"/>
      <c r="AR1751" s="13"/>
      <c r="AS1751" s="13"/>
      <c r="AT1751" s="13"/>
      <c r="AU1751" s="13"/>
      <c r="AV1751" s="13"/>
      <c r="AW1751" s="13"/>
      <c r="AX1751" s="13"/>
      <c r="AY1751" s="13"/>
      <c r="AZ1751" s="13"/>
      <c r="BA1751" s="13"/>
      <c r="BB1751" s="13"/>
      <c r="BC1751" s="13"/>
      <c r="BD1751" s="13"/>
      <c r="BE1751" s="13"/>
      <c r="BF1751" s="13"/>
      <c r="BG1751" s="13"/>
    </row>
    <row r="1752" spans="1:59" x14ac:dyDescent="0.35">
      <c r="A1752" s="13"/>
      <c r="B1752" s="13"/>
      <c r="C1752" s="13"/>
      <c r="D1752" s="13"/>
      <c r="E1752" s="13"/>
      <c r="F1752" s="13"/>
      <c r="G1752" s="13"/>
      <c r="H1752" s="13"/>
      <c r="I1752" s="13"/>
      <c r="J1752" s="13"/>
      <c r="K1752" s="13"/>
      <c r="L1752" s="13"/>
      <c r="M1752" s="13"/>
      <c r="N1752" s="13"/>
      <c r="O1752" s="13"/>
      <c r="P1752" s="13"/>
      <c r="Q1752" s="13"/>
      <c r="R1752" s="13"/>
      <c r="S1752" s="13"/>
      <c r="T1752" s="13"/>
      <c r="U1752" s="13"/>
      <c r="V1752" s="13"/>
      <c r="W1752" s="13"/>
      <c r="X1752" s="13"/>
      <c r="Y1752" s="13"/>
      <c r="Z1752" s="13"/>
      <c r="AA1752" s="13"/>
      <c r="AB1752" s="13"/>
      <c r="AC1752" s="13"/>
      <c r="AD1752" s="13"/>
      <c r="AE1752" s="13"/>
      <c r="AF1752" s="13"/>
      <c r="AG1752" s="13"/>
      <c r="AH1752" s="13"/>
      <c r="AI1752" s="13"/>
      <c r="AJ1752" s="13"/>
      <c r="AK1752" s="13"/>
      <c r="AL1752" s="13"/>
      <c r="AM1752" s="13"/>
      <c r="AN1752" s="13"/>
      <c r="AO1752" s="13"/>
      <c r="AP1752" s="13"/>
      <c r="AQ1752" s="13"/>
      <c r="AR1752" s="13"/>
      <c r="AS1752" s="13"/>
      <c r="AT1752" s="13"/>
      <c r="AU1752" s="13"/>
      <c r="AV1752" s="13"/>
      <c r="AW1752" s="13"/>
      <c r="AX1752" s="13"/>
      <c r="AY1752" s="13"/>
      <c r="AZ1752" s="13"/>
      <c r="BA1752" s="13"/>
      <c r="BB1752" s="13"/>
      <c r="BC1752" s="13"/>
      <c r="BD1752" s="13"/>
      <c r="BE1752" s="13"/>
      <c r="BF1752" s="13"/>
      <c r="BG1752" s="13"/>
    </row>
    <row r="1753" spans="1:59" x14ac:dyDescent="0.35">
      <c r="A1753" s="13"/>
      <c r="B1753" s="13"/>
      <c r="C1753" s="13"/>
      <c r="D1753" s="13"/>
      <c r="E1753" s="13"/>
      <c r="F1753" s="13"/>
      <c r="G1753" s="13"/>
      <c r="H1753" s="13"/>
      <c r="I1753" s="13"/>
      <c r="J1753" s="13"/>
      <c r="K1753" s="13"/>
      <c r="L1753" s="13"/>
      <c r="M1753" s="13"/>
      <c r="N1753" s="13"/>
      <c r="O1753" s="13"/>
      <c r="P1753" s="13"/>
      <c r="Q1753" s="13"/>
      <c r="R1753" s="13"/>
      <c r="S1753" s="13"/>
      <c r="T1753" s="13"/>
      <c r="U1753" s="13"/>
      <c r="V1753" s="13"/>
      <c r="W1753" s="13"/>
      <c r="X1753" s="13"/>
      <c r="Y1753" s="13"/>
      <c r="Z1753" s="13"/>
      <c r="AA1753" s="13"/>
      <c r="AB1753" s="13"/>
      <c r="AC1753" s="13"/>
      <c r="AD1753" s="13"/>
      <c r="AE1753" s="13"/>
      <c r="AF1753" s="13"/>
      <c r="AG1753" s="13"/>
      <c r="AH1753" s="13"/>
      <c r="AI1753" s="13"/>
      <c r="AJ1753" s="13"/>
      <c r="AK1753" s="13"/>
      <c r="AL1753" s="13"/>
      <c r="AM1753" s="13"/>
      <c r="AN1753" s="13"/>
      <c r="AO1753" s="13"/>
      <c r="AP1753" s="13"/>
      <c r="AQ1753" s="13"/>
      <c r="AR1753" s="13"/>
      <c r="AS1753" s="13"/>
      <c r="AT1753" s="13"/>
      <c r="AU1753" s="13"/>
      <c r="AV1753" s="13"/>
      <c r="AW1753" s="13"/>
      <c r="AX1753" s="13"/>
      <c r="AY1753" s="13"/>
      <c r="AZ1753" s="13"/>
      <c r="BA1753" s="13"/>
      <c r="BB1753" s="13"/>
      <c r="BC1753" s="13"/>
      <c r="BD1753" s="13"/>
      <c r="BE1753" s="13"/>
      <c r="BF1753" s="13"/>
      <c r="BG1753" s="13"/>
    </row>
    <row r="1754" spans="1:59" x14ac:dyDescent="0.35">
      <c r="A1754" s="13"/>
      <c r="B1754" s="13"/>
      <c r="C1754" s="13"/>
      <c r="D1754" s="13"/>
      <c r="E1754" s="13"/>
      <c r="F1754" s="13"/>
      <c r="G1754" s="13"/>
      <c r="H1754" s="13"/>
      <c r="I1754" s="13"/>
      <c r="J1754" s="13"/>
      <c r="K1754" s="13"/>
      <c r="L1754" s="13"/>
      <c r="M1754" s="13"/>
      <c r="N1754" s="13"/>
      <c r="O1754" s="13"/>
      <c r="P1754" s="13"/>
      <c r="Q1754" s="13"/>
      <c r="R1754" s="13"/>
      <c r="S1754" s="13"/>
      <c r="T1754" s="13"/>
      <c r="U1754" s="13"/>
      <c r="V1754" s="13"/>
      <c r="W1754" s="13"/>
      <c r="X1754" s="13"/>
      <c r="Y1754" s="13"/>
      <c r="Z1754" s="13"/>
      <c r="AA1754" s="13"/>
      <c r="AB1754" s="13"/>
      <c r="AC1754" s="13"/>
      <c r="AD1754" s="13"/>
      <c r="AE1754" s="13"/>
      <c r="AF1754" s="13"/>
      <c r="AG1754" s="13"/>
      <c r="AH1754" s="13"/>
      <c r="AI1754" s="13"/>
      <c r="AJ1754" s="13"/>
      <c r="AK1754" s="13"/>
      <c r="AL1754" s="13"/>
      <c r="AM1754" s="13"/>
      <c r="AN1754" s="13"/>
      <c r="AO1754" s="13"/>
      <c r="AP1754" s="13"/>
      <c r="AQ1754" s="13"/>
      <c r="AR1754" s="13"/>
      <c r="AS1754" s="13"/>
      <c r="AT1754" s="13"/>
      <c r="AU1754" s="13"/>
      <c r="AV1754" s="13"/>
      <c r="AW1754" s="13"/>
      <c r="AX1754" s="13"/>
      <c r="AY1754" s="13"/>
      <c r="AZ1754" s="13"/>
      <c r="BA1754" s="13"/>
      <c r="BB1754" s="13"/>
      <c r="BC1754" s="13"/>
      <c r="BD1754" s="13"/>
      <c r="BE1754" s="13"/>
      <c r="BF1754" s="13"/>
      <c r="BG1754" s="13"/>
    </row>
    <row r="1755" spans="1:59" x14ac:dyDescent="0.35">
      <c r="A1755" s="13"/>
      <c r="B1755" s="13"/>
      <c r="C1755" s="13"/>
      <c r="D1755" s="13"/>
      <c r="E1755" s="13"/>
      <c r="F1755" s="13"/>
      <c r="G1755" s="13"/>
      <c r="H1755" s="13"/>
      <c r="I1755" s="13"/>
      <c r="J1755" s="13"/>
      <c r="K1755" s="13"/>
      <c r="L1755" s="13"/>
      <c r="M1755" s="13"/>
      <c r="N1755" s="13"/>
      <c r="O1755" s="13"/>
      <c r="P1755" s="13"/>
      <c r="Q1755" s="13"/>
      <c r="R1755" s="13"/>
      <c r="S1755" s="13"/>
      <c r="T1755" s="13"/>
      <c r="U1755" s="13"/>
      <c r="V1755" s="13"/>
      <c r="W1755" s="13"/>
      <c r="X1755" s="13"/>
      <c r="Y1755" s="13"/>
      <c r="Z1755" s="13"/>
      <c r="AA1755" s="13"/>
      <c r="AB1755" s="13"/>
      <c r="AC1755" s="13"/>
      <c r="AD1755" s="13"/>
      <c r="AE1755" s="13"/>
      <c r="AF1755" s="13"/>
      <c r="AG1755" s="13"/>
      <c r="AH1755" s="13"/>
      <c r="AI1755" s="13"/>
      <c r="AJ1755" s="13"/>
      <c r="AK1755" s="13"/>
      <c r="AL1755" s="13"/>
      <c r="AM1755" s="13"/>
      <c r="AN1755" s="13"/>
      <c r="AO1755" s="13"/>
      <c r="AP1755" s="13"/>
      <c r="AQ1755" s="13"/>
      <c r="AR1755" s="13"/>
      <c r="AS1755" s="13"/>
      <c r="AT1755" s="13"/>
      <c r="AU1755" s="13"/>
      <c r="AV1755" s="13"/>
      <c r="AW1755" s="13"/>
      <c r="AX1755" s="13"/>
      <c r="AY1755" s="13"/>
      <c r="AZ1755" s="13"/>
      <c r="BA1755" s="13"/>
      <c r="BB1755" s="13"/>
      <c r="BC1755" s="13"/>
      <c r="BD1755" s="13"/>
      <c r="BE1755" s="13"/>
      <c r="BF1755" s="13"/>
      <c r="BG1755" s="13"/>
    </row>
    <row r="1756" spans="1:59" x14ac:dyDescent="0.35">
      <c r="A1756" s="13"/>
      <c r="B1756" s="13"/>
      <c r="C1756" s="13"/>
      <c r="D1756" s="13"/>
      <c r="E1756" s="13"/>
      <c r="F1756" s="13"/>
      <c r="G1756" s="13"/>
      <c r="H1756" s="13"/>
      <c r="I1756" s="13"/>
      <c r="J1756" s="13"/>
      <c r="K1756" s="13"/>
      <c r="L1756" s="13"/>
      <c r="M1756" s="13"/>
      <c r="N1756" s="13"/>
      <c r="O1756" s="13"/>
      <c r="P1756" s="13"/>
      <c r="Q1756" s="13"/>
      <c r="R1756" s="13"/>
      <c r="S1756" s="13"/>
      <c r="T1756" s="13"/>
      <c r="U1756" s="13"/>
      <c r="V1756" s="13"/>
      <c r="W1756" s="13"/>
      <c r="X1756" s="13"/>
      <c r="Y1756" s="13"/>
      <c r="Z1756" s="13"/>
      <c r="AA1756" s="13"/>
      <c r="AB1756" s="13"/>
      <c r="AC1756" s="13"/>
      <c r="AD1756" s="13"/>
      <c r="AE1756" s="13"/>
      <c r="AF1756" s="13"/>
      <c r="AG1756" s="13"/>
      <c r="AH1756" s="13"/>
      <c r="AI1756" s="13"/>
      <c r="AJ1756" s="13"/>
      <c r="AK1756" s="13"/>
      <c r="AL1756" s="13"/>
      <c r="AM1756" s="13"/>
      <c r="AN1756" s="13"/>
      <c r="AO1756" s="13"/>
      <c r="AP1756" s="13"/>
      <c r="AQ1756" s="13"/>
      <c r="AR1756" s="13"/>
      <c r="AS1756" s="13"/>
      <c r="AT1756" s="13"/>
      <c r="AU1756" s="13"/>
      <c r="AV1756" s="13"/>
      <c r="AW1756" s="13"/>
      <c r="AX1756" s="13"/>
      <c r="AY1756" s="13"/>
      <c r="AZ1756" s="13"/>
      <c r="BA1756" s="13"/>
      <c r="BB1756" s="13"/>
      <c r="BC1756" s="13"/>
      <c r="BD1756" s="13"/>
      <c r="BE1756" s="13"/>
      <c r="BF1756" s="13"/>
      <c r="BG1756" s="13"/>
    </row>
    <row r="1757" spans="1:59" x14ac:dyDescent="0.35">
      <c r="A1757" s="13"/>
      <c r="B1757" s="13"/>
      <c r="C1757" s="13"/>
      <c r="D1757" s="13"/>
      <c r="E1757" s="13"/>
      <c r="F1757" s="13"/>
      <c r="G1757" s="13"/>
      <c r="H1757" s="13"/>
      <c r="I1757" s="13"/>
      <c r="J1757" s="13"/>
      <c r="K1757" s="13"/>
      <c r="L1757" s="13"/>
      <c r="M1757" s="13"/>
      <c r="N1757" s="13"/>
      <c r="O1757" s="13"/>
      <c r="P1757" s="13"/>
      <c r="Q1757" s="13"/>
      <c r="R1757" s="13"/>
      <c r="S1757" s="13"/>
      <c r="T1757" s="13"/>
      <c r="U1757" s="13"/>
      <c r="V1757" s="13"/>
      <c r="W1757" s="13"/>
      <c r="X1757" s="13"/>
      <c r="Y1757" s="13"/>
      <c r="Z1757" s="13"/>
      <c r="AA1757" s="13"/>
      <c r="AB1757" s="13"/>
      <c r="AC1757" s="13"/>
      <c r="AD1757" s="13"/>
      <c r="AE1757" s="13"/>
      <c r="AF1757" s="13"/>
      <c r="AG1757" s="13"/>
      <c r="AH1757" s="13"/>
      <c r="AI1757" s="13"/>
      <c r="AJ1757" s="13"/>
      <c r="AK1757" s="13"/>
      <c r="AL1757" s="13"/>
      <c r="AM1757" s="13"/>
      <c r="AN1757" s="13"/>
      <c r="AO1757" s="13"/>
      <c r="AP1757" s="13"/>
      <c r="AQ1757" s="13"/>
      <c r="AR1757" s="13"/>
      <c r="AS1757" s="13"/>
      <c r="AT1757" s="13"/>
      <c r="AU1757" s="13"/>
      <c r="AV1757" s="13"/>
      <c r="AW1757" s="13"/>
      <c r="AX1757" s="13"/>
      <c r="AY1757" s="13"/>
      <c r="AZ1757" s="13"/>
      <c r="BA1757" s="13"/>
      <c r="BB1757" s="13"/>
      <c r="BC1757" s="13"/>
      <c r="BD1757" s="13"/>
      <c r="BE1757" s="13"/>
      <c r="BF1757" s="13"/>
      <c r="BG1757" s="13"/>
    </row>
    <row r="1758" spans="1:59" x14ac:dyDescent="0.35">
      <c r="A1758" s="13"/>
      <c r="B1758" s="13"/>
      <c r="C1758" s="13"/>
      <c r="D1758" s="13"/>
      <c r="E1758" s="13"/>
      <c r="F1758" s="13"/>
      <c r="G1758" s="13"/>
      <c r="H1758" s="13"/>
      <c r="I1758" s="13"/>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c r="AK1758" s="13"/>
      <c r="AL1758" s="13"/>
      <c r="AM1758" s="13"/>
      <c r="AN1758" s="13"/>
      <c r="AO1758" s="13"/>
      <c r="AP1758" s="13"/>
      <c r="AQ1758" s="13"/>
      <c r="AR1758" s="13"/>
      <c r="AS1758" s="13"/>
      <c r="AT1758" s="13"/>
      <c r="AU1758" s="13"/>
      <c r="AV1758" s="13"/>
      <c r="AW1758" s="13"/>
      <c r="AX1758" s="13"/>
      <c r="AY1758" s="13"/>
      <c r="AZ1758" s="13"/>
      <c r="BA1758" s="13"/>
      <c r="BB1758" s="13"/>
      <c r="BC1758" s="13"/>
      <c r="BD1758" s="13"/>
      <c r="BE1758" s="13"/>
      <c r="BF1758" s="13"/>
      <c r="BG1758" s="13"/>
    </row>
    <row r="1759" spans="1:59" x14ac:dyDescent="0.35">
      <c r="A1759" s="13"/>
      <c r="B1759" s="13"/>
      <c r="C1759" s="13"/>
      <c r="D1759" s="13"/>
      <c r="E1759" s="13"/>
      <c r="F1759" s="13"/>
      <c r="G1759" s="13"/>
      <c r="H1759" s="13"/>
      <c r="I1759" s="13"/>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c r="AK1759" s="13"/>
      <c r="AL1759" s="13"/>
      <c r="AM1759" s="13"/>
      <c r="AN1759" s="13"/>
      <c r="AO1759" s="13"/>
      <c r="AP1759" s="13"/>
      <c r="AQ1759" s="13"/>
      <c r="AR1759" s="13"/>
      <c r="AS1759" s="13"/>
      <c r="AT1759" s="13"/>
      <c r="AU1759" s="13"/>
      <c r="AV1759" s="13"/>
      <c r="AW1759" s="13"/>
      <c r="AX1759" s="13"/>
      <c r="AY1759" s="13"/>
      <c r="AZ1759" s="13"/>
      <c r="BA1759" s="13"/>
      <c r="BB1759" s="13"/>
      <c r="BC1759" s="13"/>
      <c r="BD1759" s="13"/>
      <c r="BE1759" s="13"/>
      <c r="BF1759" s="13"/>
      <c r="BG1759" s="13"/>
    </row>
    <row r="1760" spans="1:59" x14ac:dyDescent="0.35">
      <c r="A1760" s="13"/>
      <c r="B1760" s="13"/>
      <c r="C1760" s="13"/>
      <c r="D1760" s="13"/>
      <c r="E1760" s="13"/>
      <c r="F1760" s="13"/>
      <c r="G1760" s="13"/>
      <c r="H1760" s="13"/>
      <c r="I1760" s="13"/>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c r="AK1760" s="13"/>
      <c r="AL1760" s="13"/>
      <c r="AM1760" s="13"/>
      <c r="AN1760" s="13"/>
      <c r="AO1760" s="13"/>
      <c r="AP1760" s="13"/>
      <c r="AQ1760" s="13"/>
      <c r="AR1760" s="13"/>
      <c r="AS1760" s="13"/>
      <c r="AT1760" s="13"/>
      <c r="AU1760" s="13"/>
      <c r="AV1760" s="13"/>
      <c r="AW1760" s="13"/>
      <c r="AX1760" s="13"/>
      <c r="AY1760" s="13"/>
      <c r="AZ1760" s="13"/>
      <c r="BA1760" s="13"/>
      <c r="BB1760" s="13"/>
      <c r="BC1760" s="13"/>
      <c r="BD1760" s="13"/>
      <c r="BE1760" s="13"/>
      <c r="BF1760" s="13"/>
      <c r="BG1760" s="13"/>
    </row>
    <row r="1761" spans="1:59" x14ac:dyDescent="0.35">
      <c r="A1761" s="13"/>
      <c r="B1761" s="13"/>
      <c r="C1761" s="13"/>
      <c r="D1761" s="13"/>
      <c r="E1761" s="13"/>
      <c r="F1761" s="13"/>
      <c r="G1761" s="13"/>
      <c r="H1761" s="13"/>
      <c r="I1761" s="13"/>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c r="AK1761" s="13"/>
      <c r="AL1761" s="13"/>
      <c r="AM1761" s="13"/>
      <c r="AN1761" s="13"/>
      <c r="AO1761" s="13"/>
      <c r="AP1761" s="13"/>
      <c r="AQ1761" s="13"/>
      <c r="AR1761" s="13"/>
      <c r="AS1761" s="13"/>
      <c r="AT1761" s="13"/>
      <c r="AU1761" s="13"/>
      <c r="AV1761" s="13"/>
      <c r="AW1761" s="13"/>
      <c r="AX1761" s="13"/>
      <c r="AY1761" s="13"/>
      <c r="AZ1761" s="13"/>
      <c r="BA1761" s="13"/>
      <c r="BB1761" s="13"/>
      <c r="BC1761" s="13"/>
      <c r="BD1761" s="13"/>
      <c r="BE1761" s="13"/>
      <c r="BF1761" s="13"/>
      <c r="BG1761" s="13"/>
    </row>
    <row r="1762" spans="1:59" x14ac:dyDescent="0.35">
      <c r="A1762" s="13"/>
      <c r="B1762" s="13"/>
      <c r="C1762" s="13"/>
      <c r="D1762" s="13"/>
      <c r="E1762" s="13"/>
      <c r="F1762" s="13"/>
      <c r="G1762" s="13"/>
      <c r="H1762" s="13"/>
      <c r="I1762" s="13"/>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c r="AK1762" s="13"/>
      <c r="AL1762" s="13"/>
      <c r="AM1762" s="13"/>
      <c r="AN1762" s="13"/>
      <c r="AO1762" s="13"/>
      <c r="AP1762" s="13"/>
      <c r="AQ1762" s="13"/>
      <c r="AR1762" s="13"/>
      <c r="AS1762" s="13"/>
      <c r="AT1762" s="13"/>
      <c r="AU1762" s="13"/>
      <c r="AV1762" s="13"/>
      <c r="AW1762" s="13"/>
      <c r="AX1762" s="13"/>
      <c r="AY1762" s="13"/>
      <c r="AZ1762" s="13"/>
      <c r="BA1762" s="13"/>
      <c r="BB1762" s="13"/>
      <c r="BC1762" s="13"/>
      <c r="BD1762" s="13"/>
      <c r="BE1762" s="13"/>
      <c r="BF1762" s="13"/>
      <c r="BG1762" s="13"/>
    </row>
    <row r="1763" spans="1:59" x14ac:dyDescent="0.35">
      <c r="A1763" s="13"/>
      <c r="B1763" s="13"/>
      <c r="C1763" s="13"/>
      <c r="D1763" s="13"/>
      <c r="E1763" s="13"/>
      <c r="F1763" s="13"/>
      <c r="G1763" s="13"/>
      <c r="H1763" s="13"/>
      <c r="I1763" s="13"/>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c r="AK1763" s="13"/>
      <c r="AL1763" s="13"/>
      <c r="AM1763" s="13"/>
      <c r="AN1763" s="13"/>
      <c r="AO1763" s="13"/>
      <c r="AP1763" s="13"/>
      <c r="AQ1763" s="13"/>
      <c r="AR1763" s="13"/>
      <c r="AS1763" s="13"/>
      <c r="AT1763" s="13"/>
      <c r="AU1763" s="13"/>
      <c r="AV1763" s="13"/>
      <c r="AW1763" s="13"/>
      <c r="AX1763" s="13"/>
      <c r="AY1763" s="13"/>
      <c r="AZ1763" s="13"/>
      <c r="BA1763" s="13"/>
      <c r="BB1763" s="13"/>
      <c r="BC1763" s="13"/>
      <c r="BD1763" s="13"/>
      <c r="BE1763" s="13"/>
      <c r="BF1763" s="13"/>
      <c r="BG1763" s="13"/>
    </row>
    <row r="1764" spans="1:59" x14ac:dyDescent="0.35">
      <c r="A1764" s="13"/>
      <c r="B1764" s="13"/>
      <c r="C1764" s="13"/>
      <c r="D1764" s="13"/>
      <c r="E1764" s="13"/>
      <c r="F1764" s="13"/>
      <c r="G1764" s="13"/>
      <c r="H1764" s="13"/>
      <c r="I1764" s="13"/>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c r="AK1764" s="13"/>
      <c r="AL1764" s="13"/>
      <c r="AM1764" s="13"/>
      <c r="AN1764" s="13"/>
      <c r="AO1764" s="13"/>
      <c r="AP1764" s="13"/>
      <c r="AQ1764" s="13"/>
      <c r="AR1764" s="13"/>
      <c r="AS1764" s="13"/>
      <c r="AT1764" s="13"/>
      <c r="AU1764" s="13"/>
      <c r="AV1764" s="13"/>
      <c r="AW1764" s="13"/>
      <c r="AX1764" s="13"/>
      <c r="AY1764" s="13"/>
      <c r="AZ1764" s="13"/>
      <c r="BA1764" s="13"/>
      <c r="BB1764" s="13"/>
      <c r="BC1764" s="13"/>
      <c r="BD1764" s="13"/>
      <c r="BE1764" s="13"/>
      <c r="BF1764" s="13"/>
      <c r="BG1764" s="13"/>
    </row>
    <row r="1765" spans="1:59" x14ac:dyDescent="0.35">
      <c r="A1765" s="13"/>
      <c r="B1765" s="13"/>
      <c r="C1765" s="13"/>
      <c r="D1765" s="13"/>
      <c r="E1765" s="13"/>
      <c r="F1765" s="13"/>
      <c r="G1765" s="13"/>
      <c r="H1765" s="13"/>
      <c r="I1765" s="13"/>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c r="AK1765" s="13"/>
      <c r="AL1765" s="13"/>
      <c r="AM1765" s="13"/>
      <c r="AN1765" s="13"/>
      <c r="AO1765" s="13"/>
      <c r="AP1765" s="13"/>
      <c r="AQ1765" s="13"/>
      <c r="AR1765" s="13"/>
      <c r="AS1765" s="13"/>
      <c r="AT1765" s="13"/>
      <c r="AU1765" s="13"/>
      <c r="AV1765" s="13"/>
      <c r="AW1765" s="13"/>
      <c r="AX1765" s="13"/>
      <c r="AY1765" s="13"/>
      <c r="AZ1765" s="13"/>
      <c r="BA1765" s="13"/>
      <c r="BB1765" s="13"/>
      <c r="BC1765" s="13"/>
      <c r="BD1765" s="13"/>
      <c r="BE1765" s="13"/>
      <c r="BF1765" s="13"/>
      <c r="BG1765" s="13"/>
    </row>
    <row r="1766" spans="1:59" x14ac:dyDescent="0.35">
      <c r="A1766" s="13"/>
      <c r="B1766" s="13"/>
      <c r="C1766" s="13"/>
      <c r="D1766" s="13"/>
      <c r="E1766" s="13"/>
      <c r="F1766" s="13"/>
      <c r="G1766" s="13"/>
      <c r="H1766" s="13"/>
      <c r="I1766" s="13"/>
      <c r="J1766" s="13"/>
      <c r="K1766" s="13"/>
      <c r="L1766" s="13"/>
      <c r="M1766" s="13"/>
      <c r="N1766" s="13"/>
      <c r="O1766" s="13"/>
      <c r="P1766" s="13"/>
      <c r="Q1766" s="13"/>
      <c r="R1766" s="13"/>
      <c r="S1766" s="13"/>
      <c r="T1766" s="13"/>
      <c r="U1766" s="13"/>
      <c r="V1766" s="13"/>
      <c r="W1766" s="13"/>
      <c r="X1766" s="13"/>
      <c r="Y1766" s="13"/>
      <c r="Z1766" s="13"/>
      <c r="AA1766" s="13"/>
      <c r="AB1766" s="13"/>
      <c r="AC1766" s="13"/>
      <c r="AD1766" s="13"/>
      <c r="AE1766" s="13"/>
      <c r="AF1766" s="13"/>
      <c r="AG1766" s="13"/>
      <c r="AH1766" s="13"/>
      <c r="AI1766" s="13"/>
      <c r="AJ1766" s="13"/>
      <c r="AK1766" s="13"/>
      <c r="AL1766" s="13"/>
      <c r="AM1766" s="13"/>
      <c r="AN1766" s="13"/>
      <c r="AO1766" s="13"/>
      <c r="AP1766" s="13"/>
      <c r="AQ1766" s="13"/>
      <c r="AR1766" s="13"/>
      <c r="AS1766" s="13"/>
      <c r="AT1766" s="13"/>
      <c r="AU1766" s="13"/>
      <c r="AV1766" s="13"/>
      <c r="AW1766" s="13"/>
      <c r="AX1766" s="13"/>
      <c r="AY1766" s="13"/>
      <c r="AZ1766" s="13"/>
      <c r="BA1766" s="13"/>
      <c r="BB1766" s="13"/>
      <c r="BC1766" s="13"/>
      <c r="BD1766" s="13"/>
      <c r="BE1766" s="13"/>
      <c r="BF1766" s="13"/>
      <c r="BG1766" s="13"/>
    </row>
    <row r="1767" spans="1:59" x14ac:dyDescent="0.35">
      <c r="A1767" s="13"/>
      <c r="B1767" s="13"/>
      <c r="C1767" s="13"/>
      <c r="D1767" s="13"/>
      <c r="E1767" s="13"/>
      <c r="F1767" s="13"/>
      <c r="G1767" s="13"/>
      <c r="H1767" s="13"/>
      <c r="I1767" s="13"/>
      <c r="J1767" s="13"/>
      <c r="K1767" s="13"/>
      <c r="L1767" s="13"/>
      <c r="M1767" s="13"/>
      <c r="N1767" s="13"/>
      <c r="O1767" s="13"/>
      <c r="P1767" s="13"/>
      <c r="Q1767" s="13"/>
      <c r="R1767" s="13"/>
      <c r="S1767" s="13"/>
      <c r="T1767" s="13"/>
      <c r="U1767" s="13"/>
      <c r="V1767" s="13"/>
      <c r="W1767" s="13"/>
      <c r="X1767" s="13"/>
      <c r="Y1767" s="13"/>
      <c r="Z1767" s="13"/>
      <c r="AA1767" s="13"/>
      <c r="AB1767" s="13"/>
      <c r="AC1767" s="13"/>
      <c r="AD1767" s="13"/>
      <c r="AE1767" s="13"/>
      <c r="AF1767" s="13"/>
      <c r="AG1767" s="13"/>
      <c r="AH1767" s="13"/>
      <c r="AI1767" s="13"/>
      <c r="AJ1767" s="13"/>
      <c r="AK1767" s="13"/>
      <c r="AL1767" s="13"/>
      <c r="AM1767" s="13"/>
      <c r="AN1767" s="13"/>
      <c r="AO1767" s="13"/>
      <c r="AP1767" s="13"/>
      <c r="AQ1767" s="13"/>
      <c r="AR1767" s="13"/>
      <c r="AS1767" s="13"/>
      <c r="AT1767" s="13"/>
      <c r="AU1767" s="13"/>
      <c r="AV1767" s="13"/>
      <c r="AW1767" s="13"/>
      <c r="AX1767" s="13"/>
      <c r="AY1767" s="13"/>
      <c r="AZ1767" s="13"/>
      <c r="BA1767" s="13"/>
      <c r="BB1767" s="13"/>
      <c r="BC1767" s="13"/>
      <c r="BD1767" s="13"/>
      <c r="BE1767" s="13"/>
      <c r="BF1767" s="13"/>
      <c r="BG1767" s="13"/>
    </row>
    <row r="1768" spans="1:59" x14ac:dyDescent="0.35">
      <c r="A1768" s="13"/>
      <c r="B1768" s="13"/>
      <c r="C1768" s="13"/>
      <c r="D1768" s="13"/>
      <c r="E1768" s="13"/>
      <c r="F1768" s="13"/>
      <c r="G1768" s="13"/>
      <c r="H1768" s="13"/>
      <c r="I1768" s="13"/>
      <c r="J1768" s="13"/>
      <c r="K1768" s="13"/>
      <c r="L1768" s="13"/>
      <c r="M1768" s="13"/>
      <c r="N1768" s="13"/>
      <c r="O1768" s="13"/>
      <c r="P1768" s="13"/>
      <c r="Q1768" s="13"/>
      <c r="R1768" s="13"/>
      <c r="S1768" s="13"/>
      <c r="T1768" s="13"/>
      <c r="U1768" s="13"/>
      <c r="V1768" s="13"/>
      <c r="W1768" s="13"/>
      <c r="X1768" s="13"/>
      <c r="Y1768" s="13"/>
      <c r="Z1768" s="13"/>
      <c r="AA1768" s="13"/>
      <c r="AB1768" s="13"/>
      <c r="AC1768" s="13"/>
      <c r="AD1768" s="13"/>
      <c r="AE1768" s="13"/>
      <c r="AF1768" s="13"/>
      <c r="AG1768" s="13"/>
      <c r="AH1768" s="13"/>
      <c r="AI1768" s="13"/>
      <c r="AJ1768" s="13"/>
      <c r="AK1768" s="13"/>
      <c r="AL1768" s="13"/>
      <c r="AM1768" s="13"/>
      <c r="AN1768" s="13"/>
      <c r="AO1768" s="13"/>
      <c r="AP1768" s="13"/>
      <c r="AQ1768" s="13"/>
      <c r="AR1768" s="13"/>
      <c r="AS1768" s="13"/>
      <c r="AT1768" s="13"/>
      <c r="AU1768" s="13"/>
      <c r="AV1768" s="13"/>
      <c r="AW1768" s="13"/>
      <c r="AX1768" s="13"/>
      <c r="AY1768" s="13"/>
      <c r="AZ1768" s="13"/>
      <c r="BA1768" s="13"/>
      <c r="BB1768" s="13"/>
      <c r="BC1768" s="13"/>
      <c r="BD1768" s="13"/>
      <c r="BE1768" s="13"/>
      <c r="BF1768" s="13"/>
      <c r="BG1768" s="13"/>
    </row>
    <row r="1769" spans="1:59" x14ac:dyDescent="0.35">
      <c r="A1769" s="13"/>
      <c r="B1769" s="13"/>
      <c r="C1769" s="13"/>
      <c r="D1769" s="13"/>
      <c r="E1769" s="13"/>
      <c r="F1769" s="13"/>
      <c r="G1769" s="13"/>
      <c r="H1769" s="13"/>
      <c r="I1769" s="13"/>
      <c r="J1769" s="13"/>
      <c r="K1769" s="13"/>
      <c r="L1769" s="13"/>
      <c r="M1769" s="13"/>
      <c r="N1769" s="13"/>
      <c r="O1769" s="13"/>
      <c r="P1769" s="13"/>
      <c r="Q1769" s="13"/>
      <c r="R1769" s="13"/>
      <c r="S1769" s="13"/>
      <c r="T1769" s="13"/>
      <c r="U1769" s="13"/>
      <c r="V1769" s="13"/>
      <c r="W1769" s="13"/>
      <c r="X1769" s="13"/>
      <c r="Y1769" s="13"/>
      <c r="Z1769" s="13"/>
      <c r="AA1769" s="13"/>
      <c r="AB1769" s="13"/>
      <c r="AC1769" s="13"/>
      <c r="AD1769" s="13"/>
      <c r="AE1769" s="13"/>
      <c r="AF1769" s="13"/>
      <c r="AG1769" s="13"/>
      <c r="AH1769" s="13"/>
      <c r="AI1769" s="13"/>
      <c r="AJ1769" s="13"/>
      <c r="AK1769" s="13"/>
      <c r="AL1769" s="13"/>
      <c r="AM1769" s="13"/>
      <c r="AN1769" s="13"/>
      <c r="AO1769" s="13"/>
      <c r="AP1769" s="13"/>
      <c r="AQ1769" s="13"/>
      <c r="AR1769" s="13"/>
      <c r="AS1769" s="13"/>
      <c r="AT1769" s="13"/>
      <c r="AU1769" s="13"/>
      <c r="AV1769" s="13"/>
      <c r="AW1769" s="13"/>
      <c r="AX1769" s="13"/>
      <c r="AY1769" s="13"/>
      <c r="AZ1769" s="13"/>
      <c r="BA1769" s="13"/>
      <c r="BB1769" s="13"/>
      <c r="BC1769" s="13"/>
      <c r="BD1769" s="13"/>
      <c r="BE1769" s="13"/>
      <c r="BF1769" s="13"/>
      <c r="BG1769" s="13"/>
    </row>
    <row r="1770" spans="1:59" x14ac:dyDescent="0.35">
      <c r="A1770" s="13"/>
      <c r="B1770" s="13"/>
      <c r="C1770" s="13"/>
      <c r="D1770" s="13"/>
      <c r="E1770" s="13"/>
      <c r="F1770" s="13"/>
      <c r="G1770" s="13"/>
      <c r="H1770" s="13"/>
      <c r="I1770" s="13"/>
      <c r="J1770" s="13"/>
      <c r="K1770" s="13"/>
      <c r="L1770" s="13"/>
      <c r="M1770" s="13"/>
      <c r="N1770" s="13"/>
      <c r="O1770" s="13"/>
      <c r="P1770" s="13"/>
      <c r="Q1770" s="13"/>
      <c r="R1770" s="13"/>
      <c r="S1770" s="13"/>
      <c r="T1770" s="13"/>
      <c r="U1770" s="13"/>
      <c r="V1770" s="13"/>
      <c r="W1770" s="13"/>
      <c r="X1770" s="13"/>
      <c r="Y1770" s="13"/>
      <c r="Z1770" s="13"/>
      <c r="AA1770" s="13"/>
      <c r="AB1770" s="13"/>
      <c r="AC1770" s="13"/>
      <c r="AD1770" s="13"/>
      <c r="AE1770" s="13"/>
      <c r="AF1770" s="13"/>
      <c r="AG1770" s="13"/>
      <c r="AH1770" s="13"/>
      <c r="AI1770" s="13"/>
      <c r="AJ1770" s="13"/>
      <c r="AK1770" s="13"/>
      <c r="AL1770" s="13"/>
      <c r="AM1770" s="13"/>
      <c r="AN1770" s="13"/>
      <c r="AO1770" s="13"/>
      <c r="AP1770" s="13"/>
      <c r="AQ1770" s="13"/>
      <c r="AR1770" s="13"/>
      <c r="AS1770" s="13"/>
      <c r="AT1770" s="13"/>
      <c r="AU1770" s="13"/>
      <c r="AV1770" s="13"/>
      <c r="AW1770" s="13"/>
      <c r="AX1770" s="13"/>
      <c r="AY1770" s="13"/>
      <c r="AZ1770" s="13"/>
      <c r="BA1770" s="13"/>
      <c r="BB1770" s="13"/>
      <c r="BC1770" s="13"/>
      <c r="BD1770" s="13"/>
      <c r="BE1770" s="13"/>
      <c r="BF1770" s="13"/>
      <c r="BG1770" s="13"/>
    </row>
    <row r="1771" spans="1:59" x14ac:dyDescent="0.35">
      <c r="A1771" s="13"/>
      <c r="B1771" s="13"/>
      <c r="C1771" s="13"/>
      <c r="D1771" s="13"/>
      <c r="E1771" s="13"/>
      <c r="F1771" s="13"/>
      <c r="G1771" s="13"/>
      <c r="H1771" s="13"/>
      <c r="I1771" s="13"/>
      <c r="J1771" s="13"/>
      <c r="K1771" s="13"/>
      <c r="L1771" s="13"/>
      <c r="M1771" s="13"/>
      <c r="N1771" s="13"/>
      <c r="O1771" s="13"/>
      <c r="P1771" s="13"/>
      <c r="Q1771" s="13"/>
      <c r="R1771" s="13"/>
      <c r="S1771" s="13"/>
      <c r="T1771" s="13"/>
      <c r="U1771" s="13"/>
      <c r="V1771" s="13"/>
      <c r="W1771" s="13"/>
      <c r="X1771" s="13"/>
      <c r="Y1771" s="13"/>
      <c r="Z1771" s="13"/>
      <c r="AA1771" s="13"/>
      <c r="AB1771" s="13"/>
      <c r="AC1771" s="13"/>
      <c r="AD1771" s="13"/>
      <c r="AE1771" s="13"/>
      <c r="AF1771" s="13"/>
      <c r="AG1771" s="13"/>
      <c r="AH1771" s="13"/>
      <c r="AI1771" s="13"/>
      <c r="AJ1771" s="13"/>
      <c r="AK1771" s="13"/>
      <c r="AL1771" s="13"/>
      <c r="AM1771" s="13"/>
      <c r="AN1771" s="13"/>
      <c r="AO1771" s="13"/>
      <c r="AP1771" s="13"/>
      <c r="AQ1771" s="13"/>
      <c r="AR1771" s="13"/>
      <c r="AS1771" s="13"/>
      <c r="AT1771" s="13"/>
      <c r="AU1771" s="13"/>
      <c r="AV1771" s="13"/>
      <c r="AW1771" s="13"/>
      <c r="AX1771" s="13"/>
      <c r="AY1771" s="13"/>
      <c r="AZ1771" s="13"/>
      <c r="BA1771" s="13"/>
      <c r="BB1771" s="13"/>
      <c r="BC1771" s="13"/>
      <c r="BD1771" s="13"/>
      <c r="BE1771" s="13"/>
      <c r="BF1771" s="13"/>
      <c r="BG1771" s="13"/>
    </row>
    <row r="1772" spans="1:59" x14ac:dyDescent="0.35">
      <c r="A1772" s="13"/>
      <c r="B1772" s="13"/>
      <c r="C1772" s="13"/>
      <c r="D1772" s="13"/>
      <c r="E1772" s="13"/>
      <c r="F1772" s="13"/>
      <c r="G1772" s="13"/>
      <c r="H1772" s="13"/>
      <c r="I1772" s="13"/>
      <c r="J1772" s="13"/>
      <c r="K1772" s="13"/>
      <c r="L1772" s="13"/>
      <c r="M1772" s="13"/>
      <c r="N1772" s="13"/>
      <c r="O1772" s="13"/>
      <c r="P1772" s="13"/>
      <c r="Q1772" s="13"/>
      <c r="R1772" s="13"/>
      <c r="S1772" s="13"/>
      <c r="T1772" s="13"/>
      <c r="U1772" s="13"/>
      <c r="V1772" s="13"/>
      <c r="W1772" s="13"/>
      <c r="X1772" s="13"/>
      <c r="Y1772" s="13"/>
      <c r="Z1772" s="13"/>
      <c r="AA1772" s="13"/>
      <c r="AB1772" s="13"/>
      <c r="AC1772" s="13"/>
      <c r="AD1772" s="13"/>
      <c r="AE1772" s="13"/>
      <c r="AF1772" s="13"/>
      <c r="AG1772" s="13"/>
      <c r="AH1772" s="13"/>
      <c r="AI1772" s="13"/>
      <c r="AJ1772" s="13"/>
      <c r="AK1772" s="13"/>
      <c r="AL1772" s="13"/>
      <c r="AM1772" s="13"/>
      <c r="AN1772" s="13"/>
      <c r="AO1772" s="13"/>
      <c r="AP1772" s="13"/>
      <c r="AQ1772" s="13"/>
      <c r="AR1772" s="13"/>
      <c r="AS1772" s="13"/>
      <c r="AT1772" s="13"/>
      <c r="AU1772" s="13"/>
      <c r="AV1772" s="13"/>
      <c r="AW1772" s="13"/>
      <c r="AX1772" s="13"/>
      <c r="AY1772" s="13"/>
      <c r="AZ1772" s="13"/>
      <c r="BA1772" s="13"/>
      <c r="BB1772" s="13"/>
      <c r="BC1772" s="13"/>
      <c r="BD1772" s="13"/>
      <c r="BE1772" s="13"/>
      <c r="BF1772" s="13"/>
      <c r="BG1772" s="13"/>
    </row>
    <row r="1773" spans="1:59" x14ac:dyDescent="0.35">
      <c r="A1773" s="13"/>
      <c r="B1773" s="13"/>
      <c r="C1773" s="13"/>
      <c r="D1773" s="13"/>
      <c r="E1773" s="13"/>
      <c r="F1773" s="13"/>
      <c r="G1773" s="13"/>
      <c r="H1773" s="13"/>
      <c r="I1773" s="13"/>
      <c r="J1773" s="13"/>
      <c r="K1773" s="13"/>
      <c r="L1773" s="13"/>
      <c r="M1773" s="13"/>
      <c r="N1773" s="13"/>
      <c r="O1773" s="13"/>
      <c r="P1773" s="13"/>
      <c r="Q1773" s="13"/>
      <c r="R1773" s="13"/>
      <c r="S1773" s="13"/>
      <c r="T1773" s="13"/>
      <c r="U1773" s="13"/>
      <c r="V1773" s="13"/>
      <c r="W1773" s="13"/>
      <c r="X1773" s="13"/>
      <c r="Y1773" s="13"/>
      <c r="Z1773" s="13"/>
      <c r="AA1773" s="13"/>
      <c r="AB1773" s="13"/>
      <c r="AC1773" s="13"/>
      <c r="AD1773" s="13"/>
      <c r="AE1773" s="13"/>
      <c r="AF1773" s="13"/>
      <c r="AG1773" s="13"/>
      <c r="AH1773" s="13"/>
      <c r="AI1773" s="13"/>
      <c r="AJ1773" s="13"/>
      <c r="AK1773" s="13"/>
      <c r="AL1773" s="13"/>
      <c r="AM1773" s="13"/>
      <c r="AN1773" s="13"/>
      <c r="AO1773" s="13"/>
      <c r="AP1773" s="13"/>
      <c r="AQ1773" s="13"/>
      <c r="AR1773" s="13"/>
      <c r="AS1773" s="13"/>
      <c r="AT1773" s="13"/>
      <c r="AU1773" s="13"/>
      <c r="AV1773" s="13"/>
      <c r="AW1773" s="13"/>
      <c r="AX1773" s="13"/>
      <c r="AY1773" s="13"/>
      <c r="AZ1773" s="13"/>
      <c r="BA1773" s="13"/>
      <c r="BB1773" s="13"/>
      <c r="BC1773" s="13"/>
      <c r="BD1773" s="13"/>
      <c r="BE1773" s="13"/>
      <c r="BF1773" s="13"/>
      <c r="BG1773" s="13"/>
    </row>
    <row r="1774" spans="1:59" x14ac:dyDescent="0.35">
      <c r="A1774" s="13"/>
      <c r="B1774" s="13"/>
      <c r="C1774" s="13"/>
      <c r="D1774" s="13"/>
      <c r="E1774" s="13"/>
      <c r="F1774" s="13"/>
      <c r="G1774" s="13"/>
      <c r="H1774" s="13"/>
      <c r="I1774" s="13"/>
      <c r="J1774" s="13"/>
      <c r="K1774" s="13"/>
      <c r="L1774" s="13"/>
      <c r="M1774" s="13"/>
      <c r="N1774" s="13"/>
      <c r="O1774" s="13"/>
      <c r="P1774" s="13"/>
      <c r="Q1774" s="13"/>
      <c r="R1774" s="13"/>
      <c r="S1774" s="13"/>
      <c r="T1774" s="13"/>
      <c r="U1774" s="13"/>
      <c r="V1774" s="13"/>
      <c r="W1774" s="13"/>
      <c r="X1774" s="13"/>
      <c r="Y1774" s="13"/>
      <c r="Z1774" s="13"/>
      <c r="AA1774" s="13"/>
      <c r="AB1774" s="13"/>
      <c r="AC1774" s="13"/>
      <c r="AD1774" s="13"/>
      <c r="AE1774" s="13"/>
      <c r="AF1774" s="13"/>
      <c r="AG1774" s="13"/>
      <c r="AH1774" s="13"/>
      <c r="AI1774" s="13"/>
      <c r="AJ1774" s="13"/>
      <c r="AK1774" s="13"/>
      <c r="AL1774" s="13"/>
      <c r="AM1774" s="13"/>
      <c r="AN1774" s="13"/>
      <c r="AO1774" s="13"/>
      <c r="AP1774" s="13"/>
      <c r="AQ1774" s="13"/>
      <c r="AR1774" s="13"/>
      <c r="AS1774" s="13"/>
      <c r="AT1774" s="13"/>
      <c r="AU1774" s="13"/>
      <c r="AV1774" s="13"/>
      <c r="AW1774" s="13"/>
      <c r="AX1774" s="13"/>
      <c r="AY1774" s="13"/>
      <c r="AZ1774" s="13"/>
      <c r="BA1774" s="13"/>
      <c r="BB1774" s="13"/>
      <c r="BC1774" s="13"/>
      <c r="BD1774" s="13"/>
      <c r="BE1774" s="13"/>
      <c r="BF1774" s="13"/>
      <c r="BG1774" s="13"/>
    </row>
    <row r="1775" spans="1:59" x14ac:dyDescent="0.35">
      <c r="A1775" s="13"/>
      <c r="B1775" s="13"/>
      <c r="C1775" s="13"/>
      <c r="D1775" s="13"/>
      <c r="E1775" s="13"/>
      <c r="F1775" s="13"/>
      <c r="G1775" s="13"/>
      <c r="H1775" s="13"/>
      <c r="I1775" s="13"/>
      <c r="J1775" s="13"/>
      <c r="K1775" s="13"/>
      <c r="L1775" s="13"/>
      <c r="M1775" s="13"/>
      <c r="N1775" s="13"/>
      <c r="O1775" s="13"/>
      <c r="P1775" s="13"/>
      <c r="Q1775" s="13"/>
      <c r="R1775" s="13"/>
      <c r="S1775" s="13"/>
      <c r="T1775" s="13"/>
      <c r="U1775" s="13"/>
      <c r="V1775" s="13"/>
      <c r="W1775" s="13"/>
      <c r="X1775" s="13"/>
      <c r="Y1775" s="13"/>
      <c r="Z1775" s="13"/>
      <c r="AA1775" s="13"/>
      <c r="AB1775" s="13"/>
      <c r="AC1775" s="13"/>
      <c r="AD1775" s="13"/>
      <c r="AE1775" s="13"/>
      <c r="AF1775" s="13"/>
      <c r="AG1775" s="13"/>
      <c r="AH1775" s="13"/>
      <c r="AI1775" s="13"/>
      <c r="AJ1775" s="13"/>
      <c r="AK1775" s="13"/>
      <c r="AL1775" s="13"/>
      <c r="AM1775" s="13"/>
      <c r="AN1775" s="13"/>
      <c r="AO1775" s="13"/>
      <c r="AP1775" s="13"/>
      <c r="AQ1775" s="13"/>
      <c r="AR1775" s="13"/>
      <c r="AS1775" s="13"/>
      <c r="AT1775" s="13"/>
      <c r="AU1775" s="13"/>
      <c r="AV1775" s="13"/>
      <c r="AW1775" s="13"/>
      <c r="AX1775" s="13"/>
      <c r="AY1775" s="13"/>
      <c r="AZ1775" s="13"/>
      <c r="BA1775" s="13"/>
      <c r="BB1775" s="13"/>
      <c r="BC1775" s="13"/>
      <c r="BD1775" s="13"/>
      <c r="BE1775" s="13"/>
      <c r="BF1775" s="13"/>
      <c r="BG1775" s="13"/>
    </row>
    <row r="1776" spans="1:59" x14ac:dyDescent="0.35">
      <c r="A1776" s="13"/>
      <c r="B1776" s="13"/>
      <c r="C1776" s="13"/>
      <c r="D1776" s="13"/>
      <c r="E1776" s="13"/>
      <c r="F1776" s="13"/>
      <c r="G1776" s="13"/>
      <c r="H1776" s="13"/>
      <c r="I1776" s="13"/>
      <c r="J1776" s="13"/>
      <c r="K1776" s="13"/>
      <c r="L1776" s="13"/>
      <c r="M1776" s="13"/>
      <c r="N1776" s="13"/>
      <c r="O1776" s="13"/>
      <c r="P1776" s="13"/>
      <c r="Q1776" s="13"/>
      <c r="R1776" s="13"/>
      <c r="S1776" s="13"/>
      <c r="T1776" s="13"/>
      <c r="U1776" s="13"/>
      <c r="V1776" s="13"/>
      <c r="W1776" s="13"/>
      <c r="X1776" s="13"/>
      <c r="Y1776" s="13"/>
      <c r="Z1776" s="13"/>
      <c r="AA1776" s="13"/>
      <c r="AB1776" s="13"/>
      <c r="AC1776" s="13"/>
      <c r="AD1776" s="13"/>
      <c r="AE1776" s="13"/>
      <c r="AF1776" s="13"/>
      <c r="AG1776" s="13"/>
      <c r="AH1776" s="13"/>
      <c r="AI1776" s="13"/>
      <c r="AJ1776" s="13"/>
      <c r="AK1776" s="13"/>
      <c r="AL1776" s="13"/>
      <c r="AM1776" s="13"/>
      <c r="AN1776" s="13"/>
      <c r="AO1776" s="13"/>
      <c r="AP1776" s="13"/>
      <c r="AQ1776" s="13"/>
      <c r="AR1776" s="13"/>
      <c r="AS1776" s="13"/>
      <c r="AT1776" s="13"/>
      <c r="AU1776" s="13"/>
      <c r="AV1776" s="13"/>
      <c r="AW1776" s="13"/>
      <c r="AX1776" s="13"/>
      <c r="AY1776" s="13"/>
      <c r="AZ1776" s="13"/>
      <c r="BA1776" s="13"/>
      <c r="BB1776" s="13"/>
      <c r="BC1776" s="13"/>
      <c r="BD1776" s="13"/>
      <c r="BE1776" s="13"/>
      <c r="BF1776" s="13"/>
      <c r="BG1776" s="13"/>
    </row>
    <row r="1777" spans="1:59" x14ac:dyDescent="0.35">
      <c r="A1777" s="13"/>
      <c r="B1777" s="13"/>
      <c r="C1777" s="13"/>
      <c r="D1777" s="13"/>
      <c r="E1777" s="13"/>
      <c r="F1777" s="13"/>
      <c r="G1777" s="13"/>
      <c r="H1777" s="13"/>
      <c r="I1777" s="13"/>
      <c r="J1777" s="13"/>
      <c r="K1777" s="13"/>
      <c r="L1777" s="13"/>
      <c r="M1777" s="13"/>
      <c r="N1777" s="13"/>
      <c r="O1777" s="13"/>
      <c r="P1777" s="13"/>
      <c r="Q1777" s="13"/>
      <c r="R1777" s="13"/>
      <c r="S1777" s="13"/>
      <c r="T1777" s="13"/>
      <c r="U1777" s="13"/>
      <c r="V1777" s="13"/>
      <c r="W1777" s="13"/>
      <c r="X1777" s="13"/>
      <c r="Y1777" s="13"/>
      <c r="Z1777" s="13"/>
      <c r="AA1777" s="13"/>
      <c r="AB1777" s="13"/>
      <c r="AC1777" s="13"/>
      <c r="AD1777" s="13"/>
      <c r="AE1777" s="13"/>
      <c r="AF1777" s="13"/>
      <c r="AG1777" s="13"/>
      <c r="AH1777" s="13"/>
      <c r="AI1777" s="13"/>
      <c r="AJ1777" s="13"/>
      <c r="AK1777" s="13"/>
      <c r="AL1777" s="13"/>
      <c r="AM1777" s="13"/>
      <c r="AN1777" s="13"/>
      <c r="AO1777" s="13"/>
      <c r="AP1777" s="13"/>
      <c r="AQ1777" s="13"/>
      <c r="AR1777" s="13"/>
      <c r="AS1777" s="13"/>
      <c r="AT1777" s="13"/>
      <c r="AU1777" s="13"/>
      <c r="AV1777" s="13"/>
      <c r="AW1777" s="13"/>
      <c r="AX1777" s="13"/>
      <c r="AY1777" s="13"/>
      <c r="AZ1777" s="13"/>
      <c r="BA1777" s="13"/>
      <c r="BB1777" s="13"/>
      <c r="BC1777" s="13"/>
      <c r="BD1777" s="13"/>
      <c r="BE1777" s="13"/>
      <c r="BF1777" s="13"/>
      <c r="BG1777" s="13"/>
    </row>
    <row r="1778" spans="1:59" x14ac:dyDescent="0.35">
      <c r="A1778" s="13"/>
      <c r="B1778" s="13"/>
      <c r="C1778" s="13"/>
      <c r="D1778" s="13"/>
      <c r="E1778" s="13"/>
      <c r="F1778" s="13"/>
      <c r="G1778" s="13"/>
      <c r="H1778" s="13"/>
      <c r="I1778" s="13"/>
      <c r="J1778" s="13"/>
      <c r="K1778" s="13"/>
      <c r="L1778" s="13"/>
      <c r="M1778" s="13"/>
      <c r="N1778" s="13"/>
      <c r="O1778" s="13"/>
      <c r="P1778" s="13"/>
      <c r="Q1778" s="13"/>
      <c r="R1778" s="13"/>
      <c r="S1778" s="13"/>
      <c r="T1778" s="13"/>
      <c r="U1778" s="13"/>
      <c r="V1778" s="13"/>
      <c r="W1778" s="13"/>
      <c r="X1778" s="13"/>
      <c r="Y1778" s="13"/>
      <c r="Z1778" s="13"/>
      <c r="AA1778" s="13"/>
      <c r="AB1778" s="13"/>
      <c r="AC1778" s="13"/>
      <c r="AD1778" s="13"/>
      <c r="AE1778" s="13"/>
      <c r="AF1778" s="13"/>
      <c r="AG1778" s="13"/>
      <c r="AH1778" s="13"/>
      <c r="AI1778" s="13"/>
      <c r="AJ1778" s="13"/>
      <c r="AK1778" s="13"/>
      <c r="AL1778" s="13"/>
      <c r="AM1778" s="13"/>
      <c r="AN1778" s="13"/>
      <c r="AO1778" s="13"/>
      <c r="AP1778" s="13"/>
      <c r="AQ1778" s="13"/>
      <c r="AR1778" s="13"/>
      <c r="AS1778" s="13"/>
      <c r="AT1778" s="13"/>
      <c r="AU1778" s="13"/>
      <c r="AV1778" s="13"/>
      <c r="AW1778" s="13"/>
      <c r="AX1778" s="13"/>
      <c r="AY1778" s="13"/>
      <c r="AZ1778" s="13"/>
      <c r="BA1778" s="13"/>
      <c r="BB1778" s="13"/>
      <c r="BC1778" s="13"/>
      <c r="BD1778" s="13"/>
      <c r="BE1778" s="13"/>
      <c r="BF1778" s="13"/>
      <c r="BG1778" s="13"/>
    </row>
    <row r="1779" spans="1:59" x14ac:dyDescent="0.35">
      <c r="A1779" s="13"/>
      <c r="B1779" s="13"/>
      <c r="C1779" s="13"/>
      <c r="D1779" s="13"/>
      <c r="E1779" s="13"/>
      <c r="F1779" s="13"/>
      <c r="G1779" s="13"/>
      <c r="H1779" s="13"/>
      <c r="I1779" s="13"/>
      <c r="J1779" s="13"/>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c r="AK1779" s="13"/>
      <c r="AL1779" s="13"/>
      <c r="AM1779" s="13"/>
      <c r="AN1779" s="13"/>
      <c r="AO1779" s="13"/>
      <c r="AP1779" s="13"/>
      <c r="AQ1779" s="13"/>
      <c r="AR1779" s="13"/>
      <c r="AS1779" s="13"/>
      <c r="AT1779" s="13"/>
      <c r="AU1779" s="13"/>
      <c r="AV1779" s="13"/>
      <c r="AW1779" s="13"/>
      <c r="AX1779" s="13"/>
      <c r="AY1779" s="13"/>
      <c r="AZ1779" s="13"/>
      <c r="BA1779" s="13"/>
      <c r="BB1779" s="13"/>
      <c r="BC1779" s="13"/>
      <c r="BD1779" s="13"/>
      <c r="BE1779" s="13"/>
      <c r="BF1779" s="13"/>
      <c r="BG1779" s="13"/>
    </row>
    <row r="1780" spans="1:59" x14ac:dyDescent="0.35">
      <c r="A1780" s="13"/>
      <c r="B1780" s="13"/>
      <c r="C1780" s="13"/>
      <c r="D1780" s="13"/>
      <c r="E1780" s="13"/>
      <c r="F1780" s="13"/>
      <c r="G1780" s="13"/>
      <c r="H1780" s="13"/>
      <c r="I1780" s="13"/>
      <c r="J1780" s="13"/>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c r="AK1780" s="13"/>
      <c r="AL1780" s="13"/>
      <c r="AM1780" s="13"/>
      <c r="AN1780" s="13"/>
      <c r="AO1780" s="13"/>
      <c r="AP1780" s="13"/>
      <c r="AQ1780" s="13"/>
      <c r="AR1780" s="13"/>
      <c r="AS1780" s="13"/>
      <c r="AT1780" s="13"/>
      <c r="AU1780" s="13"/>
      <c r="AV1780" s="13"/>
      <c r="AW1780" s="13"/>
      <c r="AX1780" s="13"/>
      <c r="AY1780" s="13"/>
      <c r="AZ1780" s="13"/>
      <c r="BA1780" s="13"/>
      <c r="BB1780" s="13"/>
      <c r="BC1780" s="13"/>
      <c r="BD1780" s="13"/>
      <c r="BE1780" s="13"/>
      <c r="BF1780" s="13"/>
      <c r="BG1780" s="13"/>
    </row>
    <row r="1781" spans="1:59" x14ac:dyDescent="0.35">
      <c r="A1781" s="13"/>
      <c r="B1781" s="13"/>
      <c r="C1781" s="13"/>
      <c r="D1781" s="13"/>
      <c r="E1781" s="13"/>
      <c r="F1781" s="13"/>
      <c r="G1781" s="13"/>
      <c r="H1781" s="13"/>
      <c r="I1781" s="13"/>
      <c r="J1781" s="13"/>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c r="AK1781" s="13"/>
      <c r="AL1781" s="13"/>
      <c r="AM1781" s="13"/>
      <c r="AN1781" s="13"/>
      <c r="AO1781" s="13"/>
      <c r="AP1781" s="13"/>
      <c r="AQ1781" s="13"/>
      <c r="AR1781" s="13"/>
      <c r="AS1781" s="13"/>
      <c r="AT1781" s="13"/>
      <c r="AU1781" s="13"/>
      <c r="AV1781" s="13"/>
      <c r="AW1781" s="13"/>
      <c r="AX1781" s="13"/>
      <c r="AY1781" s="13"/>
      <c r="AZ1781" s="13"/>
      <c r="BA1781" s="13"/>
      <c r="BB1781" s="13"/>
      <c r="BC1781" s="13"/>
      <c r="BD1781" s="13"/>
      <c r="BE1781" s="13"/>
      <c r="BF1781" s="13"/>
      <c r="BG1781" s="13"/>
    </row>
    <row r="1782" spans="1:59" x14ac:dyDescent="0.35">
      <c r="A1782" s="13"/>
      <c r="B1782" s="13"/>
      <c r="C1782" s="13"/>
      <c r="D1782" s="13"/>
      <c r="E1782" s="13"/>
      <c r="F1782" s="13"/>
      <c r="G1782" s="13"/>
      <c r="H1782" s="13"/>
      <c r="I1782" s="13"/>
      <c r="J1782" s="13"/>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c r="AK1782" s="13"/>
      <c r="AL1782" s="13"/>
      <c r="AM1782" s="13"/>
      <c r="AN1782" s="13"/>
      <c r="AO1782" s="13"/>
      <c r="AP1782" s="13"/>
      <c r="AQ1782" s="13"/>
      <c r="AR1782" s="13"/>
      <c r="AS1782" s="13"/>
      <c r="AT1782" s="13"/>
      <c r="AU1782" s="13"/>
      <c r="AV1782" s="13"/>
      <c r="AW1782" s="13"/>
      <c r="AX1782" s="13"/>
      <c r="AY1782" s="13"/>
      <c r="AZ1782" s="13"/>
      <c r="BA1782" s="13"/>
      <c r="BB1782" s="13"/>
      <c r="BC1782" s="13"/>
      <c r="BD1782" s="13"/>
      <c r="BE1782" s="13"/>
      <c r="BF1782" s="13"/>
      <c r="BG1782" s="13"/>
    </row>
    <row r="1783" spans="1:59" x14ac:dyDescent="0.35">
      <c r="A1783" s="13"/>
      <c r="B1783" s="13"/>
      <c r="C1783" s="13"/>
      <c r="D1783" s="13"/>
      <c r="E1783" s="13"/>
      <c r="F1783" s="13"/>
      <c r="G1783" s="13"/>
      <c r="H1783" s="13"/>
      <c r="I1783" s="13"/>
      <c r="J1783" s="13"/>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c r="AK1783" s="13"/>
      <c r="AL1783" s="13"/>
      <c r="AM1783" s="13"/>
      <c r="AN1783" s="13"/>
      <c r="AO1783" s="13"/>
      <c r="AP1783" s="13"/>
      <c r="AQ1783" s="13"/>
      <c r="AR1783" s="13"/>
      <c r="AS1783" s="13"/>
      <c r="AT1783" s="13"/>
      <c r="AU1783" s="13"/>
      <c r="AV1783" s="13"/>
      <c r="AW1783" s="13"/>
      <c r="AX1783" s="13"/>
      <c r="AY1783" s="13"/>
      <c r="AZ1783" s="13"/>
      <c r="BA1783" s="13"/>
      <c r="BB1783" s="13"/>
      <c r="BC1783" s="13"/>
      <c r="BD1783" s="13"/>
      <c r="BE1783" s="13"/>
      <c r="BF1783" s="13"/>
      <c r="BG1783" s="13"/>
    </row>
    <row r="1784" spans="1:59" x14ac:dyDescent="0.35">
      <c r="A1784" s="13"/>
      <c r="B1784" s="13"/>
      <c r="C1784" s="13"/>
      <c r="D1784" s="13"/>
      <c r="E1784" s="13"/>
      <c r="F1784" s="13"/>
      <c r="G1784" s="13"/>
      <c r="H1784" s="13"/>
      <c r="I1784" s="13"/>
      <c r="J1784" s="13"/>
      <c r="K1784" s="13"/>
      <c r="L1784" s="13"/>
      <c r="M1784" s="13"/>
      <c r="N1784" s="13"/>
      <c r="O1784" s="13"/>
      <c r="P1784" s="13"/>
      <c r="Q1784" s="13"/>
      <c r="R1784" s="13"/>
      <c r="S1784" s="13"/>
      <c r="T1784" s="13"/>
      <c r="U1784" s="13"/>
      <c r="V1784" s="13"/>
      <c r="W1784" s="13"/>
      <c r="X1784" s="13"/>
      <c r="Y1784" s="13"/>
      <c r="Z1784" s="13"/>
      <c r="AA1784" s="13"/>
      <c r="AB1784" s="13"/>
      <c r="AC1784" s="13"/>
      <c r="AD1784" s="13"/>
      <c r="AE1784" s="13"/>
      <c r="AF1784" s="13"/>
      <c r="AG1784" s="13"/>
      <c r="AH1784" s="13"/>
      <c r="AI1784" s="13"/>
      <c r="AJ1784" s="13"/>
      <c r="AK1784" s="13"/>
      <c r="AL1784" s="13"/>
      <c r="AM1784" s="13"/>
      <c r="AN1784" s="13"/>
      <c r="AO1784" s="13"/>
      <c r="AP1784" s="13"/>
      <c r="AQ1784" s="13"/>
      <c r="AR1784" s="13"/>
      <c r="AS1784" s="13"/>
      <c r="AT1784" s="13"/>
      <c r="AU1784" s="13"/>
      <c r="AV1784" s="13"/>
      <c r="AW1784" s="13"/>
      <c r="AX1784" s="13"/>
      <c r="AY1784" s="13"/>
      <c r="AZ1784" s="13"/>
      <c r="BA1784" s="13"/>
      <c r="BB1784" s="13"/>
      <c r="BC1784" s="13"/>
      <c r="BD1784" s="13"/>
      <c r="BE1784" s="13"/>
      <c r="BF1784" s="13"/>
      <c r="BG1784" s="13"/>
    </row>
    <row r="1785" spans="1:59" x14ac:dyDescent="0.35">
      <c r="A1785" s="13"/>
      <c r="B1785" s="13"/>
      <c r="C1785" s="13"/>
      <c r="D1785" s="13"/>
      <c r="E1785" s="13"/>
      <c r="F1785" s="13"/>
      <c r="G1785" s="13"/>
      <c r="H1785" s="13"/>
      <c r="I1785" s="13"/>
      <c r="J1785" s="13"/>
      <c r="K1785" s="13"/>
      <c r="L1785" s="13"/>
      <c r="M1785" s="13"/>
      <c r="N1785" s="13"/>
      <c r="O1785" s="13"/>
      <c r="P1785" s="13"/>
      <c r="Q1785" s="13"/>
      <c r="R1785" s="13"/>
      <c r="S1785" s="13"/>
      <c r="T1785" s="13"/>
      <c r="U1785" s="13"/>
      <c r="V1785" s="13"/>
      <c r="W1785" s="13"/>
      <c r="X1785" s="13"/>
      <c r="Y1785" s="13"/>
      <c r="Z1785" s="13"/>
      <c r="AA1785" s="13"/>
      <c r="AB1785" s="13"/>
      <c r="AC1785" s="13"/>
      <c r="AD1785" s="13"/>
      <c r="AE1785" s="13"/>
      <c r="AF1785" s="13"/>
      <c r="AG1785" s="13"/>
      <c r="AH1785" s="13"/>
      <c r="AI1785" s="13"/>
      <c r="AJ1785" s="13"/>
      <c r="AK1785" s="13"/>
      <c r="AL1785" s="13"/>
      <c r="AM1785" s="13"/>
      <c r="AN1785" s="13"/>
      <c r="AO1785" s="13"/>
      <c r="AP1785" s="13"/>
      <c r="AQ1785" s="13"/>
      <c r="AR1785" s="13"/>
      <c r="AS1785" s="13"/>
      <c r="AT1785" s="13"/>
      <c r="AU1785" s="13"/>
      <c r="AV1785" s="13"/>
      <c r="AW1785" s="13"/>
      <c r="AX1785" s="13"/>
      <c r="AY1785" s="13"/>
      <c r="AZ1785" s="13"/>
      <c r="BA1785" s="13"/>
      <c r="BB1785" s="13"/>
      <c r="BC1785" s="13"/>
      <c r="BD1785" s="13"/>
      <c r="BE1785" s="13"/>
      <c r="BF1785" s="13"/>
      <c r="BG1785" s="13"/>
    </row>
    <row r="1786" spans="1:59" x14ac:dyDescent="0.35">
      <c r="A1786" s="13"/>
      <c r="B1786" s="13"/>
      <c r="C1786" s="13"/>
      <c r="D1786" s="13"/>
      <c r="E1786" s="13"/>
      <c r="F1786" s="13"/>
      <c r="G1786" s="13"/>
      <c r="H1786" s="13"/>
      <c r="I1786" s="13"/>
      <c r="J1786" s="13"/>
      <c r="K1786" s="13"/>
      <c r="L1786" s="13"/>
      <c r="M1786" s="13"/>
      <c r="N1786" s="13"/>
      <c r="O1786" s="13"/>
      <c r="P1786" s="13"/>
      <c r="Q1786" s="13"/>
      <c r="R1786" s="13"/>
      <c r="S1786" s="13"/>
      <c r="T1786" s="13"/>
      <c r="U1786" s="13"/>
      <c r="V1786" s="13"/>
      <c r="W1786" s="13"/>
      <c r="X1786" s="13"/>
      <c r="Y1786" s="13"/>
      <c r="Z1786" s="13"/>
      <c r="AA1786" s="13"/>
      <c r="AB1786" s="13"/>
      <c r="AC1786" s="13"/>
      <c r="AD1786" s="13"/>
      <c r="AE1786" s="13"/>
      <c r="AF1786" s="13"/>
      <c r="AG1786" s="13"/>
      <c r="AH1786" s="13"/>
      <c r="AI1786" s="13"/>
      <c r="AJ1786" s="13"/>
      <c r="AK1786" s="13"/>
      <c r="AL1786" s="13"/>
      <c r="AM1786" s="13"/>
      <c r="AN1786" s="13"/>
      <c r="AO1786" s="13"/>
      <c r="AP1786" s="13"/>
      <c r="AQ1786" s="13"/>
      <c r="AR1786" s="13"/>
      <c r="AS1786" s="13"/>
      <c r="AT1786" s="13"/>
      <c r="AU1786" s="13"/>
      <c r="AV1786" s="13"/>
      <c r="AW1786" s="13"/>
      <c r="AX1786" s="13"/>
      <c r="AY1786" s="13"/>
      <c r="AZ1786" s="13"/>
      <c r="BA1786" s="13"/>
      <c r="BB1786" s="13"/>
      <c r="BC1786" s="13"/>
      <c r="BD1786" s="13"/>
      <c r="BE1786" s="13"/>
      <c r="BF1786" s="13"/>
      <c r="BG1786" s="13"/>
    </row>
    <row r="1787" spans="1:59" x14ac:dyDescent="0.35">
      <c r="A1787" s="13"/>
      <c r="B1787" s="13"/>
      <c r="C1787" s="13"/>
      <c r="D1787" s="13"/>
      <c r="E1787" s="13"/>
      <c r="F1787" s="13"/>
      <c r="G1787" s="13"/>
      <c r="H1787" s="13"/>
      <c r="I1787" s="13"/>
      <c r="J1787" s="13"/>
      <c r="K1787" s="13"/>
      <c r="L1787" s="13"/>
      <c r="M1787" s="13"/>
      <c r="N1787" s="13"/>
      <c r="O1787" s="13"/>
      <c r="P1787" s="13"/>
      <c r="Q1787" s="13"/>
      <c r="R1787" s="13"/>
      <c r="S1787" s="13"/>
      <c r="T1787" s="13"/>
      <c r="U1787" s="13"/>
      <c r="V1787" s="13"/>
      <c r="W1787" s="13"/>
      <c r="X1787" s="13"/>
      <c r="Y1787" s="13"/>
      <c r="Z1787" s="13"/>
      <c r="AA1787" s="13"/>
      <c r="AB1787" s="13"/>
      <c r="AC1787" s="13"/>
      <c r="AD1787" s="13"/>
      <c r="AE1787" s="13"/>
      <c r="AF1787" s="13"/>
      <c r="AG1787" s="13"/>
      <c r="AH1787" s="13"/>
      <c r="AI1787" s="13"/>
      <c r="AJ1787" s="13"/>
      <c r="AK1787" s="13"/>
      <c r="AL1787" s="13"/>
      <c r="AM1787" s="13"/>
      <c r="AN1787" s="13"/>
      <c r="AO1787" s="13"/>
      <c r="AP1787" s="13"/>
      <c r="AQ1787" s="13"/>
      <c r="AR1787" s="13"/>
      <c r="AS1787" s="13"/>
      <c r="AT1787" s="13"/>
      <c r="AU1787" s="13"/>
      <c r="AV1787" s="13"/>
      <c r="AW1787" s="13"/>
      <c r="AX1787" s="13"/>
      <c r="AY1787" s="13"/>
      <c r="AZ1787" s="13"/>
      <c r="BA1787" s="13"/>
      <c r="BB1787" s="13"/>
      <c r="BC1787" s="13"/>
      <c r="BD1787" s="13"/>
      <c r="BE1787" s="13"/>
      <c r="BF1787" s="13"/>
      <c r="BG1787" s="13"/>
    </row>
    <row r="1788" spans="1:59" x14ac:dyDescent="0.35">
      <c r="A1788" s="13"/>
      <c r="B1788" s="13"/>
      <c r="C1788" s="13"/>
      <c r="D1788" s="13"/>
      <c r="E1788" s="13"/>
      <c r="F1788" s="13"/>
      <c r="G1788" s="13"/>
      <c r="H1788" s="13"/>
      <c r="I1788" s="13"/>
      <c r="J1788" s="13"/>
      <c r="K1788" s="13"/>
      <c r="L1788" s="13"/>
      <c r="M1788" s="13"/>
      <c r="N1788" s="13"/>
      <c r="O1788" s="13"/>
      <c r="P1788" s="13"/>
      <c r="Q1788" s="13"/>
      <c r="R1788" s="13"/>
      <c r="S1788" s="13"/>
      <c r="T1788" s="13"/>
      <c r="U1788" s="13"/>
      <c r="V1788" s="13"/>
      <c r="W1788" s="13"/>
      <c r="X1788" s="13"/>
      <c r="Y1788" s="13"/>
      <c r="Z1788" s="13"/>
      <c r="AA1788" s="13"/>
      <c r="AB1788" s="13"/>
      <c r="AC1788" s="13"/>
      <c r="AD1788" s="13"/>
      <c r="AE1788" s="13"/>
      <c r="AF1788" s="13"/>
      <c r="AG1788" s="13"/>
      <c r="AH1788" s="13"/>
      <c r="AI1788" s="13"/>
      <c r="AJ1788" s="13"/>
      <c r="AK1788" s="13"/>
      <c r="AL1788" s="13"/>
      <c r="AM1788" s="13"/>
      <c r="AN1788" s="13"/>
      <c r="AO1788" s="13"/>
      <c r="AP1788" s="13"/>
      <c r="AQ1788" s="13"/>
      <c r="AR1788" s="13"/>
      <c r="AS1788" s="13"/>
      <c r="AT1788" s="13"/>
      <c r="AU1788" s="13"/>
      <c r="AV1788" s="13"/>
      <c r="AW1788" s="13"/>
      <c r="AX1788" s="13"/>
      <c r="AY1788" s="13"/>
      <c r="AZ1788" s="13"/>
      <c r="BA1788" s="13"/>
      <c r="BB1788" s="13"/>
      <c r="BC1788" s="13"/>
      <c r="BD1788" s="13"/>
      <c r="BE1788" s="13"/>
      <c r="BF1788" s="13"/>
      <c r="BG1788" s="13"/>
    </row>
    <row r="1789" spans="1:59" x14ac:dyDescent="0.35">
      <c r="A1789" s="13"/>
      <c r="B1789" s="13"/>
      <c r="C1789" s="13"/>
      <c r="D1789" s="13"/>
      <c r="E1789" s="13"/>
      <c r="F1789" s="13"/>
      <c r="G1789" s="13"/>
      <c r="H1789" s="13"/>
      <c r="I1789" s="13"/>
      <c r="J1789" s="13"/>
      <c r="K1789" s="13"/>
      <c r="L1789" s="13"/>
      <c r="M1789" s="13"/>
      <c r="N1789" s="13"/>
      <c r="O1789" s="13"/>
      <c r="P1789" s="13"/>
      <c r="Q1789" s="13"/>
      <c r="R1789" s="13"/>
      <c r="S1789" s="13"/>
      <c r="T1789" s="13"/>
      <c r="U1789" s="13"/>
      <c r="V1789" s="13"/>
      <c r="W1789" s="13"/>
      <c r="X1789" s="13"/>
      <c r="Y1789" s="13"/>
      <c r="Z1789" s="13"/>
      <c r="AA1789" s="13"/>
      <c r="AB1789" s="13"/>
      <c r="AC1789" s="13"/>
      <c r="AD1789" s="13"/>
      <c r="AE1789" s="13"/>
      <c r="AF1789" s="13"/>
      <c r="AG1789" s="13"/>
      <c r="AH1789" s="13"/>
      <c r="AI1789" s="13"/>
      <c r="AJ1789" s="13"/>
      <c r="AK1789" s="13"/>
      <c r="AL1789" s="13"/>
      <c r="AM1789" s="13"/>
      <c r="AN1789" s="13"/>
      <c r="AO1789" s="13"/>
      <c r="AP1789" s="13"/>
      <c r="AQ1789" s="13"/>
      <c r="AR1789" s="13"/>
      <c r="AS1789" s="13"/>
      <c r="AT1789" s="13"/>
      <c r="AU1789" s="13"/>
      <c r="AV1789" s="13"/>
      <c r="AW1789" s="13"/>
      <c r="AX1789" s="13"/>
      <c r="AY1789" s="13"/>
      <c r="AZ1789" s="13"/>
      <c r="BA1789" s="13"/>
      <c r="BB1789" s="13"/>
      <c r="BC1789" s="13"/>
      <c r="BD1789" s="13"/>
      <c r="BE1789" s="13"/>
      <c r="BF1789" s="13"/>
      <c r="BG1789" s="13"/>
    </row>
    <row r="1790" spans="1:59" x14ac:dyDescent="0.35">
      <c r="A1790" s="13"/>
      <c r="B1790" s="13"/>
      <c r="C1790" s="13"/>
      <c r="D1790" s="13"/>
      <c r="E1790" s="13"/>
      <c r="F1790" s="13"/>
      <c r="G1790" s="13"/>
      <c r="H1790" s="13"/>
      <c r="I1790" s="13"/>
      <c r="J1790" s="13"/>
      <c r="K1790" s="13"/>
      <c r="L1790" s="13"/>
      <c r="M1790" s="13"/>
      <c r="N1790" s="13"/>
      <c r="O1790" s="13"/>
      <c r="P1790" s="13"/>
      <c r="Q1790" s="13"/>
      <c r="R1790" s="13"/>
      <c r="S1790" s="13"/>
      <c r="T1790" s="13"/>
      <c r="U1790" s="13"/>
      <c r="V1790" s="13"/>
      <c r="W1790" s="13"/>
      <c r="X1790" s="13"/>
      <c r="Y1790" s="13"/>
      <c r="Z1790" s="13"/>
      <c r="AA1790" s="13"/>
      <c r="AB1790" s="13"/>
      <c r="AC1790" s="13"/>
      <c r="AD1790" s="13"/>
      <c r="AE1790" s="13"/>
      <c r="AF1790" s="13"/>
      <c r="AG1790" s="13"/>
      <c r="AH1790" s="13"/>
      <c r="AI1790" s="13"/>
      <c r="AJ1790" s="13"/>
      <c r="AK1790" s="13"/>
      <c r="AL1790" s="13"/>
      <c r="AM1790" s="13"/>
      <c r="AN1790" s="13"/>
      <c r="AO1790" s="13"/>
      <c r="AP1790" s="13"/>
      <c r="AQ1790" s="13"/>
      <c r="AR1790" s="13"/>
      <c r="AS1790" s="13"/>
      <c r="AT1790" s="13"/>
      <c r="AU1790" s="13"/>
      <c r="AV1790" s="13"/>
      <c r="AW1790" s="13"/>
      <c r="AX1790" s="13"/>
      <c r="AY1790" s="13"/>
      <c r="AZ1790" s="13"/>
      <c r="BA1790" s="13"/>
      <c r="BB1790" s="13"/>
      <c r="BC1790" s="13"/>
      <c r="BD1790" s="13"/>
      <c r="BE1790" s="13"/>
      <c r="BF1790" s="13"/>
      <c r="BG1790" s="13"/>
    </row>
    <row r="1791" spans="1:59" x14ac:dyDescent="0.35">
      <c r="A1791" s="13"/>
      <c r="B1791" s="13"/>
      <c r="C1791" s="13"/>
      <c r="D1791" s="13"/>
      <c r="E1791" s="13"/>
      <c r="F1791" s="13"/>
      <c r="G1791" s="13"/>
      <c r="H1791" s="13"/>
      <c r="I1791" s="13"/>
      <c r="J1791" s="13"/>
      <c r="K1791" s="13"/>
      <c r="L1791" s="13"/>
      <c r="M1791" s="13"/>
      <c r="N1791" s="13"/>
      <c r="O1791" s="13"/>
      <c r="P1791" s="13"/>
      <c r="Q1791" s="13"/>
      <c r="R1791" s="13"/>
      <c r="S1791" s="13"/>
      <c r="T1791" s="13"/>
      <c r="U1791" s="13"/>
      <c r="V1791" s="13"/>
      <c r="W1791" s="13"/>
      <c r="X1791" s="13"/>
      <c r="Y1791" s="13"/>
      <c r="Z1791" s="13"/>
      <c r="AA1791" s="13"/>
      <c r="AB1791" s="13"/>
      <c r="AC1791" s="13"/>
      <c r="AD1791" s="13"/>
      <c r="AE1791" s="13"/>
      <c r="AF1791" s="13"/>
      <c r="AG1791" s="13"/>
      <c r="AH1791" s="13"/>
      <c r="AI1791" s="13"/>
      <c r="AJ1791" s="13"/>
      <c r="AK1791" s="13"/>
      <c r="AL1791" s="13"/>
      <c r="AM1791" s="13"/>
      <c r="AN1791" s="13"/>
      <c r="AO1791" s="13"/>
      <c r="AP1791" s="13"/>
      <c r="AQ1791" s="13"/>
      <c r="AR1791" s="13"/>
      <c r="AS1791" s="13"/>
      <c r="AT1791" s="13"/>
      <c r="AU1791" s="13"/>
      <c r="AV1791" s="13"/>
      <c r="AW1791" s="13"/>
      <c r="AX1791" s="13"/>
      <c r="AY1791" s="13"/>
      <c r="AZ1791" s="13"/>
      <c r="BA1791" s="13"/>
      <c r="BB1791" s="13"/>
      <c r="BC1791" s="13"/>
      <c r="BD1791" s="13"/>
      <c r="BE1791" s="13"/>
      <c r="BF1791" s="13"/>
      <c r="BG1791" s="13"/>
    </row>
    <row r="1792" spans="1:59" x14ac:dyDescent="0.35">
      <c r="A1792" s="13"/>
      <c r="B1792" s="13"/>
      <c r="C1792" s="13"/>
      <c r="D1792" s="13"/>
      <c r="E1792" s="13"/>
      <c r="F1792" s="13"/>
      <c r="G1792" s="13"/>
      <c r="H1792" s="13"/>
      <c r="I1792" s="13"/>
      <c r="J1792" s="13"/>
      <c r="K1792" s="13"/>
      <c r="L1792" s="13"/>
      <c r="M1792" s="13"/>
      <c r="N1792" s="13"/>
      <c r="O1792" s="13"/>
      <c r="P1792" s="13"/>
      <c r="Q1792" s="13"/>
      <c r="R1792" s="13"/>
      <c r="S1792" s="13"/>
      <c r="T1792" s="13"/>
      <c r="U1792" s="13"/>
      <c r="V1792" s="13"/>
      <c r="W1792" s="13"/>
      <c r="X1792" s="13"/>
      <c r="Y1792" s="13"/>
      <c r="Z1792" s="13"/>
      <c r="AA1792" s="13"/>
      <c r="AB1792" s="13"/>
      <c r="AC1792" s="13"/>
      <c r="AD1792" s="13"/>
      <c r="AE1792" s="13"/>
      <c r="AF1792" s="13"/>
      <c r="AG1792" s="13"/>
      <c r="AH1792" s="13"/>
      <c r="AI1792" s="13"/>
      <c r="AJ1792" s="13"/>
      <c r="AK1792" s="13"/>
      <c r="AL1792" s="13"/>
      <c r="AM1792" s="13"/>
      <c r="AN1792" s="13"/>
      <c r="AO1792" s="13"/>
      <c r="AP1792" s="13"/>
      <c r="AQ1792" s="13"/>
      <c r="AR1792" s="13"/>
      <c r="AS1792" s="13"/>
      <c r="AT1792" s="13"/>
      <c r="AU1792" s="13"/>
      <c r="AV1792" s="13"/>
      <c r="AW1792" s="13"/>
      <c r="AX1792" s="13"/>
      <c r="AY1792" s="13"/>
      <c r="AZ1792" s="13"/>
      <c r="BA1792" s="13"/>
      <c r="BB1792" s="13"/>
      <c r="BC1792" s="13"/>
      <c r="BD1792" s="13"/>
      <c r="BE1792" s="13"/>
      <c r="BF1792" s="13"/>
      <c r="BG1792" s="13"/>
    </row>
    <row r="1793" spans="1:59" x14ac:dyDescent="0.35">
      <c r="A1793" s="13"/>
      <c r="B1793" s="13"/>
      <c r="C1793" s="13"/>
      <c r="D1793" s="13"/>
      <c r="E1793" s="13"/>
      <c r="F1793" s="13"/>
      <c r="G1793" s="13"/>
      <c r="H1793" s="13"/>
      <c r="I1793" s="13"/>
      <c r="J1793" s="13"/>
      <c r="K1793" s="13"/>
      <c r="L1793" s="13"/>
      <c r="M1793" s="13"/>
      <c r="N1793" s="13"/>
      <c r="O1793" s="13"/>
      <c r="P1793" s="13"/>
      <c r="Q1793" s="13"/>
      <c r="R1793" s="13"/>
      <c r="S1793" s="13"/>
      <c r="T1793" s="13"/>
      <c r="U1793" s="13"/>
      <c r="V1793" s="13"/>
      <c r="W1793" s="13"/>
      <c r="X1793" s="13"/>
      <c r="Y1793" s="13"/>
      <c r="Z1793" s="13"/>
      <c r="AA1793" s="13"/>
      <c r="AB1793" s="13"/>
      <c r="AC1793" s="13"/>
      <c r="AD1793" s="13"/>
      <c r="AE1793" s="13"/>
      <c r="AF1793" s="13"/>
      <c r="AG1793" s="13"/>
      <c r="AH1793" s="13"/>
      <c r="AI1793" s="13"/>
      <c r="AJ1793" s="13"/>
      <c r="AK1793" s="13"/>
      <c r="AL1793" s="13"/>
      <c r="AM1793" s="13"/>
      <c r="AN1793" s="13"/>
      <c r="AO1793" s="13"/>
      <c r="AP1793" s="13"/>
      <c r="AQ1793" s="13"/>
      <c r="AR1793" s="13"/>
      <c r="AS1793" s="13"/>
      <c r="AT1793" s="13"/>
      <c r="AU1793" s="13"/>
      <c r="AV1793" s="13"/>
      <c r="AW1793" s="13"/>
      <c r="AX1793" s="13"/>
      <c r="AY1793" s="13"/>
      <c r="AZ1793" s="13"/>
      <c r="BA1793" s="13"/>
      <c r="BB1793" s="13"/>
      <c r="BC1793" s="13"/>
      <c r="BD1793" s="13"/>
      <c r="BE1793" s="13"/>
      <c r="BF1793" s="13"/>
      <c r="BG1793" s="13"/>
    </row>
    <row r="1794" spans="1:59" x14ac:dyDescent="0.35">
      <c r="A1794" s="13"/>
      <c r="B1794" s="13"/>
      <c r="C1794" s="13"/>
      <c r="D1794" s="13"/>
      <c r="E1794" s="13"/>
      <c r="F1794" s="13"/>
      <c r="G1794" s="13"/>
      <c r="H1794" s="13"/>
      <c r="I1794" s="13"/>
      <c r="J1794" s="13"/>
      <c r="K1794" s="13"/>
      <c r="L1794" s="13"/>
      <c r="M1794" s="13"/>
      <c r="N1794" s="13"/>
      <c r="O1794" s="13"/>
      <c r="P1794" s="13"/>
      <c r="Q1794" s="13"/>
      <c r="R1794" s="13"/>
      <c r="S1794" s="13"/>
      <c r="T1794" s="13"/>
      <c r="U1794" s="13"/>
      <c r="V1794" s="13"/>
      <c r="W1794" s="13"/>
      <c r="X1794" s="13"/>
      <c r="Y1794" s="13"/>
      <c r="Z1794" s="13"/>
      <c r="AA1794" s="13"/>
      <c r="AB1794" s="13"/>
      <c r="AC1794" s="13"/>
      <c r="AD1794" s="13"/>
      <c r="AE1794" s="13"/>
      <c r="AF1794" s="13"/>
      <c r="AG1794" s="13"/>
      <c r="AH1794" s="13"/>
      <c r="AI1794" s="13"/>
      <c r="AJ1794" s="13"/>
      <c r="AK1794" s="13"/>
      <c r="AL1794" s="13"/>
      <c r="AM1794" s="13"/>
      <c r="AN1794" s="13"/>
      <c r="AO1794" s="13"/>
      <c r="AP1794" s="13"/>
      <c r="AQ1794" s="13"/>
      <c r="AR1794" s="13"/>
      <c r="AS1794" s="13"/>
      <c r="AT1794" s="13"/>
      <c r="AU1794" s="13"/>
      <c r="AV1794" s="13"/>
      <c r="AW1794" s="13"/>
      <c r="AX1794" s="13"/>
      <c r="AY1794" s="13"/>
      <c r="AZ1794" s="13"/>
      <c r="BA1794" s="13"/>
      <c r="BB1794" s="13"/>
      <c r="BC1794" s="13"/>
      <c r="BD1794" s="13"/>
      <c r="BE1794" s="13"/>
      <c r="BF1794" s="13"/>
      <c r="BG1794" s="13"/>
    </row>
    <row r="1795" spans="1:59" x14ac:dyDescent="0.35">
      <c r="A1795" s="13"/>
      <c r="B1795" s="13"/>
      <c r="C1795" s="13"/>
      <c r="D1795" s="13"/>
      <c r="E1795" s="13"/>
      <c r="F1795" s="13"/>
      <c r="G1795" s="13"/>
      <c r="H1795" s="13"/>
      <c r="I1795" s="13"/>
      <c r="J1795" s="13"/>
      <c r="K1795" s="13"/>
      <c r="L1795" s="13"/>
      <c r="M1795" s="13"/>
      <c r="N1795" s="13"/>
      <c r="O1795" s="13"/>
      <c r="P1795" s="13"/>
      <c r="Q1795" s="13"/>
      <c r="R1795" s="13"/>
      <c r="S1795" s="13"/>
      <c r="T1795" s="13"/>
      <c r="U1795" s="13"/>
      <c r="V1795" s="13"/>
      <c r="W1795" s="13"/>
      <c r="X1795" s="13"/>
      <c r="Y1795" s="13"/>
      <c r="Z1795" s="13"/>
      <c r="AA1795" s="13"/>
      <c r="AB1795" s="13"/>
      <c r="AC1795" s="13"/>
      <c r="AD1795" s="13"/>
      <c r="AE1795" s="13"/>
      <c r="AF1795" s="13"/>
      <c r="AG1795" s="13"/>
      <c r="AH1795" s="13"/>
      <c r="AI1795" s="13"/>
      <c r="AJ1795" s="13"/>
      <c r="AK1795" s="13"/>
      <c r="AL1795" s="13"/>
      <c r="AM1795" s="13"/>
      <c r="AN1795" s="13"/>
      <c r="AO1795" s="13"/>
      <c r="AP1795" s="13"/>
      <c r="AQ1795" s="13"/>
      <c r="AR1795" s="13"/>
      <c r="AS1795" s="13"/>
      <c r="AT1795" s="13"/>
      <c r="AU1795" s="13"/>
      <c r="AV1795" s="13"/>
      <c r="AW1795" s="13"/>
      <c r="AX1795" s="13"/>
      <c r="AY1795" s="13"/>
      <c r="AZ1795" s="13"/>
      <c r="BA1795" s="13"/>
      <c r="BB1795" s="13"/>
      <c r="BC1795" s="13"/>
      <c r="BD1795" s="13"/>
      <c r="BE1795" s="13"/>
      <c r="BF1795" s="13"/>
      <c r="BG1795" s="13"/>
    </row>
    <row r="1796" spans="1:59" x14ac:dyDescent="0.35">
      <c r="A1796" s="13"/>
      <c r="B1796" s="13"/>
      <c r="C1796" s="13"/>
      <c r="D1796" s="13"/>
      <c r="E1796" s="13"/>
      <c r="F1796" s="13"/>
      <c r="G1796" s="13"/>
      <c r="H1796" s="13"/>
      <c r="I1796" s="13"/>
      <c r="J1796" s="13"/>
      <c r="K1796" s="13"/>
      <c r="L1796" s="13"/>
      <c r="M1796" s="13"/>
      <c r="N1796" s="13"/>
      <c r="O1796" s="13"/>
      <c r="P1796" s="13"/>
      <c r="Q1796" s="13"/>
      <c r="R1796" s="13"/>
      <c r="S1796" s="13"/>
      <c r="T1796" s="13"/>
      <c r="U1796" s="13"/>
      <c r="V1796" s="13"/>
      <c r="W1796" s="13"/>
      <c r="X1796" s="13"/>
      <c r="Y1796" s="13"/>
      <c r="Z1796" s="13"/>
      <c r="AA1796" s="13"/>
      <c r="AB1796" s="13"/>
      <c r="AC1796" s="13"/>
      <c r="AD1796" s="13"/>
      <c r="AE1796" s="13"/>
      <c r="AF1796" s="13"/>
      <c r="AG1796" s="13"/>
      <c r="AH1796" s="13"/>
      <c r="AI1796" s="13"/>
      <c r="AJ1796" s="13"/>
      <c r="AK1796" s="13"/>
      <c r="AL1796" s="13"/>
      <c r="AM1796" s="13"/>
      <c r="AN1796" s="13"/>
      <c r="AO1796" s="13"/>
      <c r="AP1796" s="13"/>
      <c r="AQ1796" s="13"/>
      <c r="AR1796" s="13"/>
      <c r="AS1796" s="13"/>
      <c r="AT1796" s="13"/>
      <c r="AU1796" s="13"/>
      <c r="AV1796" s="13"/>
      <c r="AW1796" s="13"/>
      <c r="AX1796" s="13"/>
      <c r="AY1796" s="13"/>
      <c r="AZ1796" s="13"/>
      <c r="BA1796" s="13"/>
      <c r="BB1796" s="13"/>
      <c r="BC1796" s="13"/>
      <c r="BD1796" s="13"/>
      <c r="BE1796" s="13"/>
      <c r="BF1796" s="13"/>
      <c r="BG1796" s="13"/>
    </row>
    <row r="1797" spans="1:59" x14ac:dyDescent="0.35">
      <c r="A1797" s="13"/>
      <c r="B1797" s="13"/>
      <c r="C1797" s="13"/>
      <c r="D1797" s="13"/>
      <c r="E1797" s="13"/>
      <c r="F1797" s="13"/>
      <c r="G1797" s="13"/>
      <c r="H1797" s="13"/>
      <c r="I1797" s="13"/>
      <c r="J1797" s="13"/>
      <c r="K1797" s="13"/>
      <c r="L1797" s="13"/>
      <c r="M1797" s="13"/>
      <c r="N1797" s="13"/>
      <c r="O1797" s="13"/>
      <c r="P1797" s="13"/>
      <c r="Q1797" s="13"/>
      <c r="R1797" s="13"/>
      <c r="S1797" s="13"/>
      <c r="T1797" s="13"/>
      <c r="U1797" s="13"/>
      <c r="V1797" s="13"/>
      <c r="W1797" s="13"/>
      <c r="X1797" s="13"/>
      <c r="Y1797" s="13"/>
      <c r="Z1797" s="13"/>
      <c r="AA1797" s="13"/>
      <c r="AB1797" s="13"/>
      <c r="AC1797" s="13"/>
      <c r="AD1797" s="13"/>
      <c r="AE1797" s="13"/>
      <c r="AF1797" s="13"/>
      <c r="AG1797" s="13"/>
      <c r="AH1797" s="13"/>
      <c r="AI1797" s="13"/>
      <c r="AJ1797" s="13"/>
      <c r="AK1797" s="13"/>
      <c r="AL1797" s="13"/>
      <c r="AM1797" s="13"/>
      <c r="AN1797" s="13"/>
      <c r="AO1797" s="13"/>
      <c r="AP1797" s="13"/>
      <c r="AQ1797" s="13"/>
      <c r="AR1797" s="13"/>
      <c r="AS1797" s="13"/>
      <c r="AT1797" s="13"/>
      <c r="AU1797" s="13"/>
      <c r="AV1797" s="13"/>
      <c r="AW1797" s="13"/>
      <c r="AX1797" s="13"/>
      <c r="AY1797" s="13"/>
      <c r="AZ1797" s="13"/>
      <c r="BA1797" s="13"/>
      <c r="BB1797" s="13"/>
      <c r="BC1797" s="13"/>
      <c r="BD1797" s="13"/>
      <c r="BE1797" s="13"/>
      <c r="BF1797" s="13"/>
      <c r="BG1797" s="13"/>
    </row>
    <row r="1798" spans="1:59" x14ac:dyDescent="0.35">
      <c r="A1798" s="13"/>
      <c r="B1798" s="13"/>
      <c r="C1798" s="13"/>
      <c r="D1798" s="13"/>
      <c r="E1798" s="13"/>
      <c r="F1798" s="13"/>
      <c r="G1798" s="13"/>
      <c r="H1798" s="13"/>
      <c r="I1798" s="13"/>
      <c r="J1798" s="13"/>
      <c r="K1798" s="13"/>
      <c r="L1798" s="13"/>
      <c r="M1798" s="13"/>
      <c r="N1798" s="13"/>
      <c r="O1798" s="13"/>
      <c r="P1798" s="13"/>
      <c r="Q1798" s="13"/>
      <c r="R1798" s="13"/>
      <c r="S1798" s="13"/>
      <c r="T1798" s="13"/>
      <c r="U1798" s="13"/>
      <c r="V1798" s="13"/>
      <c r="W1798" s="13"/>
      <c r="X1798" s="13"/>
      <c r="Y1798" s="13"/>
      <c r="Z1798" s="13"/>
      <c r="AA1798" s="13"/>
      <c r="AB1798" s="13"/>
      <c r="AC1798" s="13"/>
      <c r="AD1798" s="13"/>
      <c r="AE1798" s="13"/>
      <c r="AF1798" s="13"/>
      <c r="AG1798" s="13"/>
      <c r="AH1798" s="13"/>
      <c r="AI1798" s="13"/>
      <c r="AJ1798" s="13"/>
      <c r="AK1798" s="13"/>
      <c r="AL1798" s="13"/>
      <c r="AM1798" s="13"/>
      <c r="AN1798" s="13"/>
      <c r="AO1798" s="13"/>
      <c r="AP1798" s="13"/>
      <c r="AQ1798" s="13"/>
      <c r="AR1798" s="13"/>
      <c r="AS1798" s="13"/>
      <c r="AT1798" s="13"/>
      <c r="AU1798" s="13"/>
      <c r="AV1798" s="13"/>
      <c r="AW1798" s="13"/>
      <c r="AX1798" s="13"/>
      <c r="AY1798" s="13"/>
      <c r="AZ1798" s="13"/>
      <c r="BA1798" s="13"/>
      <c r="BB1798" s="13"/>
      <c r="BC1798" s="13"/>
      <c r="BD1798" s="13"/>
      <c r="BE1798" s="13"/>
      <c r="BF1798" s="13"/>
      <c r="BG1798" s="13"/>
    </row>
    <row r="1799" spans="1:59" x14ac:dyDescent="0.35">
      <c r="A1799" s="13"/>
      <c r="B1799" s="13"/>
      <c r="C1799" s="13"/>
      <c r="D1799" s="13"/>
      <c r="E1799" s="13"/>
      <c r="F1799" s="13"/>
      <c r="G1799" s="13"/>
      <c r="H1799" s="13"/>
      <c r="I1799" s="13"/>
      <c r="J1799" s="13"/>
      <c r="K1799" s="13"/>
      <c r="L1799" s="13"/>
      <c r="M1799" s="13"/>
      <c r="N1799" s="13"/>
      <c r="O1799" s="13"/>
      <c r="P1799" s="13"/>
      <c r="Q1799" s="13"/>
      <c r="R1799" s="13"/>
      <c r="S1799" s="13"/>
      <c r="T1799" s="13"/>
      <c r="U1799" s="13"/>
      <c r="V1799" s="13"/>
      <c r="W1799" s="13"/>
      <c r="X1799" s="13"/>
      <c r="Y1799" s="13"/>
      <c r="Z1799" s="13"/>
      <c r="AA1799" s="13"/>
      <c r="AB1799" s="13"/>
      <c r="AC1799" s="13"/>
      <c r="AD1799" s="13"/>
      <c r="AE1799" s="13"/>
      <c r="AF1799" s="13"/>
      <c r="AG1799" s="13"/>
      <c r="AH1799" s="13"/>
      <c r="AI1799" s="13"/>
      <c r="AJ1799" s="13"/>
      <c r="AK1799" s="13"/>
      <c r="AL1799" s="13"/>
      <c r="AM1799" s="13"/>
      <c r="AN1799" s="13"/>
      <c r="AO1799" s="13"/>
      <c r="AP1799" s="13"/>
      <c r="AQ1799" s="13"/>
      <c r="AR1799" s="13"/>
      <c r="AS1799" s="13"/>
      <c r="AT1799" s="13"/>
      <c r="AU1799" s="13"/>
      <c r="AV1799" s="13"/>
      <c r="AW1799" s="13"/>
      <c r="AX1799" s="13"/>
      <c r="AY1799" s="13"/>
      <c r="AZ1799" s="13"/>
      <c r="BA1799" s="13"/>
      <c r="BB1799" s="13"/>
      <c r="BC1799" s="13"/>
      <c r="BD1799" s="13"/>
      <c r="BE1799" s="13"/>
      <c r="BF1799" s="13"/>
      <c r="BG1799" s="13"/>
    </row>
    <row r="1800" spans="1:59" x14ac:dyDescent="0.35">
      <c r="A1800" s="13"/>
      <c r="B1800" s="13"/>
      <c r="C1800" s="13"/>
      <c r="D1800" s="13"/>
      <c r="E1800" s="13"/>
      <c r="F1800" s="13"/>
      <c r="G1800" s="13"/>
      <c r="H1800" s="13"/>
      <c r="I1800" s="13"/>
      <c r="J1800" s="13"/>
      <c r="K1800" s="13"/>
      <c r="L1800" s="13"/>
      <c r="M1800" s="13"/>
      <c r="N1800" s="13"/>
      <c r="O1800" s="13"/>
      <c r="P1800" s="13"/>
      <c r="Q1800" s="13"/>
      <c r="R1800" s="13"/>
      <c r="S1800" s="13"/>
      <c r="T1800" s="13"/>
      <c r="U1800" s="13"/>
      <c r="V1800" s="13"/>
      <c r="W1800" s="13"/>
      <c r="X1800" s="13"/>
      <c r="Y1800" s="13"/>
      <c r="Z1800" s="13"/>
      <c r="AA1800" s="13"/>
      <c r="AB1800" s="13"/>
      <c r="AC1800" s="13"/>
      <c r="AD1800" s="13"/>
      <c r="AE1800" s="13"/>
      <c r="AF1800" s="13"/>
      <c r="AG1800" s="13"/>
      <c r="AH1800" s="13"/>
      <c r="AI1800" s="13"/>
      <c r="AJ1800" s="13"/>
      <c r="AK1800" s="13"/>
      <c r="AL1800" s="13"/>
      <c r="AM1800" s="13"/>
      <c r="AN1800" s="13"/>
      <c r="AO1800" s="13"/>
      <c r="AP1800" s="13"/>
      <c r="AQ1800" s="13"/>
      <c r="AR1800" s="13"/>
      <c r="AS1800" s="13"/>
      <c r="AT1800" s="13"/>
      <c r="AU1800" s="13"/>
      <c r="AV1800" s="13"/>
      <c r="AW1800" s="13"/>
      <c r="AX1800" s="13"/>
      <c r="AY1800" s="13"/>
      <c r="AZ1800" s="13"/>
      <c r="BA1800" s="13"/>
      <c r="BB1800" s="13"/>
      <c r="BC1800" s="13"/>
      <c r="BD1800" s="13"/>
      <c r="BE1800" s="13"/>
      <c r="BF1800" s="13"/>
      <c r="BG1800" s="13"/>
    </row>
    <row r="1801" spans="1:59" x14ac:dyDescent="0.35">
      <c r="A1801" s="13"/>
      <c r="B1801" s="13"/>
      <c r="C1801" s="13"/>
      <c r="D1801" s="13"/>
      <c r="E1801" s="13"/>
      <c r="F1801" s="13"/>
      <c r="G1801" s="13"/>
      <c r="H1801" s="13"/>
      <c r="I1801" s="13"/>
      <c r="J1801" s="13"/>
      <c r="K1801" s="13"/>
      <c r="L1801" s="13"/>
      <c r="M1801" s="13"/>
      <c r="N1801" s="13"/>
      <c r="O1801" s="13"/>
      <c r="P1801" s="13"/>
      <c r="Q1801" s="13"/>
      <c r="R1801" s="13"/>
      <c r="S1801" s="13"/>
      <c r="T1801" s="13"/>
      <c r="U1801" s="13"/>
      <c r="V1801" s="13"/>
      <c r="W1801" s="13"/>
      <c r="X1801" s="13"/>
      <c r="Y1801" s="13"/>
      <c r="Z1801" s="13"/>
      <c r="AA1801" s="13"/>
      <c r="AB1801" s="13"/>
      <c r="AC1801" s="13"/>
      <c r="AD1801" s="13"/>
      <c r="AE1801" s="13"/>
      <c r="AF1801" s="13"/>
      <c r="AG1801" s="13"/>
      <c r="AH1801" s="13"/>
      <c r="AI1801" s="13"/>
      <c r="AJ1801" s="13"/>
      <c r="AK1801" s="13"/>
      <c r="AL1801" s="13"/>
      <c r="AM1801" s="13"/>
      <c r="AN1801" s="13"/>
      <c r="AO1801" s="13"/>
      <c r="AP1801" s="13"/>
      <c r="AQ1801" s="13"/>
      <c r="AR1801" s="13"/>
      <c r="AS1801" s="13"/>
      <c r="AT1801" s="13"/>
      <c r="AU1801" s="13"/>
      <c r="AV1801" s="13"/>
      <c r="AW1801" s="13"/>
      <c r="AX1801" s="13"/>
      <c r="AY1801" s="13"/>
      <c r="AZ1801" s="13"/>
      <c r="BA1801" s="13"/>
      <c r="BB1801" s="13"/>
      <c r="BC1801" s="13"/>
      <c r="BD1801" s="13"/>
      <c r="BE1801" s="13"/>
      <c r="BF1801" s="13"/>
      <c r="BG1801" s="13"/>
    </row>
    <row r="1802" spans="1:59" x14ac:dyDescent="0.35">
      <c r="A1802" s="13"/>
      <c r="B1802" s="13"/>
      <c r="C1802" s="13"/>
      <c r="D1802" s="13"/>
      <c r="E1802" s="13"/>
      <c r="F1802" s="13"/>
      <c r="G1802" s="13"/>
      <c r="H1802" s="13"/>
      <c r="I1802" s="13"/>
      <c r="J1802" s="13"/>
      <c r="K1802" s="13"/>
      <c r="L1802" s="13"/>
      <c r="M1802" s="13"/>
      <c r="N1802" s="13"/>
      <c r="O1802" s="13"/>
      <c r="P1802" s="13"/>
      <c r="Q1802" s="13"/>
      <c r="R1802" s="13"/>
      <c r="S1802" s="13"/>
      <c r="T1802" s="13"/>
      <c r="U1802" s="13"/>
      <c r="V1802" s="13"/>
      <c r="W1802" s="13"/>
      <c r="X1802" s="13"/>
      <c r="Y1802" s="13"/>
      <c r="Z1802" s="13"/>
      <c r="AA1802" s="13"/>
      <c r="AB1802" s="13"/>
      <c r="AC1802" s="13"/>
      <c r="AD1802" s="13"/>
      <c r="AE1802" s="13"/>
      <c r="AF1802" s="13"/>
      <c r="AG1802" s="13"/>
      <c r="AH1802" s="13"/>
      <c r="AI1802" s="13"/>
      <c r="AJ1802" s="13"/>
      <c r="AK1802" s="13"/>
      <c r="AL1802" s="13"/>
      <c r="AM1802" s="13"/>
      <c r="AN1802" s="13"/>
      <c r="AO1802" s="13"/>
      <c r="AP1802" s="13"/>
      <c r="AQ1802" s="13"/>
      <c r="AR1802" s="13"/>
      <c r="AS1802" s="13"/>
      <c r="AT1802" s="13"/>
      <c r="AU1802" s="13"/>
      <c r="AV1802" s="13"/>
      <c r="AW1802" s="13"/>
      <c r="AX1802" s="13"/>
      <c r="AY1802" s="13"/>
      <c r="AZ1802" s="13"/>
      <c r="BA1802" s="13"/>
      <c r="BB1802" s="13"/>
      <c r="BC1802" s="13"/>
      <c r="BD1802" s="13"/>
      <c r="BE1802" s="13"/>
      <c r="BF1802" s="13"/>
      <c r="BG1802" s="13"/>
    </row>
    <row r="1803" spans="1:59" x14ac:dyDescent="0.35">
      <c r="A1803" s="13"/>
      <c r="B1803" s="13"/>
      <c r="C1803" s="13"/>
      <c r="D1803" s="13"/>
      <c r="E1803" s="13"/>
      <c r="F1803" s="13"/>
      <c r="G1803" s="13"/>
      <c r="H1803" s="13"/>
      <c r="I1803" s="13"/>
      <c r="J1803" s="13"/>
      <c r="K1803" s="13"/>
      <c r="L1803" s="13"/>
      <c r="M1803" s="13"/>
      <c r="N1803" s="13"/>
      <c r="O1803" s="13"/>
      <c r="P1803" s="13"/>
      <c r="Q1803" s="13"/>
      <c r="R1803" s="13"/>
      <c r="S1803" s="13"/>
      <c r="T1803" s="13"/>
      <c r="U1803" s="13"/>
      <c r="V1803" s="13"/>
      <c r="W1803" s="13"/>
      <c r="X1803" s="13"/>
      <c r="Y1803" s="13"/>
      <c r="Z1803" s="13"/>
      <c r="AA1803" s="13"/>
      <c r="AB1803" s="13"/>
      <c r="AC1803" s="13"/>
      <c r="AD1803" s="13"/>
      <c r="AE1803" s="13"/>
      <c r="AF1803" s="13"/>
      <c r="AG1803" s="13"/>
      <c r="AH1803" s="13"/>
      <c r="AI1803" s="13"/>
      <c r="AJ1803" s="13"/>
      <c r="AK1803" s="13"/>
      <c r="AL1803" s="13"/>
      <c r="AM1803" s="13"/>
      <c r="AN1803" s="13"/>
      <c r="AO1803" s="13"/>
      <c r="AP1803" s="13"/>
      <c r="AQ1803" s="13"/>
      <c r="AR1803" s="13"/>
      <c r="AS1803" s="13"/>
      <c r="AT1803" s="13"/>
      <c r="AU1803" s="13"/>
      <c r="AV1803" s="13"/>
      <c r="AW1803" s="13"/>
      <c r="AX1803" s="13"/>
      <c r="AY1803" s="13"/>
      <c r="AZ1803" s="13"/>
      <c r="BA1803" s="13"/>
      <c r="BB1803" s="13"/>
      <c r="BC1803" s="13"/>
      <c r="BD1803" s="13"/>
      <c r="BE1803" s="13"/>
      <c r="BF1803" s="13"/>
      <c r="BG1803" s="13"/>
    </row>
    <row r="1804" spans="1:59" x14ac:dyDescent="0.35">
      <c r="A1804" s="13"/>
      <c r="B1804" s="13"/>
      <c r="C1804" s="13"/>
      <c r="D1804" s="13"/>
      <c r="E1804" s="13"/>
      <c r="F1804" s="13"/>
      <c r="G1804" s="13"/>
      <c r="H1804" s="13"/>
      <c r="I1804" s="13"/>
      <c r="J1804" s="13"/>
      <c r="K1804" s="13"/>
      <c r="L1804" s="13"/>
      <c r="M1804" s="13"/>
      <c r="N1804" s="13"/>
      <c r="O1804" s="13"/>
      <c r="P1804" s="13"/>
      <c r="Q1804" s="13"/>
      <c r="R1804" s="13"/>
      <c r="S1804" s="13"/>
      <c r="T1804" s="13"/>
      <c r="U1804" s="13"/>
      <c r="V1804" s="13"/>
      <c r="W1804" s="13"/>
      <c r="X1804" s="13"/>
      <c r="Y1804" s="13"/>
      <c r="Z1804" s="13"/>
      <c r="AA1804" s="13"/>
      <c r="AB1804" s="13"/>
      <c r="AC1804" s="13"/>
      <c r="AD1804" s="13"/>
      <c r="AE1804" s="13"/>
      <c r="AF1804" s="13"/>
      <c r="AG1804" s="13"/>
      <c r="AH1804" s="13"/>
      <c r="AI1804" s="13"/>
      <c r="AJ1804" s="13"/>
      <c r="AK1804" s="13"/>
      <c r="AL1804" s="13"/>
      <c r="AM1804" s="13"/>
      <c r="AN1804" s="13"/>
      <c r="AO1804" s="13"/>
      <c r="AP1804" s="13"/>
      <c r="AQ1804" s="13"/>
      <c r="AR1804" s="13"/>
      <c r="AS1804" s="13"/>
      <c r="AT1804" s="13"/>
      <c r="AU1804" s="13"/>
      <c r="AV1804" s="13"/>
      <c r="AW1804" s="13"/>
      <c r="AX1804" s="13"/>
      <c r="AY1804" s="13"/>
      <c r="AZ1804" s="13"/>
      <c r="BA1804" s="13"/>
      <c r="BB1804" s="13"/>
      <c r="BC1804" s="13"/>
      <c r="BD1804" s="13"/>
      <c r="BE1804" s="13"/>
      <c r="BF1804" s="13"/>
      <c r="BG1804" s="13"/>
    </row>
    <row r="1805" spans="1:59" x14ac:dyDescent="0.35">
      <c r="A1805" s="13"/>
      <c r="B1805" s="13"/>
      <c r="C1805" s="13"/>
      <c r="D1805" s="13"/>
      <c r="E1805" s="13"/>
      <c r="F1805" s="13"/>
      <c r="G1805" s="13"/>
      <c r="H1805" s="13"/>
      <c r="I1805" s="13"/>
      <c r="J1805" s="13"/>
      <c r="K1805" s="13"/>
      <c r="L1805" s="13"/>
      <c r="M1805" s="13"/>
      <c r="N1805" s="13"/>
      <c r="O1805" s="13"/>
      <c r="P1805" s="13"/>
      <c r="Q1805" s="13"/>
      <c r="R1805" s="13"/>
      <c r="S1805" s="13"/>
      <c r="T1805" s="13"/>
      <c r="U1805" s="13"/>
      <c r="V1805" s="13"/>
      <c r="W1805" s="13"/>
      <c r="X1805" s="13"/>
      <c r="Y1805" s="13"/>
      <c r="Z1805" s="13"/>
      <c r="AA1805" s="13"/>
      <c r="AB1805" s="13"/>
      <c r="AC1805" s="13"/>
      <c r="AD1805" s="13"/>
      <c r="AE1805" s="13"/>
      <c r="AF1805" s="13"/>
      <c r="AG1805" s="13"/>
      <c r="AH1805" s="13"/>
      <c r="AI1805" s="13"/>
      <c r="AJ1805" s="13"/>
      <c r="AK1805" s="13"/>
      <c r="AL1805" s="13"/>
      <c r="AM1805" s="13"/>
      <c r="AN1805" s="13"/>
      <c r="AO1805" s="13"/>
      <c r="AP1805" s="13"/>
      <c r="AQ1805" s="13"/>
      <c r="AR1805" s="13"/>
      <c r="AS1805" s="13"/>
      <c r="AT1805" s="13"/>
      <c r="AU1805" s="13"/>
      <c r="AV1805" s="13"/>
      <c r="AW1805" s="13"/>
      <c r="AX1805" s="13"/>
      <c r="AY1805" s="13"/>
      <c r="AZ1805" s="13"/>
      <c r="BA1805" s="13"/>
      <c r="BB1805" s="13"/>
      <c r="BC1805" s="13"/>
      <c r="BD1805" s="13"/>
      <c r="BE1805" s="13"/>
      <c r="BF1805" s="13"/>
      <c r="BG1805" s="13"/>
    </row>
    <row r="1806" spans="1:59" x14ac:dyDescent="0.35">
      <c r="A1806" s="13"/>
      <c r="B1806" s="13"/>
      <c r="C1806" s="13"/>
      <c r="D1806" s="13"/>
      <c r="E1806" s="13"/>
      <c r="F1806" s="13"/>
      <c r="G1806" s="13"/>
      <c r="H1806" s="13"/>
      <c r="I1806" s="13"/>
      <c r="J1806" s="13"/>
      <c r="K1806" s="13"/>
      <c r="L1806" s="13"/>
      <c r="M1806" s="13"/>
      <c r="N1806" s="13"/>
      <c r="O1806" s="13"/>
      <c r="P1806" s="13"/>
      <c r="Q1806" s="13"/>
      <c r="R1806" s="13"/>
      <c r="S1806" s="13"/>
      <c r="T1806" s="13"/>
      <c r="U1806" s="13"/>
      <c r="V1806" s="13"/>
      <c r="W1806" s="13"/>
      <c r="X1806" s="13"/>
      <c r="Y1806" s="13"/>
      <c r="Z1806" s="13"/>
      <c r="AA1806" s="13"/>
      <c r="AB1806" s="13"/>
      <c r="AC1806" s="13"/>
      <c r="AD1806" s="13"/>
      <c r="AE1806" s="13"/>
      <c r="AF1806" s="13"/>
      <c r="AG1806" s="13"/>
      <c r="AH1806" s="13"/>
      <c r="AI1806" s="13"/>
      <c r="AJ1806" s="13"/>
      <c r="AK1806" s="13"/>
      <c r="AL1806" s="13"/>
      <c r="AM1806" s="13"/>
      <c r="AN1806" s="13"/>
      <c r="AO1806" s="13"/>
      <c r="AP1806" s="13"/>
      <c r="AQ1806" s="13"/>
      <c r="AR1806" s="13"/>
      <c r="AS1806" s="13"/>
      <c r="AT1806" s="13"/>
      <c r="AU1806" s="13"/>
      <c r="AV1806" s="13"/>
      <c r="AW1806" s="13"/>
      <c r="AX1806" s="13"/>
      <c r="AY1806" s="13"/>
      <c r="AZ1806" s="13"/>
      <c r="BA1806" s="13"/>
      <c r="BB1806" s="13"/>
      <c r="BC1806" s="13"/>
      <c r="BD1806" s="13"/>
      <c r="BE1806" s="13"/>
      <c r="BF1806" s="13"/>
      <c r="BG1806" s="13"/>
    </row>
    <row r="1807" spans="1:59" x14ac:dyDescent="0.35">
      <c r="A1807" s="13"/>
      <c r="B1807" s="13"/>
      <c r="C1807" s="13"/>
      <c r="D1807" s="13"/>
      <c r="E1807" s="13"/>
      <c r="F1807" s="13"/>
      <c r="G1807" s="13"/>
      <c r="H1807" s="13"/>
      <c r="I1807" s="13"/>
      <c r="J1807" s="13"/>
      <c r="K1807" s="13"/>
      <c r="L1807" s="13"/>
      <c r="M1807" s="13"/>
      <c r="N1807" s="13"/>
      <c r="O1807" s="13"/>
      <c r="P1807" s="13"/>
      <c r="Q1807" s="13"/>
      <c r="R1807" s="13"/>
      <c r="S1807" s="13"/>
      <c r="T1807" s="13"/>
      <c r="U1807" s="13"/>
      <c r="V1807" s="13"/>
      <c r="W1807" s="13"/>
      <c r="X1807" s="13"/>
      <c r="Y1807" s="13"/>
      <c r="Z1807" s="13"/>
      <c r="AA1807" s="13"/>
      <c r="AB1807" s="13"/>
      <c r="AC1807" s="13"/>
      <c r="AD1807" s="13"/>
      <c r="AE1807" s="13"/>
      <c r="AF1807" s="13"/>
      <c r="AG1807" s="13"/>
      <c r="AH1807" s="13"/>
      <c r="AI1807" s="13"/>
      <c r="AJ1807" s="13"/>
      <c r="AK1807" s="13"/>
      <c r="AL1807" s="13"/>
      <c r="AM1807" s="13"/>
      <c r="AN1807" s="13"/>
      <c r="AO1807" s="13"/>
      <c r="AP1807" s="13"/>
      <c r="AQ1807" s="13"/>
      <c r="AR1807" s="13"/>
      <c r="AS1807" s="13"/>
      <c r="AT1807" s="13"/>
      <c r="AU1807" s="13"/>
      <c r="AV1807" s="13"/>
      <c r="AW1807" s="13"/>
      <c r="AX1807" s="13"/>
      <c r="AY1807" s="13"/>
      <c r="AZ1807" s="13"/>
      <c r="BA1807" s="13"/>
      <c r="BB1807" s="13"/>
      <c r="BC1807" s="13"/>
      <c r="BD1807" s="13"/>
      <c r="BE1807" s="13"/>
      <c r="BF1807" s="13"/>
      <c r="BG1807" s="13"/>
    </row>
    <row r="1808" spans="1:59" x14ac:dyDescent="0.35">
      <c r="A1808" s="13"/>
      <c r="B1808" s="13"/>
      <c r="C1808" s="13"/>
      <c r="D1808" s="13"/>
      <c r="E1808" s="13"/>
      <c r="F1808" s="13"/>
      <c r="G1808" s="13"/>
      <c r="H1808" s="13"/>
      <c r="I1808" s="13"/>
      <c r="J1808" s="13"/>
      <c r="K1808" s="13"/>
      <c r="L1808" s="13"/>
      <c r="M1808" s="13"/>
      <c r="N1808" s="13"/>
      <c r="O1808" s="13"/>
      <c r="P1808" s="13"/>
      <c r="Q1808" s="13"/>
      <c r="R1808" s="13"/>
      <c r="S1808" s="13"/>
      <c r="T1808" s="13"/>
      <c r="U1808" s="13"/>
      <c r="V1808" s="13"/>
      <c r="W1808" s="13"/>
      <c r="X1808" s="13"/>
      <c r="Y1808" s="13"/>
      <c r="Z1808" s="13"/>
      <c r="AA1808" s="13"/>
      <c r="AB1808" s="13"/>
      <c r="AC1808" s="13"/>
      <c r="AD1808" s="13"/>
      <c r="AE1808" s="13"/>
      <c r="AF1808" s="13"/>
      <c r="AG1808" s="13"/>
      <c r="AH1808" s="13"/>
      <c r="AI1808" s="13"/>
      <c r="AJ1808" s="13"/>
      <c r="AK1808" s="13"/>
      <c r="AL1808" s="13"/>
      <c r="AM1808" s="13"/>
      <c r="AN1808" s="13"/>
      <c r="AO1808" s="13"/>
      <c r="AP1808" s="13"/>
      <c r="AQ1808" s="13"/>
      <c r="AR1808" s="13"/>
      <c r="AS1808" s="13"/>
      <c r="AT1808" s="13"/>
      <c r="AU1808" s="13"/>
      <c r="AV1808" s="13"/>
      <c r="AW1808" s="13"/>
      <c r="AX1808" s="13"/>
      <c r="AY1808" s="13"/>
      <c r="AZ1808" s="13"/>
      <c r="BA1808" s="13"/>
      <c r="BB1808" s="13"/>
      <c r="BC1808" s="13"/>
      <c r="BD1808" s="13"/>
      <c r="BE1808" s="13"/>
      <c r="BF1808" s="13"/>
      <c r="BG1808" s="13"/>
    </row>
    <row r="1809" spans="1:59" x14ac:dyDescent="0.35">
      <c r="A1809" s="13"/>
      <c r="B1809" s="13"/>
      <c r="C1809" s="13"/>
      <c r="D1809" s="13"/>
      <c r="E1809" s="13"/>
      <c r="F1809" s="13"/>
      <c r="G1809" s="13"/>
      <c r="H1809" s="13"/>
      <c r="I1809" s="13"/>
      <c r="J1809" s="13"/>
      <c r="K1809" s="13"/>
      <c r="L1809" s="13"/>
      <c r="M1809" s="13"/>
      <c r="N1809" s="13"/>
      <c r="O1809" s="13"/>
      <c r="P1809" s="13"/>
      <c r="Q1809" s="13"/>
      <c r="R1809" s="13"/>
      <c r="S1809" s="13"/>
      <c r="T1809" s="13"/>
      <c r="U1809" s="13"/>
      <c r="V1809" s="13"/>
      <c r="W1809" s="13"/>
      <c r="X1809" s="13"/>
      <c r="Y1809" s="13"/>
      <c r="Z1809" s="13"/>
      <c r="AA1809" s="13"/>
      <c r="AB1809" s="13"/>
      <c r="AC1809" s="13"/>
      <c r="AD1809" s="13"/>
      <c r="AE1809" s="13"/>
      <c r="AF1809" s="13"/>
      <c r="AG1809" s="13"/>
      <c r="AH1809" s="13"/>
      <c r="AI1809" s="13"/>
      <c r="AJ1809" s="13"/>
      <c r="AK1809" s="13"/>
      <c r="AL1809" s="13"/>
      <c r="AM1809" s="13"/>
      <c r="AN1809" s="13"/>
      <c r="AO1809" s="13"/>
      <c r="AP1809" s="13"/>
      <c r="AQ1809" s="13"/>
      <c r="AR1809" s="13"/>
      <c r="AS1809" s="13"/>
      <c r="AT1809" s="13"/>
      <c r="AU1809" s="13"/>
      <c r="AV1809" s="13"/>
      <c r="AW1809" s="13"/>
      <c r="AX1809" s="13"/>
      <c r="AY1809" s="13"/>
      <c r="AZ1809" s="13"/>
      <c r="BA1809" s="13"/>
      <c r="BB1809" s="13"/>
      <c r="BC1809" s="13"/>
      <c r="BD1809" s="13"/>
      <c r="BE1809" s="13"/>
      <c r="BF1809" s="13"/>
      <c r="BG1809" s="13"/>
    </row>
    <row r="1810" spans="1:59" x14ac:dyDescent="0.35">
      <c r="A1810" s="13"/>
      <c r="B1810" s="13"/>
      <c r="C1810" s="13"/>
      <c r="D1810" s="13"/>
      <c r="E1810" s="13"/>
      <c r="F1810" s="13"/>
      <c r="G1810" s="13"/>
      <c r="H1810" s="13"/>
      <c r="I1810" s="13"/>
      <c r="J1810" s="13"/>
      <c r="K1810" s="13"/>
      <c r="L1810" s="13"/>
      <c r="M1810" s="13"/>
      <c r="N1810" s="13"/>
      <c r="O1810" s="13"/>
      <c r="P1810" s="13"/>
      <c r="Q1810" s="13"/>
      <c r="R1810" s="13"/>
      <c r="S1810" s="13"/>
      <c r="T1810" s="13"/>
      <c r="U1810" s="13"/>
      <c r="V1810" s="13"/>
      <c r="W1810" s="13"/>
      <c r="X1810" s="13"/>
      <c r="Y1810" s="13"/>
      <c r="Z1810" s="13"/>
      <c r="AA1810" s="13"/>
      <c r="AB1810" s="13"/>
      <c r="AC1810" s="13"/>
      <c r="AD1810" s="13"/>
      <c r="AE1810" s="13"/>
      <c r="AF1810" s="13"/>
      <c r="AG1810" s="13"/>
      <c r="AH1810" s="13"/>
      <c r="AI1810" s="13"/>
      <c r="AJ1810" s="13"/>
      <c r="AK1810" s="13"/>
      <c r="AL1810" s="13"/>
      <c r="AM1810" s="13"/>
      <c r="AN1810" s="13"/>
      <c r="AO1810" s="13"/>
      <c r="AP1810" s="13"/>
      <c r="AQ1810" s="13"/>
      <c r="AR1810" s="13"/>
      <c r="AS1810" s="13"/>
      <c r="AT1810" s="13"/>
      <c r="AU1810" s="13"/>
      <c r="AV1810" s="13"/>
      <c r="AW1810" s="13"/>
      <c r="AX1810" s="13"/>
      <c r="AY1810" s="13"/>
      <c r="AZ1810" s="13"/>
      <c r="BA1810" s="13"/>
      <c r="BB1810" s="13"/>
      <c r="BC1810" s="13"/>
      <c r="BD1810" s="13"/>
      <c r="BE1810" s="13"/>
      <c r="BF1810" s="13"/>
      <c r="BG1810" s="13"/>
    </row>
    <row r="1811" spans="1:59" x14ac:dyDescent="0.35">
      <c r="A1811" s="13"/>
      <c r="B1811" s="13"/>
      <c r="C1811" s="13"/>
      <c r="D1811" s="13"/>
      <c r="E1811" s="13"/>
      <c r="F1811" s="13"/>
      <c r="G1811" s="13"/>
      <c r="H1811" s="13"/>
      <c r="I1811" s="13"/>
      <c r="J1811" s="13"/>
      <c r="K1811" s="13"/>
      <c r="L1811" s="13"/>
      <c r="M1811" s="13"/>
      <c r="N1811" s="13"/>
      <c r="O1811" s="13"/>
      <c r="P1811" s="13"/>
      <c r="Q1811" s="13"/>
      <c r="R1811" s="13"/>
      <c r="S1811" s="13"/>
      <c r="T1811" s="13"/>
      <c r="U1811" s="13"/>
      <c r="V1811" s="13"/>
      <c r="W1811" s="13"/>
      <c r="X1811" s="13"/>
      <c r="Y1811" s="13"/>
      <c r="Z1811" s="13"/>
      <c r="AA1811" s="13"/>
      <c r="AB1811" s="13"/>
      <c r="AC1811" s="13"/>
      <c r="AD1811" s="13"/>
      <c r="AE1811" s="13"/>
      <c r="AF1811" s="13"/>
      <c r="AG1811" s="13"/>
      <c r="AH1811" s="13"/>
      <c r="AI1811" s="13"/>
      <c r="AJ1811" s="13"/>
      <c r="AK1811" s="13"/>
      <c r="AL1811" s="13"/>
      <c r="AM1811" s="13"/>
      <c r="AN1811" s="13"/>
      <c r="AO1811" s="13"/>
      <c r="AP1811" s="13"/>
      <c r="AQ1811" s="13"/>
      <c r="AR1811" s="13"/>
      <c r="AS1811" s="13"/>
      <c r="AT1811" s="13"/>
      <c r="AU1811" s="13"/>
      <c r="AV1811" s="13"/>
      <c r="AW1811" s="13"/>
      <c r="AX1811" s="13"/>
      <c r="AY1811" s="13"/>
      <c r="AZ1811" s="13"/>
      <c r="BA1811" s="13"/>
      <c r="BB1811" s="13"/>
      <c r="BC1811" s="13"/>
      <c r="BD1811" s="13"/>
      <c r="BE1811" s="13"/>
      <c r="BF1811" s="13"/>
      <c r="BG1811" s="13"/>
    </row>
    <row r="1812" spans="1:59" x14ac:dyDescent="0.35">
      <c r="A1812" s="13"/>
      <c r="B1812" s="13"/>
      <c r="C1812" s="13"/>
      <c r="D1812" s="13"/>
      <c r="E1812" s="13"/>
      <c r="F1812" s="13"/>
      <c r="G1812" s="13"/>
      <c r="H1812" s="13"/>
      <c r="I1812" s="13"/>
      <c r="J1812" s="13"/>
      <c r="K1812" s="13"/>
      <c r="L1812" s="13"/>
      <c r="M1812" s="13"/>
      <c r="N1812" s="13"/>
      <c r="O1812" s="13"/>
      <c r="P1812" s="13"/>
      <c r="Q1812" s="13"/>
      <c r="R1812" s="13"/>
      <c r="S1812" s="13"/>
      <c r="T1812" s="13"/>
      <c r="U1812" s="13"/>
      <c r="V1812" s="13"/>
      <c r="W1812" s="13"/>
      <c r="X1812" s="13"/>
      <c r="Y1812" s="13"/>
      <c r="Z1812" s="13"/>
      <c r="AA1812" s="13"/>
      <c r="AB1812" s="13"/>
      <c r="AC1812" s="13"/>
      <c r="AD1812" s="13"/>
      <c r="AE1812" s="13"/>
      <c r="AF1812" s="13"/>
      <c r="AG1812" s="13"/>
      <c r="AH1812" s="13"/>
      <c r="AI1812" s="13"/>
      <c r="AJ1812" s="13"/>
      <c r="AK1812" s="13"/>
      <c r="AL1812" s="13"/>
      <c r="AM1812" s="13"/>
      <c r="AN1812" s="13"/>
      <c r="AO1812" s="13"/>
      <c r="AP1812" s="13"/>
      <c r="AQ1812" s="13"/>
      <c r="AR1812" s="13"/>
      <c r="AS1812" s="13"/>
      <c r="AT1812" s="13"/>
      <c r="AU1812" s="13"/>
      <c r="AV1812" s="13"/>
      <c r="AW1812" s="13"/>
      <c r="AX1812" s="13"/>
      <c r="AY1812" s="13"/>
      <c r="AZ1812" s="13"/>
      <c r="BA1812" s="13"/>
      <c r="BB1812" s="13"/>
      <c r="BC1812" s="13"/>
      <c r="BD1812" s="13"/>
      <c r="BE1812" s="13"/>
      <c r="BF1812" s="13"/>
      <c r="BG1812" s="13"/>
    </row>
    <row r="1813" spans="1:59" x14ac:dyDescent="0.35">
      <c r="A1813" s="13"/>
      <c r="B1813" s="13"/>
      <c r="C1813" s="13"/>
      <c r="D1813" s="13"/>
      <c r="E1813" s="13"/>
      <c r="F1813" s="13"/>
      <c r="G1813" s="13"/>
      <c r="H1813" s="13"/>
      <c r="I1813" s="13"/>
      <c r="J1813" s="13"/>
      <c r="K1813" s="13"/>
      <c r="L1813" s="13"/>
      <c r="M1813" s="13"/>
      <c r="N1813" s="13"/>
      <c r="O1813" s="13"/>
      <c r="P1813" s="13"/>
      <c r="Q1813" s="13"/>
      <c r="R1813" s="13"/>
      <c r="S1813" s="13"/>
      <c r="T1813" s="13"/>
      <c r="U1813" s="13"/>
      <c r="V1813" s="13"/>
      <c r="W1813" s="13"/>
      <c r="X1813" s="13"/>
      <c r="Y1813" s="13"/>
      <c r="Z1813" s="13"/>
      <c r="AA1813" s="13"/>
      <c r="AB1813" s="13"/>
      <c r="AC1813" s="13"/>
      <c r="AD1813" s="13"/>
      <c r="AE1813" s="13"/>
      <c r="AF1813" s="13"/>
      <c r="AG1813" s="13"/>
      <c r="AH1813" s="13"/>
      <c r="AI1813" s="13"/>
      <c r="AJ1813" s="13"/>
      <c r="AK1813" s="13"/>
      <c r="AL1813" s="13"/>
      <c r="AM1813" s="13"/>
      <c r="AN1813" s="13"/>
      <c r="AO1813" s="13"/>
      <c r="AP1813" s="13"/>
      <c r="AQ1813" s="13"/>
      <c r="AR1813" s="13"/>
      <c r="AS1813" s="13"/>
      <c r="AT1813" s="13"/>
      <c r="AU1813" s="13"/>
      <c r="AV1813" s="13"/>
      <c r="AW1813" s="13"/>
      <c r="AX1813" s="13"/>
      <c r="AY1813" s="13"/>
      <c r="AZ1813" s="13"/>
      <c r="BA1813" s="13"/>
      <c r="BB1813" s="13"/>
      <c r="BC1813" s="13"/>
      <c r="BD1813" s="13"/>
      <c r="BE1813" s="13"/>
      <c r="BF1813" s="13"/>
      <c r="BG1813" s="13"/>
    </row>
    <row r="1814" spans="1:59" x14ac:dyDescent="0.35">
      <c r="A1814" s="13"/>
      <c r="B1814" s="13"/>
      <c r="C1814" s="13"/>
      <c r="D1814" s="13"/>
      <c r="E1814" s="13"/>
      <c r="F1814" s="13"/>
      <c r="G1814" s="13"/>
      <c r="H1814" s="13"/>
      <c r="I1814" s="13"/>
      <c r="J1814" s="13"/>
      <c r="K1814" s="13"/>
      <c r="L1814" s="13"/>
      <c r="M1814" s="13"/>
      <c r="N1814" s="13"/>
      <c r="O1814" s="13"/>
      <c r="P1814" s="13"/>
      <c r="Q1814" s="13"/>
      <c r="R1814" s="13"/>
      <c r="S1814" s="13"/>
      <c r="T1814" s="13"/>
      <c r="U1814" s="13"/>
      <c r="V1814" s="13"/>
      <c r="W1814" s="13"/>
      <c r="X1814" s="13"/>
      <c r="Y1814" s="13"/>
      <c r="Z1814" s="13"/>
      <c r="AA1814" s="13"/>
      <c r="AB1814" s="13"/>
      <c r="AC1814" s="13"/>
      <c r="AD1814" s="13"/>
      <c r="AE1814" s="13"/>
      <c r="AF1814" s="13"/>
      <c r="AG1814" s="13"/>
      <c r="AH1814" s="13"/>
      <c r="AI1814" s="13"/>
      <c r="AJ1814" s="13"/>
      <c r="AK1814" s="13"/>
      <c r="AL1814" s="13"/>
      <c r="AM1814" s="13"/>
      <c r="AN1814" s="13"/>
      <c r="AO1814" s="13"/>
      <c r="AP1814" s="13"/>
      <c r="AQ1814" s="13"/>
      <c r="AR1814" s="13"/>
      <c r="AS1814" s="13"/>
      <c r="AT1814" s="13"/>
      <c r="AU1814" s="13"/>
      <c r="AV1814" s="13"/>
      <c r="AW1814" s="13"/>
      <c r="AX1814" s="13"/>
      <c r="AY1814" s="13"/>
      <c r="AZ1814" s="13"/>
      <c r="BA1814" s="13"/>
      <c r="BB1814" s="13"/>
      <c r="BC1814" s="13"/>
      <c r="BD1814" s="13"/>
      <c r="BE1814" s="13"/>
      <c r="BF1814" s="13"/>
      <c r="BG1814" s="13"/>
    </row>
    <row r="1815" spans="1:59" x14ac:dyDescent="0.35">
      <c r="A1815" s="13"/>
      <c r="B1815" s="13"/>
      <c r="C1815" s="13"/>
      <c r="D1815" s="13"/>
      <c r="E1815" s="13"/>
      <c r="F1815" s="13"/>
      <c r="G1815" s="13"/>
      <c r="H1815" s="13"/>
      <c r="I1815" s="13"/>
      <c r="J1815" s="13"/>
      <c r="K1815" s="13"/>
      <c r="L1815" s="13"/>
      <c r="M1815" s="13"/>
      <c r="N1815" s="13"/>
      <c r="O1815" s="13"/>
      <c r="P1815" s="13"/>
      <c r="Q1815" s="13"/>
      <c r="R1815" s="13"/>
      <c r="S1815" s="13"/>
      <c r="T1815" s="13"/>
      <c r="U1815" s="13"/>
      <c r="V1815" s="13"/>
      <c r="W1815" s="13"/>
      <c r="X1815" s="13"/>
      <c r="Y1815" s="13"/>
      <c r="Z1815" s="13"/>
      <c r="AA1815" s="13"/>
      <c r="AB1815" s="13"/>
      <c r="AC1815" s="13"/>
      <c r="AD1815" s="13"/>
      <c r="AE1815" s="13"/>
      <c r="AF1815" s="13"/>
      <c r="AG1815" s="13"/>
      <c r="AH1815" s="13"/>
      <c r="AI1815" s="13"/>
      <c r="AJ1815" s="13"/>
      <c r="AK1815" s="13"/>
      <c r="AL1815" s="13"/>
      <c r="AM1815" s="13"/>
      <c r="AN1815" s="13"/>
      <c r="AO1815" s="13"/>
      <c r="AP1815" s="13"/>
      <c r="AQ1815" s="13"/>
      <c r="AR1815" s="13"/>
      <c r="AS1815" s="13"/>
      <c r="AT1815" s="13"/>
      <c r="AU1815" s="13"/>
      <c r="AV1815" s="13"/>
      <c r="AW1815" s="13"/>
      <c r="AX1815" s="13"/>
      <c r="AY1815" s="13"/>
      <c r="AZ1815" s="13"/>
      <c r="BA1815" s="13"/>
      <c r="BB1815" s="13"/>
      <c r="BC1815" s="13"/>
      <c r="BD1815" s="13"/>
      <c r="BE1815" s="13"/>
      <c r="BF1815" s="13"/>
      <c r="BG1815" s="13"/>
    </row>
    <row r="1816" spans="1:59" x14ac:dyDescent="0.35">
      <c r="A1816" s="13"/>
      <c r="B1816" s="13"/>
      <c r="C1816" s="13"/>
      <c r="D1816" s="13"/>
      <c r="E1816" s="13"/>
      <c r="F1816" s="13"/>
      <c r="G1816" s="13"/>
      <c r="H1816" s="13"/>
      <c r="I1816" s="13"/>
      <c r="J1816" s="13"/>
      <c r="K1816" s="13"/>
      <c r="L1816" s="13"/>
      <c r="M1816" s="13"/>
      <c r="N1816" s="13"/>
      <c r="O1816" s="13"/>
      <c r="P1816" s="13"/>
      <c r="Q1816" s="13"/>
      <c r="R1816" s="13"/>
      <c r="S1816" s="13"/>
      <c r="T1816" s="13"/>
      <c r="U1816" s="13"/>
      <c r="V1816" s="13"/>
      <c r="W1816" s="13"/>
      <c r="X1816" s="13"/>
      <c r="Y1816" s="13"/>
      <c r="Z1816" s="13"/>
      <c r="AA1816" s="13"/>
      <c r="AB1816" s="13"/>
      <c r="AC1816" s="13"/>
      <c r="AD1816" s="13"/>
      <c r="AE1816" s="13"/>
      <c r="AF1816" s="13"/>
      <c r="AG1816" s="13"/>
      <c r="AH1816" s="13"/>
      <c r="AI1816" s="13"/>
      <c r="AJ1816" s="13"/>
      <c r="AK1816" s="13"/>
      <c r="AL1816" s="13"/>
      <c r="AM1816" s="13"/>
      <c r="AN1816" s="13"/>
      <c r="AO1816" s="13"/>
      <c r="AP1816" s="13"/>
      <c r="AQ1816" s="13"/>
      <c r="AR1816" s="13"/>
      <c r="AS1816" s="13"/>
      <c r="AT1816" s="13"/>
      <c r="AU1816" s="13"/>
      <c r="AV1816" s="13"/>
      <c r="AW1816" s="13"/>
      <c r="AX1816" s="13"/>
      <c r="AY1816" s="13"/>
      <c r="AZ1816" s="13"/>
      <c r="BA1816" s="13"/>
      <c r="BB1816" s="13"/>
      <c r="BC1816" s="13"/>
      <c r="BD1816" s="13"/>
      <c r="BE1816" s="13"/>
      <c r="BF1816" s="13"/>
      <c r="BG1816" s="13"/>
    </row>
    <row r="1817" spans="1:59" x14ac:dyDescent="0.35">
      <c r="A1817" s="13"/>
      <c r="B1817" s="13"/>
      <c r="C1817" s="13"/>
      <c r="D1817" s="13"/>
      <c r="E1817" s="13"/>
      <c r="F1817" s="13"/>
      <c r="G1817" s="13"/>
      <c r="H1817" s="13"/>
      <c r="I1817" s="13"/>
      <c r="J1817" s="13"/>
      <c r="K1817" s="13"/>
      <c r="L1817" s="13"/>
      <c r="M1817" s="13"/>
      <c r="N1817" s="13"/>
      <c r="O1817" s="13"/>
      <c r="P1817" s="13"/>
      <c r="Q1817" s="13"/>
      <c r="R1817" s="13"/>
      <c r="S1817" s="13"/>
      <c r="T1817" s="13"/>
      <c r="U1817" s="13"/>
      <c r="V1817" s="13"/>
      <c r="W1817" s="13"/>
      <c r="X1817" s="13"/>
      <c r="Y1817" s="13"/>
      <c r="Z1817" s="13"/>
      <c r="AA1817" s="13"/>
      <c r="AB1817" s="13"/>
      <c r="AC1817" s="13"/>
      <c r="AD1817" s="13"/>
      <c r="AE1817" s="13"/>
      <c r="AF1817" s="13"/>
      <c r="AG1817" s="13"/>
      <c r="AH1817" s="13"/>
      <c r="AI1817" s="13"/>
      <c r="AJ1817" s="13"/>
      <c r="AK1817" s="13"/>
      <c r="AL1817" s="13"/>
      <c r="AM1817" s="13"/>
      <c r="AN1817" s="13"/>
      <c r="AO1817" s="13"/>
      <c r="AP1817" s="13"/>
      <c r="AQ1817" s="13"/>
      <c r="AR1817" s="13"/>
      <c r="AS1817" s="13"/>
      <c r="AT1817" s="13"/>
      <c r="AU1817" s="13"/>
      <c r="AV1817" s="13"/>
      <c r="AW1817" s="13"/>
      <c r="AX1817" s="13"/>
      <c r="AY1817" s="13"/>
      <c r="AZ1817" s="13"/>
      <c r="BA1817" s="13"/>
      <c r="BB1817" s="13"/>
      <c r="BC1817" s="13"/>
      <c r="BD1817" s="13"/>
      <c r="BE1817" s="13"/>
      <c r="BF1817" s="13"/>
      <c r="BG1817" s="13"/>
    </row>
    <row r="1818" spans="1:59" x14ac:dyDescent="0.35">
      <c r="A1818" s="13"/>
      <c r="B1818" s="13"/>
      <c r="C1818" s="13"/>
      <c r="D1818" s="13"/>
      <c r="E1818" s="13"/>
      <c r="F1818" s="13"/>
      <c r="G1818" s="13"/>
      <c r="H1818" s="13"/>
      <c r="I1818" s="13"/>
      <c r="J1818" s="13"/>
      <c r="K1818" s="13"/>
      <c r="L1818" s="13"/>
      <c r="M1818" s="13"/>
      <c r="N1818" s="13"/>
      <c r="O1818" s="13"/>
      <c r="P1818" s="13"/>
      <c r="Q1818" s="13"/>
      <c r="R1818" s="13"/>
      <c r="S1818" s="13"/>
      <c r="T1818" s="13"/>
      <c r="U1818" s="13"/>
      <c r="V1818" s="13"/>
      <c r="W1818" s="13"/>
      <c r="X1818" s="13"/>
      <c r="Y1818" s="13"/>
      <c r="Z1818" s="13"/>
      <c r="AA1818" s="13"/>
      <c r="AB1818" s="13"/>
      <c r="AC1818" s="13"/>
      <c r="AD1818" s="13"/>
      <c r="AE1818" s="13"/>
      <c r="AF1818" s="13"/>
      <c r="AG1818" s="13"/>
      <c r="AH1818" s="13"/>
      <c r="AI1818" s="13"/>
      <c r="AJ1818" s="13"/>
      <c r="AK1818" s="13"/>
      <c r="AL1818" s="13"/>
      <c r="AM1818" s="13"/>
      <c r="AN1818" s="13"/>
      <c r="AO1818" s="13"/>
      <c r="AP1818" s="13"/>
      <c r="AQ1818" s="13"/>
      <c r="AR1818" s="13"/>
      <c r="AS1818" s="13"/>
      <c r="AT1818" s="13"/>
      <c r="AU1818" s="13"/>
      <c r="AV1818" s="13"/>
      <c r="AW1818" s="13"/>
      <c r="AX1818" s="13"/>
      <c r="AY1818" s="13"/>
      <c r="AZ1818" s="13"/>
      <c r="BA1818" s="13"/>
      <c r="BB1818" s="13"/>
      <c r="BC1818" s="13"/>
      <c r="BD1818" s="13"/>
      <c r="BE1818" s="13"/>
      <c r="BF1818" s="13"/>
      <c r="BG1818" s="13"/>
    </row>
    <row r="1819" spans="1:59" x14ac:dyDescent="0.35">
      <c r="A1819" s="13"/>
      <c r="B1819" s="13"/>
      <c r="C1819" s="13"/>
      <c r="D1819" s="13"/>
      <c r="E1819" s="13"/>
      <c r="F1819" s="13"/>
      <c r="G1819" s="13"/>
      <c r="H1819" s="13"/>
      <c r="I1819" s="13"/>
      <c r="J1819" s="13"/>
      <c r="K1819" s="13"/>
      <c r="L1819" s="13"/>
      <c r="M1819" s="13"/>
      <c r="N1819" s="13"/>
      <c r="O1819" s="13"/>
      <c r="P1819" s="13"/>
      <c r="Q1819" s="13"/>
      <c r="R1819" s="13"/>
      <c r="S1819" s="13"/>
      <c r="T1819" s="13"/>
      <c r="U1819" s="13"/>
      <c r="V1819" s="13"/>
      <c r="W1819" s="13"/>
      <c r="X1819" s="13"/>
      <c r="Y1819" s="13"/>
      <c r="Z1819" s="13"/>
      <c r="AA1819" s="13"/>
      <c r="AB1819" s="13"/>
      <c r="AC1819" s="13"/>
      <c r="AD1819" s="13"/>
      <c r="AE1819" s="13"/>
      <c r="AF1819" s="13"/>
      <c r="AG1819" s="13"/>
      <c r="AH1819" s="13"/>
      <c r="AI1819" s="13"/>
      <c r="AJ1819" s="13"/>
      <c r="AK1819" s="13"/>
      <c r="AL1819" s="13"/>
      <c r="AM1819" s="13"/>
      <c r="AN1819" s="13"/>
      <c r="AO1819" s="13"/>
      <c r="AP1819" s="13"/>
      <c r="AQ1819" s="13"/>
      <c r="AR1819" s="13"/>
      <c r="AS1819" s="13"/>
      <c r="AT1819" s="13"/>
      <c r="AU1819" s="13"/>
      <c r="AV1819" s="13"/>
      <c r="AW1819" s="13"/>
      <c r="AX1819" s="13"/>
      <c r="AY1819" s="13"/>
      <c r="AZ1819" s="13"/>
      <c r="BA1819" s="13"/>
      <c r="BB1819" s="13"/>
      <c r="BC1819" s="13"/>
      <c r="BD1819" s="13"/>
      <c r="BE1819" s="13"/>
      <c r="BF1819" s="13"/>
      <c r="BG1819" s="13"/>
    </row>
    <row r="1820" spans="1:59" x14ac:dyDescent="0.35">
      <c r="A1820" s="13"/>
      <c r="B1820" s="13"/>
      <c r="C1820" s="13"/>
      <c r="D1820" s="13"/>
      <c r="E1820" s="13"/>
      <c r="F1820" s="13"/>
      <c r="G1820" s="13"/>
      <c r="H1820" s="13"/>
      <c r="I1820" s="13"/>
      <c r="J1820" s="13"/>
      <c r="K1820" s="13"/>
      <c r="L1820" s="13"/>
      <c r="M1820" s="13"/>
      <c r="N1820" s="13"/>
      <c r="O1820" s="13"/>
      <c r="P1820" s="13"/>
      <c r="Q1820" s="13"/>
      <c r="R1820" s="13"/>
      <c r="S1820" s="13"/>
      <c r="T1820" s="13"/>
      <c r="U1820" s="13"/>
      <c r="V1820" s="13"/>
      <c r="W1820" s="13"/>
      <c r="X1820" s="13"/>
      <c r="Y1820" s="13"/>
      <c r="Z1820" s="13"/>
      <c r="AA1820" s="13"/>
      <c r="AB1820" s="13"/>
      <c r="AC1820" s="13"/>
      <c r="AD1820" s="13"/>
      <c r="AE1820" s="13"/>
      <c r="AF1820" s="13"/>
      <c r="AG1820" s="13"/>
      <c r="AH1820" s="13"/>
      <c r="AI1820" s="13"/>
      <c r="AJ1820" s="13"/>
      <c r="AK1820" s="13"/>
      <c r="AL1820" s="13"/>
      <c r="AM1820" s="13"/>
      <c r="AN1820" s="13"/>
      <c r="AO1820" s="13"/>
      <c r="AP1820" s="13"/>
      <c r="AQ1820" s="13"/>
      <c r="AR1820" s="13"/>
      <c r="AS1820" s="13"/>
      <c r="AT1820" s="13"/>
      <c r="AU1820" s="13"/>
      <c r="AV1820" s="13"/>
      <c r="AW1820" s="13"/>
      <c r="AX1820" s="13"/>
      <c r="AY1820" s="13"/>
      <c r="AZ1820" s="13"/>
      <c r="BA1820" s="13"/>
      <c r="BB1820" s="13"/>
      <c r="BC1820" s="13"/>
      <c r="BD1820" s="13"/>
      <c r="BE1820" s="13"/>
      <c r="BF1820" s="13"/>
      <c r="BG1820" s="13"/>
    </row>
    <row r="1821" spans="1:59" x14ac:dyDescent="0.35">
      <c r="A1821" s="13"/>
      <c r="B1821" s="13"/>
      <c r="C1821" s="13"/>
      <c r="D1821" s="13"/>
      <c r="E1821" s="13"/>
      <c r="F1821" s="13"/>
      <c r="G1821" s="13"/>
      <c r="H1821" s="13"/>
      <c r="I1821" s="13"/>
      <c r="J1821" s="13"/>
      <c r="K1821" s="13"/>
      <c r="L1821" s="13"/>
      <c r="M1821" s="13"/>
      <c r="N1821" s="13"/>
      <c r="O1821" s="13"/>
      <c r="P1821" s="13"/>
      <c r="Q1821" s="13"/>
      <c r="R1821" s="13"/>
      <c r="S1821" s="13"/>
      <c r="T1821" s="13"/>
      <c r="U1821" s="13"/>
      <c r="V1821" s="13"/>
      <c r="W1821" s="13"/>
      <c r="X1821" s="13"/>
      <c r="Y1821" s="13"/>
      <c r="Z1821" s="13"/>
      <c r="AA1821" s="13"/>
      <c r="AB1821" s="13"/>
      <c r="AC1821" s="13"/>
      <c r="AD1821" s="13"/>
      <c r="AE1821" s="13"/>
      <c r="AF1821" s="13"/>
      <c r="AG1821" s="13"/>
      <c r="AH1821" s="13"/>
      <c r="AI1821" s="13"/>
      <c r="AJ1821" s="13"/>
      <c r="AK1821" s="13"/>
      <c r="AL1821" s="13"/>
      <c r="AM1821" s="13"/>
      <c r="AN1821" s="13"/>
      <c r="AO1821" s="13"/>
      <c r="AP1821" s="13"/>
      <c r="AQ1821" s="13"/>
      <c r="AR1821" s="13"/>
      <c r="AS1821" s="13"/>
      <c r="AT1821" s="13"/>
      <c r="AU1821" s="13"/>
      <c r="AV1821" s="13"/>
      <c r="AW1821" s="13"/>
      <c r="AX1821" s="13"/>
      <c r="AY1821" s="13"/>
      <c r="AZ1821" s="13"/>
      <c r="BA1821" s="13"/>
      <c r="BB1821" s="13"/>
      <c r="BC1821" s="13"/>
      <c r="BD1821" s="13"/>
      <c r="BE1821" s="13"/>
      <c r="BF1821" s="13"/>
      <c r="BG1821" s="13"/>
    </row>
    <row r="1822" spans="1:59" x14ac:dyDescent="0.35">
      <c r="A1822" s="13"/>
      <c r="B1822" s="13"/>
      <c r="C1822" s="13"/>
      <c r="D1822" s="13"/>
      <c r="E1822" s="13"/>
      <c r="F1822" s="13"/>
      <c r="G1822" s="13"/>
      <c r="H1822" s="13"/>
      <c r="I1822" s="13"/>
      <c r="J1822" s="13"/>
      <c r="K1822" s="13"/>
      <c r="L1822" s="13"/>
      <c r="M1822" s="13"/>
      <c r="N1822" s="13"/>
      <c r="O1822" s="13"/>
      <c r="P1822" s="13"/>
      <c r="Q1822" s="13"/>
      <c r="R1822" s="13"/>
      <c r="S1822" s="13"/>
      <c r="T1822" s="13"/>
      <c r="U1822" s="13"/>
      <c r="V1822" s="13"/>
      <c r="W1822" s="13"/>
      <c r="X1822" s="13"/>
      <c r="Y1822" s="13"/>
      <c r="Z1822" s="13"/>
      <c r="AA1822" s="13"/>
      <c r="AB1822" s="13"/>
      <c r="AC1822" s="13"/>
      <c r="AD1822" s="13"/>
      <c r="AE1822" s="13"/>
      <c r="AF1822" s="13"/>
      <c r="AG1822" s="13"/>
      <c r="AH1822" s="13"/>
      <c r="AI1822" s="13"/>
      <c r="AJ1822" s="13"/>
      <c r="AK1822" s="13"/>
      <c r="AL1822" s="13"/>
      <c r="AM1822" s="13"/>
      <c r="AN1822" s="13"/>
      <c r="AO1822" s="13"/>
      <c r="AP1822" s="13"/>
      <c r="AQ1822" s="13"/>
      <c r="AR1822" s="13"/>
      <c r="AS1822" s="13"/>
      <c r="AT1822" s="13"/>
      <c r="AU1822" s="13"/>
      <c r="AV1822" s="13"/>
      <c r="AW1822" s="13"/>
      <c r="AX1822" s="13"/>
      <c r="AY1822" s="13"/>
      <c r="AZ1822" s="13"/>
      <c r="BA1822" s="13"/>
      <c r="BB1822" s="13"/>
      <c r="BC1822" s="13"/>
      <c r="BD1822" s="13"/>
      <c r="BE1822" s="13"/>
      <c r="BF1822" s="13"/>
      <c r="BG1822" s="13"/>
    </row>
    <row r="1823" spans="1:59" x14ac:dyDescent="0.35">
      <c r="A1823" s="13"/>
      <c r="B1823" s="13"/>
      <c r="C1823" s="13"/>
      <c r="D1823" s="13"/>
      <c r="E1823" s="13"/>
      <c r="F1823" s="13"/>
      <c r="G1823" s="13"/>
      <c r="H1823" s="13"/>
      <c r="I1823" s="13"/>
      <c r="J1823" s="13"/>
      <c r="K1823" s="13"/>
      <c r="L1823" s="13"/>
      <c r="M1823" s="13"/>
      <c r="N1823" s="13"/>
      <c r="O1823" s="13"/>
      <c r="P1823" s="13"/>
      <c r="Q1823" s="13"/>
      <c r="R1823" s="13"/>
      <c r="S1823" s="13"/>
      <c r="T1823" s="13"/>
      <c r="U1823" s="13"/>
      <c r="V1823" s="13"/>
      <c r="W1823" s="13"/>
      <c r="X1823" s="13"/>
      <c r="Y1823" s="13"/>
      <c r="Z1823" s="13"/>
      <c r="AA1823" s="13"/>
      <c r="AB1823" s="13"/>
      <c r="AC1823" s="13"/>
      <c r="AD1823" s="13"/>
      <c r="AE1823" s="13"/>
      <c r="AF1823" s="13"/>
      <c r="AG1823" s="13"/>
      <c r="AH1823" s="13"/>
      <c r="AI1823" s="13"/>
      <c r="AJ1823" s="13"/>
      <c r="AK1823" s="13"/>
      <c r="AL1823" s="13"/>
      <c r="AM1823" s="13"/>
      <c r="AN1823" s="13"/>
      <c r="AO1823" s="13"/>
      <c r="AP1823" s="13"/>
      <c r="AQ1823" s="13"/>
      <c r="AR1823" s="13"/>
      <c r="AS1823" s="13"/>
      <c r="AT1823" s="13"/>
      <c r="AU1823" s="13"/>
      <c r="AV1823" s="13"/>
      <c r="AW1823" s="13"/>
      <c r="AX1823" s="13"/>
      <c r="AY1823" s="13"/>
      <c r="AZ1823" s="13"/>
      <c r="BA1823" s="13"/>
      <c r="BB1823" s="13"/>
      <c r="BC1823" s="13"/>
      <c r="BD1823" s="13"/>
      <c r="BE1823" s="13"/>
      <c r="BF1823" s="13"/>
      <c r="BG1823" s="13"/>
    </row>
    <row r="1824" spans="1:59" x14ac:dyDescent="0.35">
      <c r="A1824" s="13"/>
      <c r="B1824" s="13"/>
      <c r="C1824" s="13"/>
      <c r="D1824" s="13"/>
      <c r="E1824" s="13"/>
      <c r="F1824" s="13"/>
      <c r="G1824" s="13"/>
      <c r="H1824" s="13"/>
      <c r="I1824" s="13"/>
      <c r="J1824" s="13"/>
      <c r="K1824" s="13"/>
      <c r="L1824" s="13"/>
      <c r="M1824" s="13"/>
      <c r="N1824" s="13"/>
      <c r="O1824" s="13"/>
      <c r="P1824" s="13"/>
      <c r="Q1824" s="13"/>
      <c r="R1824" s="13"/>
      <c r="S1824" s="13"/>
      <c r="T1824" s="13"/>
      <c r="U1824" s="13"/>
      <c r="V1824" s="13"/>
      <c r="W1824" s="13"/>
      <c r="X1824" s="13"/>
      <c r="Y1824" s="13"/>
      <c r="Z1824" s="13"/>
      <c r="AA1824" s="13"/>
      <c r="AB1824" s="13"/>
      <c r="AC1824" s="13"/>
      <c r="AD1824" s="13"/>
      <c r="AE1824" s="13"/>
      <c r="AF1824" s="13"/>
      <c r="AG1824" s="13"/>
      <c r="AH1824" s="13"/>
      <c r="AI1824" s="13"/>
      <c r="AJ1824" s="13"/>
      <c r="AK1824" s="13"/>
      <c r="AL1824" s="13"/>
      <c r="AM1824" s="13"/>
      <c r="AN1824" s="13"/>
      <c r="AO1824" s="13"/>
      <c r="AP1824" s="13"/>
      <c r="AQ1824" s="13"/>
      <c r="AR1824" s="13"/>
      <c r="AS1824" s="13"/>
      <c r="AT1824" s="13"/>
      <c r="AU1824" s="13"/>
      <c r="AV1824" s="13"/>
      <c r="AW1824" s="13"/>
      <c r="AX1824" s="13"/>
      <c r="AY1824" s="13"/>
      <c r="AZ1824" s="13"/>
      <c r="BA1824" s="13"/>
      <c r="BB1824" s="13"/>
      <c r="BC1824" s="13"/>
      <c r="BD1824" s="13"/>
      <c r="BE1824" s="13"/>
      <c r="BF1824" s="13"/>
      <c r="BG1824" s="13"/>
    </row>
    <row r="1825" spans="1:59" x14ac:dyDescent="0.35">
      <c r="A1825" s="13"/>
      <c r="B1825" s="13"/>
      <c r="C1825" s="13"/>
      <c r="D1825" s="13"/>
      <c r="E1825" s="13"/>
      <c r="F1825" s="13"/>
      <c r="G1825" s="13"/>
      <c r="H1825" s="13"/>
      <c r="I1825" s="13"/>
      <c r="J1825" s="13"/>
      <c r="K1825" s="13"/>
      <c r="L1825" s="13"/>
      <c r="M1825" s="13"/>
      <c r="N1825" s="13"/>
      <c r="O1825" s="13"/>
      <c r="P1825" s="13"/>
      <c r="Q1825" s="13"/>
      <c r="R1825" s="13"/>
      <c r="S1825" s="13"/>
      <c r="T1825" s="13"/>
      <c r="U1825" s="13"/>
      <c r="V1825" s="13"/>
      <c r="W1825" s="13"/>
      <c r="X1825" s="13"/>
      <c r="Y1825" s="13"/>
      <c r="Z1825" s="13"/>
      <c r="AA1825" s="13"/>
      <c r="AB1825" s="13"/>
      <c r="AC1825" s="13"/>
      <c r="AD1825" s="13"/>
      <c r="AE1825" s="13"/>
      <c r="AF1825" s="13"/>
      <c r="AG1825" s="13"/>
      <c r="AH1825" s="13"/>
      <c r="AI1825" s="13"/>
      <c r="AJ1825" s="13"/>
      <c r="AK1825" s="13"/>
      <c r="AL1825" s="13"/>
      <c r="AM1825" s="13"/>
      <c r="AN1825" s="13"/>
      <c r="AO1825" s="13"/>
      <c r="AP1825" s="13"/>
      <c r="AQ1825" s="13"/>
      <c r="AR1825" s="13"/>
      <c r="AS1825" s="13"/>
      <c r="AT1825" s="13"/>
      <c r="AU1825" s="13"/>
      <c r="AV1825" s="13"/>
      <c r="AW1825" s="13"/>
      <c r="AX1825" s="13"/>
      <c r="AY1825" s="13"/>
      <c r="AZ1825" s="13"/>
      <c r="BA1825" s="13"/>
      <c r="BB1825" s="13"/>
      <c r="BC1825" s="13"/>
      <c r="BD1825" s="13"/>
      <c r="BE1825" s="13"/>
      <c r="BF1825" s="13"/>
      <c r="BG1825" s="13"/>
    </row>
    <row r="1826" spans="1:59" x14ac:dyDescent="0.35">
      <c r="A1826" s="13"/>
      <c r="B1826" s="13"/>
      <c r="C1826" s="13"/>
      <c r="D1826" s="13"/>
      <c r="E1826" s="13"/>
      <c r="F1826" s="13"/>
      <c r="G1826" s="13"/>
      <c r="H1826" s="13"/>
      <c r="I1826" s="13"/>
      <c r="J1826" s="13"/>
      <c r="K1826" s="13"/>
      <c r="L1826" s="13"/>
      <c r="M1826" s="13"/>
      <c r="N1826" s="13"/>
      <c r="O1826" s="13"/>
      <c r="P1826" s="13"/>
      <c r="Q1826" s="13"/>
      <c r="R1826" s="13"/>
      <c r="S1826" s="13"/>
      <c r="T1826" s="13"/>
      <c r="U1826" s="13"/>
      <c r="V1826" s="13"/>
      <c r="W1826" s="13"/>
      <c r="X1826" s="13"/>
      <c r="Y1826" s="13"/>
      <c r="Z1826" s="13"/>
      <c r="AA1826" s="13"/>
      <c r="AB1826" s="13"/>
      <c r="AC1826" s="13"/>
      <c r="AD1826" s="13"/>
      <c r="AE1826" s="13"/>
      <c r="AF1826" s="13"/>
      <c r="AG1826" s="13"/>
      <c r="AH1826" s="13"/>
      <c r="AI1826" s="13"/>
      <c r="AJ1826" s="13"/>
      <c r="AK1826" s="13"/>
      <c r="AL1826" s="13"/>
      <c r="AM1826" s="13"/>
      <c r="AN1826" s="13"/>
      <c r="AO1826" s="13"/>
      <c r="AP1826" s="13"/>
      <c r="AQ1826" s="13"/>
      <c r="AR1826" s="13"/>
      <c r="AS1826" s="13"/>
      <c r="AT1826" s="13"/>
      <c r="AU1826" s="13"/>
      <c r="AV1826" s="13"/>
      <c r="AW1826" s="13"/>
      <c r="AX1826" s="13"/>
      <c r="AY1826" s="13"/>
      <c r="AZ1826" s="13"/>
      <c r="BA1826" s="13"/>
      <c r="BB1826" s="13"/>
      <c r="BC1826" s="13"/>
      <c r="BD1826" s="13"/>
      <c r="BE1826" s="13"/>
      <c r="BF1826" s="13"/>
      <c r="BG1826" s="13"/>
    </row>
    <row r="1827" spans="1:59" x14ac:dyDescent="0.35">
      <c r="A1827" s="13"/>
      <c r="B1827" s="13"/>
      <c r="C1827" s="13"/>
      <c r="D1827" s="13"/>
      <c r="E1827" s="13"/>
      <c r="F1827" s="13"/>
      <c r="G1827" s="13"/>
      <c r="H1827" s="13"/>
      <c r="I1827" s="13"/>
      <c r="J1827" s="13"/>
      <c r="K1827" s="13"/>
      <c r="L1827" s="13"/>
      <c r="M1827" s="13"/>
      <c r="N1827" s="13"/>
      <c r="O1827" s="13"/>
      <c r="P1827" s="13"/>
      <c r="Q1827" s="13"/>
      <c r="R1827" s="13"/>
      <c r="S1827" s="13"/>
      <c r="T1827" s="13"/>
      <c r="U1827" s="13"/>
      <c r="V1827" s="13"/>
      <c r="W1827" s="13"/>
      <c r="X1827" s="13"/>
      <c r="Y1827" s="13"/>
      <c r="Z1827" s="13"/>
      <c r="AA1827" s="13"/>
      <c r="AB1827" s="13"/>
      <c r="AC1827" s="13"/>
      <c r="AD1827" s="13"/>
      <c r="AE1827" s="13"/>
      <c r="AF1827" s="13"/>
      <c r="AG1827" s="13"/>
      <c r="AH1827" s="13"/>
      <c r="AI1827" s="13"/>
      <c r="AJ1827" s="13"/>
      <c r="AK1827" s="13"/>
      <c r="AL1827" s="13"/>
      <c r="AM1827" s="13"/>
      <c r="AN1827" s="13"/>
      <c r="AO1827" s="13"/>
      <c r="AP1827" s="13"/>
      <c r="AQ1827" s="13"/>
      <c r="AR1827" s="13"/>
      <c r="AS1827" s="13"/>
      <c r="AT1827" s="13"/>
      <c r="AU1827" s="13"/>
      <c r="AV1827" s="13"/>
      <c r="AW1827" s="13"/>
      <c r="AX1827" s="13"/>
      <c r="AY1827" s="13"/>
      <c r="AZ1827" s="13"/>
      <c r="BA1827" s="13"/>
      <c r="BB1827" s="13"/>
      <c r="BC1827" s="13"/>
      <c r="BD1827" s="13"/>
      <c r="BE1827" s="13"/>
      <c r="BF1827" s="13"/>
      <c r="BG1827" s="13"/>
    </row>
    <row r="1828" spans="1:59" x14ac:dyDescent="0.35">
      <c r="A1828" s="13"/>
      <c r="B1828" s="13"/>
      <c r="C1828" s="13"/>
      <c r="D1828" s="13"/>
      <c r="E1828" s="13"/>
      <c r="F1828" s="13"/>
      <c r="G1828" s="13"/>
      <c r="H1828" s="13"/>
      <c r="I1828" s="13"/>
      <c r="J1828" s="13"/>
      <c r="K1828" s="13"/>
      <c r="L1828" s="13"/>
      <c r="M1828" s="13"/>
      <c r="N1828" s="13"/>
      <c r="O1828" s="13"/>
      <c r="P1828" s="13"/>
      <c r="Q1828" s="13"/>
      <c r="R1828" s="13"/>
      <c r="S1828" s="13"/>
      <c r="T1828" s="13"/>
      <c r="U1828" s="13"/>
      <c r="V1828" s="13"/>
      <c r="W1828" s="13"/>
      <c r="X1828" s="13"/>
      <c r="Y1828" s="13"/>
      <c r="Z1828" s="13"/>
      <c r="AA1828" s="13"/>
      <c r="AB1828" s="13"/>
      <c r="AC1828" s="13"/>
      <c r="AD1828" s="13"/>
      <c r="AE1828" s="13"/>
      <c r="AF1828" s="13"/>
      <c r="AG1828" s="13"/>
      <c r="AH1828" s="13"/>
      <c r="AI1828" s="13"/>
      <c r="AJ1828" s="13"/>
      <c r="AK1828" s="13"/>
      <c r="AL1828" s="13"/>
      <c r="AM1828" s="13"/>
      <c r="AN1828" s="13"/>
      <c r="AO1828" s="13"/>
      <c r="AP1828" s="13"/>
      <c r="AQ1828" s="13"/>
      <c r="AR1828" s="13"/>
      <c r="AS1828" s="13"/>
      <c r="AT1828" s="13"/>
      <c r="AU1828" s="13"/>
      <c r="AV1828" s="13"/>
      <c r="AW1828" s="13"/>
      <c r="AX1828" s="13"/>
      <c r="AY1828" s="13"/>
      <c r="AZ1828" s="13"/>
      <c r="BA1828" s="13"/>
      <c r="BB1828" s="13"/>
      <c r="BC1828" s="13"/>
      <c r="BD1828" s="13"/>
      <c r="BE1828" s="13"/>
      <c r="BF1828" s="13"/>
      <c r="BG1828" s="13"/>
    </row>
    <row r="1829" spans="1:59" x14ac:dyDescent="0.35">
      <c r="A1829" s="13"/>
      <c r="B1829" s="13"/>
      <c r="C1829" s="13"/>
      <c r="D1829" s="13"/>
      <c r="E1829" s="13"/>
      <c r="F1829" s="13"/>
      <c r="G1829" s="13"/>
      <c r="H1829" s="13"/>
      <c r="I1829" s="13"/>
      <c r="J1829" s="13"/>
      <c r="K1829" s="13"/>
      <c r="L1829" s="13"/>
      <c r="M1829" s="13"/>
      <c r="N1829" s="13"/>
      <c r="O1829" s="13"/>
      <c r="P1829" s="13"/>
      <c r="Q1829" s="13"/>
      <c r="R1829" s="13"/>
      <c r="S1829" s="13"/>
      <c r="T1829" s="13"/>
      <c r="U1829" s="13"/>
      <c r="V1829" s="13"/>
      <c r="W1829" s="13"/>
      <c r="X1829" s="13"/>
      <c r="Y1829" s="13"/>
      <c r="Z1829" s="13"/>
      <c r="AA1829" s="13"/>
      <c r="AB1829" s="13"/>
      <c r="AC1829" s="13"/>
      <c r="AD1829" s="13"/>
      <c r="AE1829" s="13"/>
      <c r="AF1829" s="13"/>
      <c r="AG1829" s="13"/>
      <c r="AH1829" s="13"/>
      <c r="AI1829" s="13"/>
      <c r="AJ1829" s="13"/>
      <c r="AK1829" s="13"/>
      <c r="AL1829" s="13"/>
      <c r="AM1829" s="13"/>
      <c r="AN1829" s="13"/>
      <c r="AO1829" s="13"/>
      <c r="AP1829" s="13"/>
      <c r="AQ1829" s="13"/>
      <c r="AR1829" s="13"/>
      <c r="AS1829" s="13"/>
      <c r="AT1829" s="13"/>
      <c r="AU1829" s="13"/>
      <c r="AV1829" s="13"/>
      <c r="AW1829" s="13"/>
      <c r="AX1829" s="13"/>
      <c r="AY1829" s="13"/>
      <c r="AZ1829" s="13"/>
      <c r="BA1829" s="13"/>
      <c r="BB1829" s="13"/>
      <c r="BC1829" s="13"/>
      <c r="BD1829" s="13"/>
      <c r="BE1829" s="13"/>
      <c r="BF1829" s="13"/>
      <c r="BG1829" s="13"/>
    </row>
    <row r="1830" spans="1:59" x14ac:dyDescent="0.35">
      <c r="A1830" s="13"/>
      <c r="B1830" s="13"/>
      <c r="C1830" s="13"/>
      <c r="D1830" s="13"/>
      <c r="E1830" s="13"/>
      <c r="F1830" s="13"/>
      <c r="G1830" s="13"/>
      <c r="H1830" s="13"/>
      <c r="I1830" s="13"/>
      <c r="J1830" s="13"/>
      <c r="K1830" s="13"/>
      <c r="L1830" s="13"/>
      <c r="M1830" s="13"/>
      <c r="N1830" s="13"/>
      <c r="O1830" s="13"/>
      <c r="P1830" s="13"/>
      <c r="Q1830" s="13"/>
      <c r="R1830" s="13"/>
      <c r="S1830" s="13"/>
      <c r="T1830" s="13"/>
      <c r="U1830" s="13"/>
      <c r="V1830" s="13"/>
      <c r="W1830" s="13"/>
      <c r="X1830" s="13"/>
      <c r="Y1830" s="13"/>
      <c r="Z1830" s="13"/>
      <c r="AA1830" s="13"/>
      <c r="AB1830" s="13"/>
      <c r="AC1830" s="13"/>
      <c r="AD1830" s="13"/>
      <c r="AE1830" s="13"/>
      <c r="AF1830" s="13"/>
      <c r="AG1830" s="13"/>
      <c r="AH1830" s="13"/>
      <c r="AI1830" s="13"/>
      <c r="AJ1830" s="13"/>
      <c r="AK1830" s="13"/>
      <c r="AL1830" s="13"/>
      <c r="AM1830" s="13"/>
      <c r="AN1830" s="13"/>
      <c r="AO1830" s="13"/>
      <c r="AP1830" s="13"/>
      <c r="AQ1830" s="13"/>
      <c r="AR1830" s="13"/>
      <c r="AS1830" s="13"/>
      <c r="AT1830" s="13"/>
      <c r="AU1830" s="13"/>
      <c r="AV1830" s="13"/>
      <c r="AW1830" s="13"/>
      <c r="AX1830" s="13"/>
      <c r="AY1830" s="13"/>
      <c r="AZ1830" s="13"/>
      <c r="BA1830" s="13"/>
      <c r="BB1830" s="13"/>
      <c r="BC1830" s="13"/>
      <c r="BD1830" s="13"/>
      <c r="BE1830" s="13"/>
      <c r="BF1830" s="13"/>
      <c r="BG1830" s="13"/>
    </row>
    <row r="1831" spans="1:59" x14ac:dyDescent="0.35">
      <c r="A1831" s="13"/>
      <c r="B1831" s="13"/>
      <c r="C1831" s="13"/>
      <c r="D1831" s="13"/>
      <c r="E1831" s="13"/>
      <c r="F1831" s="13"/>
      <c r="G1831" s="13"/>
      <c r="H1831" s="13"/>
      <c r="I1831" s="13"/>
      <c r="J1831" s="13"/>
      <c r="K1831" s="13"/>
      <c r="L1831" s="13"/>
      <c r="M1831" s="13"/>
      <c r="N1831" s="13"/>
      <c r="O1831" s="13"/>
      <c r="P1831" s="13"/>
      <c r="Q1831" s="13"/>
      <c r="R1831" s="13"/>
      <c r="S1831" s="13"/>
      <c r="T1831" s="13"/>
      <c r="U1831" s="13"/>
      <c r="V1831" s="13"/>
      <c r="W1831" s="13"/>
      <c r="X1831" s="13"/>
      <c r="Y1831" s="13"/>
      <c r="Z1831" s="13"/>
      <c r="AA1831" s="13"/>
      <c r="AB1831" s="13"/>
      <c r="AC1831" s="13"/>
      <c r="AD1831" s="13"/>
      <c r="AE1831" s="13"/>
      <c r="AF1831" s="13"/>
      <c r="AG1831" s="13"/>
      <c r="AH1831" s="13"/>
      <c r="AI1831" s="13"/>
      <c r="AJ1831" s="13"/>
      <c r="AK1831" s="13"/>
      <c r="AL1831" s="13"/>
      <c r="AM1831" s="13"/>
      <c r="AN1831" s="13"/>
      <c r="AO1831" s="13"/>
      <c r="AP1831" s="13"/>
      <c r="AQ1831" s="13"/>
      <c r="AR1831" s="13"/>
      <c r="AS1831" s="13"/>
      <c r="AT1831" s="13"/>
      <c r="AU1831" s="13"/>
      <c r="AV1831" s="13"/>
      <c r="AW1831" s="13"/>
      <c r="AX1831" s="13"/>
      <c r="AY1831" s="13"/>
      <c r="AZ1831" s="13"/>
      <c r="BA1831" s="13"/>
      <c r="BB1831" s="13"/>
      <c r="BC1831" s="13"/>
      <c r="BD1831" s="13"/>
      <c r="BE1831" s="13"/>
      <c r="BF1831" s="13"/>
      <c r="BG1831" s="13"/>
    </row>
    <row r="1832" spans="1:59" x14ac:dyDescent="0.35">
      <c r="A1832" s="13"/>
      <c r="B1832" s="13"/>
      <c r="C1832" s="13"/>
      <c r="D1832" s="13"/>
      <c r="E1832" s="13"/>
      <c r="F1832" s="13"/>
      <c r="G1832" s="13"/>
      <c r="H1832" s="13"/>
      <c r="I1832" s="13"/>
      <c r="J1832" s="13"/>
      <c r="K1832" s="13"/>
      <c r="L1832" s="13"/>
      <c r="M1832" s="13"/>
      <c r="N1832" s="13"/>
      <c r="O1832" s="13"/>
      <c r="P1832" s="13"/>
      <c r="Q1832" s="13"/>
      <c r="R1832" s="13"/>
      <c r="S1832" s="13"/>
      <c r="T1832" s="13"/>
      <c r="U1832" s="13"/>
      <c r="V1832" s="13"/>
      <c r="W1832" s="13"/>
      <c r="X1832" s="13"/>
      <c r="Y1832" s="13"/>
      <c r="Z1832" s="13"/>
      <c r="AA1832" s="13"/>
      <c r="AB1832" s="13"/>
      <c r="AC1832" s="13"/>
      <c r="AD1832" s="13"/>
      <c r="AE1832" s="13"/>
      <c r="AF1832" s="13"/>
      <c r="AG1832" s="13"/>
      <c r="AH1832" s="13"/>
      <c r="AI1832" s="13"/>
      <c r="AJ1832" s="13"/>
      <c r="AK1832" s="13"/>
      <c r="AL1832" s="13"/>
      <c r="AM1832" s="13"/>
      <c r="AN1832" s="13"/>
      <c r="AO1832" s="13"/>
      <c r="AP1832" s="13"/>
      <c r="AQ1832" s="13"/>
      <c r="AR1832" s="13"/>
      <c r="AS1832" s="13"/>
      <c r="AT1832" s="13"/>
      <c r="AU1832" s="13"/>
      <c r="AV1832" s="13"/>
      <c r="AW1832" s="13"/>
      <c r="AX1832" s="13"/>
      <c r="AY1832" s="13"/>
      <c r="AZ1832" s="13"/>
      <c r="BA1832" s="13"/>
      <c r="BB1832" s="13"/>
      <c r="BC1832" s="13"/>
      <c r="BD1832" s="13"/>
      <c r="BE1832" s="13"/>
      <c r="BF1832" s="13"/>
      <c r="BG1832" s="13"/>
    </row>
    <row r="1833" spans="1:59" x14ac:dyDescent="0.35">
      <c r="A1833" s="13"/>
      <c r="B1833" s="13"/>
      <c r="C1833" s="13"/>
      <c r="D1833" s="13"/>
      <c r="E1833" s="13"/>
      <c r="F1833" s="13"/>
      <c r="G1833" s="13"/>
      <c r="H1833" s="13"/>
      <c r="I1833" s="13"/>
      <c r="J1833" s="13"/>
      <c r="K1833" s="13"/>
      <c r="L1833" s="13"/>
      <c r="M1833" s="13"/>
      <c r="N1833" s="13"/>
      <c r="O1833" s="13"/>
      <c r="P1833" s="13"/>
      <c r="Q1833" s="13"/>
      <c r="R1833" s="13"/>
      <c r="S1833" s="13"/>
      <c r="T1833" s="13"/>
      <c r="U1833" s="13"/>
      <c r="V1833" s="13"/>
      <c r="W1833" s="13"/>
      <c r="X1833" s="13"/>
      <c r="Y1833" s="13"/>
      <c r="Z1833" s="13"/>
      <c r="AA1833" s="13"/>
      <c r="AB1833" s="13"/>
      <c r="AC1833" s="13"/>
      <c r="AD1833" s="13"/>
      <c r="AE1833" s="13"/>
      <c r="AF1833" s="13"/>
      <c r="AG1833" s="13"/>
      <c r="AH1833" s="13"/>
      <c r="AI1833" s="13"/>
      <c r="AJ1833" s="13"/>
      <c r="AK1833" s="13"/>
      <c r="AL1833" s="13"/>
      <c r="AM1833" s="13"/>
      <c r="AN1833" s="13"/>
      <c r="AO1833" s="13"/>
      <c r="AP1833" s="13"/>
      <c r="AQ1833" s="13"/>
      <c r="AR1833" s="13"/>
      <c r="AS1833" s="13"/>
      <c r="AT1833" s="13"/>
      <c r="AU1833" s="13"/>
      <c r="AV1833" s="13"/>
      <c r="AW1833" s="13"/>
      <c r="AX1833" s="13"/>
      <c r="AY1833" s="13"/>
      <c r="AZ1833" s="13"/>
      <c r="BA1833" s="13"/>
      <c r="BB1833" s="13"/>
      <c r="BC1833" s="13"/>
      <c r="BD1833" s="13"/>
      <c r="BE1833" s="13"/>
      <c r="BF1833" s="13"/>
      <c r="BG1833" s="13"/>
    </row>
    <row r="1834" spans="1:59" x14ac:dyDescent="0.35">
      <c r="A1834" s="13"/>
      <c r="B1834" s="13"/>
      <c r="C1834" s="13"/>
      <c r="D1834" s="13"/>
      <c r="E1834" s="13"/>
      <c r="F1834" s="13"/>
      <c r="G1834" s="13"/>
      <c r="H1834" s="13"/>
      <c r="I1834" s="13"/>
      <c r="J1834" s="13"/>
      <c r="K1834" s="13"/>
      <c r="L1834" s="13"/>
      <c r="M1834" s="13"/>
      <c r="N1834" s="13"/>
      <c r="O1834" s="13"/>
      <c r="P1834" s="13"/>
      <c r="Q1834" s="13"/>
      <c r="R1834" s="13"/>
      <c r="S1834" s="13"/>
      <c r="T1834" s="13"/>
      <c r="U1834" s="13"/>
      <c r="V1834" s="13"/>
      <c r="W1834" s="13"/>
      <c r="X1834" s="13"/>
      <c r="Y1834" s="13"/>
      <c r="Z1834" s="13"/>
      <c r="AA1834" s="13"/>
      <c r="AB1834" s="13"/>
      <c r="AC1834" s="13"/>
      <c r="AD1834" s="13"/>
      <c r="AE1834" s="13"/>
      <c r="AF1834" s="13"/>
      <c r="AG1834" s="13"/>
      <c r="AH1834" s="13"/>
      <c r="AI1834" s="13"/>
      <c r="AJ1834" s="13"/>
      <c r="AK1834" s="13"/>
      <c r="AL1834" s="13"/>
      <c r="AM1834" s="13"/>
      <c r="AN1834" s="13"/>
      <c r="AO1834" s="13"/>
      <c r="AP1834" s="13"/>
      <c r="AQ1834" s="13"/>
      <c r="AR1834" s="13"/>
      <c r="AS1834" s="13"/>
      <c r="AT1834" s="13"/>
      <c r="AU1834" s="13"/>
      <c r="AV1834" s="13"/>
      <c r="AW1834" s="13"/>
      <c r="AX1834" s="13"/>
      <c r="AY1834" s="13"/>
      <c r="AZ1834" s="13"/>
      <c r="BA1834" s="13"/>
      <c r="BB1834" s="13"/>
      <c r="BC1834" s="13"/>
      <c r="BD1834" s="13"/>
      <c r="BE1834" s="13"/>
      <c r="BF1834" s="13"/>
      <c r="BG1834" s="13"/>
    </row>
    <row r="1835" spans="1:59" x14ac:dyDescent="0.35">
      <c r="A1835" s="13"/>
      <c r="B1835" s="13"/>
      <c r="C1835" s="13"/>
      <c r="D1835" s="13"/>
      <c r="E1835" s="13"/>
      <c r="F1835" s="13"/>
      <c r="G1835" s="13"/>
      <c r="H1835" s="13"/>
      <c r="I1835" s="13"/>
      <c r="J1835" s="13"/>
      <c r="K1835" s="13"/>
      <c r="L1835" s="13"/>
      <c r="M1835" s="13"/>
      <c r="N1835" s="13"/>
      <c r="O1835" s="13"/>
      <c r="P1835" s="13"/>
      <c r="Q1835" s="13"/>
      <c r="R1835" s="13"/>
      <c r="S1835" s="13"/>
      <c r="T1835" s="13"/>
      <c r="U1835" s="13"/>
      <c r="V1835" s="13"/>
      <c r="W1835" s="13"/>
      <c r="X1835" s="13"/>
      <c r="Y1835" s="13"/>
      <c r="Z1835" s="13"/>
      <c r="AA1835" s="13"/>
      <c r="AB1835" s="13"/>
      <c r="AC1835" s="13"/>
      <c r="AD1835" s="13"/>
      <c r="AE1835" s="13"/>
      <c r="AF1835" s="13"/>
      <c r="AG1835" s="13"/>
      <c r="AH1835" s="13"/>
      <c r="AI1835" s="13"/>
      <c r="AJ1835" s="13"/>
      <c r="AK1835" s="13"/>
      <c r="AL1835" s="13"/>
      <c r="AM1835" s="13"/>
      <c r="AN1835" s="13"/>
      <c r="AO1835" s="13"/>
      <c r="AP1835" s="13"/>
      <c r="AQ1835" s="13"/>
      <c r="AR1835" s="13"/>
      <c r="AS1835" s="13"/>
      <c r="AT1835" s="13"/>
      <c r="AU1835" s="13"/>
      <c r="AV1835" s="13"/>
      <c r="AW1835" s="13"/>
      <c r="AX1835" s="13"/>
      <c r="AY1835" s="13"/>
      <c r="AZ1835" s="13"/>
      <c r="BA1835" s="13"/>
      <c r="BB1835" s="13"/>
      <c r="BC1835" s="13"/>
      <c r="BD1835" s="13"/>
      <c r="BE1835" s="13"/>
      <c r="BF1835" s="13"/>
      <c r="BG1835" s="13"/>
    </row>
    <row r="1836" spans="1:59" x14ac:dyDescent="0.35">
      <c r="A1836" s="13"/>
      <c r="B1836" s="13"/>
      <c r="C1836" s="13"/>
      <c r="D1836" s="13"/>
      <c r="E1836" s="13"/>
      <c r="F1836" s="13"/>
      <c r="G1836" s="13"/>
      <c r="H1836" s="13"/>
      <c r="I1836" s="13"/>
      <c r="J1836" s="13"/>
      <c r="K1836" s="13"/>
      <c r="L1836" s="13"/>
      <c r="M1836" s="13"/>
      <c r="N1836" s="13"/>
      <c r="O1836" s="13"/>
      <c r="P1836" s="13"/>
      <c r="Q1836" s="13"/>
      <c r="R1836" s="13"/>
      <c r="S1836" s="13"/>
      <c r="T1836" s="13"/>
      <c r="U1836" s="13"/>
      <c r="V1836" s="13"/>
      <c r="W1836" s="13"/>
      <c r="X1836" s="13"/>
      <c r="Y1836" s="13"/>
      <c r="Z1836" s="13"/>
      <c r="AA1836" s="13"/>
      <c r="AB1836" s="13"/>
      <c r="AC1836" s="13"/>
      <c r="AD1836" s="13"/>
      <c r="AE1836" s="13"/>
      <c r="AF1836" s="13"/>
      <c r="AG1836" s="13"/>
      <c r="AH1836" s="13"/>
      <c r="AI1836" s="13"/>
      <c r="AJ1836" s="13"/>
      <c r="AK1836" s="13"/>
      <c r="AL1836" s="13"/>
      <c r="AM1836" s="13"/>
      <c r="AN1836" s="13"/>
      <c r="AO1836" s="13"/>
      <c r="AP1836" s="13"/>
      <c r="AQ1836" s="13"/>
      <c r="AR1836" s="13"/>
      <c r="AS1836" s="13"/>
      <c r="AT1836" s="13"/>
      <c r="AU1836" s="13"/>
      <c r="AV1836" s="13"/>
      <c r="AW1836" s="13"/>
      <c r="AX1836" s="13"/>
      <c r="AY1836" s="13"/>
      <c r="AZ1836" s="13"/>
      <c r="BA1836" s="13"/>
      <c r="BB1836" s="13"/>
      <c r="BC1836" s="13"/>
      <c r="BD1836" s="13"/>
      <c r="BE1836" s="13"/>
      <c r="BF1836" s="13"/>
      <c r="BG1836" s="13"/>
    </row>
    <row r="1837" spans="1:59" x14ac:dyDescent="0.35">
      <c r="A1837" s="13"/>
      <c r="B1837" s="13"/>
      <c r="C1837" s="13"/>
      <c r="D1837" s="13"/>
      <c r="E1837" s="13"/>
      <c r="F1837" s="13"/>
      <c r="G1837" s="13"/>
      <c r="H1837" s="13"/>
      <c r="I1837" s="13"/>
      <c r="J1837" s="13"/>
      <c r="K1837" s="13"/>
      <c r="L1837" s="13"/>
      <c r="M1837" s="13"/>
      <c r="N1837" s="13"/>
      <c r="O1837" s="13"/>
      <c r="P1837" s="13"/>
      <c r="Q1837" s="13"/>
      <c r="R1837" s="13"/>
      <c r="S1837" s="13"/>
      <c r="T1837" s="13"/>
      <c r="U1837" s="13"/>
      <c r="V1837" s="13"/>
      <c r="W1837" s="13"/>
      <c r="X1837" s="13"/>
      <c r="Y1837" s="13"/>
      <c r="Z1837" s="13"/>
      <c r="AA1837" s="13"/>
      <c r="AB1837" s="13"/>
      <c r="AC1837" s="13"/>
      <c r="AD1837" s="13"/>
      <c r="AE1837" s="13"/>
      <c r="AF1837" s="13"/>
      <c r="AG1837" s="13"/>
      <c r="AH1837" s="13"/>
      <c r="AI1837" s="13"/>
      <c r="AJ1837" s="13"/>
      <c r="AK1837" s="13"/>
      <c r="AL1837" s="13"/>
      <c r="AM1837" s="13"/>
      <c r="AN1837" s="13"/>
      <c r="AO1837" s="13"/>
      <c r="AP1837" s="13"/>
      <c r="AQ1837" s="13"/>
      <c r="AR1837" s="13"/>
      <c r="AS1837" s="13"/>
      <c r="AT1837" s="13"/>
      <c r="AU1837" s="13"/>
      <c r="AV1837" s="13"/>
      <c r="AW1837" s="13"/>
      <c r="AX1837" s="13"/>
      <c r="AY1837" s="13"/>
      <c r="AZ1837" s="13"/>
      <c r="BA1837" s="13"/>
      <c r="BB1837" s="13"/>
      <c r="BC1837" s="13"/>
      <c r="BD1837" s="13"/>
      <c r="BE1837" s="13"/>
      <c r="BF1837" s="13"/>
      <c r="BG1837" s="13"/>
    </row>
    <row r="1838" spans="1:59" x14ac:dyDescent="0.35">
      <c r="A1838" s="13"/>
      <c r="B1838" s="13"/>
      <c r="C1838" s="13"/>
      <c r="D1838" s="13"/>
      <c r="E1838" s="13"/>
      <c r="F1838" s="13"/>
      <c r="G1838" s="13"/>
      <c r="H1838" s="13"/>
      <c r="I1838" s="13"/>
      <c r="J1838" s="13"/>
      <c r="K1838" s="13"/>
      <c r="L1838" s="13"/>
      <c r="M1838" s="13"/>
      <c r="N1838" s="13"/>
      <c r="O1838" s="13"/>
      <c r="P1838" s="13"/>
      <c r="Q1838" s="13"/>
      <c r="R1838" s="13"/>
      <c r="S1838" s="13"/>
      <c r="T1838" s="13"/>
      <c r="U1838" s="13"/>
      <c r="V1838" s="13"/>
      <c r="W1838" s="13"/>
      <c r="X1838" s="13"/>
      <c r="Y1838" s="13"/>
      <c r="Z1838" s="13"/>
      <c r="AA1838" s="13"/>
      <c r="AB1838" s="13"/>
      <c r="AC1838" s="13"/>
      <c r="AD1838" s="13"/>
      <c r="AE1838" s="13"/>
      <c r="AF1838" s="13"/>
      <c r="AG1838" s="13"/>
      <c r="AH1838" s="13"/>
      <c r="AI1838" s="13"/>
      <c r="AJ1838" s="13"/>
      <c r="AK1838" s="13"/>
      <c r="AL1838" s="13"/>
      <c r="AM1838" s="13"/>
      <c r="AN1838" s="13"/>
      <c r="AO1838" s="13"/>
      <c r="AP1838" s="13"/>
      <c r="AQ1838" s="13"/>
      <c r="AR1838" s="13"/>
      <c r="AS1838" s="13"/>
      <c r="AT1838" s="13"/>
      <c r="AU1838" s="13"/>
      <c r="AV1838" s="13"/>
      <c r="AW1838" s="13"/>
      <c r="AX1838" s="13"/>
      <c r="AY1838" s="13"/>
      <c r="AZ1838" s="13"/>
      <c r="BA1838" s="13"/>
      <c r="BB1838" s="13"/>
      <c r="BC1838" s="13"/>
      <c r="BD1838" s="13"/>
      <c r="BE1838" s="13"/>
      <c r="BF1838" s="13"/>
      <c r="BG1838" s="13"/>
    </row>
    <row r="1839" spans="1:59" x14ac:dyDescent="0.35">
      <c r="A1839" s="13"/>
      <c r="B1839" s="13"/>
      <c r="C1839" s="13"/>
      <c r="D1839" s="13"/>
      <c r="E1839" s="13"/>
      <c r="F1839" s="13"/>
      <c r="G1839" s="13"/>
      <c r="H1839" s="13"/>
      <c r="I1839" s="13"/>
      <c r="J1839" s="13"/>
      <c r="K1839" s="13"/>
      <c r="L1839" s="13"/>
      <c r="M1839" s="13"/>
      <c r="N1839" s="13"/>
      <c r="O1839" s="13"/>
      <c r="P1839" s="13"/>
      <c r="Q1839" s="13"/>
      <c r="R1839" s="13"/>
      <c r="S1839" s="13"/>
      <c r="T1839" s="13"/>
      <c r="U1839" s="13"/>
      <c r="V1839" s="13"/>
      <c r="W1839" s="13"/>
      <c r="X1839" s="13"/>
      <c r="Y1839" s="13"/>
      <c r="Z1839" s="13"/>
      <c r="AA1839" s="13"/>
      <c r="AB1839" s="13"/>
      <c r="AC1839" s="13"/>
      <c r="AD1839" s="13"/>
      <c r="AE1839" s="13"/>
      <c r="AF1839" s="13"/>
      <c r="AG1839" s="13"/>
      <c r="AH1839" s="13"/>
      <c r="AI1839" s="13"/>
      <c r="AJ1839" s="13"/>
      <c r="AK1839" s="13"/>
      <c r="AL1839" s="13"/>
      <c r="AM1839" s="13"/>
      <c r="AN1839" s="13"/>
      <c r="AO1839" s="13"/>
      <c r="AP1839" s="13"/>
      <c r="AQ1839" s="13"/>
      <c r="AR1839" s="13"/>
      <c r="AS1839" s="13"/>
      <c r="AT1839" s="13"/>
      <c r="AU1839" s="13"/>
      <c r="AV1839" s="13"/>
      <c r="AW1839" s="13"/>
      <c r="AX1839" s="13"/>
      <c r="AY1839" s="13"/>
      <c r="AZ1839" s="13"/>
      <c r="BA1839" s="13"/>
      <c r="BB1839" s="13"/>
      <c r="BC1839" s="13"/>
      <c r="BD1839" s="13"/>
      <c r="BE1839" s="13"/>
      <c r="BF1839" s="13"/>
      <c r="BG1839" s="13"/>
    </row>
    <row r="1840" spans="1:59" x14ac:dyDescent="0.35">
      <c r="A1840" s="13"/>
      <c r="B1840" s="13"/>
      <c r="C1840" s="13"/>
      <c r="D1840" s="13"/>
      <c r="E1840" s="13"/>
      <c r="F1840" s="13"/>
      <c r="G1840" s="13"/>
      <c r="H1840" s="13"/>
      <c r="I1840" s="13"/>
      <c r="J1840" s="13"/>
      <c r="K1840" s="13"/>
      <c r="L1840" s="13"/>
      <c r="M1840" s="13"/>
      <c r="N1840" s="13"/>
      <c r="O1840" s="13"/>
      <c r="P1840" s="13"/>
      <c r="Q1840" s="13"/>
      <c r="R1840" s="13"/>
      <c r="S1840" s="13"/>
      <c r="T1840" s="13"/>
      <c r="U1840" s="13"/>
      <c r="V1840" s="13"/>
      <c r="W1840" s="13"/>
      <c r="X1840" s="13"/>
      <c r="Y1840" s="13"/>
      <c r="Z1840" s="13"/>
      <c r="AA1840" s="13"/>
      <c r="AB1840" s="13"/>
      <c r="AC1840" s="13"/>
      <c r="AD1840" s="13"/>
      <c r="AE1840" s="13"/>
      <c r="AF1840" s="13"/>
      <c r="AG1840" s="13"/>
      <c r="AH1840" s="13"/>
      <c r="AI1840" s="13"/>
      <c r="AJ1840" s="13"/>
      <c r="AK1840" s="13"/>
      <c r="AL1840" s="13"/>
      <c r="AM1840" s="13"/>
      <c r="AN1840" s="13"/>
      <c r="AO1840" s="13"/>
      <c r="AP1840" s="13"/>
      <c r="AQ1840" s="13"/>
      <c r="AR1840" s="13"/>
      <c r="AS1840" s="13"/>
      <c r="AT1840" s="13"/>
      <c r="AU1840" s="13"/>
      <c r="AV1840" s="13"/>
      <c r="AW1840" s="13"/>
      <c r="AX1840" s="13"/>
      <c r="AY1840" s="13"/>
      <c r="AZ1840" s="13"/>
      <c r="BA1840" s="13"/>
      <c r="BB1840" s="13"/>
      <c r="BC1840" s="13"/>
      <c r="BD1840" s="13"/>
      <c r="BE1840" s="13"/>
      <c r="BF1840" s="13"/>
      <c r="BG1840" s="13"/>
    </row>
    <row r="1841" spans="1:59" x14ac:dyDescent="0.35">
      <c r="A1841" s="13"/>
      <c r="B1841" s="13"/>
      <c r="C1841" s="13"/>
      <c r="D1841" s="13"/>
      <c r="E1841" s="13"/>
      <c r="F1841" s="13"/>
      <c r="G1841" s="13"/>
      <c r="H1841" s="13"/>
      <c r="I1841" s="13"/>
      <c r="J1841" s="13"/>
      <c r="K1841" s="13"/>
      <c r="L1841" s="13"/>
      <c r="M1841" s="13"/>
      <c r="N1841" s="13"/>
      <c r="O1841" s="13"/>
      <c r="P1841" s="13"/>
      <c r="Q1841" s="13"/>
      <c r="R1841" s="13"/>
      <c r="S1841" s="13"/>
      <c r="T1841" s="13"/>
      <c r="U1841" s="13"/>
      <c r="V1841" s="13"/>
      <c r="W1841" s="13"/>
      <c r="X1841" s="13"/>
      <c r="Y1841" s="13"/>
      <c r="Z1841" s="13"/>
      <c r="AA1841" s="13"/>
      <c r="AB1841" s="13"/>
      <c r="AC1841" s="13"/>
      <c r="AD1841" s="13"/>
      <c r="AE1841" s="13"/>
      <c r="AF1841" s="13"/>
      <c r="AG1841" s="13"/>
      <c r="AH1841" s="13"/>
      <c r="AI1841" s="13"/>
      <c r="AJ1841" s="13"/>
      <c r="AK1841" s="13"/>
      <c r="AL1841" s="13"/>
      <c r="AM1841" s="13"/>
      <c r="AN1841" s="13"/>
      <c r="AO1841" s="13"/>
      <c r="AP1841" s="13"/>
      <c r="AQ1841" s="13"/>
      <c r="AR1841" s="13"/>
      <c r="AS1841" s="13"/>
      <c r="AT1841" s="13"/>
      <c r="AU1841" s="13"/>
      <c r="AV1841" s="13"/>
      <c r="AW1841" s="13"/>
      <c r="AX1841" s="13"/>
      <c r="AY1841" s="13"/>
      <c r="AZ1841" s="13"/>
      <c r="BA1841" s="13"/>
      <c r="BB1841" s="13"/>
      <c r="BC1841" s="13"/>
      <c r="BD1841" s="13"/>
      <c r="BE1841" s="13"/>
      <c r="BF1841" s="13"/>
      <c r="BG1841" s="13"/>
    </row>
    <row r="1842" spans="1:59" x14ac:dyDescent="0.35">
      <c r="A1842" s="13"/>
      <c r="B1842" s="13"/>
      <c r="C1842" s="13"/>
      <c r="D1842" s="13"/>
      <c r="E1842" s="13"/>
      <c r="F1842" s="13"/>
      <c r="G1842" s="13"/>
      <c r="H1842" s="13"/>
      <c r="I1842" s="13"/>
      <c r="J1842" s="13"/>
      <c r="K1842" s="13"/>
      <c r="L1842" s="13"/>
      <c r="M1842" s="13"/>
      <c r="N1842" s="13"/>
      <c r="O1842" s="13"/>
      <c r="P1842" s="13"/>
      <c r="Q1842" s="13"/>
      <c r="R1842" s="13"/>
      <c r="S1842" s="13"/>
      <c r="T1842" s="13"/>
      <c r="U1842" s="13"/>
      <c r="V1842" s="13"/>
      <c r="W1842" s="13"/>
      <c r="X1842" s="13"/>
      <c r="Y1842" s="13"/>
      <c r="Z1842" s="13"/>
      <c r="AA1842" s="13"/>
      <c r="AB1842" s="13"/>
      <c r="AC1842" s="13"/>
      <c r="AD1842" s="13"/>
      <c r="AE1842" s="13"/>
      <c r="AF1842" s="13"/>
      <c r="AG1842" s="13"/>
      <c r="AH1842" s="13"/>
      <c r="AI1842" s="13"/>
      <c r="AJ1842" s="13"/>
      <c r="AK1842" s="13"/>
      <c r="AL1842" s="13"/>
      <c r="AM1842" s="13"/>
      <c r="AN1842" s="13"/>
      <c r="AO1842" s="13"/>
      <c r="AP1842" s="13"/>
      <c r="AQ1842" s="13"/>
      <c r="AR1842" s="13"/>
      <c r="AS1842" s="13"/>
      <c r="AT1842" s="13"/>
      <c r="AU1842" s="13"/>
      <c r="AV1842" s="13"/>
      <c r="AW1842" s="13"/>
      <c r="AX1842" s="13"/>
      <c r="AY1842" s="13"/>
      <c r="AZ1842" s="13"/>
      <c r="BA1842" s="13"/>
      <c r="BB1842" s="13"/>
      <c r="BC1842" s="13"/>
      <c r="BD1842" s="13"/>
      <c r="BE1842" s="13"/>
      <c r="BF1842" s="13"/>
      <c r="BG1842" s="13"/>
    </row>
    <row r="1843" spans="1:59" x14ac:dyDescent="0.35">
      <c r="A1843" s="13"/>
      <c r="B1843" s="13"/>
      <c r="C1843" s="13"/>
      <c r="D1843" s="13"/>
      <c r="E1843" s="13"/>
      <c r="F1843" s="13"/>
      <c r="G1843" s="13"/>
      <c r="H1843" s="13"/>
      <c r="I1843" s="13"/>
      <c r="J1843" s="13"/>
      <c r="K1843" s="13"/>
      <c r="L1843" s="13"/>
      <c r="M1843" s="13"/>
      <c r="N1843" s="13"/>
      <c r="O1843" s="13"/>
      <c r="P1843" s="13"/>
      <c r="Q1843" s="13"/>
      <c r="R1843" s="13"/>
      <c r="S1843" s="13"/>
      <c r="T1843" s="13"/>
      <c r="U1843" s="13"/>
      <c r="V1843" s="13"/>
      <c r="W1843" s="13"/>
      <c r="X1843" s="13"/>
      <c r="Y1843" s="13"/>
      <c r="Z1843" s="13"/>
      <c r="AA1843" s="13"/>
      <c r="AB1843" s="13"/>
      <c r="AC1843" s="13"/>
      <c r="AD1843" s="13"/>
      <c r="AE1843" s="13"/>
      <c r="AF1843" s="13"/>
      <c r="AG1843" s="13"/>
      <c r="AH1843" s="13"/>
      <c r="AI1843" s="13"/>
      <c r="AJ1843" s="13"/>
      <c r="AK1843" s="13"/>
      <c r="AL1843" s="13"/>
      <c r="AM1843" s="13"/>
      <c r="AN1843" s="13"/>
      <c r="AO1843" s="13"/>
      <c r="AP1843" s="13"/>
      <c r="AQ1843" s="13"/>
      <c r="AR1843" s="13"/>
      <c r="AS1843" s="13"/>
      <c r="AT1843" s="13"/>
      <c r="AU1843" s="13"/>
      <c r="AV1843" s="13"/>
      <c r="AW1843" s="13"/>
      <c r="AX1843" s="13"/>
      <c r="AY1843" s="13"/>
      <c r="AZ1843" s="13"/>
      <c r="BA1843" s="13"/>
      <c r="BB1843" s="13"/>
      <c r="BC1843" s="13"/>
      <c r="BD1843" s="13"/>
      <c r="BE1843" s="13"/>
      <c r="BF1843" s="13"/>
      <c r="BG1843" s="13"/>
    </row>
    <row r="1844" spans="1:59" x14ac:dyDescent="0.35">
      <c r="A1844" s="13"/>
      <c r="B1844" s="13"/>
      <c r="C1844" s="13"/>
      <c r="D1844" s="13"/>
      <c r="E1844" s="13"/>
      <c r="F1844" s="13"/>
      <c r="G1844" s="13"/>
      <c r="H1844" s="13"/>
      <c r="I1844" s="13"/>
      <c r="J1844" s="13"/>
      <c r="K1844" s="13"/>
      <c r="L1844" s="13"/>
      <c r="M1844" s="13"/>
      <c r="N1844" s="13"/>
      <c r="O1844" s="13"/>
      <c r="P1844" s="13"/>
      <c r="Q1844" s="13"/>
      <c r="R1844" s="13"/>
      <c r="S1844" s="13"/>
      <c r="T1844" s="13"/>
      <c r="U1844" s="13"/>
      <c r="V1844" s="13"/>
      <c r="W1844" s="13"/>
      <c r="X1844" s="13"/>
      <c r="Y1844" s="13"/>
      <c r="Z1844" s="13"/>
      <c r="AA1844" s="13"/>
      <c r="AB1844" s="13"/>
      <c r="AC1844" s="13"/>
      <c r="AD1844" s="13"/>
      <c r="AE1844" s="13"/>
      <c r="AF1844" s="13"/>
      <c r="AG1844" s="13"/>
      <c r="AH1844" s="13"/>
      <c r="AI1844" s="13"/>
      <c r="AJ1844" s="13"/>
      <c r="AK1844" s="13"/>
      <c r="AL1844" s="13"/>
      <c r="AM1844" s="13"/>
      <c r="AN1844" s="13"/>
      <c r="AO1844" s="13"/>
      <c r="AP1844" s="13"/>
      <c r="AQ1844" s="13"/>
      <c r="AR1844" s="13"/>
      <c r="AS1844" s="13"/>
      <c r="AT1844" s="13"/>
      <c r="AU1844" s="13"/>
      <c r="AV1844" s="13"/>
      <c r="AW1844" s="13"/>
      <c r="AX1844" s="13"/>
      <c r="AY1844" s="13"/>
      <c r="AZ1844" s="13"/>
      <c r="BA1844" s="13"/>
      <c r="BB1844" s="13"/>
      <c r="BC1844" s="13"/>
      <c r="BD1844" s="13"/>
      <c r="BE1844" s="13"/>
      <c r="BF1844" s="13"/>
      <c r="BG1844" s="13"/>
    </row>
    <row r="1845" spans="1:59" x14ac:dyDescent="0.35">
      <c r="A1845" s="13"/>
      <c r="B1845" s="13"/>
      <c r="C1845" s="13"/>
      <c r="D1845" s="13"/>
      <c r="E1845" s="13"/>
      <c r="F1845" s="13"/>
      <c r="G1845" s="13"/>
      <c r="H1845" s="13"/>
      <c r="I1845" s="13"/>
      <c r="J1845" s="13"/>
      <c r="K1845" s="13"/>
      <c r="L1845" s="13"/>
      <c r="M1845" s="13"/>
      <c r="N1845" s="13"/>
      <c r="O1845" s="13"/>
      <c r="P1845" s="13"/>
      <c r="Q1845" s="13"/>
      <c r="R1845" s="13"/>
      <c r="S1845" s="13"/>
      <c r="T1845" s="13"/>
      <c r="U1845" s="13"/>
      <c r="V1845" s="13"/>
      <c r="W1845" s="13"/>
      <c r="X1845" s="13"/>
      <c r="Y1845" s="13"/>
      <c r="Z1845" s="13"/>
      <c r="AA1845" s="13"/>
      <c r="AB1845" s="13"/>
      <c r="AC1845" s="13"/>
      <c r="AD1845" s="13"/>
      <c r="AE1845" s="13"/>
      <c r="AF1845" s="13"/>
      <c r="AG1845" s="13"/>
      <c r="AH1845" s="13"/>
      <c r="AI1845" s="13"/>
      <c r="AJ1845" s="13"/>
      <c r="AK1845" s="13"/>
      <c r="AL1845" s="13"/>
      <c r="AM1845" s="13"/>
      <c r="AN1845" s="13"/>
      <c r="AO1845" s="13"/>
      <c r="AP1845" s="13"/>
      <c r="AQ1845" s="13"/>
      <c r="AR1845" s="13"/>
      <c r="AS1845" s="13"/>
      <c r="AT1845" s="13"/>
      <c r="AU1845" s="13"/>
      <c r="AV1845" s="13"/>
      <c r="AW1845" s="13"/>
      <c r="AX1845" s="13"/>
      <c r="AY1845" s="13"/>
      <c r="AZ1845" s="13"/>
      <c r="BA1845" s="13"/>
      <c r="BB1845" s="13"/>
      <c r="BC1845" s="13"/>
      <c r="BD1845" s="13"/>
      <c r="BE1845" s="13"/>
      <c r="BF1845" s="13"/>
      <c r="BG1845" s="13"/>
    </row>
    <row r="1846" spans="1:59" x14ac:dyDescent="0.35">
      <c r="A1846" s="13"/>
      <c r="B1846" s="13"/>
      <c r="C1846" s="13"/>
      <c r="D1846" s="13"/>
      <c r="E1846" s="13"/>
      <c r="F1846" s="13"/>
      <c r="G1846" s="13"/>
      <c r="H1846" s="13"/>
      <c r="I1846" s="13"/>
      <c r="J1846" s="13"/>
      <c r="K1846" s="13"/>
      <c r="L1846" s="13"/>
      <c r="M1846" s="13"/>
      <c r="N1846" s="13"/>
      <c r="O1846" s="13"/>
      <c r="P1846" s="13"/>
      <c r="Q1846" s="13"/>
      <c r="R1846" s="13"/>
      <c r="S1846" s="13"/>
      <c r="T1846" s="13"/>
      <c r="U1846" s="13"/>
      <c r="V1846" s="13"/>
      <c r="W1846" s="13"/>
      <c r="X1846" s="13"/>
      <c r="Y1846" s="13"/>
      <c r="Z1846" s="13"/>
      <c r="AA1846" s="13"/>
      <c r="AB1846" s="13"/>
      <c r="AC1846" s="13"/>
      <c r="AD1846" s="13"/>
      <c r="AE1846" s="13"/>
      <c r="AF1846" s="13"/>
      <c r="AG1846" s="13"/>
      <c r="AH1846" s="13"/>
      <c r="AI1846" s="13"/>
      <c r="AJ1846" s="13"/>
      <c r="AK1846" s="13"/>
      <c r="AL1846" s="13"/>
      <c r="AM1846" s="13"/>
      <c r="AN1846" s="13"/>
      <c r="AO1846" s="13"/>
      <c r="AP1846" s="13"/>
      <c r="AQ1846" s="13"/>
      <c r="AR1846" s="13"/>
      <c r="AS1846" s="13"/>
      <c r="AT1846" s="13"/>
      <c r="AU1846" s="13"/>
      <c r="AV1846" s="13"/>
      <c r="AW1846" s="13"/>
      <c r="AX1846" s="13"/>
      <c r="AY1846" s="13"/>
      <c r="AZ1846" s="13"/>
      <c r="BA1846" s="13"/>
      <c r="BB1846" s="13"/>
      <c r="BC1846" s="13"/>
      <c r="BD1846" s="13"/>
      <c r="BE1846" s="13"/>
      <c r="BF1846" s="13"/>
      <c r="BG1846" s="13"/>
    </row>
    <row r="1847" spans="1:59" x14ac:dyDescent="0.35">
      <c r="A1847" s="13"/>
      <c r="B1847" s="13"/>
      <c r="C1847" s="13"/>
      <c r="D1847" s="13"/>
      <c r="E1847" s="13"/>
      <c r="F1847" s="13"/>
      <c r="G1847" s="13"/>
      <c r="H1847" s="13"/>
      <c r="I1847" s="13"/>
      <c r="J1847" s="13"/>
      <c r="K1847" s="13"/>
      <c r="L1847" s="13"/>
      <c r="M1847" s="13"/>
      <c r="N1847" s="13"/>
      <c r="O1847" s="13"/>
      <c r="P1847" s="13"/>
      <c r="Q1847" s="13"/>
      <c r="R1847" s="13"/>
      <c r="S1847" s="13"/>
      <c r="T1847" s="13"/>
      <c r="U1847" s="13"/>
      <c r="V1847" s="13"/>
      <c r="W1847" s="13"/>
      <c r="X1847" s="13"/>
      <c r="Y1847" s="13"/>
      <c r="Z1847" s="13"/>
      <c r="AA1847" s="13"/>
      <c r="AB1847" s="13"/>
      <c r="AC1847" s="13"/>
      <c r="AD1847" s="13"/>
      <c r="AE1847" s="13"/>
      <c r="AF1847" s="13"/>
      <c r="AG1847" s="13"/>
      <c r="AH1847" s="13"/>
      <c r="AI1847" s="13"/>
      <c r="AJ1847" s="13"/>
      <c r="AK1847" s="13"/>
      <c r="AL1847" s="13"/>
      <c r="AM1847" s="13"/>
      <c r="AN1847" s="13"/>
      <c r="AO1847" s="13"/>
      <c r="AP1847" s="13"/>
      <c r="AQ1847" s="13"/>
      <c r="AR1847" s="13"/>
      <c r="AS1847" s="13"/>
      <c r="AT1847" s="13"/>
      <c r="AU1847" s="13"/>
      <c r="AV1847" s="13"/>
      <c r="AW1847" s="13"/>
      <c r="AX1847" s="13"/>
      <c r="AY1847" s="13"/>
      <c r="AZ1847" s="13"/>
      <c r="BA1847" s="13"/>
      <c r="BB1847" s="13"/>
      <c r="BC1847" s="13"/>
      <c r="BD1847" s="13"/>
      <c r="BE1847" s="13"/>
      <c r="BF1847" s="13"/>
      <c r="BG1847" s="13"/>
    </row>
    <row r="1848" spans="1:59" x14ac:dyDescent="0.35">
      <c r="A1848" s="13"/>
      <c r="B1848" s="13"/>
      <c r="C1848" s="13"/>
      <c r="D1848" s="13"/>
      <c r="E1848" s="13"/>
      <c r="F1848" s="13"/>
      <c r="G1848" s="13"/>
      <c r="H1848" s="13"/>
      <c r="I1848" s="13"/>
      <c r="J1848" s="13"/>
      <c r="K1848" s="13"/>
      <c r="L1848" s="13"/>
      <c r="M1848" s="13"/>
      <c r="N1848" s="13"/>
      <c r="O1848" s="13"/>
      <c r="P1848" s="13"/>
      <c r="Q1848" s="13"/>
      <c r="R1848" s="13"/>
      <c r="S1848" s="13"/>
      <c r="T1848" s="13"/>
      <c r="U1848" s="13"/>
      <c r="V1848" s="13"/>
      <c r="W1848" s="13"/>
      <c r="X1848" s="13"/>
      <c r="Y1848" s="13"/>
      <c r="Z1848" s="13"/>
      <c r="AA1848" s="13"/>
      <c r="AB1848" s="13"/>
      <c r="AC1848" s="13"/>
      <c r="AD1848" s="13"/>
      <c r="AE1848" s="13"/>
      <c r="AF1848" s="13"/>
      <c r="AG1848" s="13"/>
      <c r="AH1848" s="13"/>
      <c r="AI1848" s="13"/>
      <c r="AJ1848" s="13"/>
      <c r="AK1848" s="13"/>
      <c r="AL1848" s="13"/>
      <c r="AM1848" s="13"/>
      <c r="AN1848" s="13"/>
      <c r="AO1848" s="13"/>
      <c r="AP1848" s="13"/>
      <c r="AQ1848" s="13"/>
      <c r="AR1848" s="13"/>
      <c r="AS1848" s="13"/>
      <c r="AT1848" s="13"/>
      <c r="AU1848" s="13"/>
      <c r="AV1848" s="13"/>
      <c r="AW1848" s="13"/>
      <c r="AX1848" s="13"/>
      <c r="AY1848" s="13"/>
      <c r="AZ1848" s="13"/>
      <c r="BA1848" s="13"/>
      <c r="BB1848" s="13"/>
      <c r="BC1848" s="13"/>
      <c r="BD1848" s="13"/>
      <c r="BE1848" s="13"/>
      <c r="BF1848" s="13"/>
      <c r="BG1848" s="13"/>
    </row>
    <row r="1849" spans="1:59" x14ac:dyDescent="0.35">
      <c r="A1849" s="13"/>
      <c r="B1849" s="13"/>
      <c r="C1849" s="13"/>
      <c r="D1849" s="13"/>
      <c r="E1849" s="13"/>
      <c r="F1849" s="13"/>
      <c r="G1849" s="13"/>
      <c r="H1849" s="13"/>
      <c r="I1849" s="13"/>
      <c r="J1849" s="13"/>
      <c r="K1849" s="13"/>
      <c r="L1849" s="13"/>
      <c r="M1849" s="13"/>
      <c r="N1849" s="13"/>
      <c r="O1849" s="13"/>
      <c r="P1849" s="13"/>
      <c r="Q1849" s="13"/>
      <c r="R1849" s="13"/>
      <c r="S1849" s="13"/>
      <c r="T1849" s="13"/>
      <c r="U1849" s="13"/>
      <c r="V1849" s="13"/>
      <c r="W1849" s="13"/>
      <c r="X1849" s="13"/>
      <c r="Y1849" s="13"/>
      <c r="Z1849" s="13"/>
      <c r="AA1849" s="13"/>
      <c r="AB1849" s="13"/>
      <c r="AC1849" s="13"/>
      <c r="AD1849" s="13"/>
      <c r="AE1849" s="13"/>
      <c r="AF1849" s="13"/>
      <c r="AG1849" s="13"/>
      <c r="AH1849" s="13"/>
      <c r="AI1849" s="13"/>
      <c r="AJ1849" s="13"/>
      <c r="AK1849" s="13"/>
      <c r="AL1849" s="13"/>
      <c r="AM1849" s="13"/>
      <c r="AN1849" s="13"/>
      <c r="AO1849" s="13"/>
      <c r="AP1849" s="13"/>
      <c r="AQ1849" s="13"/>
      <c r="AR1849" s="13"/>
      <c r="AS1849" s="13"/>
      <c r="AT1849" s="13"/>
      <c r="AU1849" s="13"/>
      <c r="AV1849" s="13"/>
      <c r="AW1849" s="13"/>
      <c r="AX1849" s="13"/>
      <c r="AY1849" s="13"/>
      <c r="AZ1849" s="13"/>
      <c r="BA1849" s="13"/>
      <c r="BB1849" s="13"/>
      <c r="BC1849" s="13"/>
      <c r="BD1849" s="13"/>
      <c r="BE1849" s="13"/>
      <c r="BF1849" s="13"/>
      <c r="BG1849" s="13"/>
    </row>
    <row r="1850" spans="1:59" x14ac:dyDescent="0.35">
      <c r="A1850" s="13"/>
      <c r="B1850" s="13"/>
      <c r="C1850" s="13"/>
      <c r="D1850" s="13"/>
      <c r="E1850" s="13"/>
      <c r="F1850" s="13"/>
      <c r="G1850" s="13"/>
      <c r="H1850" s="13"/>
      <c r="I1850" s="13"/>
      <c r="J1850" s="13"/>
      <c r="K1850" s="13"/>
      <c r="L1850" s="13"/>
      <c r="M1850" s="13"/>
      <c r="N1850" s="13"/>
      <c r="O1850" s="13"/>
      <c r="P1850" s="13"/>
      <c r="Q1850" s="13"/>
      <c r="R1850" s="13"/>
      <c r="S1850" s="13"/>
      <c r="T1850" s="13"/>
      <c r="U1850" s="13"/>
      <c r="V1850" s="13"/>
      <c r="W1850" s="13"/>
      <c r="X1850" s="13"/>
      <c r="Y1850" s="13"/>
      <c r="Z1850" s="13"/>
      <c r="AA1850" s="13"/>
      <c r="AB1850" s="13"/>
      <c r="AC1850" s="13"/>
      <c r="AD1850" s="13"/>
      <c r="AE1850" s="13"/>
      <c r="AF1850" s="13"/>
      <c r="AG1850" s="13"/>
      <c r="AH1850" s="13"/>
      <c r="AI1850" s="13"/>
      <c r="AJ1850" s="13"/>
      <c r="AK1850" s="13"/>
      <c r="AL1850" s="13"/>
      <c r="AM1850" s="13"/>
      <c r="AN1850" s="13"/>
      <c r="AO1850" s="13"/>
      <c r="AP1850" s="13"/>
      <c r="AQ1850" s="13"/>
      <c r="AR1850" s="13"/>
      <c r="AS1850" s="13"/>
      <c r="AT1850" s="13"/>
      <c r="AU1850" s="13"/>
      <c r="AV1850" s="13"/>
      <c r="AW1850" s="13"/>
      <c r="AX1850" s="13"/>
      <c r="AY1850" s="13"/>
      <c r="AZ1850" s="13"/>
      <c r="BA1850" s="13"/>
      <c r="BB1850" s="13"/>
      <c r="BC1850" s="13"/>
      <c r="BD1850" s="13"/>
      <c r="BE1850" s="13"/>
      <c r="BF1850" s="13"/>
      <c r="BG1850" s="13"/>
    </row>
    <row r="1851" spans="1:59" x14ac:dyDescent="0.35">
      <c r="A1851" s="13"/>
      <c r="B1851" s="13"/>
      <c r="C1851" s="13"/>
      <c r="D1851" s="13"/>
      <c r="E1851" s="13"/>
      <c r="F1851" s="13"/>
      <c r="G1851" s="13"/>
      <c r="H1851" s="13"/>
      <c r="I1851" s="13"/>
      <c r="J1851" s="13"/>
      <c r="K1851" s="13"/>
      <c r="L1851" s="13"/>
      <c r="M1851" s="13"/>
      <c r="N1851" s="13"/>
      <c r="O1851" s="13"/>
      <c r="P1851" s="13"/>
      <c r="Q1851" s="13"/>
      <c r="R1851" s="13"/>
      <c r="S1851" s="13"/>
      <c r="T1851" s="13"/>
      <c r="U1851" s="13"/>
      <c r="V1851" s="13"/>
      <c r="W1851" s="13"/>
      <c r="X1851" s="13"/>
      <c r="Y1851" s="13"/>
      <c r="Z1851" s="13"/>
      <c r="AA1851" s="13"/>
      <c r="AB1851" s="13"/>
      <c r="AC1851" s="13"/>
      <c r="AD1851" s="13"/>
      <c r="AE1851" s="13"/>
      <c r="AF1851" s="13"/>
      <c r="AG1851" s="13"/>
      <c r="AH1851" s="13"/>
      <c r="AI1851" s="13"/>
      <c r="AJ1851" s="13"/>
      <c r="AK1851" s="13"/>
      <c r="AL1851" s="13"/>
      <c r="AM1851" s="13"/>
      <c r="AN1851" s="13"/>
      <c r="AO1851" s="13"/>
      <c r="AP1851" s="13"/>
      <c r="AQ1851" s="13"/>
      <c r="AR1851" s="13"/>
      <c r="AS1851" s="13"/>
      <c r="AT1851" s="13"/>
      <c r="AU1851" s="13"/>
      <c r="AV1851" s="13"/>
      <c r="AW1851" s="13"/>
      <c r="AX1851" s="13"/>
      <c r="AY1851" s="13"/>
      <c r="AZ1851" s="13"/>
      <c r="BA1851" s="13"/>
      <c r="BB1851" s="13"/>
      <c r="BC1851" s="13"/>
      <c r="BD1851" s="13"/>
      <c r="BE1851" s="13"/>
      <c r="BF1851" s="13"/>
      <c r="BG1851" s="13"/>
    </row>
    <row r="1852" spans="1:59" x14ac:dyDescent="0.35">
      <c r="A1852" s="13"/>
      <c r="B1852" s="13"/>
      <c r="C1852" s="13"/>
      <c r="D1852" s="13"/>
      <c r="E1852" s="13"/>
      <c r="F1852" s="13"/>
      <c r="G1852" s="13"/>
      <c r="H1852" s="13"/>
      <c r="I1852" s="13"/>
      <c r="J1852" s="13"/>
      <c r="K1852" s="13"/>
      <c r="L1852" s="13"/>
      <c r="M1852" s="13"/>
      <c r="N1852" s="13"/>
      <c r="O1852" s="13"/>
      <c r="P1852" s="13"/>
      <c r="Q1852" s="13"/>
      <c r="R1852" s="13"/>
      <c r="S1852" s="13"/>
      <c r="T1852" s="13"/>
      <c r="U1852" s="13"/>
      <c r="V1852" s="13"/>
      <c r="W1852" s="13"/>
      <c r="X1852" s="13"/>
      <c r="Y1852" s="13"/>
      <c r="Z1852" s="13"/>
      <c r="AA1852" s="13"/>
      <c r="AB1852" s="13"/>
      <c r="AC1852" s="13"/>
      <c r="AD1852" s="13"/>
      <c r="AE1852" s="13"/>
      <c r="AF1852" s="13"/>
      <c r="AG1852" s="13"/>
      <c r="AH1852" s="13"/>
      <c r="AI1852" s="13"/>
      <c r="AJ1852" s="13"/>
      <c r="AK1852" s="13"/>
      <c r="AL1852" s="13"/>
      <c r="AM1852" s="13"/>
      <c r="AN1852" s="13"/>
      <c r="AO1852" s="13"/>
      <c r="AP1852" s="13"/>
      <c r="AQ1852" s="13"/>
      <c r="AR1852" s="13"/>
      <c r="AS1852" s="13"/>
      <c r="AT1852" s="13"/>
      <c r="AU1852" s="13"/>
      <c r="AV1852" s="13"/>
      <c r="AW1852" s="13"/>
      <c r="AX1852" s="13"/>
      <c r="AY1852" s="13"/>
      <c r="AZ1852" s="13"/>
      <c r="BA1852" s="13"/>
      <c r="BB1852" s="13"/>
      <c r="BC1852" s="13"/>
      <c r="BD1852" s="13"/>
      <c r="BE1852" s="13"/>
      <c r="BF1852" s="13"/>
      <c r="BG1852" s="13"/>
    </row>
    <row r="1853" spans="1:59" x14ac:dyDescent="0.35">
      <c r="A1853" s="13"/>
      <c r="B1853" s="13"/>
      <c r="C1853" s="13"/>
      <c r="D1853" s="13"/>
      <c r="E1853" s="13"/>
      <c r="F1853" s="13"/>
      <c r="G1853" s="13"/>
      <c r="H1853" s="13"/>
      <c r="I1853" s="13"/>
      <c r="J1853" s="13"/>
      <c r="K1853" s="13"/>
      <c r="L1853" s="13"/>
      <c r="M1853" s="13"/>
      <c r="N1853" s="13"/>
      <c r="O1853" s="13"/>
      <c r="P1853" s="13"/>
      <c r="Q1853" s="13"/>
      <c r="R1853" s="13"/>
      <c r="S1853" s="13"/>
      <c r="T1853" s="13"/>
      <c r="U1853" s="13"/>
      <c r="V1853" s="13"/>
      <c r="W1853" s="13"/>
      <c r="X1853" s="13"/>
      <c r="Y1853" s="13"/>
      <c r="Z1853" s="13"/>
      <c r="AA1853" s="13"/>
      <c r="AB1853" s="13"/>
      <c r="AC1853" s="13"/>
      <c r="AD1853" s="13"/>
      <c r="AE1853" s="13"/>
      <c r="AF1853" s="13"/>
      <c r="AG1853" s="13"/>
      <c r="AH1853" s="13"/>
      <c r="AI1853" s="13"/>
      <c r="AJ1853" s="13"/>
      <c r="AK1853" s="13"/>
      <c r="AL1853" s="13"/>
      <c r="AM1853" s="13"/>
      <c r="AN1853" s="13"/>
      <c r="AO1853" s="13"/>
      <c r="AP1853" s="13"/>
      <c r="AQ1853" s="13"/>
      <c r="AR1853" s="13"/>
      <c r="AS1853" s="13"/>
      <c r="AT1853" s="13"/>
      <c r="AU1853" s="13"/>
      <c r="AV1853" s="13"/>
      <c r="AW1853" s="13"/>
      <c r="AX1853" s="13"/>
      <c r="AY1853" s="13"/>
      <c r="AZ1853" s="13"/>
      <c r="BA1853" s="13"/>
      <c r="BB1853" s="13"/>
      <c r="BC1853" s="13"/>
      <c r="BD1853" s="13"/>
      <c r="BE1853" s="13"/>
      <c r="BF1853" s="13"/>
      <c r="BG1853" s="13"/>
    </row>
    <row r="1854" spans="1:59" x14ac:dyDescent="0.35">
      <c r="A1854" s="13"/>
      <c r="B1854" s="13"/>
      <c r="C1854" s="13"/>
      <c r="D1854" s="13"/>
      <c r="E1854" s="13"/>
      <c r="F1854" s="13"/>
      <c r="G1854" s="13"/>
      <c r="H1854" s="13"/>
      <c r="I1854" s="13"/>
      <c r="J1854" s="13"/>
      <c r="K1854" s="13"/>
      <c r="L1854" s="13"/>
      <c r="M1854" s="13"/>
      <c r="N1854" s="13"/>
      <c r="O1854" s="13"/>
      <c r="P1854" s="13"/>
      <c r="Q1854" s="13"/>
      <c r="R1854" s="13"/>
      <c r="S1854" s="13"/>
      <c r="T1854" s="13"/>
      <c r="U1854" s="13"/>
      <c r="V1854" s="13"/>
      <c r="W1854" s="13"/>
      <c r="X1854" s="13"/>
      <c r="Y1854" s="13"/>
      <c r="Z1854" s="13"/>
      <c r="AA1854" s="13"/>
      <c r="AB1854" s="13"/>
      <c r="AC1854" s="13"/>
      <c r="AD1854" s="13"/>
      <c r="AE1854" s="13"/>
      <c r="AF1854" s="13"/>
      <c r="AG1854" s="13"/>
      <c r="AH1854" s="13"/>
      <c r="AI1854" s="13"/>
      <c r="AJ1854" s="13"/>
      <c r="AK1854" s="13"/>
      <c r="AL1854" s="13"/>
      <c r="AM1854" s="13"/>
      <c r="AN1854" s="13"/>
      <c r="AO1854" s="13"/>
      <c r="AP1854" s="13"/>
      <c r="AQ1854" s="13"/>
      <c r="AR1854" s="13"/>
      <c r="AS1854" s="13"/>
      <c r="AT1854" s="13"/>
      <c r="AU1854" s="13"/>
      <c r="AV1854" s="13"/>
      <c r="AW1854" s="13"/>
      <c r="AX1854" s="13"/>
      <c r="AY1854" s="13"/>
      <c r="AZ1854" s="13"/>
      <c r="BA1854" s="13"/>
      <c r="BB1854" s="13"/>
      <c r="BC1854" s="13"/>
      <c r="BD1854" s="13"/>
      <c r="BE1854" s="13"/>
      <c r="BF1854" s="13"/>
      <c r="BG1854" s="13"/>
    </row>
    <row r="1855" spans="1:59" x14ac:dyDescent="0.35">
      <c r="A1855" s="13"/>
      <c r="B1855" s="13"/>
      <c r="C1855" s="13"/>
      <c r="D1855" s="13"/>
      <c r="E1855" s="13"/>
      <c r="F1855" s="13"/>
      <c r="G1855" s="13"/>
      <c r="H1855" s="13"/>
      <c r="I1855" s="13"/>
      <c r="J1855" s="13"/>
      <c r="K1855" s="13"/>
      <c r="L1855" s="13"/>
      <c r="M1855" s="13"/>
      <c r="N1855" s="13"/>
      <c r="O1855" s="13"/>
      <c r="P1855" s="13"/>
      <c r="Q1855" s="13"/>
      <c r="R1855" s="13"/>
      <c r="S1855" s="13"/>
      <c r="T1855" s="13"/>
      <c r="U1855" s="13"/>
      <c r="V1855" s="13"/>
      <c r="W1855" s="13"/>
      <c r="X1855" s="13"/>
      <c r="Y1855" s="13"/>
      <c r="Z1855" s="13"/>
      <c r="AA1855" s="13"/>
      <c r="AB1855" s="13"/>
      <c r="AC1855" s="13"/>
      <c r="AD1855" s="13"/>
      <c r="AE1855" s="13"/>
      <c r="AF1855" s="13"/>
      <c r="AG1855" s="13"/>
      <c r="AH1855" s="13"/>
      <c r="AI1855" s="13"/>
      <c r="AJ1855" s="13"/>
      <c r="AK1855" s="13"/>
      <c r="AL1855" s="13"/>
      <c r="AM1855" s="13"/>
      <c r="AN1855" s="13"/>
      <c r="AO1855" s="13"/>
      <c r="AP1855" s="13"/>
      <c r="AQ1855" s="13"/>
      <c r="AR1855" s="13"/>
      <c r="AS1855" s="13"/>
      <c r="AT1855" s="13"/>
      <c r="AU1855" s="13"/>
      <c r="AV1855" s="13"/>
      <c r="AW1855" s="13"/>
      <c r="AX1855" s="13"/>
      <c r="AY1855" s="13"/>
      <c r="AZ1855" s="13"/>
      <c r="BA1855" s="13"/>
      <c r="BB1855" s="13"/>
      <c r="BC1855" s="13"/>
      <c r="BD1855" s="13"/>
      <c r="BE1855" s="13"/>
      <c r="BF1855" s="13"/>
      <c r="BG1855" s="13"/>
    </row>
    <row r="1856" spans="1:59" x14ac:dyDescent="0.35">
      <c r="A1856" s="13"/>
      <c r="B1856" s="13"/>
      <c r="C1856" s="13"/>
      <c r="D1856" s="13"/>
      <c r="E1856" s="13"/>
      <c r="F1856" s="13"/>
      <c r="G1856" s="13"/>
      <c r="H1856" s="13"/>
      <c r="I1856" s="13"/>
      <c r="J1856" s="13"/>
      <c r="K1856" s="13"/>
      <c r="L1856" s="13"/>
      <c r="M1856" s="13"/>
      <c r="N1856" s="13"/>
      <c r="O1856" s="13"/>
      <c r="P1856" s="13"/>
      <c r="Q1856" s="13"/>
      <c r="R1856" s="13"/>
      <c r="S1856" s="13"/>
      <c r="T1856" s="13"/>
      <c r="U1856" s="13"/>
      <c r="V1856" s="13"/>
      <c r="W1856" s="13"/>
      <c r="X1856" s="13"/>
      <c r="Y1856" s="13"/>
      <c r="Z1856" s="13"/>
      <c r="AA1856" s="13"/>
      <c r="AB1856" s="13"/>
      <c r="AC1856" s="13"/>
      <c r="AD1856" s="13"/>
      <c r="AE1856" s="13"/>
      <c r="AF1856" s="13"/>
      <c r="AG1856" s="13"/>
      <c r="AH1856" s="13"/>
      <c r="AI1856" s="13"/>
      <c r="AJ1856" s="13"/>
      <c r="AK1856" s="13"/>
      <c r="AL1856" s="13"/>
      <c r="AM1856" s="13"/>
      <c r="AN1856" s="13"/>
      <c r="AO1856" s="13"/>
      <c r="AP1856" s="13"/>
      <c r="AQ1856" s="13"/>
      <c r="AR1856" s="13"/>
      <c r="AS1856" s="13"/>
      <c r="AT1856" s="13"/>
      <c r="AU1856" s="13"/>
      <c r="AV1856" s="13"/>
      <c r="AW1856" s="13"/>
      <c r="AX1856" s="13"/>
      <c r="AY1856" s="13"/>
      <c r="AZ1856" s="13"/>
      <c r="BA1856" s="13"/>
      <c r="BB1856" s="13"/>
      <c r="BC1856" s="13"/>
      <c r="BD1856" s="13"/>
      <c r="BE1856" s="13"/>
      <c r="BF1856" s="13"/>
      <c r="BG1856" s="13"/>
    </row>
    <row r="1857" spans="1:59" x14ac:dyDescent="0.35">
      <c r="A1857" s="13"/>
      <c r="B1857" s="13"/>
      <c r="C1857" s="13"/>
      <c r="D1857" s="13"/>
      <c r="E1857" s="13"/>
      <c r="F1857" s="13"/>
      <c r="G1857" s="13"/>
      <c r="H1857" s="13"/>
      <c r="I1857" s="13"/>
      <c r="J1857" s="13"/>
      <c r="K1857" s="13"/>
      <c r="L1857" s="13"/>
      <c r="M1857" s="13"/>
      <c r="N1857" s="13"/>
      <c r="O1857" s="13"/>
      <c r="P1857" s="13"/>
      <c r="Q1857" s="13"/>
      <c r="R1857" s="13"/>
      <c r="S1857" s="13"/>
      <c r="T1857" s="13"/>
      <c r="U1857" s="13"/>
      <c r="V1857" s="13"/>
      <c r="W1857" s="13"/>
      <c r="X1857" s="13"/>
      <c r="Y1857" s="13"/>
      <c r="Z1857" s="13"/>
      <c r="AA1857" s="13"/>
      <c r="AB1857" s="13"/>
      <c r="AC1857" s="13"/>
      <c r="AD1857" s="13"/>
      <c r="AE1857" s="13"/>
      <c r="AF1857" s="13"/>
      <c r="AG1857" s="13"/>
      <c r="AH1857" s="13"/>
      <c r="AI1857" s="13"/>
      <c r="AJ1857" s="13"/>
      <c r="AK1857" s="13"/>
      <c r="AL1857" s="13"/>
      <c r="AM1857" s="13"/>
      <c r="AN1857" s="13"/>
      <c r="AO1857" s="13"/>
      <c r="AP1857" s="13"/>
      <c r="AQ1857" s="13"/>
      <c r="AR1857" s="13"/>
      <c r="AS1857" s="13"/>
      <c r="AT1857" s="13"/>
      <c r="AU1857" s="13"/>
      <c r="AV1857" s="13"/>
      <c r="AW1857" s="13"/>
      <c r="AX1857" s="13"/>
      <c r="AY1857" s="13"/>
      <c r="AZ1857" s="13"/>
      <c r="BA1857" s="13"/>
      <c r="BB1857" s="13"/>
      <c r="BC1857" s="13"/>
      <c r="BD1857" s="13"/>
      <c r="BE1857" s="13"/>
      <c r="BF1857" s="13"/>
      <c r="BG1857" s="13"/>
    </row>
    <row r="1858" spans="1:59" x14ac:dyDescent="0.35">
      <c r="A1858" s="13"/>
      <c r="B1858" s="13"/>
      <c r="C1858" s="13"/>
      <c r="D1858" s="13"/>
      <c r="E1858" s="13"/>
      <c r="F1858" s="13"/>
      <c r="G1858" s="13"/>
      <c r="H1858" s="13"/>
      <c r="I1858" s="13"/>
      <c r="J1858" s="13"/>
      <c r="K1858" s="13"/>
      <c r="L1858" s="13"/>
      <c r="M1858" s="13"/>
      <c r="N1858" s="13"/>
      <c r="O1858" s="13"/>
      <c r="P1858" s="13"/>
      <c r="Q1858" s="13"/>
      <c r="R1858" s="13"/>
      <c r="S1858" s="13"/>
      <c r="T1858" s="13"/>
      <c r="U1858" s="13"/>
      <c r="V1858" s="13"/>
      <c r="W1858" s="13"/>
      <c r="X1858" s="13"/>
      <c r="Y1858" s="13"/>
      <c r="Z1858" s="13"/>
      <c r="AA1858" s="13"/>
      <c r="AB1858" s="13"/>
      <c r="AC1858" s="13"/>
      <c r="AD1858" s="13"/>
      <c r="AE1858" s="13"/>
      <c r="AF1858" s="13"/>
      <c r="AG1858" s="13"/>
      <c r="AH1858" s="13"/>
      <c r="AI1858" s="13"/>
      <c r="AJ1858" s="13"/>
      <c r="AK1858" s="13"/>
      <c r="AL1858" s="13"/>
      <c r="AM1858" s="13"/>
      <c r="AN1858" s="13"/>
      <c r="AO1858" s="13"/>
      <c r="AP1858" s="13"/>
      <c r="AQ1858" s="13"/>
      <c r="AR1858" s="13"/>
      <c r="AS1858" s="13"/>
      <c r="AT1858" s="13"/>
      <c r="AU1858" s="13"/>
      <c r="AV1858" s="13"/>
      <c r="AW1858" s="13"/>
      <c r="AX1858" s="13"/>
      <c r="AY1858" s="13"/>
      <c r="AZ1858" s="13"/>
      <c r="BA1858" s="13"/>
      <c r="BB1858" s="13"/>
      <c r="BC1858" s="13"/>
      <c r="BD1858" s="13"/>
      <c r="BE1858" s="13"/>
      <c r="BF1858" s="13"/>
      <c r="BG1858" s="13"/>
    </row>
    <row r="1859" spans="1:59" x14ac:dyDescent="0.35">
      <c r="A1859" s="13"/>
      <c r="B1859" s="13"/>
      <c r="C1859" s="13"/>
      <c r="D1859" s="13"/>
      <c r="E1859" s="13"/>
      <c r="F1859" s="13"/>
      <c r="G1859" s="13"/>
      <c r="H1859" s="13"/>
      <c r="I1859" s="13"/>
      <c r="J1859" s="13"/>
      <c r="K1859" s="13"/>
      <c r="L1859" s="13"/>
      <c r="M1859" s="13"/>
      <c r="N1859" s="13"/>
      <c r="O1859" s="13"/>
      <c r="P1859" s="13"/>
      <c r="Q1859" s="13"/>
      <c r="R1859" s="13"/>
      <c r="S1859" s="13"/>
      <c r="T1859" s="13"/>
      <c r="U1859" s="13"/>
      <c r="V1859" s="13"/>
      <c r="W1859" s="13"/>
      <c r="X1859" s="13"/>
      <c r="Y1859" s="13"/>
      <c r="Z1859" s="13"/>
      <c r="AA1859" s="13"/>
      <c r="AB1859" s="13"/>
      <c r="AC1859" s="13"/>
      <c r="AD1859" s="13"/>
      <c r="AE1859" s="13"/>
      <c r="AF1859" s="13"/>
      <c r="AG1859" s="13"/>
      <c r="AH1859" s="13"/>
      <c r="AI1859" s="13"/>
      <c r="AJ1859" s="13"/>
      <c r="AK1859" s="13"/>
      <c r="AL1859" s="13"/>
      <c r="AM1859" s="13"/>
      <c r="AN1859" s="13"/>
      <c r="AO1859" s="13"/>
      <c r="AP1859" s="13"/>
      <c r="AQ1859" s="13"/>
      <c r="AR1859" s="13"/>
      <c r="AS1859" s="13"/>
      <c r="AT1859" s="13"/>
      <c r="AU1859" s="13"/>
      <c r="AV1859" s="13"/>
      <c r="AW1859" s="13"/>
      <c r="AX1859" s="13"/>
      <c r="AY1859" s="13"/>
      <c r="AZ1859" s="13"/>
      <c r="BA1859" s="13"/>
      <c r="BB1859" s="13"/>
      <c r="BC1859" s="13"/>
      <c r="BD1859" s="13"/>
      <c r="BE1859" s="13"/>
      <c r="BF1859" s="13"/>
      <c r="BG1859" s="13"/>
    </row>
    <row r="1860" spans="1:59" x14ac:dyDescent="0.35">
      <c r="A1860" s="13"/>
      <c r="B1860" s="13"/>
      <c r="C1860" s="13"/>
      <c r="D1860" s="13"/>
      <c r="E1860" s="13"/>
      <c r="F1860" s="13"/>
      <c r="G1860" s="13"/>
      <c r="H1860" s="13"/>
      <c r="I1860" s="13"/>
      <c r="J1860" s="13"/>
      <c r="K1860" s="13"/>
      <c r="L1860" s="13"/>
      <c r="M1860" s="13"/>
      <c r="N1860" s="13"/>
      <c r="O1860" s="13"/>
      <c r="P1860" s="13"/>
      <c r="Q1860" s="13"/>
      <c r="R1860" s="13"/>
      <c r="S1860" s="13"/>
      <c r="T1860" s="13"/>
      <c r="U1860" s="13"/>
      <c r="V1860" s="13"/>
      <c r="W1860" s="13"/>
      <c r="X1860" s="13"/>
      <c r="Y1860" s="13"/>
      <c r="Z1860" s="13"/>
      <c r="AA1860" s="13"/>
      <c r="AB1860" s="13"/>
      <c r="AC1860" s="13"/>
      <c r="AD1860" s="13"/>
      <c r="AE1860" s="13"/>
      <c r="AF1860" s="13"/>
      <c r="AG1860" s="13"/>
      <c r="AH1860" s="13"/>
      <c r="AI1860" s="13"/>
      <c r="AJ1860" s="13"/>
      <c r="AK1860" s="13"/>
      <c r="AL1860" s="13"/>
      <c r="AM1860" s="13"/>
      <c r="AN1860" s="13"/>
      <c r="AO1860" s="13"/>
      <c r="AP1860" s="13"/>
      <c r="AQ1860" s="13"/>
      <c r="AR1860" s="13"/>
      <c r="AS1860" s="13"/>
      <c r="AT1860" s="13"/>
      <c r="AU1860" s="13"/>
      <c r="AV1860" s="13"/>
      <c r="AW1860" s="13"/>
      <c r="AX1860" s="13"/>
      <c r="AY1860" s="13"/>
      <c r="AZ1860" s="13"/>
      <c r="BA1860" s="13"/>
      <c r="BB1860" s="13"/>
      <c r="BC1860" s="13"/>
      <c r="BD1860" s="13"/>
      <c r="BE1860" s="13"/>
      <c r="BF1860" s="13"/>
      <c r="BG1860" s="13"/>
    </row>
    <row r="1861" spans="1:59" x14ac:dyDescent="0.35">
      <c r="A1861" s="13"/>
      <c r="B1861" s="13"/>
      <c r="C1861" s="13"/>
      <c r="D1861" s="13"/>
      <c r="E1861" s="13"/>
      <c r="F1861" s="13"/>
      <c r="G1861" s="13"/>
      <c r="H1861" s="13"/>
      <c r="I1861" s="13"/>
      <c r="J1861" s="13"/>
      <c r="K1861" s="13"/>
      <c r="L1861" s="13"/>
      <c r="M1861" s="13"/>
      <c r="N1861" s="13"/>
      <c r="O1861" s="13"/>
      <c r="P1861" s="13"/>
      <c r="Q1861" s="13"/>
      <c r="R1861" s="13"/>
      <c r="S1861" s="13"/>
      <c r="T1861" s="13"/>
      <c r="U1861" s="13"/>
      <c r="V1861" s="13"/>
      <c r="W1861" s="13"/>
      <c r="X1861" s="13"/>
      <c r="Y1861" s="13"/>
      <c r="Z1861" s="13"/>
      <c r="AA1861" s="13"/>
      <c r="AB1861" s="13"/>
      <c r="AC1861" s="13"/>
      <c r="AD1861" s="13"/>
      <c r="AE1861" s="13"/>
      <c r="AF1861" s="13"/>
      <c r="AG1861" s="13"/>
      <c r="AH1861" s="13"/>
      <c r="AI1861" s="13"/>
      <c r="AJ1861" s="13"/>
      <c r="AK1861" s="13"/>
      <c r="AL1861" s="13"/>
      <c r="AM1861" s="13"/>
      <c r="AN1861" s="13"/>
      <c r="AO1861" s="13"/>
      <c r="AP1861" s="13"/>
      <c r="AQ1861" s="13"/>
      <c r="AR1861" s="13"/>
      <c r="AS1861" s="13"/>
      <c r="AT1861" s="13"/>
      <c r="AU1861" s="13"/>
      <c r="AV1861" s="13"/>
      <c r="AW1861" s="13"/>
      <c r="AX1861" s="13"/>
      <c r="AY1861" s="13"/>
      <c r="AZ1861" s="13"/>
      <c r="BA1861" s="13"/>
      <c r="BB1861" s="13"/>
      <c r="BC1861" s="13"/>
      <c r="BD1861" s="13"/>
      <c r="BE1861" s="13"/>
      <c r="BF1861" s="13"/>
      <c r="BG1861" s="13"/>
    </row>
    <row r="1862" spans="1:59" x14ac:dyDescent="0.35">
      <c r="A1862" s="13"/>
      <c r="B1862" s="13"/>
      <c r="C1862" s="13"/>
      <c r="D1862" s="13"/>
      <c r="E1862" s="13"/>
      <c r="F1862" s="13"/>
      <c r="G1862" s="13"/>
      <c r="H1862" s="13"/>
      <c r="I1862" s="13"/>
      <c r="J1862" s="13"/>
      <c r="K1862" s="13"/>
      <c r="L1862" s="13"/>
      <c r="M1862" s="13"/>
      <c r="N1862" s="13"/>
      <c r="O1862" s="13"/>
      <c r="P1862" s="13"/>
      <c r="Q1862" s="13"/>
      <c r="R1862" s="13"/>
      <c r="S1862" s="13"/>
      <c r="T1862" s="13"/>
      <c r="U1862" s="13"/>
      <c r="V1862" s="13"/>
      <c r="W1862" s="13"/>
      <c r="X1862" s="13"/>
      <c r="Y1862" s="13"/>
      <c r="Z1862" s="13"/>
      <c r="AA1862" s="13"/>
      <c r="AB1862" s="13"/>
      <c r="AC1862" s="13"/>
      <c r="AD1862" s="13"/>
      <c r="AE1862" s="13"/>
      <c r="AF1862" s="13"/>
      <c r="AG1862" s="13"/>
      <c r="AH1862" s="13"/>
      <c r="AI1862" s="13"/>
      <c r="AJ1862" s="13"/>
      <c r="AK1862" s="13"/>
      <c r="AL1862" s="13"/>
      <c r="AM1862" s="13"/>
      <c r="AN1862" s="13"/>
      <c r="AO1862" s="13"/>
      <c r="AP1862" s="13"/>
      <c r="AQ1862" s="13"/>
      <c r="AR1862" s="13"/>
      <c r="AS1862" s="13"/>
      <c r="AT1862" s="13"/>
      <c r="AU1862" s="13"/>
      <c r="AV1862" s="13"/>
      <c r="AW1862" s="13"/>
      <c r="AX1862" s="13"/>
      <c r="AY1862" s="13"/>
      <c r="AZ1862" s="13"/>
      <c r="BA1862" s="13"/>
      <c r="BB1862" s="13"/>
      <c r="BC1862" s="13"/>
      <c r="BD1862" s="13"/>
      <c r="BE1862" s="13"/>
      <c r="BF1862" s="13"/>
      <c r="BG1862" s="13"/>
    </row>
    <row r="1863" spans="1:59" x14ac:dyDescent="0.35">
      <c r="A1863" s="13"/>
      <c r="B1863" s="13"/>
      <c r="C1863" s="13"/>
      <c r="D1863" s="13"/>
      <c r="E1863" s="13"/>
      <c r="F1863" s="13"/>
      <c r="G1863" s="13"/>
      <c r="H1863" s="13"/>
      <c r="I1863" s="13"/>
      <c r="J1863" s="13"/>
      <c r="K1863" s="13"/>
      <c r="L1863" s="13"/>
      <c r="M1863" s="13"/>
      <c r="N1863" s="13"/>
      <c r="O1863" s="13"/>
      <c r="P1863" s="13"/>
      <c r="Q1863" s="13"/>
      <c r="R1863" s="13"/>
      <c r="S1863" s="13"/>
      <c r="T1863" s="13"/>
      <c r="U1863" s="13"/>
      <c r="V1863" s="13"/>
      <c r="W1863" s="13"/>
      <c r="X1863" s="13"/>
      <c r="Y1863" s="13"/>
      <c r="Z1863" s="13"/>
      <c r="AA1863" s="13"/>
      <c r="AB1863" s="13"/>
      <c r="AC1863" s="13"/>
      <c r="AD1863" s="13"/>
      <c r="AE1863" s="13"/>
      <c r="AF1863" s="13"/>
      <c r="AG1863" s="13"/>
      <c r="AH1863" s="13"/>
      <c r="AI1863" s="13"/>
      <c r="AJ1863" s="13"/>
      <c r="AK1863" s="13"/>
      <c r="AL1863" s="13"/>
      <c r="AM1863" s="13"/>
      <c r="AN1863" s="13"/>
      <c r="AO1863" s="13"/>
      <c r="AP1863" s="13"/>
      <c r="AQ1863" s="13"/>
      <c r="AR1863" s="13"/>
      <c r="AS1863" s="13"/>
      <c r="AT1863" s="13"/>
      <c r="AU1863" s="13"/>
      <c r="AV1863" s="13"/>
      <c r="AW1863" s="13"/>
      <c r="AX1863" s="13"/>
      <c r="AY1863" s="13"/>
      <c r="AZ1863" s="13"/>
      <c r="BA1863" s="13"/>
      <c r="BB1863" s="13"/>
      <c r="BC1863" s="13"/>
      <c r="BD1863" s="13"/>
      <c r="BE1863" s="13"/>
      <c r="BF1863" s="13"/>
      <c r="BG1863" s="13"/>
    </row>
    <row r="1864" spans="1:59" x14ac:dyDescent="0.35">
      <c r="A1864" s="13"/>
      <c r="B1864" s="13"/>
      <c r="C1864" s="13"/>
      <c r="D1864" s="13"/>
      <c r="E1864" s="13"/>
      <c r="F1864" s="13"/>
      <c r="G1864" s="13"/>
      <c r="H1864" s="13"/>
      <c r="I1864" s="13"/>
      <c r="J1864" s="13"/>
      <c r="K1864" s="13"/>
      <c r="L1864" s="13"/>
      <c r="M1864" s="13"/>
      <c r="N1864" s="13"/>
      <c r="O1864" s="13"/>
      <c r="P1864" s="13"/>
      <c r="Q1864" s="13"/>
      <c r="R1864" s="13"/>
      <c r="S1864" s="13"/>
      <c r="T1864" s="13"/>
      <c r="U1864" s="13"/>
      <c r="V1864" s="13"/>
      <c r="W1864" s="13"/>
      <c r="X1864" s="13"/>
      <c r="Y1864" s="13"/>
      <c r="Z1864" s="13"/>
      <c r="AA1864" s="13"/>
      <c r="AB1864" s="13"/>
      <c r="AC1864" s="13"/>
      <c r="AD1864" s="13"/>
      <c r="AE1864" s="13"/>
      <c r="AF1864" s="13"/>
      <c r="AG1864" s="13"/>
      <c r="AH1864" s="13"/>
      <c r="AI1864" s="13"/>
      <c r="AJ1864" s="13"/>
      <c r="AK1864" s="13"/>
      <c r="AL1864" s="13"/>
      <c r="AM1864" s="13"/>
      <c r="AN1864" s="13"/>
      <c r="AO1864" s="13"/>
      <c r="AP1864" s="13"/>
      <c r="AQ1864" s="13"/>
      <c r="AR1864" s="13"/>
      <c r="AS1864" s="13"/>
      <c r="AT1864" s="13"/>
      <c r="AU1864" s="13"/>
      <c r="AV1864" s="13"/>
      <c r="AW1864" s="13"/>
      <c r="AX1864" s="13"/>
      <c r="AY1864" s="13"/>
      <c r="AZ1864" s="13"/>
      <c r="BA1864" s="13"/>
      <c r="BB1864" s="13"/>
      <c r="BC1864" s="13"/>
      <c r="BD1864" s="13"/>
      <c r="BE1864" s="13"/>
      <c r="BF1864" s="13"/>
      <c r="BG1864" s="13"/>
    </row>
    <row r="1865" spans="1:59" x14ac:dyDescent="0.35">
      <c r="A1865" s="13"/>
      <c r="B1865" s="13"/>
      <c r="C1865" s="13"/>
      <c r="D1865" s="13"/>
      <c r="E1865" s="13"/>
      <c r="F1865" s="13"/>
      <c r="G1865" s="13"/>
      <c r="H1865" s="13"/>
      <c r="I1865" s="13"/>
      <c r="J1865" s="13"/>
      <c r="K1865" s="13"/>
      <c r="L1865" s="13"/>
      <c r="M1865" s="13"/>
      <c r="N1865" s="13"/>
      <c r="O1865" s="13"/>
      <c r="P1865" s="13"/>
      <c r="Q1865" s="13"/>
      <c r="R1865" s="13"/>
      <c r="S1865" s="13"/>
      <c r="T1865" s="13"/>
      <c r="U1865" s="13"/>
      <c r="V1865" s="13"/>
      <c r="W1865" s="13"/>
      <c r="X1865" s="13"/>
      <c r="Y1865" s="13"/>
      <c r="Z1865" s="13"/>
      <c r="AA1865" s="13"/>
      <c r="AB1865" s="13"/>
      <c r="AC1865" s="13"/>
      <c r="AD1865" s="13"/>
      <c r="AE1865" s="13"/>
      <c r="AF1865" s="13"/>
      <c r="AG1865" s="13"/>
      <c r="AH1865" s="13"/>
      <c r="AI1865" s="13"/>
      <c r="AJ1865" s="13"/>
      <c r="AK1865" s="13"/>
      <c r="AL1865" s="13"/>
      <c r="AM1865" s="13"/>
      <c r="AN1865" s="13"/>
      <c r="AO1865" s="13"/>
      <c r="AP1865" s="13"/>
      <c r="AQ1865" s="13"/>
      <c r="AR1865" s="13"/>
      <c r="AS1865" s="13"/>
      <c r="AT1865" s="13"/>
      <c r="AU1865" s="13"/>
      <c r="AV1865" s="13"/>
      <c r="AW1865" s="13"/>
      <c r="AX1865" s="13"/>
      <c r="AY1865" s="13"/>
      <c r="AZ1865" s="13"/>
      <c r="BA1865" s="13"/>
      <c r="BB1865" s="13"/>
      <c r="BC1865" s="13"/>
      <c r="BD1865" s="13"/>
      <c r="BE1865" s="13"/>
      <c r="BF1865" s="13"/>
      <c r="BG1865" s="13"/>
    </row>
    <row r="1866" spans="1:59" x14ac:dyDescent="0.35">
      <c r="A1866" s="13"/>
      <c r="B1866" s="13"/>
      <c r="C1866" s="13"/>
      <c r="D1866" s="13"/>
      <c r="E1866" s="13"/>
      <c r="F1866" s="13"/>
      <c r="G1866" s="13"/>
      <c r="H1866" s="13"/>
      <c r="I1866" s="13"/>
      <c r="J1866" s="13"/>
      <c r="K1866" s="13"/>
      <c r="L1866" s="13"/>
      <c r="M1866" s="13"/>
      <c r="N1866" s="13"/>
      <c r="O1866" s="13"/>
      <c r="P1866" s="13"/>
      <c r="Q1866" s="13"/>
      <c r="R1866" s="13"/>
      <c r="S1866" s="13"/>
      <c r="T1866" s="13"/>
      <c r="U1866" s="13"/>
      <c r="V1866" s="13"/>
      <c r="W1866" s="13"/>
      <c r="X1866" s="13"/>
      <c r="Y1866" s="13"/>
      <c r="Z1866" s="13"/>
      <c r="AA1866" s="13"/>
      <c r="AB1866" s="13"/>
      <c r="AC1866" s="13"/>
      <c r="AD1866" s="13"/>
      <c r="AE1866" s="13"/>
      <c r="AF1866" s="13"/>
      <c r="AG1866" s="13"/>
      <c r="AH1866" s="13"/>
      <c r="AI1866" s="13"/>
      <c r="AJ1866" s="13"/>
      <c r="AK1866" s="13"/>
      <c r="AL1866" s="13"/>
      <c r="AM1866" s="13"/>
      <c r="AN1866" s="13"/>
      <c r="AO1866" s="13"/>
      <c r="AP1866" s="13"/>
      <c r="AQ1866" s="13"/>
      <c r="AR1866" s="13"/>
      <c r="AS1866" s="13"/>
      <c r="AT1866" s="13"/>
      <c r="AU1866" s="13"/>
      <c r="AV1866" s="13"/>
      <c r="AW1866" s="13"/>
      <c r="AX1866" s="13"/>
      <c r="AY1866" s="13"/>
      <c r="AZ1866" s="13"/>
      <c r="BA1866" s="13"/>
      <c r="BB1866" s="13"/>
      <c r="BC1866" s="13"/>
      <c r="BD1866" s="13"/>
      <c r="BE1866" s="13"/>
      <c r="BF1866" s="13"/>
      <c r="BG1866" s="13"/>
    </row>
    <row r="1867" spans="1:59" x14ac:dyDescent="0.35">
      <c r="A1867" s="13"/>
      <c r="B1867" s="13"/>
      <c r="C1867" s="13"/>
      <c r="D1867" s="13"/>
      <c r="E1867" s="13"/>
      <c r="F1867" s="13"/>
      <c r="G1867" s="13"/>
      <c r="H1867" s="13"/>
      <c r="I1867" s="13"/>
      <c r="J1867" s="13"/>
      <c r="K1867" s="13"/>
      <c r="L1867" s="13"/>
      <c r="M1867" s="13"/>
      <c r="N1867" s="13"/>
      <c r="O1867" s="13"/>
      <c r="P1867" s="13"/>
      <c r="Q1867" s="13"/>
      <c r="R1867" s="13"/>
      <c r="S1867" s="13"/>
      <c r="T1867" s="13"/>
      <c r="U1867" s="13"/>
      <c r="V1867" s="13"/>
      <c r="W1867" s="13"/>
      <c r="X1867" s="13"/>
      <c r="Y1867" s="13"/>
      <c r="Z1867" s="13"/>
      <c r="AA1867" s="13"/>
      <c r="AB1867" s="13"/>
      <c r="AC1867" s="13"/>
      <c r="AD1867" s="13"/>
      <c r="AE1867" s="13"/>
      <c r="AF1867" s="13"/>
      <c r="AG1867" s="13"/>
      <c r="AH1867" s="13"/>
      <c r="AI1867" s="13"/>
      <c r="AJ1867" s="13"/>
      <c r="AK1867" s="13"/>
      <c r="AL1867" s="13"/>
      <c r="AM1867" s="13"/>
      <c r="AN1867" s="13"/>
      <c r="AO1867" s="13"/>
      <c r="AP1867" s="13"/>
      <c r="AQ1867" s="13"/>
      <c r="AR1867" s="13"/>
      <c r="AS1867" s="13"/>
      <c r="AT1867" s="13"/>
      <c r="AU1867" s="13"/>
      <c r="AV1867" s="13"/>
      <c r="AW1867" s="13"/>
      <c r="AX1867" s="13"/>
      <c r="AY1867" s="13"/>
      <c r="AZ1867" s="13"/>
      <c r="BA1867" s="13"/>
      <c r="BB1867" s="13"/>
      <c r="BC1867" s="13"/>
      <c r="BD1867" s="13"/>
      <c r="BE1867" s="13"/>
      <c r="BF1867" s="13"/>
      <c r="BG1867" s="13"/>
    </row>
    <row r="1868" spans="1:59" x14ac:dyDescent="0.35">
      <c r="A1868" s="13"/>
      <c r="B1868" s="13"/>
      <c r="C1868" s="13"/>
      <c r="D1868" s="13"/>
      <c r="E1868" s="13"/>
      <c r="F1868" s="13"/>
      <c r="G1868" s="13"/>
      <c r="H1868" s="13"/>
      <c r="I1868" s="13"/>
      <c r="J1868" s="13"/>
      <c r="K1868" s="13"/>
      <c r="L1868" s="13"/>
      <c r="M1868" s="13"/>
      <c r="N1868" s="13"/>
      <c r="O1868" s="13"/>
      <c r="P1868" s="13"/>
      <c r="Q1868" s="13"/>
      <c r="R1868" s="13"/>
      <c r="S1868" s="13"/>
      <c r="T1868" s="13"/>
      <c r="U1868" s="13"/>
      <c r="V1868" s="13"/>
      <c r="W1868" s="13"/>
      <c r="X1868" s="13"/>
      <c r="Y1868" s="13"/>
      <c r="Z1868" s="13"/>
      <c r="AA1868" s="13"/>
      <c r="AB1868" s="13"/>
      <c r="AC1868" s="13"/>
      <c r="AD1868" s="13"/>
      <c r="AE1868" s="13"/>
      <c r="AF1868" s="13"/>
      <c r="AG1868" s="13"/>
      <c r="AH1868" s="13"/>
      <c r="AI1868" s="13"/>
      <c r="AJ1868" s="13"/>
      <c r="AK1868" s="13"/>
      <c r="AL1868" s="13"/>
      <c r="AM1868" s="13"/>
      <c r="AN1868" s="13"/>
      <c r="AO1868" s="13"/>
      <c r="AP1868" s="13"/>
      <c r="AQ1868" s="13"/>
      <c r="AR1868" s="13"/>
      <c r="AS1868" s="13"/>
      <c r="AT1868" s="13"/>
      <c r="AU1868" s="13"/>
      <c r="AV1868" s="13"/>
      <c r="AW1868" s="13"/>
      <c r="AX1868" s="13"/>
      <c r="AY1868" s="13"/>
      <c r="AZ1868" s="13"/>
      <c r="BA1868" s="13"/>
      <c r="BB1868" s="13"/>
      <c r="BC1868" s="13"/>
      <c r="BD1868" s="13"/>
      <c r="BE1868" s="13"/>
      <c r="BF1868" s="13"/>
      <c r="BG1868" s="13"/>
    </row>
    <row r="1869" spans="1:59" x14ac:dyDescent="0.35">
      <c r="A1869" s="13"/>
      <c r="B1869" s="13"/>
      <c r="C1869" s="13"/>
      <c r="D1869" s="13"/>
      <c r="E1869" s="13"/>
      <c r="F1869" s="13"/>
      <c r="G1869" s="13"/>
      <c r="H1869" s="13"/>
      <c r="I1869" s="13"/>
      <c r="J1869" s="13"/>
      <c r="K1869" s="13"/>
      <c r="L1869" s="13"/>
      <c r="M1869" s="13"/>
      <c r="N1869" s="13"/>
      <c r="O1869" s="13"/>
      <c r="P1869" s="13"/>
      <c r="Q1869" s="13"/>
      <c r="R1869" s="13"/>
      <c r="S1869" s="13"/>
      <c r="T1869" s="13"/>
      <c r="U1869" s="13"/>
      <c r="V1869" s="13"/>
      <c r="W1869" s="13"/>
      <c r="X1869" s="13"/>
      <c r="Y1869" s="13"/>
      <c r="Z1869" s="13"/>
      <c r="AA1869" s="13"/>
      <c r="AB1869" s="13"/>
      <c r="AC1869" s="13"/>
      <c r="AD1869" s="13"/>
      <c r="AE1869" s="13"/>
      <c r="AF1869" s="13"/>
      <c r="AG1869" s="13"/>
      <c r="AH1869" s="13"/>
      <c r="AI1869" s="13"/>
      <c r="AJ1869" s="13"/>
      <c r="AK1869" s="13"/>
      <c r="AL1869" s="13"/>
      <c r="AM1869" s="13"/>
      <c r="AN1869" s="13"/>
      <c r="AO1869" s="13"/>
      <c r="AP1869" s="13"/>
      <c r="AQ1869" s="13"/>
      <c r="AR1869" s="13"/>
      <c r="AS1869" s="13"/>
      <c r="AT1869" s="13"/>
      <c r="AU1869" s="13"/>
      <c r="AV1869" s="13"/>
      <c r="AW1869" s="13"/>
      <c r="AX1869" s="13"/>
      <c r="AY1869" s="13"/>
      <c r="AZ1869" s="13"/>
      <c r="BA1869" s="13"/>
      <c r="BB1869" s="13"/>
      <c r="BC1869" s="13"/>
      <c r="BD1869" s="13"/>
      <c r="BE1869" s="13"/>
      <c r="BF1869" s="13"/>
      <c r="BG1869" s="13"/>
    </row>
    <row r="1870" spans="1:59" x14ac:dyDescent="0.35">
      <c r="A1870" s="13"/>
      <c r="B1870" s="13"/>
      <c r="C1870" s="13"/>
      <c r="D1870" s="13"/>
      <c r="E1870" s="13"/>
      <c r="F1870" s="13"/>
      <c r="G1870" s="13"/>
      <c r="H1870" s="13"/>
      <c r="I1870" s="13"/>
      <c r="J1870" s="13"/>
      <c r="K1870" s="13"/>
      <c r="L1870" s="13"/>
      <c r="M1870" s="13"/>
      <c r="N1870" s="13"/>
      <c r="O1870" s="13"/>
      <c r="P1870" s="13"/>
      <c r="Q1870" s="13"/>
      <c r="R1870" s="13"/>
      <c r="S1870" s="13"/>
      <c r="T1870" s="13"/>
      <c r="U1870" s="13"/>
      <c r="V1870" s="13"/>
      <c r="W1870" s="13"/>
      <c r="X1870" s="13"/>
      <c r="Y1870" s="13"/>
      <c r="Z1870" s="13"/>
      <c r="AA1870" s="13"/>
      <c r="AB1870" s="13"/>
      <c r="AC1870" s="13"/>
      <c r="AD1870" s="13"/>
      <c r="AE1870" s="13"/>
      <c r="AF1870" s="13"/>
      <c r="AG1870" s="13"/>
      <c r="AH1870" s="13"/>
      <c r="AI1870" s="13"/>
      <c r="AJ1870" s="13"/>
      <c r="AK1870" s="13"/>
      <c r="AL1870" s="13"/>
      <c r="AM1870" s="13"/>
      <c r="AN1870" s="13"/>
      <c r="AO1870" s="13"/>
      <c r="AP1870" s="13"/>
      <c r="AQ1870" s="13"/>
      <c r="AR1870" s="13"/>
      <c r="AS1870" s="13"/>
      <c r="AT1870" s="13"/>
      <c r="AU1870" s="13"/>
      <c r="AV1870" s="13"/>
      <c r="AW1870" s="13"/>
      <c r="AX1870" s="13"/>
      <c r="AY1870" s="13"/>
      <c r="AZ1870" s="13"/>
      <c r="BA1870" s="13"/>
      <c r="BB1870" s="13"/>
      <c r="BC1870" s="13"/>
      <c r="BD1870" s="13"/>
      <c r="BE1870" s="13"/>
      <c r="BF1870" s="13"/>
      <c r="BG1870" s="13"/>
    </row>
    <row r="1871" spans="1:59" x14ac:dyDescent="0.35">
      <c r="A1871" s="13"/>
      <c r="B1871" s="13"/>
      <c r="C1871" s="13"/>
      <c r="D1871" s="13"/>
      <c r="E1871" s="13"/>
      <c r="F1871" s="13"/>
      <c r="G1871" s="13"/>
      <c r="H1871" s="13"/>
      <c r="I1871" s="13"/>
      <c r="J1871" s="13"/>
      <c r="K1871" s="13"/>
      <c r="L1871" s="13"/>
      <c r="M1871" s="13"/>
      <c r="N1871" s="13"/>
      <c r="O1871" s="13"/>
      <c r="P1871" s="13"/>
      <c r="Q1871" s="13"/>
      <c r="R1871" s="13"/>
      <c r="S1871" s="13"/>
      <c r="T1871" s="13"/>
      <c r="U1871" s="13"/>
      <c r="V1871" s="13"/>
      <c r="W1871" s="13"/>
      <c r="X1871" s="13"/>
      <c r="Y1871" s="13"/>
      <c r="Z1871" s="13"/>
      <c r="AA1871" s="13"/>
      <c r="AB1871" s="13"/>
      <c r="AC1871" s="13"/>
      <c r="AD1871" s="13"/>
      <c r="AE1871" s="13"/>
      <c r="AF1871" s="13"/>
      <c r="AG1871" s="13"/>
      <c r="AH1871" s="13"/>
      <c r="AI1871" s="13"/>
      <c r="AJ1871" s="13"/>
      <c r="AK1871" s="13"/>
      <c r="AL1871" s="13"/>
      <c r="AM1871" s="13"/>
      <c r="AN1871" s="13"/>
      <c r="AO1871" s="13"/>
      <c r="AP1871" s="13"/>
      <c r="AQ1871" s="13"/>
      <c r="AR1871" s="13"/>
      <c r="AS1871" s="13"/>
      <c r="AT1871" s="13"/>
      <c r="AU1871" s="13"/>
      <c r="AV1871" s="13"/>
      <c r="AW1871" s="13"/>
      <c r="AX1871" s="13"/>
      <c r="AY1871" s="13"/>
      <c r="AZ1871" s="13"/>
      <c r="BA1871" s="13"/>
      <c r="BB1871" s="13"/>
      <c r="BC1871" s="13"/>
      <c r="BD1871" s="13"/>
      <c r="BE1871" s="13"/>
      <c r="BF1871" s="13"/>
      <c r="BG1871" s="13"/>
    </row>
    <row r="1872" spans="1:59" x14ac:dyDescent="0.35">
      <c r="A1872" s="13"/>
      <c r="B1872" s="13"/>
      <c r="C1872" s="13"/>
      <c r="D1872" s="13"/>
      <c r="E1872" s="13"/>
      <c r="F1872" s="13"/>
      <c r="G1872" s="13"/>
      <c r="H1872" s="13"/>
      <c r="I1872" s="13"/>
      <c r="J1872" s="13"/>
      <c r="K1872" s="13"/>
      <c r="L1872" s="13"/>
      <c r="M1872" s="13"/>
      <c r="N1872" s="13"/>
      <c r="O1872" s="13"/>
      <c r="P1872" s="13"/>
      <c r="Q1872" s="13"/>
      <c r="R1872" s="13"/>
      <c r="S1872" s="13"/>
      <c r="T1872" s="13"/>
      <c r="U1872" s="13"/>
      <c r="V1872" s="13"/>
      <c r="W1872" s="13"/>
      <c r="X1872" s="13"/>
      <c r="Y1872" s="13"/>
      <c r="Z1872" s="13"/>
      <c r="AA1872" s="13"/>
      <c r="AB1872" s="13"/>
      <c r="AC1872" s="13"/>
      <c r="AD1872" s="13"/>
      <c r="AE1872" s="13"/>
      <c r="AF1872" s="13"/>
      <c r="AG1872" s="13"/>
      <c r="AH1872" s="13"/>
      <c r="AI1872" s="13"/>
      <c r="AJ1872" s="13"/>
      <c r="AK1872" s="13"/>
      <c r="AL1872" s="13"/>
      <c r="AM1872" s="13"/>
      <c r="AN1872" s="13"/>
      <c r="AO1872" s="13"/>
      <c r="AP1872" s="13"/>
      <c r="AQ1872" s="13"/>
      <c r="AR1872" s="13"/>
      <c r="AS1872" s="13"/>
      <c r="AT1872" s="13"/>
      <c r="AU1872" s="13"/>
      <c r="AV1872" s="13"/>
      <c r="AW1872" s="13"/>
      <c r="AX1872" s="13"/>
      <c r="AY1872" s="13"/>
      <c r="AZ1872" s="13"/>
      <c r="BA1872" s="13"/>
      <c r="BB1872" s="13"/>
      <c r="BC1872" s="13"/>
      <c r="BD1872" s="13"/>
      <c r="BE1872" s="13"/>
      <c r="BF1872" s="13"/>
      <c r="BG1872" s="13"/>
    </row>
    <row r="1873" spans="1:59" x14ac:dyDescent="0.35">
      <c r="A1873" s="13"/>
      <c r="B1873" s="13"/>
      <c r="C1873" s="13"/>
      <c r="D1873" s="13"/>
      <c r="E1873" s="13"/>
      <c r="F1873" s="13"/>
      <c r="G1873" s="13"/>
      <c r="H1873" s="13"/>
      <c r="I1873" s="13"/>
      <c r="J1873" s="13"/>
      <c r="K1873" s="13"/>
      <c r="L1873" s="13"/>
      <c r="M1873" s="13"/>
      <c r="N1873" s="13"/>
      <c r="O1873" s="13"/>
      <c r="P1873" s="13"/>
      <c r="Q1873" s="13"/>
      <c r="R1873" s="13"/>
      <c r="S1873" s="13"/>
      <c r="T1873" s="13"/>
      <c r="U1873" s="13"/>
      <c r="V1873" s="13"/>
      <c r="W1873" s="13"/>
      <c r="X1873" s="13"/>
      <c r="Y1873" s="13"/>
      <c r="Z1873" s="13"/>
      <c r="AA1873" s="13"/>
      <c r="AB1873" s="13"/>
      <c r="AC1873" s="13"/>
      <c r="AD1873" s="13"/>
      <c r="AE1873" s="13"/>
      <c r="AF1873" s="13"/>
      <c r="AG1873" s="13"/>
      <c r="AH1873" s="13"/>
      <c r="AI1873" s="13"/>
      <c r="AJ1873" s="13"/>
      <c r="AK1873" s="13"/>
      <c r="AL1873" s="13"/>
      <c r="AM1873" s="13"/>
      <c r="AN1873" s="13"/>
      <c r="AO1873" s="13"/>
      <c r="AP1873" s="13"/>
      <c r="AQ1873" s="13"/>
      <c r="AR1873" s="13"/>
      <c r="AS1873" s="13"/>
      <c r="AT1873" s="13"/>
      <c r="AU1873" s="13"/>
      <c r="AV1873" s="13"/>
      <c r="AW1873" s="13"/>
      <c r="AX1873" s="13"/>
      <c r="AY1873" s="13"/>
      <c r="AZ1873" s="13"/>
      <c r="BA1873" s="13"/>
      <c r="BB1873" s="13"/>
      <c r="BC1873" s="13"/>
      <c r="BD1873" s="13"/>
      <c r="BE1873" s="13"/>
      <c r="BF1873" s="13"/>
      <c r="BG1873" s="13"/>
    </row>
    <row r="1874" spans="1:59" x14ac:dyDescent="0.35">
      <c r="A1874" s="13"/>
      <c r="B1874" s="13"/>
      <c r="C1874" s="13"/>
      <c r="D1874" s="13"/>
      <c r="E1874" s="13"/>
      <c r="F1874" s="13"/>
      <c r="G1874" s="13"/>
      <c r="H1874" s="13"/>
      <c r="I1874" s="13"/>
      <c r="J1874" s="13"/>
      <c r="K1874" s="13"/>
      <c r="L1874" s="13"/>
      <c r="M1874" s="13"/>
      <c r="N1874" s="13"/>
      <c r="O1874" s="13"/>
      <c r="P1874" s="13"/>
      <c r="Q1874" s="13"/>
      <c r="R1874" s="13"/>
      <c r="S1874" s="13"/>
      <c r="T1874" s="13"/>
      <c r="U1874" s="13"/>
      <c r="V1874" s="13"/>
      <c r="W1874" s="13"/>
      <c r="X1874" s="13"/>
      <c r="Y1874" s="13"/>
      <c r="Z1874" s="13"/>
      <c r="AA1874" s="13"/>
      <c r="AB1874" s="13"/>
      <c r="AC1874" s="13"/>
      <c r="AD1874" s="13"/>
      <c r="AE1874" s="13"/>
      <c r="AF1874" s="13"/>
      <c r="AG1874" s="13"/>
      <c r="AH1874" s="13"/>
      <c r="AI1874" s="13"/>
      <c r="AJ1874" s="13"/>
      <c r="AK1874" s="13"/>
      <c r="AL1874" s="13"/>
      <c r="AM1874" s="13"/>
      <c r="AN1874" s="13"/>
      <c r="AO1874" s="13"/>
      <c r="AP1874" s="13"/>
      <c r="AQ1874" s="13"/>
      <c r="AR1874" s="13"/>
      <c r="AS1874" s="13"/>
      <c r="AT1874" s="13"/>
      <c r="AU1874" s="13"/>
      <c r="AV1874" s="13"/>
      <c r="AW1874" s="13"/>
      <c r="AX1874" s="13"/>
      <c r="AY1874" s="13"/>
      <c r="AZ1874" s="13"/>
      <c r="BA1874" s="13"/>
      <c r="BB1874" s="13"/>
      <c r="BC1874" s="13"/>
      <c r="BD1874" s="13"/>
      <c r="BE1874" s="13"/>
      <c r="BF1874" s="13"/>
      <c r="BG1874" s="13"/>
    </row>
    <row r="1875" spans="1:59" x14ac:dyDescent="0.35">
      <c r="A1875" s="13"/>
      <c r="B1875" s="13"/>
      <c r="C1875" s="13"/>
      <c r="D1875" s="13"/>
      <c r="E1875" s="13"/>
      <c r="F1875" s="13"/>
      <c r="G1875" s="13"/>
      <c r="H1875" s="13"/>
      <c r="I1875" s="13"/>
      <c r="J1875" s="13"/>
      <c r="K1875" s="13"/>
      <c r="L1875" s="13"/>
      <c r="M1875" s="13"/>
      <c r="N1875" s="13"/>
      <c r="O1875" s="13"/>
      <c r="P1875" s="13"/>
      <c r="Q1875" s="13"/>
      <c r="R1875" s="13"/>
      <c r="S1875" s="13"/>
      <c r="T1875" s="13"/>
      <c r="U1875" s="13"/>
      <c r="V1875" s="13"/>
      <c r="W1875" s="13"/>
      <c r="X1875" s="13"/>
      <c r="Y1875" s="13"/>
      <c r="Z1875" s="13"/>
      <c r="AA1875" s="13"/>
      <c r="AB1875" s="13"/>
      <c r="AC1875" s="13"/>
      <c r="AD1875" s="13"/>
      <c r="AE1875" s="13"/>
      <c r="AF1875" s="13"/>
      <c r="AG1875" s="13"/>
      <c r="AH1875" s="13"/>
      <c r="AI1875" s="13"/>
      <c r="AJ1875" s="13"/>
      <c r="AK1875" s="13"/>
      <c r="AL1875" s="13"/>
      <c r="AM1875" s="13"/>
      <c r="AN1875" s="13"/>
      <c r="AO1875" s="13"/>
      <c r="AP1875" s="13"/>
      <c r="AQ1875" s="13"/>
      <c r="AR1875" s="13"/>
      <c r="AS1875" s="13"/>
      <c r="AT1875" s="13"/>
      <c r="AU1875" s="13"/>
      <c r="AV1875" s="13"/>
      <c r="AW1875" s="13"/>
      <c r="AX1875" s="13"/>
      <c r="AY1875" s="13"/>
      <c r="AZ1875" s="13"/>
      <c r="BA1875" s="13"/>
      <c r="BB1875" s="13"/>
      <c r="BC1875" s="13"/>
      <c r="BD1875" s="13"/>
      <c r="BE1875" s="13"/>
      <c r="BF1875" s="13"/>
      <c r="BG1875" s="13"/>
    </row>
    <row r="1876" spans="1:59" x14ac:dyDescent="0.35">
      <c r="A1876" s="13"/>
      <c r="B1876" s="13"/>
      <c r="C1876" s="13"/>
      <c r="D1876" s="13"/>
      <c r="E1876" s="13"/>
      <c r="F1876" s="13"/>
      <c r="G1876" s="13"/>
      <c r="H1876" s="13"/>
      <c r="I1876" s="13"/>
      <c r="J1876" s="13"/>
      <c r="K1876" s="13"/>
      <c r="L1876" s="13"/>
      <c r="M1876" s="13"/>
      <c r="N1876" s="13"/>
      <c r="O1876" s="13"/>
      <c r="P1876" s="13"/>
      <c r="Q1876" s="13"/>
      <c r="R1876" s="13"/>
      <c r="S1876" s="13"/>
      <c r="T1876" s="13"/>
      <c r="U1876" s="13"/>
      <c r="V1876" s="13"/>
      <c r="W1876" s="13"/>
      <c r="X1876" s="13"/>
      <c r="Y1876" s="13"/>
      <c r="Z1876" s="13"/>
      <c r="AA1876" s="13"/>
      <c r="AB1876" s="13"/>
      <c r="AC1876" s="13"/>
      <c r="AD1876" s="13"/>
      <c r="AE1876" s="13"/>
      <c r="AF1876" s="13"/>
      <c r="AG1876" s="13"/>
      <c r="AH1876" s="13"/>
      <c r="AI1876" s="13"/>
      <c r="AJ1876" s="13"/>
      <c r="AK1876" s="13"/>
      <c r="AL1876" s="13"/>
      <c r="AM1876" s="13"/>
      <c r="AN1876" s="13"/>
      <c r="AO1876" s="13"/>
      <c r="AP1876" s="13"/>
      <c r="AQ1876" s="13"/>
      <c r="AR1876" s="13"/>
      <c r="AS1876" s="13"/>
      <c r="AT1876" s="13"/>
      <c r="AU1876" s="13"/>
      <c r="AV1876" s="13"/>
      <c r="AW1876" s="13"/>
      <c r="AX1876" s="13"/>
      <c r="AY1876" s="13"/>
      <c r="AZ1876" s="13"/>
      <c r="BA1876" s="13"/>
      <c r="BB1876" s="13"/>
      <c r="BC1876" s="13"/>
      <c r="BD1876" s="13"/>
      <c r="BE1876" s="13"/>
      <c r="BF1876" s="13"/>
      <c r="BG1876" s="13"/>
    </row>
    <row r="1877" spans="1:59" x14ac:dyDescent="0.35">
      <c r="A1877" s="13"/>
      <c r="B1877" s="13"/>
      <c r="C1877" s="13"/>
      <c r="D1877" s="13"/>
      <c r="E1877" s="13"/>
      <c r="F1877" s="13"/>
      <c r="G1877" s="13"/>
      <c r="H1877" s="13"/>
      <c r="I1877" s="13"/>
      <c r="J1877" s="13"/>
      <c r="K1877" s="13"/>
      <c r="L1877" s="13"/>
      <c r="M1877" s="13"/>
      <c r="N1877" s="13"/>
      <c r="O1877" s="13"/>
      <c r="P1877" s="13"/>
      <c r="Q1877" s="13"/>
      <c r="R1877" s="13"/>
      <c r="S1877" s="13"/>
      <c r="T1877" s="13"/>
      <c r="U1877" s="13"/>
      <c r="V1877" s="13"/>
      <c r="W1877" s="13"/>
      <c r="X1877" s="13"/>
      <c r="Y1877" s="13"/>
      <c r="Z1877" s="13"/>
      <c r="AA1877" s="13"/>
      <c r="AB1877" s="13"/>
      <c r="AC1877" s="13"/>
      <c r="AD1877" s="13"/>
      <c r="AE1877" s="13"/>
      <c r="AF1877" s="13"/>
      <c r="AG1877" s="13"/>
      <c r="AH1877" s="13"/>
      <c r="AI1877" s="13"/>
      <c r="AJ1877" s="13"/>
      <c r="AK1877" s="13"/>
      <c r="AL1877" s="13"/>
      <c r="AM1877" s="13"/>
      <c r="AN1877" s="13"/>
      <c r="AO1877" s="13"/>
      <c r="AP1877" s="13"/>
      <c r="AQ1877" s="13"/>
      <c r="AR1877" s="13"/>
      <c r="AS1877" s="13"/>
      <c r="AT1877" s="13"/>
      <c r="AU1877" s="13"/>
      <c r="AV1877" s="13"/>
      <c r="AW1877" s="13"/>
      <c r="AX1877" s="13"/>
      <c r="AY1877" s="13"/>
      <c r="AZ1877" s="13"/>
      <c r="BA1877" s="13"/>
      <c r="BB1877" s="13"/>
      <c r="BC1877" s="13"/>
      <c r="BD1877" s="13"/>
      <c r="BE1877" s="13"/>
      <c r="BF1877" s="13"/>
      <c r="BG1877" s="13"/>
    </row>
    <row r="1878" spans="1:59" x14ac:dyDescent="0.35">
      <c r="A1878" s="13"/>
      <c r="B1878" s="13"/>
      <c r="C1878" s="13"/>
      <c r="D1878" s="13"/>
      <c r="E1878" s="13"/>
      <c r="F1878" s="13"/>
      <c r="G1878" s="13"/>
      <c r="H1878" s="13"/>
      <c r="I1878" s="13"/>
      <c r="J1878" s="13"/>
      <c r="K1878" s="13"/>
      <c r="L1878" s="13"/>
      <c r="M1878" s="13"/>
      <c r="N1878" s="13"/>
      <c r="O1878" s="13"/>
      <c r="P1878" s="13"/>
      <c r="Q1878" s="13"/>
      <c r="R1878" s="13"/>
      <c r="S1878" s="13"/>
      <c r="T1878" s="13"/>
      <c r="U1878" s="13"/>
      <c r="V1878" s="13"/>
      <c r="W1878" s="13"/>
      <c r="X1878" s="13"/>
      <c r="Y1878" s="13"/>
      <c r="Z1878" s="13"/>
      <c r="AA1878" s="13"/>
      <c r="AB1878" s="13"/>
      <c r="AC1878" s="13"/>
      <c r="AD1878" s="13"/>
      <c r="AE1878" s="13"/>
      <c r="AF1878" s="13"/>
      <c r="AG1878" s="13"/>
      <c r="AH1878" s="13"/>
      <c r="AI1878" s="13"/>
      <c r="AJ1878" s="13"/>
      <c r="AK1878" s="13"/>
      <c r="AL1878" s="13"/>
      <c r="AM1878" s="13"/>
      <c r="AN1878" s="13"/>
      <c r="AO1878" s="13"/>
      <c r="AP1878" s="13"/>
      <c r="AQ1878" s="13"/>
      <c r="AR1878" s="13"/>
      <c r="AS1878" s="13"/>
      <c r="AT1878" s="13"/>
      <c r="AU1878" s="13"/>
      <c r="AV1878" s="13"/>
      <c r="AW1878" s="13"/>
      <c r="AX1878" s="13"/>
      <c r="AY1878" s="13"/>
      <c r="AZ1878" s="13"/>
      <c r="BA1878" s="13"/>
      <c r="BB1878" s="13"/>
      <c r="BC1878" s="13"/>
      <c r="BD1878" s="13"/>
      <c r="BE1878" s="13"/>
      <c r="BF1878" s="13"/>
      <c r="BG1878" s="13"/>
    </row>
    <row r="1879" spans="1:59" x14ac:dyDescent="0.35">
      <c r="A1879" s="13"/>
      <c r="B1879" s="13"/>
      <c r="C1879" s="13"/>
      <c r="D1879" s="13"/>
      <c r="E1879" s="13"/>
      <c r="F1879" s="13"/>
      <c r="G1879" s="13"/>
      <c r="H1879" s="13"/>
      <c r="I1879" s="13"/>
      <c r="J1879" s="13"/>
      <c r="K1879" s="13"/>
      <c r="L1879" s="13"/>
      <c r="M1879" s="13"/>
      <c r="N1879" s="13"/>
      <c r="O1879" s="13"/>
      <c r="P1879" s="13"/>
      <c r="Q1879" s="13"/>
      <c r="R1879" s="13"/>
      <c r="S1879" s="13"/>
      <c r="T1879" s="13"/>
      <c r="U1879" s="13"/>
      <c r="V1879" s="13"/>
      <c r="W1879" s="13"/>
      <c r="X1879" s="13"/>
      <c r="Y1879" s="13"/>
      <c r="Z1879" s="13"/>
      <c r="AA1879" s="13"/>
      <c r="AB1879" s="13"/>
      <c r="AC1879" s="13"/>
      <c r="AD1879" s="13"/>
      <c r="AE1879" s="13"/>
      <c r="AF1879" s="13"/>
      <c r="AG1879" s="13"/>
      <c r="AH1879" s="13"/>
      <c r="AI1879" s="13"/>
      <c r="AJ1879" s="13"/>
      <c r="AK1879" s="13"/>
      <c r="AL1879" s="13"/>
      <c r="AM1879" s="13"/>
      <c r="AN1879" s="13"/>
      <c r="AO1879" s="13"/>
      <c r="AP1879" s="13"/>
      <c r="AQ1879" s="13"/>
      <c r="AR1879" s="13"/>
      <c r="AS1879" s="13"/>
      <c r="AT1879" s="13"/>
      <c r="AU1879" s="13"/>
      <c r="AV1879" s="13"/>
      <c r="AW1879" s="13"/>
      <c r="AX1879" s="13"/>
      <c r="AY1879" s="13"/>
      <c r="AZ1879" s="13"/>
      <c r="BA1879" s="13"/>
      <c r="BB1879" s="13"/>
      <c r="BC1879" s="13"/>
      <c r="BD1879" s="13"/>
      <c r="BE1879" s="13"/>
      <c r="BF1879" s="13"/>
      <c r="BG1879" s="13"/>
    </row>
    <row r="1880" spans="1:59" x14ac:dyDescent="0.35">
      <c r="A1880" s="13"/>
      <c r="B1880" s="13"/>
      <c r="C1880" s="13"/>
      <c r="D1880" s="13"/>
      <c r="E1880" s="13"/>
      <c r="F1880" s="13"/>
      <c r="G1880" s="13"/>
      <c r="H1880" s="13"/>
      <c r="I1880" s="13"/>
      <c r="J1880" s="13"/>
      <c r="K1880" s="13"/>
      <c r="L1880" s="13"/>
      <c r="M1880" s="13"/>
      <c r="N1880" s="13"/>
      <c r="O1880" s="13"/>
      <c r="P1880" s="13"/>
      <c r="Q1880" s="13"/>
      <c r="R1880" s="13"/>
      <c r="S1880" s="13"/>
      <c r="T1880" s="13"/>
      <c r="U1880" s="13"/>
      <c r="V1880" s="13"/>
      <c r="W1880" s="13"/>
      <c r="X1880" s="13"/>
      <c r="Y1880" s="13"/>
      <c r="Z1880" s="13"/>
      <c r="AA1880" s="13"/>
      <c r="AB1880" s="13"/>
      <c r="AC1880" s="13"/>
      <c r="AD1880" s="13"/>
      <c r="AE1880" s="13"/>
      <c r="AF1880" s="13"/>
      <c r="AG1880" s="13"/>
      <c r="AH1880" s="13"/>
      <c r="AI1880" s="13"/>
      <c r="AJ1880" s="13"/>
      <c r="AK1880" s="13"/>
      <c r="AL1880" s="13"/>
      <c r="AM1880" s="13"/>
      <c r="AN1880" s="13"/>
      <c r="AO1880" s="13"/>
      <c r="AP1880" s="13"/>
      <c r="AQ1880" s="13"/>
      <c r="AR1880" s="13"/>
      <c r="AS1880" s="13"/>
      <c r="AT1880" s="13"/>
      <c r="AU1880" s="13"/>
      <c r="AV1880" s="13"/>
      <c r="AW1880" s="13"/>
      <c r="AX1880" s="13"/>
      <c r="AY1880" s="13"/>
      <c r="AZ1880" s="13"/>
      <c r="BA1880" s="13"/>
      <c r="BB1880" s="13"/>
      <c r="BC1880" s="13"/>
      <c r="BD1880" s="13"/>
      <c r="BE1880" s="13"/>
      <c r="BF1880" s="13"/>
      <c r="BG1880" s="13"/>
    </row>
    <row r="1881" spans="1:59" x14ac:dyDescent="0.35">
      <c r="A1881" s="13"/>
      <c r="B1881" s="13"/>
      <c r="C1881" s="13"/>
      <c r="D1881" s="13"/>
      <c r="E1881" s="13"/>
      <c r="F1881" s="13"/>
      <c r="G1881" s="13"/>
      <c r="H1881" s="13"/>
      <c r="I1881" s="13"/>
      <c r="J1881" s="13"/>
      <c r="K1881" s="13"/>
      <c r="L1881" s="13"/>
      <c r="M1881" s="13"/>
      <c r="N1881" s="13"/>
      <c r="O1881" s="13"/>
      <c r="P1881" s="13"/>
      <c r="Q1881" s="13"/>
      <c r="R1881" s="13"/>
      <c r="S1881" s="13"/>
      <c r="T1881" s="13"/>
      <c r="U1881" s="13"/>
      <c r="V1881" s="13"/>
      <c r="W1881" s="13"/>
      <c r="X1881" s="13"/>
      <c r="Y1881" s="13"/>
      <c r="Z1881" s="13"/>
      <c r="AA1881" s="13"/>
      <c r="AB1881" s="13"/>
      <c r="AC1881" s="13"/>
      <c r="AD1881" s="13"/>
      <c r="AE1881" s="13"/>
      <c r="AF1881" s="13"/>
      <c r="AG1881" s="13"/>
      <c r="AH1881" s="13"/>
      <c r="AI1881" s="13"/>
      <c r="AJ1881" s="13"/>
      <c r="AK1881" s="13"/>
      <c r="AL1881" s="13"/>
      <c r="AM1881" s="13"/>
      <c r="AN1881" s="13"/>
      <c r="AO1881" s="13"/>
      <c r="AP1881" s="13"/>
      <c r="AQ1881" s="13"/>
      <c r="AR1881" s="13"/>
      <c r="AS1881" s="13"/>
      <c r="AT1881" s="13"/>
      <c r="AU1881" s="13"/>
      <c r="AV1881" s="13"/>
      <c r="AW1881" s="13"/>
      <c r="AX1881" s="13"/>
      <c r="AY1881" s="13"/>
      <c r="AZ1881" s="13"/>
      <c r="BA1881" s="13"/>
      <c r="BB1881" s="13"/>
      <c r="BC1881" s="13"/>
      <c r="BD1881" s="13"/>
      <c r="BE1881" s="13"/>
      <c r="BF1881" s="13"/>
      <c r="BG1881" s="13"/>
    </row>
    <row r="1882" spans="1:59" x14ac:dyDescent="0.35">
      <c r="A1882" s="13"/>
      <c r="B1882" s="13"/>
      <c r="C1882" s="13"/>
      <c r="D1882" s="13"/>
      <c r="E1882" s="13"/>
      <c r="F1882" s="13"/>
      <c r="G1882" s="13"/>
      <c r="H1882" s="13"/>
      <c r="I1882" s="13"/>
      <c r="J1882" s="13"/>
      <c r="K1882" s="13"/>
      <c r="L1882" s="13"/>
      <c r="M1882" s="13"/>
      <c r="N1882" s="13"/>
      <c r="O1882" s="13"/>
      <c r="P1882" s="13"/>
      <c r="Q1882" s="13"/>
      <c r="R1882" s="13"/>
      <c r="S1882" s="13"/>
      <c r="T1882" s="13"/>
      <c r="U1882" s="13"/>
      <c r="V1882" s="13"/>
      <c r="W1882" s="13"/>
      <c r="X1882" s="13"/>
      <c r="Y1882" s="13"/>
      <c r="Z1882" s="13"/>
      <c r="AA1882" s="13"/>
      <c r="AB1882" s="13"/>
      <c r="AC1882" s="13"/>
      <c r="AD1882" s="13"/>
      <c r="AE1882" s="13"/>
      <c r="AF1882" s="13"/>
      <c r="AG1882" s="13"/>
      <c r="AH1882" s="13"/>
      <c r="AI1882" s="13"/>
      <c r="AJ1882" s="13"/>
      <c r="AK1882" s="13"/>
      <c r="AL1882" s="13"/>
      <c r="AM1882" s="13"/>
      <c r="AN1882" s="13"/>
      <c r="AO1882" s="13"/>
      <c r="AP1882" s="13"/>
      <c r="AQ1882" s="13"/>
      <c r="AR1882" s="13"/>
      <c r="AS1882" s="13"/>
      <c r="AT1882" s="13"/>
      <c r="AU1882" s="13"/>
      <c r="AV1882" s="13"/>
      <c r="AW1882" s="13"/>
      <c r="AX1882" s="13"/>
      <c r="AY1882" s="13"/>
      <c r="AZ1882" s="13"/>
      <c r="BA1882" s="13"/>
      <c r="BB1882" s="13"/>
      <c r="BC1882" s="13"/>
      <c r="BD1882" s="13"/>
      <c r="BE1882" s="13"/>
      <c r="BF1882" s="13"/>
      <c r="BG1882" s="13"/>
    </row>
    <row r="1883" spans="1:59" x14ac:dyDescent="0.35">
      <c r="A1883" s="13"/>
      <c r="B1883" s="13"/>
      <c r="C1883" s="13"/>
      <c r="D1883" s="13"/>
      <c r="E1883" s="13"/>
      <c r="F1883" s="13"/>
      <c r="G1883" s="13"/>
      <c r="H1883" s="13"/>
      <c r="I1883" s="13"/>
      <c r="J1883" s="13"/>
      <c r="K1883" s="13"/>
      <c r="L1883" s="13"/>
      <c r="M1883" s="13"/>
      <c r="N1883" s="13"/>
      <c r="O1883" s="13"/>
      <c r="P1883" s="13"/>
      <c r="Q1883" s="13"/>
      <c r="R1883" s="13"/>
      <c r="S1883" s="13"/>
      <c r="T1883" s="13"/>
      <c r="U1883" s="13"/>
      <c r="V1883" s="13"/>
      <c r="W1883" s="13"/>
      <c r="X1883" s="13"/>
      <c r="Y1883" s="13"/>
      <c r="Z1883" s="13"/>
      <c r="AA1883" s="13"/>
      <c r="AB1883" s="13"/>
      <c r="AC1883" s="13"/>
      <c r="AD1883" s="13"/>
      <c r="AE1883" s="13"/>
      <c r="AF1883" s="13"/>
      <c r="AG1883" s="13"/>
      <c r="AH1883" s="13"/>
      <c r="AI1883" s="13"/>
      <c r="AJ1883" s="13"/>
      <c r="AK1883" s="13"/>
      <c r="AL1883" s="13"/>
      <c r="AM1883" s="13"/>
      <c r="AN1883" s="13"/>
      <c r="AO1883" s="13"/>
      <c r="AP1883" s="13"/>
      <c r="AQ1883" s="13"/>
      <c r="AR1883" s="13"/>
      <c r="AS1883" s="13"/>
      <c r="AT1883" s="13"/>
      <c r="AU1883" s="13"/>
      <c r="AV1883" s="13"/>
      <c r="AW1883" s="13"/>
      <c r="AX1883" s="13"/>
      <c r="AY1883" s="13"/>
      <c r="AZ1883" s="13"/>
      <c r="BA1883" s="13"/>
      <c r="BB1883" s="13"/>
      <c r="BC1883" s="13"/>
      <c r="BD1883" s="13"/>
      <c r="BE1883" s="13"/>
      <c r="BF1883" s="13"/>
      <c r="BG1883" s="13"/>
    </row>
    <row r="1884" spans="1:59" x14ac:dyDescent="0.35">
      <c r="A1884" s="13"/>
      <c r="B1884" s="13"/>
      <c r="C1884" s="13"/>
      <c r="D1884" s="13"/>
      <c r="E1884" s="13"/>
      <c r="F1884" s="13"/>
      <c r="G1884" s="13"/>
      <c r="H1884" s="13"/>
      <c r="I1884" s="13"/>
      <c r="J1884" s="13"/>
      <c r="K1884" s="13"/>
      <c r="L1884" s="13"/>
      <c r="M1884" s="13"/>
      <c r="N1884" s="13"/>
      <c r="O1884" s="13"/>
      <c r="P1884" s="13"/>
      <c r="Q1884" s="13"/>
      <c r="R1884" s="13"/>
      <c r="S1884" s="13"/>
      <c r="T1884" s="13"/>
      <c r="U1884" s="13"/>
      <c r="V1884" s="13"/>
      <c r="W1884" s="13"/>
      <c r="X1884" s="13"/>
      <c r="Y1884" s="13"/>
      <c r="Z1884" s="13"/>
      <c r="AA1884" s="13"/>
      <c r="AB1884" s="13"/>
      <c r="AC1884" s="13"/>
      <c r="AD1884" s="13"/>
      <c r="AE1884" s="13"/>
      <c r="AF1884" s="13"/>
      <c r="AG1884" s="13"/>
      <c r="AH1884" s="13"/>
      <c r="AI1884" s="13"/>
      <c r="AJ1884" s="13"/>
      <c r="AK1884" s="13"/>
      <c r="AL1884" s="13"/>
      <c r="AM1884" s="13"/>
      <c r="AN1884" s="13"/>
      <c r="AO1884" s="13"/>
      <c r="AP1884" s="13"/>
      <c r="AQ1884" s="13"/>
      <c r="AR1884" s="13"/>
      <c r="AS1884" s="13"/>
      <c r="AT1884" s="13"/>
      <c r="AU1884" s="13"/>
      <c r="AV1884" s="13"/>
      <c r="AW1884" s="13"/>
      <c r="AX1884" s="13"/>
      <c r="AY1884" s="13"/>
      <c r="AZ1884" s="13"/>
      <c r="BA1884" s="13"/>
      <c r="BB1884" s="13"/>
      <c r="BC1884" s="13"/>
      <c r="BD1884" s="13"/>
      <c r="BE1884" s="13"/>
      <c r="BF1884" s="13"/>
      <c r="BG1884" s="13"/>
    </row>
    <row r="1885" spans="1:59" x14ac:dyDescent="0.35">
      <c r="A1885" s="13"/>
      <c r="B1885" s="13"/>
      <c r="C1885" s="13"/>
      <c r="D1885" s="13"/>
      <c r="E1885" s="13"/>
      <c r="F1885" s="13"/>
      <c r="G1885" s="13"/>
      <c r="H1885" s="13"/>
      <c r="I1885" s="13"/>
      <c r="J1885" s="13"/>
      <c r="K1885" s="13"/>
      <c r="L1885" s="13"/>
      <c r="M1885" s="13"/>
      <c r="N1885" s="13"/>
      <c r="O1885" s="13"/>
      <c r="P1885" s="13"/>
      <c r="Q1885" s="13"/>
      <c r="R1885" s="13"/>
      <c r="S1885" s="13"/>
      <c r="T1885" s="13"/>
      <c r="U1885" s="13"/>
      <c r="V1885" s="13"/>
      <c r="W1885" s="13"/>
      <c r="X1885" s="13"/>
      <c r="Y1885" s="13"/>
      <c r="Z1885" s="13"/>
      <c r="AA1885" s="13"/>
      <c r="AB1885" s="13"/>
      <c r="AC1885" s="13"/>
      <c r="AD1885" s="13"/>
      <c r="AE1885" s="13"/>
      <c r="AF1885" s="13"/>
      <c r="AG1885" s="13"/>
      <c r="AH1885" s="13"/>
      <c r="AI1885" s="13"/>
      <c r="AJ1885" s="13"/>
      <c r="AK1885" s="13"/>
      <c r="AL1885" s="13"/>
      <c r="AM1885" s="13"/>
      <c r="AN1885" s="13"/>
      <c r="AO1885" s="13"/>
      <c r="AP1885" s="13"/>
      <c r="AQ1885" s="13"/>
      <c r="AR1885" s="13"/>
      <c r="AS1885" s="13"/>
      <c r="AT1885" s="13"/>
      <c r="AU1885" s="13"/>
      <c r="AV1885" s="13"/>
      <c r="AW1885" s="13"/>
      <c r="AX1885" s="13"/>
      <c r="AY1885" s="13"/>
      <c r="AZ1885" s="13"/>
      <c r="BA1885" s="13"/>
      <c r="BB1885" s="13"/>
      <c r="BC1885" s="13"/>
      <c r="BD1885" s="13"/>
      <c r="BE1885" s="13"/>
      <c r="BF1885" s="13"/>
      <c r="BG1885" s="13"/>
    </row>
    <row r="1886" spans="1:59" x14ac:dyDescent="0.35">
      <c r="A1886" s="13"/>
      <c r="B1886" s="13"/>
      <c r="C1886" s="13"/>
      <c r="D1886" s="13"/>
      <c r="E1886" s="13"/>
      <c r="F1886" s="13"/>
      <c r="G1886" s="13"/>
      <c r="H1886" s="13"/>
      <c r="I1886" s="13"/>
      <c r="J1886" s="13"/>
      <c r="K1886" s="13"/>
      <c r="L1886" s="13"/>
      <c r="M1886" s="13"/>
      <c r="N1886" s="13"/>
      <c r="O1886" s="13"/>
      <c r="P1886" s="13"/>
      <c r="Q1886" s="13"/>
      <c r="R1886" s="13"/>
      <c r="S1886" s="13"/>
      <c r="T1886" s="13"/>
      <c r="U1886" s="13"/>
      <c r="V1886" s="13"/>
      <c r="W1886" s="13"/>
      <c r="X1886" s="13"/>
      <c r="Y1886" s="13"/>
      <c r="Z1886" s="13"/>
      <c r="AA1886" s="13"/>
      <c r="AB1886" s="13"/>
      <c r="AC1886" s="13"/>
      <c r="AD1886" s="13"/>
      <c r="AE1886" s="13"/>
      <c r="AF1886" s="13"/>
      <c r="AG1886" s="13"/>
      <c r="AH1886" s="13"/>
      <c r="AI1886" s="13"/>
      <c r="AJ1886" s="13"/>
      <c r="AK1886" s="13"/>
      <c r="AL1886" s="13"/>
      <c r="AM1886" s="13"/>
      <c r="AN1886" s="13"/>
      <c r="AO1886" s="13"/>
      <c r="AP1886" s="13"/>
      <c r="AQ1886" s="13"/>
      <c r="AR1886" s="13"/>
      <c r="AS1886" s="13"/>
      <c r="AT1886" s="13"/>
      <c r="AU1886" s="13"/>
      <c r="AV1886" s="13"/>
      <c r="AW1886" s="13"/>
      <c r="AX1886" s="13"/>
      <c r="AY1886" s="13"/>
      <c r="AZ1886" s="13"/>
      <c r="BA1886" s="13"/>
      <c r="BB1886" s="13"/>
      <c r="BC1886" s="13"/>
      <c r="BD1886" s="13"/>
      <c r="BE1886" s="13"/>
      <c r="BF1886" s="13"/>
      <c r="BG1886" s="13"/>
    </row>
    <row r="1887" spans="1:59" x14ac:dyDescent="0.35">
      <c r="A1887" s="13"/>
      <c r="B1887" s="13"/>
      <c r="C1887" s="13"/>
      <c r="D1887" s="13"/>
      <c r="E1887" s="13"/>
      <c r="F1887" s="13"/>
      <c r="G1887" s="13"/>
      <c r="H1887" s="13"/>
      <c r="I1887" s="13"/>
      <c r="J1887" s="13"/>
      <c r="K1887" s="13"/>
      <c r="L1887" s="13"/>
      <c r="M1887" s="13"/>
      <c r="N1887" s="13"/>
      <c r="O1887" s="13"/>
      <c r="P1887" s="13"/>
      <c r="Q1887" s="13"/>
      <c r="R1887" s="13"/>
      <c r="S1887" s="13"/>
      <c r="T1887" s="13"/>
      <c r="U1887" s="13"/>
      <c r="V1887" s="13"/>
      <c r="W1887" s="13"/>
      <c r="X1887" s="13"/>
      <c r="Y1887" s="13"/>
      <c r="Z1887" s="13"/>
      <c r="AA1887" s="13"/>
      <c r="AB1887" s="13"/>
      <c r="AC1887" s="13"/>
      <c r="AD1887" s="13"/>
      <c r="AE1887" s="13"/>
      <c r="AF1887" s="13"/>
      <c r="AG1887" s="13"/>
      <c r="AH1887" s="13"/>
      <c r="AI1887" s="13"/>
      <c r="AJ1887" s="13"/>
      <c r="AK1887" s="13"/>
      <c r="AL1887" s="13"/>
      <c r="AM1887" s="13"/>
      <c r="AN1887" s="13"/>
      <c r="AO1887" s="13"/>
      <c r="AP1887" s="13"/>
      <c r="AQ1887" s="13"/>
      <c r="AR1887" s="13"/>
      <c r="AS1887" s="13"/>
      <c r="AT1887" s="13"/>
      <c r="AU1887" s="13"/>
      <c r="AV1887" s="13"/>
      <c r="AW1887" s="13"/>
      <c r="AX1887" s="13"/>
      <c r="AY1887" s="13"/>
      <c r="AZ1887" s="13"/>
      <c r="BA1887" s="13"/>
      <c r="BB1887" s="13"/>
      <c r="BC1887" s="13"/>
      <c r="BD1887" s="13"/>
      <c r="BE1887" s="13"/>
      <c r="BF1887" s="13"/>
      <c r="BG1887" s="13"/>
    </row>
    <row r="1888" spans="1:59" x14ac:dyDescent="0.35">
      <c r="A1888" s="13"/>
      <c r="B1888" s="13"/>
      <c r="C1888" s="13"/>
      <c r="D1888" s="13"/>
      <c r="E1888" s="13"/>
      <c r="F1888" s="13"/>
      <c r="G1888" s="13"/>
      <c r="H1888" s="13"/>
      <c r="I1888" s="13"/>
      <c r="J1888" s="13"/>
      <c r="K1888" s="13"/>
      <c r="L1888" s="13"/>
      <c r="M1888" s="13"/>
      <c r="N1888" s="13"/>
      <c r="O1888" s="13"/>
      <c r="P1888" s="13"/>
      <c r="Q1888" s="13"/>
      <c r="R1888" s="13"/>
      <c r="S1888" s="13"/>
      <c r="T1888" s="13"/>
      <c r="U1888" s="13"/>
      <c r="V1888" s="13"/>
      <c r="W1888" s="13"/>
      <c r="X1888" s="13"/>
      <c r="Y1888" s="13"/>
      <c r="Z1888" s="13"/>
      <c r="AA1888" s="13"/>
      <c r="AB1888" s="13"/>
      <c r="AC1888" s="13"/>
      <c r="AD1888" s="13"/>
      <c r="AE1888" s="13"/>
      <c r="AF1888" s="13"/>
      <c r="AG1888" s="13"/>
      <c r="AH1888" s="13"/>
      <c r="AI1888" s="13"/>
      <c r="AJ1888" s="13"/>
      <c r="AK1888" s="13"/>
      <c r="AL1888" s="13"/>
      <c r="AM1888" s="13"/>
      <c r="AN1888" s="13"/>
      <c r="AO1888" s="13"/>
      <c r="AP1888" s="13"/>
      <c r="AQ1888" s="13"/>
      <c r="AR1888" s="13"/>
      <c r="AS1888" s="13"/>
      <c r="AT1888" s="13"/>
      <c r="AU1888" s="13"/>
      <c r="AV1888" s="13"/>
      <c r="AW1888" s="13"/>
      <c r="AX1888" s="13"/>
      <c r="AY1888" s="13"/>
      <c r="AZ1888" s="13"/>
      <c r="BA1888" s="13"/>
      <c r="BB1888" s="13"/>
      <c r="BC1888" s="13"/>
      <c r="BD1888" s="13"/>
      <c r="BE1888" s="13"/>
      <c r="BF1888" s="13"/>
      <c r="BG1888" s="13"/>
    </row>
    <row r="1889" spans="1:59" x14ac:dyDescent="0.35">
      <c r="A1889" s="13"/>
      <c r="B1889" s="13"/>
      <c r="C1889" s="13"/>
      <c r="D1889" s="13"/>
      <c r="E1889" s="13"/>
      <c r="F1889" s="13"/>
      <c r="G1889" s="13"/>
      <c r="H1889" s="13"/>
      <c r="I1889" s="13"/>
      <c r="J1889" s="13"/>
      <c r="K1889" s="13"/>
      <c r="L1889" s="13"/>
      <c r="M1889" s="13"/>
      <c r="N1889" s="13"/>
      <c r="O1889" s="13"/>
      <c r="P1889" s="13"/>
      <c r="Q1889" s="13"/>
      <c r="R1889" s="13"/>
      <c r="S1889" s="13"/>
      <c r="T1889" s="13"/>
      <c r="U1889" s="13"/>
      <c r="V1889" s="13"/>
      <c r="W1889" s="13"/>
      <c r="X1889" s="13"/>
      <c r="Y1889" s="13"/>
      <c r="Z1889" s="13"/>
      <c r="AA1889" s="13"/>
      <c r="AB1889" s="13"/>
      <c r="AC1889" s="13"/>
      <c r="AD1889" s="13"/>
      <c r="AE1889" s="13"/>
      <c r="AF1889" s="13"/>
      <c r="AG1889" s="13"/>
      <c r="AH1889" s="13"/>
      <c r="AI1889" s="13"/>
      <c r="AJ1889" s="13"/>
      <c r="AK1889" s="13"/>
      <c r="AL1889" s="13"/>
      <c r="AM1889" s="13"/>
      <c r="AN1889" s="13"/>
      <c r="AO1889" s="13"/>
      <c r="AP1889" s="13"/>
      <c r="AQ1889" s="13"/>
      <c r="AR1889" s="13"/>
      <c r="AS1889" s="13"/>
      <c r="AT1889" s="13"/>
      <c r="AU1889" s="13"/>
      <c r="AV1889" s="13"/>
      <c r="AW1889" s="13"/>
      <c r="AX1889" s="13"/>
      <c r="AY1889" s="13"/>
      <c r="AZ1889" s="13"/>
      <c r="BA1889" s="13"/>
      <c r="BB1889" s="13"/>
      <c r="BC1889" s="13"/>
      <c r="BD1889" s="13"/>
      <c r="BE1889" s="13"/>
      <c r="BF1889" s="13"/>
      <c r="BG1889" s="13"/>
    </row>
    <row r="1890" spans="1:59" x14ac:dyDescent="0.35">
      <c r="A1890" s="13"/>
      <c r="B1890" s="13"/>
      <c r="C1890" s="13"/>
      <c r="D1890" s="13"/>
      <c r="E1890" s="13"/>
      <c r="F1890" s="13"/>
      <c r="G1890" s="13"/>
      <c r="H1890" s="13"/>
      <c r="I1890" s="13"/>
      <c r="J1890" s="13"/>
      <c r="K1890" s="13"/>
      <c r="L1890" s="13"/>
      <c r="M1890" s="13"/>
      <c r="N1890" s="13"/>
      <c r="O1890" s="13"/>
      <c r="P1890" s="13"/>
      <c r="Q1890" s="13"/>
      <c r="R1890" s="13"/>
      <c r="S1890" s="13"/>
      <c r="T1890" s="13"/>
      <c r="U1890" s="13"/>
      <c r="V1890" s="13"/>
      <c r="W1890" s="13"/>
      <c r="X1890" s="13"/>
      <c r="Y1890" s="13"/>
      <c r="Z1890" s="13"/>
      <c r="AA1890" s="13"/>
      <c r="AB1890" s="13"/>
      <c r="AC1890" s="13"/>
      <c r="AD1890" s="13"/>
      <c r="AE1890" s="13"/>
      <c r="AF1890" s="13"/>
      <c r="AG1890" s="13"/>
      <c r="AH1890" s="13"/>
      <c r="AI1890" s="13"/>
      <c r="AJ1890" s="13"/>
      <c r="AK1890" s="13"/>
      <c r="AL1890" s="13"/>
      <c r="AM1890" s="13"/>
      <c r="AN1890" s="13"/>
      <c r="AO1890" s="13"/>
      <c r="AP1890" s="13"/>
      <c r="AQ1890" s="13"/>
      <c r="AR1890" s="13"/>
      <c r="AS1890" s="13"/>
      <c r="AT1890" s="13"/>
      <c r="AU1890" s="13"/>
      <c r="AV1890" s="13"/>
      <c r="AW1890" s="13"/>
      <c r="AX1890" s="13"/>
      <c r="AY1890" s="13"/>
      <c r="AZ1890" s="13"/>
      <c r="BA1890" s="13"/>
      <c r="BB1890" s="13"/>
      <c r="BC1890" s="13"/>
      <c r="BD1890" s="13"/>
      <c r="BE1890" s="13"/>
      <c r="BF1890" s="13"/>
      <c r="BG1890" s="13"/>
    </row>
    <row r="1891" spans="1:59" x14ac:dyDescent="0.35">
      <c r="A1891" s="13"/>
      <c r="B1891" s="13"/>
      <c r="C1891" s="13"/>
      <c r="D1891" s="13"/>
      <c r="E1891" s="13"/>
      <c r="F1891" s="13"/>
      <c r="G1891" s="13"/>
      <c r="H1891" s="13"/>
      <c r="I1891" s="13"/>
      <c r="J1891" s="13"/>
      <c r="K1891" s="13"/>
      <c r="L1891" s="13"/>
      <c r="M1891" s="13"/>
      <c r="N1891" s="13"/>
      <c r="O1891" s="13"/>
      <c r="P1891" s="13"/>
      <c r="Q1891" s="13"/>
      <c r="R1891" s="13"/>
      <c r="S1891" s="13"/>
      <c r="T1891" s="13"/>
      <c r="U1891" s="13"/>
      <c r="V1891" s="13"/>
      <c r="W1891" s="13"/>
      <c r="X1891" s="13"/>
      <c r="Y1891" s="13"/>
      <c r="Z1891" s="13"/>
      <c r="AA1891" s="13"/>
      <c r="AB1891" s="13"/>
      <c r="AC1891" s="13"/>
      <c r="AD1891" s="13"/>
      <c r="AE1891" s="13"/>
      <c r="AF1891" s="13"/>
      <c r="AG1891" s="13"/>
      <c r="AH1891" s="13"/>
      <c r="AI1891" s="13"/>
      <c r="AJ1891" s="13"/>
      <c r="AK1891" s="13"/>
      <c r="AL1891" s="13"/>
      <c r="AM1891" s="13"/>
      <c r="AN1891" s="13"/>
      <c r="AO1891" s="13"/>
      <c r="AP1891" s="13"/>
      <c r="AQ1891" s="13"/>
      <c r="AR1891" s="13"/>
      <c r="AS1891" s="13"/>
      <c r="AT1891" s="13"/>
      <c r="AU1891" s="13"/>
      <c r="AV1891" s="13"/>
      <c r="AW1891" s="13"/>
      <c r="AX1891" s="13"/>
      <c r="AY1891" s="13"/>
      <c r="AZ1891" s="13"/>
      <c r="BA1891" s="13"/>
      <c r="BB1891" s="13"/>
      <c r="BC1891" s="13"/>
      <c r="BD1891" s="13"/>
      <c r="BE1891" s="13"/>
      <c r="BF1891" s="13"/>
      <c r="BG1891" s="13"/>
    </row>
    <row r="1892" spans="1:59" x14ac:dyDescent="0.35">
      <c r="A1892" s="13"/>
      <c r="B1892" s="13"/>
      <c r="C1892" s="13"/>
      <c r="D1892" s="13"/>
      <c r="E1892" s="13"/>
      <c r="F1892" s="13"/>
      <c r="G1892" s="13"/>
      <c r="H1892" s="13"/>
      <c r="I1892" s="13"/>
      <c r="J1892" s="13"/>
      <c r="K1892" s="13"/>
      <c r="L1892" s="13"/>
      <c r="M1892" s="13"/>
      <c r="N1892" s="13"/>
      <c r="O1892" s="13"/>
      <c r="P1892" s="13"/>
      <c r="Q1892" s="13"/>
      <c r="R1892" s="13"/>
      <c r="S1892" s="13"/>
      <c r="T1892" s="13"/>
      <c r="U1892" s="13"/>
      <c r="V1892" s="13"/>
      <c r="W1892" s="13"/>
      <c r="X1892" s="13"/>
      <c r="Y1892" s="13"/>
      <c r="Z1892" s="13"/>
      <c r="AA1892" s="13"/>
      <c r="AB1892" s="13"/>
      <c r="AC1892" s="13"/>
      <c r="AD1892" s="13"/>
      <c r="AE1892" s="13"/>
      <c r="AF1892" s="13"/>
      <c r="AG1892" s="13"/>
      <c r="AH1892" s="13"/>
      <c r="AI1892" s="13"/>
      <c r="AJ1892" s="13"/>
      <c r="AK1892" s="13"/>
      <c r="AL1892" s="13"/>
      <c r="AM1892" s="13"/>
      <c r="AN1892" s="13"/>
      <c r="AO1892" s="13"/>
      <c r="AP1892" s="13"/>
      <c r="AQ1892" s="13"/>
      <c r="AR1892" s="13"/>
      <c r="AS1892" s="13"/>
      <c r="AT1892" s="13"/>
      <c r="AU1892" s="13"/>
      <c r="AV1892" s="13"/>
      <c r="AW1892" s="13"/>
      <c r="AX1892" s="13"/>
      <c r="AY1892" s="13"/>
      <c r="AZ1892" s="13"/>
      <c r="BA1892" s="13"/>
      <c r="BB1892" s="13"/>
      <c r="BC1892" s="13"/>
      <c r="BD1892" s="13"/>
      <c r="BE1892" s="13"/>
      <c r="BF1892" s="13"/>
      <c r="BG1892" s="13"/>
    </row>
    <row r="1893" spans="1:59" x14ac:dyDescent="0.35">
      <c r="A1893" s="13"/>
      <c r="B1893" s="13"/>
      <c r="C1893" s="13"/>
      <c r="D1893" s="13"/>
      <c r="E1893" s="13"/>
      <c r="F1893" s="13"/>
      <c r="G1893" s="13"/>
      <c r="H1893" s="13"/>
      <c r="I1893" s="13"/>
      <c r="J1893" s="13"/>
      <c r="K1893" s="13"/>
      <c r="L1893" s="13"/>
      <c r="M1893" s="13"/>
      <c r="N1893" s="13"/>
      <c r="O1893" s="13"/>
      <c r="P1893" s="13"/>
      <c r="Q1893" s="13"/>
      <c r="R1893" s="13"/>
      <c r="S1893" s="13"/>
      <c r="T1893" s="13"/>
      <c r="U1893" s="13"/>
      <c r="V1893" s="13"/>
      <c r="W1893" s="13"/>
      <c r="X1893" s="13"/>
      <c r="Y1893" s="13"/>
      <c r="Z1893" s="13"/>
      <c r="AA1893" s="13"/>
      <c r="AB1893" s="13"/>
      <c r="AC1893" s="13"/>
      <c r="AD1893" s="13"/>
      <c r="AE1893" s="13"/>
      <c r="AF1893" s="13"/>
      <c r="AG1893" s="13"/>
      <c r="AH1893" s="13"/>
      <c r="AI1893" s="13"/>
      <c r="AJ1893" s="13"/>
      <c r="AK1893" s="13"/>
      <c r="AL1893" s="13"/>
      <c r="AM1893" s="13"/>
      <c r="AN1893" s="13"/>
      <c r="AO1893" s="13"/>
      <c r="AP1893" s="13"/>
      <c r="AQ1893" s="13"/>
      <c r="AR1893" s="13"/>
      <c r="AS1893" s="13"/>
      <c r="AT1893" s="13"/>
      <c r="AU1893" s="13"/>
      <c r="AV1893" s="13"/>
      <c r="AW1893" s="13"/>
      <c r="AX1893" s="13"/>
      <c r="AY1893" s="13"/>
      <c r="AZ1893" s="13"/>
      <c r="BA1893" s="13"/>
      <c r="BB1893" s="13"/>
      <c r="BC1893" s="13"/>
      <c r="BD1893" s="13"/>
      <c r="BE1893" s="13"/>
      <c r="BF1893" s="13"/>
      <c r="BG1893" s="13"/>
    </row>
    <row r="1894" spans="1:59" x14ac:dyDescent="0.35">
      <c r="A1894" s="13"/>
      <c r="B1894" s="13"/>
      <c r="C1894" s="13"/>
      <c r="D1894" s="13"/>
      <c r="E1894" s="13"/>
      <c r="F1894" s="13"/>
      <c r="G1894" s="13"/>
      <c r="H1894" s="13"/>
      <c r="I1894" s="13"/>
      <c r="J1894" s="13"/>
      <c r="K1894" s="13"/>
      <c r="L1894" s="13"/>
      <c r="M1894" s="13"/>
      <c r="N1894" s="13"/>
      <c r="O1894" s="13"/>
      <c r="P1894" s="13"/>
      <c r="Q1894" s="13"/>
      <c r="R1894" s="13"/>
      <c r="S1894" s="13"/>
      <c r="T1894" s="13"/>
      <c r="U1894" s="13"/>
      <c r="V1894" s="13"/>
      <c r="W1894" s="13"/>
      <c r="X1894" s="13"/>
      <c r="Y1894" s="13"/>
      <c r="Z1894" s="13"/>
      <c r="AA1894" s="13"/>
      <c r="AB1894" s="13"/>
      <c r="AC1894" s="13"/>
      <c r="AD1894" s="13"/>
      <c r="AE1894" s="13"/>
      <c r="AF1894" s="13"/>
      <c r="AG1894" s="13"/>
      <c r="AH1894" s="13"/>
      <c r="AI1894" s="13"/>
      <c r="AJ1894" s="13"/>
      <c r="AK1894" s="13"/>
      <c r="AL1894" s="13"/>
      <c r="AM1894" s="13"/>
      <c r="AN1894" s="13"/>
      <c r="AO1894" s="13"/>
      <c r="AP1894" s="13"/>
      <c r="AQ1894" s="13"/>
      <c r="AR1894" s="13"/>
      <c r="AS1894" s="13"/>
      <c r="AT1894" s="13"/>
      <c r="AU1894" s="13"/>
      <c r="AV1894" s="13"/>
      <c r="AW1894" s="13"/>
      <c r="AX1894" s="13"/>
      <c r="AY1894" s="13"/>
      <c r="AZ1894" s="13"/>
      <c r="BA1894" s="13"/>
      <c r="BB1894" s="13"/>
      <c r="BC1894" s="13"/>
      <c r="BD1894" s="13"/>
      <c r="BE1894" s="13"/>
      <c r="BF1894" s="13"/>
      <c r="BG1894" s="13"/>
    </row>
    <row r="1895" spans="1:59" x14ac:dyDescent="0.35">
      <c r="A1895" s="13"/>
      <c r="B1895" s="13"/>
      <c r="C1895" s="13"/>
      <c r="D1895" s="13"/>
      <c r="E1895" s="13"/>
      <c r="F1895" s="13"/>
      <c r="G1895" s="13"/>
      <c r="H1895" s="13"/>
      <c r="I1895" s="13"/>
      <c r="J1895" s="13"/>
      <c r="K1895" s="13"/>
      <c r="L1895" s="13"/>
      <c r="M1895" s="13"/>
      <c r="N1895" s="13"/>
      <c r="O1895" s="13"/>
      <c r="P1895" s="13"/>
      <c r="Q1895" s="13"/>
      <c r="R1895" s="13"/>
      <c r="S1895" s="13"/>
      <c r="T1895" s="13"/>
      <c r="U1895" s="13"/>
      <c r="V1895" s="13"/>
      <c r="W1895" s="13"/>
      <c r="X1895" s="13"/>
      <c r="Y1895" s="13"/>
      <c r="Z1895" s="13"/>
      <c r="AA1895" s="13"/>
      <c r="AB1895" s="13"/>
      <c r="AC1895" s="13"/>
      <c r="AD1895" s="13"/>
      <c r="AE1895" s="13"/>
      <c r="AF1895" s="13"/>
      <c r="AG1895" s="13"/>
      <c r="AH1895" s="13"/>
      <c r="AI1895" s="13"/>
      <c r="AJ1895" s="13"/>
      <c r="AK1895" s="13"/>
      <c r="AL1895" s="13"/>
      <c r="AM1895" s="13"/>
      <c r="AN1895" s="13"/>
      <c r="AO1895" s="13"/>
      <c r="AP1895" s="13"/>
      <c r="AQ1895" s="13"/>
      <c r="AR1895" s="13"/>
      <c r="AS1895" s="13"/>
      <c r="AT1895" s="13"/>
      <c r="AU1895" s="13"/>
      <c r="AV1895" s="13"/>
      <c r="AW1895" s="13"/>
      <c r="AX1895" s="13"/>
      <c r="AY1895" s="13"/>
      <c r="AZ1895" s="13"/>
      <c r="BA1895" s="13"/>
      <c r="BB1895" s="13"/>
      <c r="BC1895" s="13"/>
      <c r="BD1895" s="13"/>
      <c r="BE1895" s="13"/>
      <c r="BF1895" s="13"/>
      <c r="BG1895" s="13"/>
    </row>
    <row r="1896" spans="1:59" x14ac:dyDescent="0.35">
      <c r="A1896" s="13"/>
      <c r="B1896" s="13"/>
      <c r="C1896" s="13"/>
      <c r="D1896" s="13"/>
      <c r="E1896" s="13"/>
      <c r="F1896" s="13"/>
      <c r="G1896" s="13"/>
      <c r="H1896" s="13"/>
      <c r="I1896" s="13"/>
      <c r="J1896" s="13"/>
      <c r="K1896" s="13"/>
      <c r="L1896" s="13"/>
      <c r="M1896" s="13"/>
      <c r="N1896" s="13"/>
      <c r="O1896" s="13"/>
      <c r="P1896" s="13"/>
      <c r="Q1896" s="13"/>
      <c r="R1896" s="13"/>
      <c r="S1896" s="13"/>
      <c r="T1896" s="13"/>
      <c r="U1896" s="13"/>
      <c r="V1896" s="13"/>
      <c r="W1896" s="13"/>
      <c r="X1896" s="13"/>
      <c r="Y1896" s="13"/>
      <c r="Z1896" s="13"/>
      <c r="AA1896" s="13"/>
      <c r="AB1896" s="13"/>
      <c r="AC1896" s="13"/>
      <c r="AD1896" s="13"/>
      <c r="AE1896" s="13"/>
      <c r="AF1896" s="13"/>
      <c r="AG1896" s="13"/>
      <c r="AH1896" s="13"/>
      <c r="AI1896" s="13"/>
      <c r="AJ1896" s="13"/>
      <c r="AK1896" s="13"/>
      <c r="AL1896" s="13"/>
      <c r="AM1896" s="13"/>
      <c r="AN1896" s="13"/>
      <c r="AO1896" s="13"/>
      <c r="AP1896" s="13"/>
      <c r="AQ1896" s="13"/>
      <c r="AR1896" s="13"/>
      <c r="AS1896" s="13"/>
      <c r="AT1896" s="13"/>
      <c r="AU1896" s="13"/>
      <c r="AV1896" s="13"/>
      <c r="AW1896" s="13"/>
      <c r="AX1896" s="13"/>
      <c r="AY1896" s="13"/>
      <c r="AZ1896" s="13"/>
      <c r="BA1896" s="13"/>
      <c r="BB1896" s="13"/>
      <c r="BC1896" s="13"/>
      <c r="BD1896" s="13"/>
      <c r="BE1896" s="13"/>
      <c r="BF1896" s="13"/>
      <c r="BG1896" s="13"/>
    </row>
    <row r="1897" spans="1:59" x14ac:dyDescent="0.35">
      <c r="A1897" s="13"/>
      <c r="B1897" s="13"/>
      <c r="C1897" s="13"/>
      <c r="D1897" s="13"/>
      <c r="E1897" s="13"/>
      <c r="F1897" s="13"/>
      <c r="G1897" s="13"/>
      <c r="H1897" s="13"/>
      <c r="I1897" s="13"/>
      <c r="J1897" s="13"/>
      <c r="K1897" s="13"/>
      <c r="L1897" s="13"/>
      <c r="M1897" s="13"/>
      <c r="N1897" s="13"/>
      <c r="O1897" s="13"/>
      <c r="P1897" s="13"/>
      <c r="Q1897" s="13"/>
      <c r="R1897" s="13"/>
      <c r="S1897" s="13"/>
      <c r="T1897" s="13"/>
      <c r="U1897" s="13"/>
      <c r="V1897" s="13"/>
      <c r="W1897" s="13"/>
      <c r="X1897" s="13"/>
      <c r="Y1897" s="13"/>
      <c r="Z1897" s="13"/>
      <c r="AA1897" s="13"/>
      <c r="AB1897" s="13"/>
      <c r="AC1897" s="13"/>
      <c r="AD1897" s="13"/>
      <c r="AE1897" s="13"/>
      <c r="AF1897" s="13"/>
      <c r="AG1897" s="13"/>
      <c r="AH1897" s="13"/>
      <c r="AI1897" s="13"/>
      <c r="AJ1897" s="13"/>
      <c r="AK1897" s="13"/>
      <c r="AL1897" s="13"/>
      <c r="AM1897" s="13"/>
      <c r="AN1897" s="13"/>
      <c r="AO1897" s="13"/>
      <c r="AP1897" s="13"/>
      <c r="AQ1897" s="13"/>
      <c r="AR1897" s="13"/>
      <c r="AS1897" s="13"/>
      <c r="AT1897" s="13"/>
      <c r="AU1897" s="13"/>
      <c r="AV1897" s="13"/>
      <c r="AW1897" s="13"/>
      <c r="AX1897" s="13"/>
      <c r="AY1897" s="13"/>
      <c r="AZ1897" s="13"/>
      <c r="BA1897" s="13"/>
      <c r="BB1897" s="13"/>
      <c r="BC1897" s="13"/>
      <c r="BD1897" s="13"/>
      <c r="BE1897" s="13"/>
      <c r="BF1897" s="13"/>
      <c r="BG1897" s="13"/>
    </row>
    <row r="1898" spans="1:59" x14ac:dyDescent="0.35">
      <c r="A1898" s="13"/>
      <c r="B1898" s="13"/>
      <c r="C1898" s="13"/>
      <c r="D1898" s="13"/>
      <c r="E1898" s="13"/>
      <c r="F1898" s="13"/>
      <c r="G1898" s="13"/>
      <c r="H1898" s="13"/>
      <c r="I1898" s="13"/>
      <c r="J1898" s="13"/>
      <c r="K1898" s="13"/>
      <c r="L1898" s="13"/>
      <c r="M1898" s="13"/>
      <c r="N1898" s="13"/>
      <c r="O1898" s="13"/>
      <c r="P1898" s="13"/>
      <c r="Q1898" s="13"/>
      <c r="R1898" s="13"/>
      <c r="S1898" s="13"/>
      <c r="T1898" s="13"/>
      <c r="U1898" s="13"/>
      <c r="V1898" s="13"/>
      <c r="W1898" s="13"/>
      <c r="X1898" s="13"/>
      <c r="Y1898" s="13"/>
      <c r="Z1898" s="13"/>
      <c r="AA1898" s="13"/>
      <c r="AB1898" s="13"/>
      <c r="AC1898" s="13"/>
      <c r="AD1898" s="13"/>
      <c r="AE1898" s="13"/>
      <c r="AF1898" s="13"/>
      <c r="AG1898" s="13"/>
      <c r="AH1898" s="13"/>
      <c r="AI1898" s="13"/>
      <c r="AJ1898" s="13"/>
      <c r="AK1898" s="13"/>
      <c r="AL1898" s="13"/>
      <c r="AM1898" s="13"/>
      <c r="AN1898" s="13"/>
      <c r="AO1898" s="13"/>
      <c r="AP1898" s="13"/>
      <c r="AQ1898" s="13"/>
      <c r="AR1898" s="13"/>
      <c r="AS1898" s="13"/>
      <c r="AT1898" s="13"/>
      <c r="AU1898" s="13"/>
      <c r="AV1898" s="13"/>
      <c r="AW1898" s="13"/>
      <c r="AX1898" s="13"/>
      <c r="AY1898" s="13"/>
      <c r="AZ1898" s="13"/>
      <c r="BA1898" s="13"/>
      <c r="BB1898" s="13"/>
      <c r="BC1898" s="13"/>
      <c r="BD1898" s="13"/>
      <c r="BE1898" s="13"/>
      <c r="BF1898" s="13"/>
      <c r="BG1898" s="13"/>
    </row>
    <row r="1899" spans="1:59" x14ac:dyDescent="0.35">
      <c r="A1899" s="13"/>
      <c r="B1899" s="13"/>
      <c r="C1899" s="13"/>
      <c r="D1899" s="13"/>
      <c r="E1899" s="13"/>
      <c r="F1899" s="13"/>
      <c r="G1899" s="13"/>
      <c r="H1899" s="13"/>
      <c r="I1899" s="13"/>
      <c r="J1899" s="13"/>
      <c r="K1899" s="13"/>
      <c r="L1899" s="13"/>
      <c r="M1899" s="13"/>
      <c r="N1899" s="13"/>
      <c r="O1899" s="13"/>
      <c r="P1899" s="13"/>
      <c r="Q1899" s="13"/>
      <c r="R1899" s="13"/>
      <c r="S1899" s="13"/>
      <c r="T1899" s="13"/>
      <c r="U1899" s="13"/>
      <c r="V1899" s="13"/>
      <c r="W1899" s="13"/>
      <c r="X1899" s="13"/>
      <c r="Y1899" s="13"/>
      <c r="Z1899" s="13"/>
      <c r="AA1899" s="13"/>
      <c r="AB1899" s="13"/>
      <c r="AC1899" s="13"/>
      <c r="AD1899" s="13"/>
      <c r="AE1899" s="13"/>
      <c r="AF1899" s="13"/>
      <c r="AG1899" s="13"/>
      <c r="AH1899" s="13"/>
      <c r="AI1899" s="13"/>
      <c r="AJ1899" s="13"/>
      <c r="AK1899" s="13"/>
      <c r="AL1899" s="13"/>
      <c r="AM1899" s="13"/>
      <c r="AN1899" s="13"/>
      <c r="AO1899" s="13"/>
      <c r="AP1899" s="13"/>
      <c r="AQ1899" s="13"/>
      <c r="AR1899" s="13"/>
      <c r="AS1899" s="13"/>
      <c r="AT1899" s="13"/>
      <c r="AU1899" s="13"/>
      <c r="AV1899" s="13"/>
      <c r="AW1899" s="13"/>
      <c r="AX1899" s="13"/>
      <c r="AY1899" s="13"/>
      <c r="AZ1899" s="13"/>
      <c r="BA1899" s="13"/>
      <c r="BB1899" s="13"/>
      <c r="BC1899" s="13"/>
      <c r="BD1899" s="13"/>
      <c r="BE1899" s="13"/>
      <c r="BF1899" s="13"/>
      <c r="BG1899" s="13"/>
    </row>
    <row r="1900" spans="1:59" x14ac:dyDescent="0.35">
      <c r="A1900" s="13"/>
      <c r="B1900" s="13"/>
      <c r="C1900" s="13"/>
      <c r="D1900" s="13"/>
      <c r="E1900" s="13"/>
      <c r="F1900" s="13"/>
      <c r="G1900" s="13"/>
      <c r="H1900" s="13"/>
      <c r="I1900" s="13"/>
      <c r="J1900" s="13"/>
      <c r="K1900" s="13"/>
      <c r="L1900" s="13"/>
      <c r="M1900" s="13"/>
      <c r="N1900" s="13"/>
      <c r="O1900" s="13"/>
      <c r="P1900" s="13"/>
      <c r="Q1900" s="13"/>
      <c r="R1900" s="13"/>
      <c r="S1900" s="13"/>
      <c r="T1900" s="13"/>
      <c r="U1900" s="13"/>
      <c r="V1900" s="13"/>
      <c r="W1900" s="13"/>
      <c r="X1900" s="13"/>
      <c r="Y1900" s="13"/>
      <c r="Z1900" s="13"/>
      <c r="AA1900" s="13"/>
      <c r="AB1900" s="13"/>
      <c r="AC1900" s="13"/>
      <c r="AD1900" s="13"/>
      <c r="AE1900" s="13"/>
      <c r="AF1900" s="13"/>
      <c r="AG1900" s="13"/>
      <c r="AH1900" s="13"/>
      <c r="AI1900" s="13"/>
      <c r="AJ1900" s="13"/>
      <c r="AK1900" s="13"/>
      <c r="AL1900" s="13"/>
      <c r="AM1900" s="13"/>
      <c r="AN1900" s="13"/>
      <c r="AO1900" s="13"/>
      <c r="AP1900" s="13"/>
      <c r="AQ1900" s="13"/>
      <c r="AR1900" s="13"/>
      <c r="AS1900" s="13"/>
      <c r="AT1900" s="13"/>
      <c r="AU1900" s="13"/>
      <c r="AV1900" s="13"/>
      <c r="AW1900" s="13"/>
      <c r="AX1900" s="13"/>
      <c r="AY1900" s="13"/>
      <c r="AZ1900" s="13"/>
      <c r="BA1900" s="13"/>
      <c r="BB1900" s="13"/>
      <c r="BC1900" s="13"/>
      <c r="BD1900" s="13"/>
      <c r="BE1900" s="13"/>
      <c r="BF1900" s="13"/>
      <c r="BG1900" s="13"/>
    </row>
    <row r="1901" spans="1:59" x14ac:dyDescent="0.35">
      <c r="A1901" s="13"/>
      <c r="B1901" s="13"/>
      <c r="C1901" s="13"/>
      <c r="D1901" s="13"/>
      <c r="E1901" s="13"/>
      <c r="F1901" s="13"/>
      <c r="G1901" s="13"/>
      <c r="H1901" s="13"/>
      <c r="I1901" s="13"/>
      <c r="J1901" s="13"/>
      <c r="K1901" s="13"/>
      <c r="L1901" s="13"/>
      <c r="M1901" s="13"/>
      <c r="N1901" s="13"/>
      <c r="O1901" s="13"/>
      <c r="P1901" s="13"/>
      <c r="Q1901" s="13"/>
      <c r="R1901" s="13"/>
      <c r="S1901" s="13"/>
      <c r="T1901" s="13"/>
      <c r="U1901" s="13"/>
      <c r="V1901" s="13"/>
      <c r="W1901" s="13"/>
      <c r="X1901" s="13"/>
      <c r="Y1901" s="13"/>
      <c r="Z1901" s="13"/>
      <c r="AA1901" s="13"/>
      <c r="AB1901" s="13"/>
      <c r="AC1901" s="13"/>
      <c r="AD1901" s="13"/>
      <c r="AE1901" s="13"/>
      <c r="AF1901" s="13"/>
      <c r="AG1901" s="13"/>
      <c r="AH1901" s="13"/>
      <c r="AI1901" s="13"/>
      <c r="AJ1901" s="13"/>
      <c r="AK1901" s="13"/>
      <c r="AL1901" s="13"/>
      <c r="AM1901" s="13"/>
      <c r="AN1901" s="13"/>
      <c r="AO1901" s="13"/>
      <c r="AP1901" s="13"/>
      <c r="AQ1901" s="13"/>
      <c r="AR1901" s="13"/>
      <c r="AS1901" s="13"/>
      <c r="AT1901" s="13"/>
      <c r="AU1901" s="13"/>
      <c r="AV1901" s="13"/>
      <c r="AW1901" s="13"/>
      <c r="AX1901" s="13"/>
      <c r="AY1901" s="13"/>
      <c r="AZ1901" s="13"/>
      <c r="BA1901" s="13"/>
      <c r="BB1901" s="13"/>
      <c r="BC1901" s="13"/>
      <c r="BD1901" s="13"/>
      <c r="BE1901" s="13"/>
      <c r="BF1901" s="13"/>
      <c r="BG1901" s="13"/>
    </row>
    <row r="1902" spans="1:59" x14ac:dyDescent="0.35">
      <c r="A1902" s="13"/>
      <c r="B1902" s="13"/>
      <c r="C1902" s="13"/>
      <c r="D1902" s="13"/>
      <c r="E1902" s="13"/>
      <c r="F1902" s="13"/>
      <c r="G1902" s="13"/>
      <c r="H1902" s="13"/>
      <c r="I1902" s="13"/>
      <c r="J1902" s="13"/>
      <c r="K1902" s="13"/>
      <c r="L1902" s="13"/>
      <c r="M1902" s="13"/>
      <c r="N1902" s="13"/>
      <c r="O1902" s="13"/>
      <c r="P1902" s="13"/>
      <c r="Q1902" s="13"/>
      <c r="R1902" s="13"/>
      <c r="S1902" s="13"/>
      <c r="T1902" s="13"/>
      <c r="U1902" s="13"/>
      <c r="V1902" s="13"/>
      <c r="W1902" s="13"/>
      <c r="X1902" s="13"/>
      <c r="Y1902" s="13"/>
      <c r="Z1902" s="13"/>
      <c r="AA1902" s="13"/>
      <c r="AB1902" s="13"/>
      <c r="AC1902" s="13"/>
      <c r="AD1902" s="13"/>
      <c r="AE1902" s="13"/>
      <c r="AF1902" s="13"/>
      <c r="AG1902" s="13"/>
      <c r="AH1902" s="13"/>
      <c r="AI1902" s="13"/>
      <c r="AJ1902" s="13"/>
      <c r="AK1902" s="13"/>
      <c r="AL1902" s="13"/>
      <c r="AM1902" s="13"/>
      <c r="AN1902" s="13"/>
      <c r="AO1902" s="13"/>
      <c r="AP1902" s="13"/>
      <c r="AQ1902" s="13"/>
      <c r="AR1902" s="13"/>
      <c r="AS1902" s="13"/>
      <c r="AT1902" s="13"/>
      <c r="AU1902" s="13"/>
      <c r="AV1902" s="13"/>
      <c r="AW1902" s="13"/>
      <c r="AX1902" s="13"/>
      <c r="AY1902" s="13"/>
      <c r="AZ1902" s="13"/>
      <c r="BA1902" s="13"/>
      <c r="BB1902" s="13"/>
      <c r="BC1902" s="13"/>
      <c r="BD1902" s="13"/>
      <c r="BE1902" s="13"/>
      <c r="BF1902" s="13"/>
      <c r="BG1902" s="13"/>
    </row>
    <row r="1903" spans="1:59" x14ac:dyDescent="0.35">
      <c r="A1903" s="13"/>
      <c r="B1903" s="13"/>
      <c r="C1903" s="13"/>
      <c r="D1903" s="13"/>
      <c r="E1903" s="13"/>
      <c r="F1903" s="13"/>
      <c r="G1903" s="13"/>
      <c r="H1903" s="13"/>
      <c r="I1903" s="13"/>
      <c r="J1903" s="13"/>
      <c r="K1903" s="13"/>
      <c r="L1903" s="13"/>
      <c r="M1903" s="13"/>
      <c r="N1903" s="13"/>
      <c r="O1903" s="13"/>
      <c r="P1903" s="13"/>
      <c r="Q1903" s="13"/>
      <c r="R1903" s="13"/>
      <c r="S1903" s="13"/>
      <c r="T1903" s="13"/>
      <c r="U1903" s="13"/>
      <c r="V1903" s="13"/>
      <c r="W1903" s="13"/>
      <c r="X1903" s="13"/>
      <c r="Y1903" s="13"/>
      <c r="Z1903" s="13"/>
      <c r="AA1903" s="13"/>
      <c r="AB1903" s="13"/>
      <c r="AC1903" s="13"/>
      <c r="AD1903" s="13"/>
      <c r="AE1903" s="13"/>
      <c r="AF1903" s="13"/>
      <c r="AG1903" s="13"/>
      <c r="AH1903" s="13"/>
      <c r="AI1903" s="13"/>
      <c r="AJ1903" s="13"/>
      <c r="AK1903" s="13"/>
      <c r="AL1903" s="13"/>
      <c r="AM1903" s="13"/>
      <c r="AN1903" s="13"/>
      <c r="AO1903" s="13"/>
      <c r="AP1903" s="13"/>
      <c r="AQ1903" s="13"/>
      <c r="AR1903" s="13"/>
      <c r="AS1903" s="13"/>
      <c r="AT1903" s="13"/>
      <c r="AU1903" s="13"/>
      <c r="AV1903" s="13"/>
      <c r="AW1903" s="13"/>
      <c r="AX1903" s="13"/>
      <c r="AY1903" s="13"/>
      <c r="AZ1903" s="13"/>
      <c r="BA1903" s="13"/>
      <c r="BB1903" s="13"/>
      <c r="BC1903" s="13"/>
      <c r="BD1903" s="13"/>
      <c r="BE1903" s="13"/>
      <c r="BF1903" s="13"/>
      <c r="BG1903" s="13"/>
    </row>
    <row r="1904" spans="1:59" x14ac:dyDescent="0.35">
      <c r="A1904" s="13"/>
      <c r="B1904" s="13"/>
      <c r="C1904" s="13"/>
      <c r="D1904" s="13"/>
      <c r="E1904" s="13"/>
      <c r="F1904" s="13"/>
      <c r="G1904" s="13"/>
      <c r="H1904" s="13"/>
      <c r="I1904" s="13"/>
      <c r="J1904" s="13"/>
      <c r="K1904" s="13"/>
      <c r="L1904" s="13"/>
      <c r="M1904" s="13"/>
      <c r="N1904" s="13"/>
      <c r="O1904" s="13"/>
      <c r="P1904" s="13"/>
      <c r="Q1904" s="13"/>
      <c r="R1904" s="13"/>
      <c r="S1904" s="13"/>
      <c r="T1904" s="13"/>
      <c r="U1904" s="13"/>
      <c r="V1904" s="13"/>
      <c r="W1904" s="13"/>
      <c r="X1904" s="13"/>
      <c r="Y1904" s="13"/>
      <c r="Z1904" s="13"/>
      <c r="AA1904" s="13"/>
      <c r="AB1904" s="13"/>
      <c r="AC1904" s="13"/>
      <c r="AD1904" s="13"/>
      <c r="AE1904" s="13"/>
      <c r="AF1904" s="13"/>
      <c r="AG1904" s="13"/>
      <c r="AH1904" s="13"/>
      <c r="AI1904" s="13"/>
      <c r="AJ1904" s="13"/>
      <c r="AK1904" s="13"/>
      <c r="AL1904" s="13"/>
      <c r="AM1904" s="13"/>
      <c r="AN1904" s="13"/>
      <c r="AO1904" s="13"/>
      <c r="AP1904" s="13"/>
      <c r="AQ1904" s="13"/>
      <c r="AR1904" s="13"/>
      <c r="AS1904" s="13"/>
      <c r="AT1904" s="13"/>
      <c r="AU1904" s="13"/>
      <c r="AV1904" s="13"/>
      <c r="AW1904" s="13"/>
      <c r="AX1904" s="13"/>
      <c r="AY1904" s="13"/>
      <c r="AZ1904" s="13"/>
      <c r="BA1904" s="13"/>
      <c r="BB1904" s="13"/>
      <c r="BC1904" s="13"/>
      <c r="BD1904" s="13"/>
      <c r="BE1904" s="13"/>
      <c r="BF1904" s="13"/>
      <c r="BG1904" s="13"/>
    </row>
    <row r="1905" spans="1:59" x14ac:dyDescent="0.35">
      <c r="A1905" s="13"/>
      <c r="B1905" s="13"/>
      <c r="C1905" s="13"/>
      <c r="D1905" s="13"/>
      <c r="E1905" s="13"/>
      <c r="F1905" s="13"/>
      <c r="G1905" s="13"/>
      <c r="H1905" s="13"/>
      <c r="I1905" s="13"/>
      <c r="J1905" s="13"/>
      <c r="K1905" s="13"/>
      <c r="L1905" s="13"/>
      <c r="M1905" s="13"/>
      <c r="N1905" s="13"/>
      <c r="O1905" s="13"/>
      <c r="P1905" s="13"/>
      <c r="Q1905" s="13"/>
      <c r="R1905" s="13"/>
      <c r="S1905" s="13"/>
      <c r="T1905" s="13"/>
      <c r="U1905" s="13"/>
      <c r="V1905" s="13"/>
      <c r="W1905" s="13"/>
      <c r="X1905" s="13"/>
      <c r="Y1905" s="13"/>
      <c r="Z1905" s="13"/>
      <c r="AA1905" s="13"/>
      <c r="AB1905" s="13"/>
      <c r="AC1905" s="13"/>
      <c r="AD1905" s="13"/>
      <c r="AE1905" s="13"/>
      <c r="AF1905" s="13"/>
      <c r="AG1905" s="13"/>
      <c r="AH1905" s="13"/>
      <c r="AI1905" s="13"/>
      <c r="AJ1905" s="13"/>
      <c r="AK1905" s="13"/>
      <c r="AL1905" s="13"/>
      <c r="AM1905" s="13"/>
      <c r="AN1905" s="13"/>
      <c r="AO1905" s="13"/>
      <c r="AP1905" s="13"/>
      <c r="AQ1905" s="13"/>
      <c r="AR1905" s="13"/>
      <c r="AS1905" s="13"/>
      <c r="AT1905" s="13"/>
      <c r="AU1905" s="13"/>
      <c r="AV1905" s="13"/>
      <c r="AW1905" s="13"/>
      <c r="AX1905" s="13"/>
      <c r="AY1905" s="13"/>
      <c r="AZ1905" s="13"/>
      <c r="BA1905" s="13"/>
      <c r="BB1905" s="13"/>
      <c r="BC1905" s="13"/>
      <c r="BD1905" s="13"/>
      <c r="BE1905" s="13"/>
      <c r="BF1905" s="13"/>
      <c r="BG1905" s="13"/>
    </row>
    <row r="1906" spans="1:59" x14ac:dyDescent="0.35">
      <c r="A1906" s="13"/>
      <c r="B1906" s="13"/>
      <c r="C1906" s="13"/>
      <c r="D1906" s="13"/>
      <c r="E1906" s="13"/>
      <c r="F1906" s="13"/>
      <c r="G1906" s="13"/>
      <c r="H1906" s="13"/>
      <c r="I1906" s="13"/>
      <c r="J1906" s="13"/>
      <c r="K1906" s="13"/>
      <c r="L1906" s="13"/>
      <c r="M1906" s="13"/>
      <c r="N1906" s="13"/>
      <c r="O1906" s="13"/>
      <c r="P1906" s="13"/>
      <c r="Q1906" s="13"/>
      <c r="R1906" s="13"/>
      <c r="S1906" s="13"/>
      <c r="T1906" s="13"/>
      <c r="U1906" s="13"/>
      <c r="V1906" s="13"/>
      <c r="W1906" s="13"/>
      <c r="X1906" s="13"/>
      <c r="Y1906" s="13"/>
      <c r="Z1906" s="13"/>
      <c r="AA1906" s="13"/>
      <c r="AB1906" s="13"/>
      <c r="AC1906" s="13"/>
      <c r="AD1906" s="13"/>
      <c r="AE1906" s="13"/>
      <c r="AF1906" s="13"/>
      <c r="AG1906" s="13"/>
      <c r="AH1906" s="13"/>
      <c r="AI1906" s="13"/>
      <c r="AJ1906" s="13"/>
      <c r="AK1906" s="13"/>
      <c r="AL1906" s="13"/>
      <c r="AM1906" s="13"/>
      <c r="AN1906" s="13"/>
      <c r="AO1906" s="13"/>
      <c r="AP1906" s="13"/>
      <c r="AQ1906" s="13"/>
      <c r="AR1906" s="13"/>
      <c r="AS1906" s="13"/>
      <c r="AT1906" s="13"/>
      <c r="AU1906" s="13"/>
      <c r="AV1906" s="13"/>
      <c r="AW1906" s="13"/>
      <c r="AX1906" s="13"/>
      <c r="AY1906" s="13"/>
      <c r="AZ1906" s="13"/>
      <c r="BA1906" s="13"/>
      <c r="BB1906" s="13"/>
      <c r="BC1906" s="13"/>
      <c r="BD1906" s="13"/>
      <c r="BE1906" s="13"/>
      <c r="BF1906" s="13"/>
      <c r="BG1906" s="13"/>
    </row>
    <row r="1907" spans="1:59" x14ac:dyDescent="0.35">
      <c r="A1907" s="13"/>
      <c r="B1907" s="13"/>
      <c r="C1907" s="13"/>
      <c r="D1907" s="13"/>
      <c r="E1907" s="13"/>
      <c r="F1907" s="13"/>
      <c r="G1907" s="13"/>
      <c r="H1907" s="13"/>
      <c r="I1907" s="13"/>
      <c r="J1907" s="13"/>
      <c r="K1907" s="13"/>
      <c r="L1907" s="13"/>
      <c r="M1907" s="13"/>
      <c r="N1907" s="13"/>
      <c r="O1907" s="13"/>
      <c r="P1907" s="13"/>
      <c r="Q1907" s="13"/>
      <c r="R1907" s="13"/>
      <c r="S1907" s="13"/>
      <c r="T1907" s="13"/>
      <c r="U1907" s="13"/>
      <c r="V1907" s="13"/>
      <c r="W1907" s="13"/>
      <c r="X1907" s="13"/>
      <c r="Y1907" s="13"/>
      <c r="Z1907" s="13"/>
      <c r="AA1907" s="13"/>
      <c r="AB1907" s="13"/>
      <c r="AC1907" s="13"/>
      <c r="AD1907" s="13"/>
      <c r="AE1907" s="13"/>
      <c r="AF1907" s="13"/>
      <c r="AG1907" s="13"/>
      <c r="AH1907" s="13"/>
      <c r="AI1907" s="13"/>
      <c r="AJ1907" s="13"/>
      <c r="AK1907" s="13"/>
      <c r="AL1907" s="13"/>
      <c r="AM1907" s="13"/>
      <c r="AN1907" s="13"/>
      <c r="AO1907" s="13"/>
      <c r="AP1907" s="13"/>
      <c r="AQ1907" s="13"/>
      <c r="AR1907" s="13"/>
      <c r="AS1907" s="13"/>
      <c r="AT1907" s="13"/>
      <c r="AU1907" s="13"/>
      <c r="AV1907" s="13"/>
      <c r="AW1907" s="13"/>
      <c r="AX1907" s="13"/>
      <c r="AY1907" s="13"/>
      <c r="AZ1907" s="13"/>
      <c r="BA1907" s="13"/>
      <c r="BB1907" s="13"/>
      <c r="BC1907" s="13"/>
      <c r="BD1907" s="13"/>
      <c r="BE1907" s="13"/>
      <c r="BF1907" s="13"/>
      <c r="BG1907" s="13"/>
    </row>
    <row r="1908" spans="1:59" x14ac:dyDescent="0.35">
      <c r="A1908" s="13"/>
      <c r="B1908" s="13"/>
      <c r="C1908" s="13"/>
      <c r="D1908" s="13"/>
      <c r="E1908" s="13"/>
      <c r="F1908" s="13"/>
      <c r="G1908" s="13"/>
      <c r="H1908" s="13"/>
      <c r="I1908" s="13"/>
      <c r="J1908" s="13"/>
      <c r="K1908" s="13"/>
      <c r="L1908" s="13"/>
      <c r="M1908" s="13"/>
      <c r="N1908" s="13"/>
      <c r="O1908" s="13"/>
      <c r="P1908" s="13"/>
      <c r="Q1908" s="13"/>
      <c r="R1908" s="13"/>
      <c r="S1908" s="13"/>
      <c r="T1908" s="13"/>
      <c r="U1908" s="13"/>
      <c r="V1908" s="13"/>
      <c r="W1908" s="13"/>
      <c r="X1908" s="13"/>
      <c r="Y1908" s="13"/>
      <c r="Z1908" s="13"/>
      <c r="AA1908" s="13"/>
      <c r="AB1908" s="13"/>
      <c r="AC1908" s="13"/>
      <c r="AD1908" s="13"/>
      <c r="AE1908" s="13"/>
      <c r="AF1908" s="13"/>
      <c r="AG1908" s="13"/>
      <c r="AH1908" s="13"/>
      <c r="AI1908" s="13"/>
      <c r="AJ1908" s="13"/>
      <c r="AK1908" s="13"/>
      <c r="AL1908" s="13"/>
      <c r="AM1908" s="13"/>
      <c r="AN1908" s="13"/>
      <c r="AO1908" s="13"/>
      <c r="AP1908" s="13"/>
      <c r="AQ1908" s="13"/>
      <c r="AR1908" s="13"/>
      <c r="AS1908" s="13"/>
      <c r="AT1908" s="13"/>
      <c r="AU1908" s="13"/>
      <c r="AV1908" s="13"/>
      <c r="AW1908" s="13"/>
      <c r="AX1908" s="13"/>
      <c r="AY1908" s="13"/>
      <c r="AZ1908" s="13"/>
      <c r="BA1908" s="13"/>
      <c r="BB1908" s="13"/>
      <c r="BC1908" s="13"/>
      <c r="BD1908" s="13"/>
      <c r="BE1908" s="13"/>
      <c r="BF1908" s="13"/>
      <c r="BG1908" s="13"/>
    </row>
    <row r="1909" spans="1:59" x14ac:dyDescent="0.35">
      <c r="A1909" s="13"/>
      <c r="B1909" s="13"/>
      <c r="C1909" s="13"/>
      <c r="D1909" s="13"/>
      <c r="E1909" s="13"/>
      <c r="F1909" s="13"/>
      <c r="G1909" s="13"/>
      <c r="H1909" s="13"/>
      <c r="I1909" s="13"/>
      <c r="J1909" s="13"/>
      <c r="K1909" s="13"/>
      <c r="L1909" s="13"/>
      <c r="M1909" s="13"/>
      <c r="N1909" s="13"/>
      <c r="O1909" s="13"/>
      <c r="P1909" s="13"/>
      <c r="Q1909" s="13"/>
      <c r="R1909" s="13"/>
      <c r="S1909" s="13"/>
      <c r="T1909" s="13"/>
      <c r="U1909" s="13"/>
      <c r="V1909" s="13"/>
      <c r="W1909" s="13"/>
      <c r="X1909" s="13"/>
      <c r="Y1909" s="13"/>
      <c r="Z1909" s="13"/>
      <c r="AA1909" s="13"/>
      <c r="AB1909" s="13"/>
      <c r="AC1909" s="13"/>
      <c r="AD1909" s="13"/>
      <c r="AE1909" s="13"/>
      <c r="AF1909" s="13"/>
      <c r="AG1909" s="13"/>
      <c r="AH1909" s="13"/>
      <c r="AI1909" s="13"/>
      <c r="AJ1909" s="13"/>
      <c r="AK1909" s="13"/>
      <c r="AL1909" s="13"/>
      <c r="AM1909" s="13"/>
      <c r="AN1909" s="13"/>
      <c r="AO1909" s="13"/>
      <c r="AP1909" s="13"/>
      <c r="AQ1909" s="13"/>
      <c r="AR1909" s="13"/>
      <c r="AS1909" s="13"/>
      <c r="AT1909" s="13"/>
      <c r="AU1909" s="13"/>
      <c r="AV1909" s="13"/>
      <c r="AW1909" s="13"/>
      <c r="AX1909" s="13"/>
      <c r="AY1909" s="13"/>
      <c r="AZ1909" s="13"/>
      <c r="BA1909" s="13"/>
      <c r="BB1909" s="13"/>
      <c r="BC1909" s="13"/>
      <c r="BD1909" s="13"/>
      <c r="BE1909" s="13"/>
      <c r="BF1909" s="13"/>
      <c r="BG1909" s="13"/>
    </row>
    <row r="1910" spans="1:59" x14ac:dyDescent="0.35">
      <c r="A1910" s="13"/>
      <c r="B1910" s="13"/>
      <c r="C1910" s="13"/>
      <c r="D1910" s="13"/>
      <c r="E1910" s="13"/>
      <c r="F1910" s="13"/>
      <c r="G1910" s="13"/>
      <c r="H1910" s="13"/>
      <c r="I1910" s="13"/>
      <c r="J1910" s="13"/>
      <c r="K1910" s="13"/>
      <c r="L1910" s="13"/>
      <c r="M1910" s="13"/>
      <c r="N1910" s="13"/>
      <c r="O1910" s="13"/>
      <c r="P1910" s="13"/>
      <c r="Q1910" s="13"/>
      <c r="R1910" s="13"/>
      <c r="S1910" s="13"/>
      <c r="T1910" s="13"/>
      <c r="U1910" s="13"/>
      <c r="V1910" s="13"/>
      <c r="W1910" s="13"/>
      <c r="X1910" s="13"/>
      <c r="Y1910" s="13"/>
      <c r="Z1910" s="13"/>
      <c r="AA1910" s="13"/>
      <c r="AB1910" s="13"/>
      <c r="AC1910" s="13"/>
      <c r="AD1910" s="13"/>
      <c r="AE1910" s="13"/>
      <c r="AF1910" s="13"/>
      <c r="AG1910" s="13"/>
      <c r="AH1910" s="13"/>
      <c r="AI1910" s="13"/>
      <c r="AJ1910" s="13"/>
      <c r="AK1910" s="13"/>
      <c r="AL1910" s="13"/>
      <c r="AM1910" s="13"/>
      <c r="AN1910" s="13"/>
      <c r="AO1910" s="13"/>
      <c r="AP1910" s="13"/>
      <c r="AQ1910" s="13"/>
      <c r="AR1910" s="13"/>
      <c r="AS1910" s="13"/>
      <c r="AT1910" s="13"/>
      <c r="AU1910" s="13"/>
      <c r="AV1910" s="13"/>
      <c r="AW1910" s="13"/>
      <c r="AX1910" s="13"/>
      <c r="AY1910" s="13"/>
      <c r="AZ1910" s="13"/>
      <c r="BA1910" s="13"/>
      <c r="BB1910" s="13"/>
      <c r="BC1910" s="13"/>
      <c r="BD1910" s="13"/>
      <c r="BE1910" s="13"/>
      <c r="BF1910" s="13"/>
      <c r="BG1910" s="13"/>
    </row>
    <row r="1911" spans="1:59" x14ac:dyDescent="0.35">
      <c r="A1911" s="13"/>
      <c r="B1911" s="13"/>
      <c r="C1911" s="13"/>
      <c r="D1911" s="13"/>
      <c r="E1911" s="13"/>
      <c r="F1911" s="13"/>
      <c r="G1911" s="13"/>
      <c r="H1911" s="13"/>
      <c r="I1911" s="13"/>
      <c r="J1911" s="13"/>
      <c r="K1911" s="13"/>
      <c r="L1911" s="13"/>
      <c r="M1911" s="13"/>
      <c r="N1911" s="13"/>
      <c r="O1911" s="13"/>
      <c r="P1911" s="13"/>
      <c r="Q1911" s="13"/>
      <c r="R1911" s="13"/>
      <c r="S1911" s="13"/>
      <c r="T1911" s="13"/>
      <c r="U1911" s="13"/>
      <c r="V1911" s="13"/>
      <c r="W1911" s="13"/>
      <c r="X1911" s="13"/>
      <c r="Y1911" s="13"/>
      <c r="Z1911" s="13"/>
      <c r="AA1911" s="13"/>
      <c r="AB1911" s="13"/>
      <c r="AC1911" s="13"/>
      <c r="AD1911" s="13"/>
      <c r="AE1911" s="13"/>
      <c r="AF1911" s="13"/>
      <c r="AG1911" s="13"/>
      <c r="AH1911" s="13"/>
      <c r="AI1911" s="13"/>
      <c r="AJ1911" s="13"/>
      <c r="AK1911" s="13"/>
      <c r="AL1911" s="13"/>
      <c r="AM1911" s="13"/>
      <c r="AN1911" s="13"/>
      <c r="AO1911" s="13"/>
      <c r="AP1911" s="13"/>
      <c r="AQ1911" s="13"/>
      <c r="AR1911" s="13"/>
      <c r="AS1911" s="13"/>
      <c r="AT1911" s="13"/>
      <c r="AU1911" s="13"/>
      <c r="AV1911" s="13"/>
      <c r="AW1911" s="13"/>
      <c r="AX1911" s="13"/>
      <c r="AY1911" s="13"/>
      <c r="AZ1911" s="13"/>
      <c r="BA1911" s="13"/>
      <c r="BB1911" s="13"/>
      <c r="BC1911" s="13"/>
      <c r="BD1911" s="13"/>
      <c r="BE1911" s="13"/>
      <c r="BF1911" s="13"/>
      <c r="BG1911" s="13"/>
    </row>
    <row r="1912" spans="1:59" x14ac:dyDescent="0.35">
      <c r="A1912" s="13"/>
      <c r="B1912" s="13"/>
      <c r="C1912" s="13"/>
      <c r="D1912" s="13"/>
      <c r="E1912" s="13"/>
      <c r="F1912" s="13"/>
      <c r="G1912" s="13"/>
      <c r="H1912" s="13"/>
      <c r="I1912" s="13"/>
      <c r="J1912" s="13"/>
      <c r="K1912" s="13"/>
      <c r="L1912" s="13"/>
      <c r="M1912" s="13"/>
      <c r="N1912" s="13"/>
      <c r="O1912" s="13"/>
      <c r="P1912" s="13"/>
      <c r="Q1912" s="13"/>
      <c r="R1912" s="13"/>
      <c r="S1912" s="13"/>
      <c r="T1912" s="13"/>
      <c r="U1912" s="13"/>
      <c r="V1912" s="13"/>
      <c r="W1912" s="13"/>
      <c r="X1912" s="13"/>
      <c r="Y1912" s="13"/>
      <c r="Z1912" s="13"/>
      <c r="AA1912" s="13"/>
      <c r="AB1912" s="13"/>
      <c r="AC1912" s="13"/>
      <c r="AD1912" s="13"/>
      <c r="AE1912" s="13"/>
      <c r="AF1912" s="13"/>
      <c r="AG1912" s="13"/>
      <c r="AH1912" s="13"/>
      <c r="AI1912" s="13"/>
      <c r="AJ1912" s="13"/>
      <c r="AK1912" s="13"/>
      <c r="AL1912" s="13"/>
      <c r="AM1912" s="13"/>
      <c r="AN1912" s="13"/>
      <c r="AO1912" s="13"/>
      <c r="AP1912" s="13"/>
      <c r="AQ1912" s="13"/>
      <c r="AR1912" s="13"/>
      <c r="AS1912" s="13"/>
      <c r="AT1912" s="13"/>
      <c r="AU1912" s="13"/>
      <c r="AV1912" s="13"/>
      <c r="AW1912" s="13"/>
      <c r="AX1912" s="13"/>
      <c r="AY1912" s="13"/>
      <c r="AZ1912" s="13"/>
      <c r="BA1912" s="13"/>
      <c r="BB1912" s="13"/>
      <c r="BC1912" s="13"/>
      <c r="BD1912" s="13"/>
      <c r="BE1912" s="13"/>
      <c r="BF1912" s="13"/>
      <c r="BG1912" s="13"/>
    </row>
    <row r="1913" spans="1:59" x14ac:dyDescent="0.35">
      <c r="A1913" s="13"/>
      <c r="B1913" s="13"/>
      <c r="C1913" s="13"/>
      <c r="D1913" s="13"/>
      <c r="E1913" s="13"/>
      <c r="F1913" s="13"/>
      <c r="G1913" s="13"/>
      <c r="H1913" s="13"/>
      <c r="I1913" s="13"/>
      <c r="J1913" s="13"/>
      <c r="K1913" s="13"/>
      <c r="L1913" s="13"/>
      <c r="M1913" s="13"/>
      <c r="N1913" s="13"/>
      <c r="O1913" s="13"/>
      <c r="P1913" s="13"/>
      <c r="Q1913" s="13"/>
      <c r="R1913" s="13"/>
      <c r="S1913" s="13"/>
      <c r="T1913" s="13"/>
      <c r="U1913" s="13"/>
      <c r="V1913" s="13"/>
      <c r="W1913" s="13"/>
      <c r="X1913" s="13"/>
      <c r="Y1913" s="13"/>
      <c r="Z1913" s="13"/>
      <c r="AA1913" s="13"/>
      <c r="AB1913" s="13"/>
      <c r="AC1913" s="13"/>
      <c r="AD1913" s="13"/>
      <c r="AE1913" s="13"/>
      <c r="AF1913" s="13"/>
      <c r="AG1913" s="13"/>
      <c r="AH1913" s="13"/>
      <c r="AI1913" s="13"/>
      <c r="AJ1913" s="13"/>
      <c r="AK1913" s="13"/>
      <c r="AL1913" s="13"/>
      <c r="AM1913" s="13"/>
      <c r="AN1913" s="13"/>
      <c r="AO1913" s="13"/>
      <c r="AP1913" s="13"/>
      <c r="AQ1913" s="13"/>
      <c r="AR1913" s="13"/>
      <c r="AS1913" s="13"/>
      <c r="AT1913" s="13"/>
      <c r="AU1913" s="13"/>
      <c r="AV1913" s="13"/>
      <c r="AW1913" s="13"/>
      <c r="AX1913" s="13"/>
      <c r="AY1913" s="13"/>
      <c r="AZ1913" s="13"/>
      <c r="BA1913" s="13"/>
      <c r="BB1913" s="13"/>
      <c r="BC1913" s="13"/>
      <c r="BD1913" s="13"/>
      <c r="BE1913" s="13"/>
      <c r="BF1913" s="13"/>
      <c r="BG1913" s="13"/>
    </row>
    <row r="1914" spans="1:59" x14ac:dyDescent="0.35">
      <c r="A1914" s="13"/>
      <c r="B1914" s="13"/>
      <c r="C1914" s="13"/>
      <c r="D1914" s="13"/>
      <c r="E1914" s="13"/>
      <c r="F1914" s="13"/>
      <c r="G1914" s="13"/>
      <c r="H1914" s="13"/>
      <c r="I1914" s="13"/>
      <c r="J1914" s="13"/>
      <c r="K1914" s="13"/>
      <c r="L1914" s="13"/>
      <c r="M1914" s="13"/>
      <c r="N1914" s="13"/>
      <c r="O1914" s="13"/>
      <c r="P1914" s="13"/>
      <c r="Q1914" s="13"/>
      <c r="R1914" s="13"/>
      <c r="S1914" s="13"/>
      <c r="T1914" s="13"/>
      <c r="U1914" s="13"/>
      <c r="V1914" s="13"/>
      <c r="W1914" s="13"/>
      <c r="X1914" s="13"/>
      <c r="Y1914" s="13"/>
      <c r="Z1914" s="13"/>
      <c r="AA1914" s="13"/>
      <c r="AB1914" s="13"/>
      <c r="AC1914" s="13"/>
      <c r="AD1914" s="13"/>
      <c r="AE1914" s="13"/>
      <c r="AF1914" s="13"/>
      <c r="AG1914" s="13"/>
      <c r="AH1914" s="13"/>
      <c r="AI1914" s="13"/>
      <c r="AJ1914" s="13"/>
      <c r="AK1914" s="13"/>
      <c r="AL1914" s="13"/>
      <c r="AM1914" s="13"/>
      <c r="AN1914" s="13"/>
      <c r="AO1914" s="13"/>
      <c r="AP1914" s="13"/>
      <c r="AQ1914" s="13"/>
      <c r="AR1914" s="13"/>
      <c r="AS1914" s="13"/>
      <c r="AT1914" s="13"/>
      <c r="AU1914" s="13"/>
      <c r="AV1914" s="13"/>
      <c r="AW1914" s="13"/>
      <c r="AX1914" s="13"/>
      <c r="AY1914" s="13"/>
      <c r="AZ1914" s="13"/>
      <c r="BA1914" s="13"/>
      <c r="BB1914" s="13"/>
      <c r="BC1914" s="13"/>
      <c r="BD1914" s="13"/>
      <c r="BE1914" s="13"/>
      <c r="BF1914" s="13"/>
      <c r="BG1914" s="13"/>
    </row>
    <row r="1915" spans="1:59" x14ac:dyDescent="0.35">
      <c r="A1915" s="13"/>
      <c r="B1915" s="13"/>
      <c r="C1915" s="13"/>
      <c r="D1915" s="13"/>
      <c r="E1915" s="13"/>
      <c r="F1915" s="13"/>
      <c r="G1915" s="13"/>
      <c r="H1915" s="13"/>
      <c r="I1915" s="13"/>
      <c r="J1915" s="13"/>
      <c r="K1915" s="13"/>
      <c r="L1915" s="13"/>
      <c r="M1915" s="13"/>
      <c r="N1915" s="13"/>
      <c r="O1915" s="13"/>
      <c r="P1915" s="13"/>
      <c r="Q1915" s="13"/>
      <c r="R1915" s="13"/>
      <c r="S1915" s="13"/>
      <c r="T1915" s="13"/>
      <c r="U1915" s="13"/>
      <c r="V1915" s="13"/>
      <c r="W1915" s="13"/>
      <c r="X1915" s="13"/>
      <c r="Y1915" s="13"/>
      <c r="Z1915" s="13"/>
      <c r="AA1915" s="13"/>
      <c r="AB1915" s="13"/>
      <c r="AC1915" s="13"/>
      <c r="AD1915" s="13"/>
      <c r="AE1915" s="13"/>
      <c r="AF1915" s="13"/>
      <c r="AG1915" s="13"/>
      <c r="AH1915" s="13"/>
      <c r="AI1915" s="13"/>
      <c r="AJ1915" s="13"/>
      <c r="AK1915" s="13"/>
      <c r="AL1915" s="13"/>
      <c r="AM1915" s="13"/>
      <c r="AN1915" s="13"/>
      <c r="AO1915" s="13"/>
      <c r="AP1915" s="13"/>
      <c r="AQ1915" s="13"/>
      <c r="AR1915" s="13"/>
      <c r="AS1915" s="13"/>
      <c r="AT1915" s="13"/>
      <c r="AU1915" s="13"/>
      <c r="AV1915" s="13"/>
      <c r="AW1915" s="13"/>
      <c r="AX1915" s="13"/>
      <c r="AY1915" s="13"/>
      <c r="AZ1915" s="13"/>
      <c r="BA1915" s="13"/>
      <c r="BB1915" s="13"/>
      <c r="BC1915" s="13"/>
      <c r="BD1915" s="13"/>
      <c r="BE1915" s="13"/>
      <c r="BF1915" s="13"/>
      <c r="BG1915" s="13"/>
    </row>
    <row r="1916" spans="1:59" x14ac:dyDescent="0.35">
      <c r="A1916" s="13"/>
      <c r="B1916" s="13"/>
      <c r="C1916" s="13"/>
      <c r="D1916" s="13"/>
      <c r="E1916" s="13"/>
      <c r="F1916" s="13"/>
      <c r="G1916" s="13"/>
      <c r="H1916" s="13"/>
      <c r="I1916" s="13"/>
      <c r="J1916" s="13"/>
      <c r="K1916" s="13"/>
      <c r="L1916" s="13"/>
      <c r="M1916" s="13"/>
      <c r="N1916" s="13"/>
      <c r="O1916" s="13"/>
      <c r="P1916" s="13"/>
      <c r="Q1916" s="13"/>
      <c r="R1916" s="13"/>
      <c r="S1916" s="13"/>
      <c r="T1916" s="13"/>
      <c r="U1916" s="13"/>
      <c r="V1916" s="13"/>
      <c r="W1916" s="13"/>
      <c r="X1916" s="13"/>
      <c r="Y1916" s="13"/>
      <c r="Z1916" s="13"/>
      <c r="AA1916" s="13"/>
      <c r="AB1916" s="13"/>
      <c r="AC1916" s="13"/>
      <c r="AD1916" s="13"/>
      <c r="AE1916" s="13"/>
      <c r="AF1916" s="13"/>
      <c r="AG1916" s="13"/>
      <c r="AH1916" s="13"/>
      <c r="AI1916" s="13"/>
      <c r="AJ1916" s="13"/>
      <c r="AK1916" s="13"/>
      <c r="AL1916" s="13"/>
      <c r="AM1916" s="13"/>
      <c r="AN1916" s="13"/>
      <c r="AO1916" s="13"/>
      <c r="AP1916" s="13"/>
      <c r="AQ1916" s="13"/>
      <c r="AR1916" s="13"/>
      <c r="AS1916" s="13"/>
      <c r="AT1916" s="13"/>
      <c r="AU1916" s="13"/>
      <c r="AV1916" s="13"/>
      <c r="AW1916" s="13"/>
      <c r="AX1916" s="13"/>
      <c r="AY1916" s="13"/>
      <c r="AZ1916" s="13"/>
      <c r="BA1916" s="13"/>
      <c r="BB1916" s="13"/>
      <c r="BC1916" s="13"/>
      <c r="BD1916" s="13"/>
      <c r="BE1916" s="13"/>
      <c r="BF1916" s="13"/>
      <c r="BG1916" s="13"/>
    </row>
    <row r="1917" spans="1:59" x14ac:dyDescent="0.35">
      <c r="A1917" s="13"/>
      <c r="B1917" s="13"/>
      <c r="C1917" s="13"/>
      <c r="D1917" s="13"/>
      <c r="E1917" s="13"/>
      <c r="F1917" s="13"/>
      <c r="G1917" s="13"/>
      <c r="H1917" s="13"/>
      <c r="I1917" s="13"/>
      <c r="J1917" s="13"/>
      <c r="K1917" s="13"/>
      <c r="L1917" s="13"/>
      <c r="M1917" s="13"/>
      <c r="N1917" s="13"/>
      <c r="O1917" s="13"/>
      <c r="P1917" s="13"/>
      <c r="Q1917" s="13"/>
      <c r="R1917" s="13"/>
      <c r="S1917" s="13"/>
      <c r="T1917" s="13"/>
      <c r="U1917" s="13"/>
      <c r="V1917" s="13"/>
      <c r="W1917" s="13"/>
      <c r="X1917" s="13"/>
      <c r="Y1917" s="13"/>
      <c r="Z1917" s="13"/>
      <c r="AA1917" s="13"/>
      <c r="AB1917" s="13"/>
      <c r="AC1917" s="13"/>
      <c r="AD1917" s="13"/>
      <c r="AE1917" s="13"/>
      <c r="AF1917" s="13"/>
      <c r="AG1917" s="13"/>
      <c r="AH1917" s="13"/>
      <c r="AI1917" s="13"/>
      <c r="AJ1917" s="13"/>
      <c r="AK1917" s="13"/>
      <c r="AL1917" s="13"/>
      <c r="AM1917" s="13"/>
      <c r="AN1917" s="13"/>
      <c r="AO1917" s="13"/>
      <c r="AP1917" s="13"/>
      <c r="AQ1917" s="13"/>
      <c r="AR1917" s="13"/>
      <c r="AS1917" s="13"/>
      <c r="AT1917" s="13"/>
      <c r="AU1917" s="13"/>
      <c r="AV1917" s="13"/>
      <c r="AW1917" s="13"/>
      <c r="AX1917" s="13"/>
      <c r="AY1917" s="13"/>
      <c r="AZ1917" s="13"/>
      <c r="BA1917" s="13"/>
      <c r="BB1917" s="13"/>
      <c r="BC1917" s="13"/>
      <c r="BD1917" s="13"/>
      <c r="BE1917" s="13"/>
      <c r="BF1917" s="13"/>
      <c r="BG1917" s="13"/>
    </row>
    <row r="1918" spans="1:59" x14ac:dyDescent="0.35">
      <c r="A1918" s="13"/>
      <c r="B1918" s="13"/>
      <c r="C1918" s="13"/>
      <c r="D1918" s="13"/>
      <c r="E1918" s="13"/>
      <c r="F1918" s="13"/>
      <c r="G1918" s="13"/>
      <c r="H1918" s="13"/>
      <c r="I1918" s="13"/>
      <c r="J1918" s="13"/>
      <c r="K1918" s="13"/>
      <c r="L1918" s="13"/>
      <c r="M1918" s="13"/>
      <c r="N1918" s="13"/>
      <c r="O1918" s="13"/>
      <c r="P1918" s="13"/>
      <c r="Q1918" s="13"/>
      <c r="R1918" s="13"/>
      <c r="S1918" s="13"/>
      <c r="T1918" s="13"/>
      <c r="U1918" s="13"/>
      <c r="V1918" s="13"/>
      <c r="W1918" s="13"/>
      <c r="X1918" s="13"/>
      <c r="Y1918" s="13"/>
      <c r="Z1918" s="13"/>
      <c r="AA1918" s="13"/>
      <c r="AB1918" s="13"/>
      <c r="AC1918" s="13"/>
      <c r="AD1918" s="13"/>
      <c r="AE1918" s="13"/>
      <c r="AF1918" s="13"/>
      <c r="AG1918" s="13"/>
      <c r="AH1918" s="13"/>
      <c r="AI1918" s="13"/>
      <c r="AJ1918" s="13"/>
      <c r="AK1918" s="13"/>
      <c r="AL1918" s="13"/>
      <c r="AM1918" s="13"/>
      <c r="AN1918" s="13"/>
      <c r="AO1918" s="13"/>
      <c r="AP1918" s="13"/>
      <c r="AQ1918" s="13"/>
      <c r="AR1918" s="13"/>
      <c r="AS1918" s="13"/>
      <c r="AT1918" s="13"/>
      <c r="AU1918" s="13"/>
      <c r="AV1918" s="13"/>
      <c r="AW1918" s="13"/>
      <c r="AX1918" s="13"/>
      <c r="AY1918" s="13"/>
      <c r="AZ1918" s="13"/>
      <c r="BA1918" s="13"/>
      <c r="BB1918" s="13"/>
      <c r="BC1918" s="13"/>
      <c r="BD1918" s="13"/>
      <c r="BE1918" s="13"/>
      <c r="BF1918" s="13"/>
      <c r="BG1918" s="13"/>
    </row>
    <row r="1919" spans="1:59" x14ac:dyDescent="0.35">
      <c r="A1919" s="13"/>
      <c r="B1919" s="13"/>
      <c r="C1919" s="13"/>
      <c r="D1919" s="13"/>
      <c r="E1919" s="13"/>
      <c r="F1919" s="13"/>
      <c r="G1919" s="13"/>
      <c r="H1919" s="13"/>
      <c r="I1919" s="13"/>
      <c r="J1919" s="13"/>
      <c r="K1919" s="13"/>
      <c r="L1919" s="13"/>
      <c r="M1919" s="13"/>
      <c r="N1919" s="13"/>
      <c r="O1919" s="13"/>
      <c r="P1919" s="13"/>
      <c r="Q1919" s="13"/>
      <c r="R1919" s="13"/>
      <c r="S1919" s="13"/>
      <c r="T1919" s="13"/>
      <c r="U1919" s="13"/>
      <c r="V1919" s="13"/>
      <c r="W1919" s="13"/>
      <c r="X1919" s="13"/>
      <c r="Y1919" s="13"/>
      <c r="Z1919" s="13"/>
      <c r="AA1919" s="13"/>
      <c r="AB1919" s="13"/>
      <c r="AC1919" s="13"/>
      <c r="AD1919" s="13"/>
      <c r="AE1919" s="13"/>
      <c r="AF1919" s="13"/>
      <c r="AG1919" s="13"/>
      <c r="AH1919" s="13"/>
      <c r="AI1919" s="13"/>
      <c r="AJ1919" s="13"/>
      <c r="AK1919" s="13"/>
      <c r="AL1919" s="13"/>
      <c r="AM1919" s="13"/>
      <c r="AN1919" s="13"/>
      <c r="AO1919" s="13"/>
      <c r="AP1919" s="13"/>
      <c r="AQ1919" s="13"/>
      <c r="AR1919" s="13"/>
      <c r="AS1919" s="13"/>
      <c r="AT1919" s="13"/>
      <c r="AU1919" s="13"/>
      <c r="AV1919" s="13"/>
      <c r="AW1919" s="13"/>
      <c r="AX1919" s="13"/>
      <c r="AY1919" s="13"/>
      <c r="AZ1919" s="13"/>
      <c r="BA1919" s="13"/>
      <c r="BB1919" s="13"/>
      <c r="BC1919" s="13"/>
      <c r="BD1919" s="13"/>
      <c r="BE1919" s="13"/>
      <c r="BF1919" s="13"/>
      <c r="BG1919" s="13"/>
    </row>
    <row r="1920" spans="1:59" x14ac:dyDescent="0.35">
      <c r="A1920" s="13"/>
      <c r="B1920" s="13"/>
      <c r="C1920" s="13"/>
      <c r="D1920" s="13"/>
      <c r="E1920" s="13"/>
      <c r="F1920" s="13"/>
      <c r="G1920" s="13"/>
      <c r="H1920" s="13"/>
      <c r="I1920" s="13"/>
      <c r="J1920" s="13"/>
      <c r="K1920" s="13"/>
      <c r="L1920" s="13"/>
      <c r="M1920" s="13"/>
      <c r="N1920" s="13"/>
      <c r="O1920" s="13"/>
      <c r="P1920" s="13"/>
      <c r="Q1920" s="13"/>
      <c r="R1920" s="13"/>
      <c r="S1920" s="13"/>
      <c r="T1920" s="13"/>
      <c r="U1920" s="13"/>
      <c r="V1920" s="13"/>
      <c r="W1920" s="13"/>
      <c r="X1920" s="13"/>
      <c r="Y1920" s="13"/>
      <c r="Z1920" s="13"/>
      <c r="AA1920" s="13"/>
      <c r="AB1920" s="13"/>
      <c r="AC1920" s="13"/>
      <c r="AD1920" s="13"/>
      <c r="AE1920" s="13"/>
      <c r="AF1920" s="13"/>
      <c r="AG1920" s="13"/>
      <c r="AH1920" s="13"/>
      <c r="AI1920" s="13"/>
      <c r="AJ1920" s="13"/>
      <c r="AK1920" s="13"/>
      <c r="AL1920" s="13"/>
      <c r="AM1920" s="13"/>
      <c r="AN1920" s="13"/>
      <c r="AO1920" s="13"/>
      <c r="AP1920" s="13"/>
      <c r="AQ1920" s="13"/>
      <c r="AR1920" s="13"/>
      <c r="AS1920" s="13"/>
      <c r="AT1920" s="13"/>
      <c r="AU1920" s="13"/>
      <c r="AV1920" s="13"/>
      <c r="AW1920" s="13"/>
      <c r="AX1920" s="13"/>
      <c r="AY1920" s="13"/>
      <c r="AZ1920" s="13"/>
      <c r="BA1920" s="13"/>
      <c r="BB1920" s="13"/>
      <c r="BC1920" s="13"/>
      <c r="BD1920" s="13"/>
      <c r="BE1920" s="13"/>
      <c r="BF1920" s="13"/>
      <c r="BG1920" s="13"/>
    </row>
    <row r="1921" spans="1:59" x14ac:dyDescent="0.35">
      <c r="A1921" s="13"/>
      <c r="B1921" s="13"/>
      <c r="C1921" s="13"/>
      <c r="D1921" s="13"/>
      <c r="E1921" s="13"/>
      <c r="F1921" s="13"/>
      <c r="G1921" s="13"/>
      <c r="H1921" s="13"/>
      <c r="I1921" s="13"/>
      <c r="J1921" s="13"/>
      <c r="K1921" s="13"/>
      <c r="L1921" s="13"/>
      <c r="M1921" s="13"/>
      <c r="N1921" s="13"/>
      <c r="O1921" s="13"/>
      <c r="P1921" s="13"/>
      <c r="Q1921" s="13"/>
      <c r="R1921" s="13"/>
      <c r="S1921" s="13"/>
      <c r="T1921" s="13"/>
      <c r="U1921" s="13"/>
      <c r="V1921" s="13"/>
      <c r="W1921" s="13"/>
      <c r="X1921" s="13"/>
      <c r="Y1921" s="13"/>
      <c r="Z1921" s="13"/>
      <c r="AA1921" s="13"/>
      <c r="AB1921" s="13"/>
      <c r="AC1921" s="13"/>
      <c r="AD1921" s="13"/>
      <c r="AE1921" s="13"/>
      <c r="AF1921" s="13"/>
      <c r="AG1921" s="13"/>
      <c r="AH1921" s="13"/>
      <c r="AI1921" s="13"/>
      <c r="AJ1921" s="13"/>
      <c r="AK1921" s="13"/>
      <c r="AL1921" s="13"/>
      <c r="AM1921" s="13"/>
      <c r="AN1921" s="13"/>
      <c r="AO1921" s="13"/>
      <c r="AP1921" s="13"/>
      <c r="AQ1921" s="13"/>
      <c r="AR1921" s="13"/>
      <c r="AS1921" s="13"/>
      <c r="AT1921" s="13"/>
      <c r="AU1921" s="13"/>
      <c r="AV1921" s="13"/>
      <c r="AW1921" s="13"/>
      <c r="AX1921" s="13"/>
      <c r="AY1921" s="13"/>
      <c r="AZ1921" s="13"/>
      <c r="BA1921" s="13"/>
      <c r="BB1921" s="13"/>
      <c r="BC1921" s="13"/>
      <c r="BD1921" s="13"/>
      <c r="BE1921" s="13"/>
      <c r="BF1921" s="13"/>
      <c r="BG1921" s="13"/>
    </row>
    <row r="1922" spans="1:59" x14ac:dyDescent="0.35">
      <c r="A1922" s="13"/>
      <c r="B1922" s="13"/>
      <c r="C1922" s="13"/>
      <c r="D1922" s="13"/>
      <c r="E1922" s="13"/>
      <c r="F1922" s="13"/>
      <c r="G1922" s="13"/>
      <c r="H1922" s="13"/>
      <c r="I1922" s="13"/>
      <c r="J1922" s="13"/>
      <c r="K1922" s="13"/>
      <c r="L1922" s="13"/>
      <c r="M1922" s="13"/>
      <c r="N1922" s="13"/>
      <c r="O1922" s="13"/>
      <c r="P1922" s="13"/>
      <c r="Q1922" s="13"/>
      <c r="R1922" s="13"/>
      <c r="S1922" s="13"/>
      <c r="T1922" s="13"/>
      <c r="U1922" s="13"/>
      <c r="V1922" s="13"/>
      <c r="W1922" s="13"/>
      <c r="X1922" s="13"/>
      <c r="Y1922" s="13"/>
      <c r="Z1922" s="13"/>
      <c r="AA1922" s="13"/>
      <c r="AB1922" s="13"/>
      <c r="AC1922" s="13"/>
      <c r="AD1922" s="13"/>
      <c r="AE1922" s="13"/>
      <c r="AF1922" s="13"/>
      <c r="AG1922" s="13"/>
      <c r="AH1922" s="13"/>
      <c r="AI1922" s="13"/>
      <c r="AJ1922" s="13"/>
      <c r="AK1922" s="13"/>
      <c r="AL1922" s="13"/>
      <c r="AM1922" s="13"/>
      <c r="AN1922" s="13"/>
      <c r="AO1922" s="13"/>
      <c r="AP1922" s="13"/>
      <c r="AQ1922" s="13"/>
      <c r="AR1922" s="13"/>
      <c r="AS1922" s="13"/>
      <c r="AT1922" s="13"/>
      <c r="AU1922" s="13"/>
      <c r="AV1922" s="13"/>
      <c r="AW1922" s="13"/>
      <c r="AX1922" s="13"/>
      <c r="AY1922" s="13"/>
      <c r="AZ1922" s="13"/>
      <c r="BA1922" s="13"/>
      <c r="BB1922" s="13"/>
      <c r="BC1922" s="13"/>
      <c r="BD1922" s="13"/>
      <c r="BE1922" s="13"/>
      <c r="BF1922" s="13"/>
      <c r="BG1922" s="13"/>
    </row>
    <row r="1923" spans="1:59" x14ac:dyDescent="0.35">
      <c r="A1923" s="13"/>
      <c r="B1923" s="13"/>
      <c r="C1923" s="13"/>
      <c r="D1923" s="13"/>
      <c r="E1923" s="13"/>
      <c r="F1923" s="13"/>
      <c r="G1923" s="13"/>
      <c r="H1923" s="13"/>
      <c r="I1923" s="13"/>
      <c r="J1923" s="13"/>
      <c r="K1923" s="13"/>
      <c r="L1923" s="13"/>
      <c r="M1923" s="13"/>
      <c r="N1923" s="13"/>
      <c r="O1923" s="13"/>
      <c r="P1923" s="13"/>
      <c r="Q1923" s="13"/>
      <c r="R1923" s="13"/>
      <c r="S1923" s="13"/>
      <c r="T1923" s="13"/>
      <c r="U1923" s="13"/>
      <c r="V1923" s="13"/>
      <c r="W1923" s="13"/>
      <c r="X1923" s="13"/>
      <c r="Y1923" s="13"/>
      <c r="Z1923" s="13"/>
      <c r="AA1923" s="13"/>
      <c r="AB1923" s="13"/>
      <c r="AC1923" s="13"/>
      <c r="AD1923" s="13"/>
      <c r="AE1923" s="13"/>
      <c r="AF1923" s="13"/>
      <c r="AG1923" s="13"/>
      <c r="AH1923" s="13"/>
      <c r="AI1923" s="13"/>
      <c r="AJ1923" s="13"/>
      <c r="AK1923" s="13"/>
      <c r="AL1923" s="13"/>
      <c r="AM1923" s="13"/>
      <c r="AN1923" s="13"/>
      <c r="AO1923" s="13"/>
      <c r="AP1923" s="13"/>
      <c r="AQ1923" s="13"/>
      <c r="AR1923" s="13"/>
      <c r="AS1923" s="13"/>
      <c r="AT1923" s="13"/>
      <c r="AU1923" s="13"/>
      <c r="AV1923" s="13"/>
      <c r="AW1923" s="13"/>
      <c r="AX1923" s="13"/>
      <c r="AY1923" s="13"/>
      <c r="AZ1923" s="13"/>
      <c r="BA1923" s="13"/>
      <c r="BB1923" s="13"/>
      <c r="BC1923" s="13"/>
      <c r="BD1923" s="13"/>
      <c r="BE1923" s="13"/>
      <c r="BF1923" s="13"/>
      <c r="BG1923" s="13"/>
    </row>
    <row r="1924" spans="1:59" x14ac:dyDescent="0.35">
      <c r="A1924" s="13"/>
      <c r="B1924" s="13"/>
      <c r="C1924" s="13"/>
      <c r="D1924" s="13"/>
      <c r="E1924" s="13"/>
      <c r="F1924" s="13"/>
      <c r="G1924" s="13"/>
      <c r="H1924" s="13"/>
      <c r="I1924" s="13"/>
      <c r="J1924" s="13"/>
      <c r="K1924" s="13"/>
      <c r="L1924" s="13"/>
      <c r="M1924" s="13"/>
      <c r="N1924" s="13"/>
      <c r="O1924" s="13"/>
      <c r="P1924" s="13"/>
      <c r="Q1924" s="13"/>
      <c r="R1924" s="13"/>
      <c r="S1924" s="13"/>
      <c r="T1924" s="13"/>
      <c r="U1924" s="13"/>
      <c r="V1924" s="13"/>
      <c r="W1924" s="13"/>
      <c r="X1924" s="13"/>
      <c r="Y1924" s="13"/>
      <c r="Z1924" s="13"/>
      <c r="AA1924" s="13"/>
      <c r="AB1924" s="13"/>
      <c r="AC1924" s="13"/>
      <c r="AD1924" s="13"/>
      <c r="AE1924" s="13"/>
      <c r="AF1924" s="13"/>
      <c r="AG1924" s="13"/>
      <c r="AH1924" s="13"/>
      <c r="AI1924" s="13"/>
      <c r="AJ1924" s="13"/>
      <c r="AK1924" s="13"/>
      <c r="AL1924" s="13"/>
      <c r="AM1924" s="13"/>
      <c r="AN1924" s="13"/>
      <c r="AO1924" s="13"/>
      <c r="AP1924" s="13"/>
      <c r="AQ1924" s="13"/>
      <c r="AR1924" s="13"/>
      <c r="AS1924" s="13"/>
      <c r="AT1924" s="13"/>
      <c r="AU1924" s="13"/>
      <c r="AV1924" s="13"/>
      <c r="AW1924" s="13"/>
      <c r="AX1924" s="13"/>
      <c r="AY1924" s="13"/>
      <c r="AZ1924" s="13"/>
      <c r="BA1924" s="13"/>
      <c r="BB1924" s="13"/>
      <c r="BC1924" s="13"/>
      <c r="BD1924" s="13"/>
      <c r="BE1924" s="13"/>
      <c r="BF1924" s="13"/>
      <c r="BG1924" s="13"/>
    </row>
    <row r="1925" spans="1:59" x14ac:dyDescent="0.35">
      <c r="A1925" s="13"/>
      <c r="B1925" s="13"/>
      <c r="C1925" s="13"/>
      <c r="D1925" s="13"/>
      <c r="E1925" s="13"/>
      <c r="F1925" s="13"/>
      <c r="G1925" s="13"/>
      <c r="H1925" s="13"/>
      <c r="I1925" s="13"/>
      <c r="J1925" s="13"/>
      <c r="K1925" s="13"/>
      <c r="L1925" s="13"/>
      <c r="M1925" s="13"/>
      <c r="N1925" s="13"/>
      <c r="O1925" s="13"/>
      <c r="P1925" s="13"/>
      <c r="Q1925" s="13"/>
      <c r="R1925" s="13"/>
      <c r="S1925" s="13"/>
      <c r="T1925" s="13"/>
      <c r="U1925" s="13"/>
      <c r="V1925" s="13"/>
      <c r="W1925" s="13"/>
      <c r="X1925" s="13"/>
      <c r="Y1925" s="13"/>
      <c r="Z1925" s="13"/>
      <c r="AA1925" s="13"/>
      <c r="AB1925" s="13"/>
      <c r="AC1925" s="13"/>
      <c r="AD1925" s="13"/>
      <c r="AE1925" s="13"/>
      <c r="AF1925" s="13"/>
      <c r="AG1925" s="13"/>
      <c r="AH1925" s="13"/>
      <c r="AI1925" s="13"/>
      <c r="AJ1925" s="13"/>
      <c r="AK1925" s="13"/>
      <c r="AL1925" s="13"/>
      <c r="AM1925" s="13"/>
      <c r="AN1925" s="13"/>
      <c r="AO1925" s="13"/>
      <c r="AP1925" s="13"/>
      <c r="AQ1925" s="13"/>
      <c r="AR1925" s="13"/>
      <c r="AS1925" s="13"/>
      <c r="AT1925" s="13"/>
      <c r="AU1925" s="13"/>
      <c r="AV1925" s="13"/>
      <c r="AW1925" s="13"/>
      <c r="AX1925" s="13"/>
      <c r="AY1925" s="13"/>
      <c r="AZ1925" s="13"/>
      <c r="BA1925" s="13"/>
      <c r="BB1925" s="13"/>
      <c r="BC1925" s="13"/>
      <c r="BD1925" s="13"/>
      <c r="BE1925" s="13"/>
      <c r="BF1925" s="13"/>
      <c r="BG1925" s="13"/>
    </row>
    <row r="1926" spans="1:59" x14ac:dyDescent="0.35">
      <c r="A1926" s="13"/>
      <c r="B1926" s="13"/>
      <c r="C1926" s="13"/>
      <c r="D1926" s="13"/>
      <c r="E1926" s="13"/>
      <c r="F1926" s="13"/>
      <c r="G1926" s="13"/>
      <c r="H1926" s="13"/>
      <c r="I1926" s="13"/>
      <c r="J1926" s="13"/>
      <c r="K1926" s="13"/>
      <c r="L1926" s="13"/>
      <c r="M1926" s="13"/>
      <c r="N1926" s="13"/>
      <c r="O1926" s="13"/>
      <c r="P1926" s="13"/>
      <c r="Q1926" s="13"/>
      <c r="R1926" s="13"/>
      <c r="S1926" s="13"/>
      <c r="T1926" s="13"/>
      <c r="U1926" s="13"/>
      <c r="V1926" s="13"/>
      <c r="W1926" s="13"/>
      <c r="X1926" s="13"/>
      <c r="Y1926" s="13"/>
      <c r="Z1926" s="13"/>
      <c r="AA1926" s="13"/>
      <c r="AB1926" s="13"/>
      <c r="AC1926" s="13"/>
      <c r="AD1926" s="13"/>
      <c r="AE1926" s="13"/>
      <c r="AF1926" s="13"/>
      <c r="AG1926" s="13"/>
      <c r="AH1926" s="13"/>
      <c r="AI1926" s="13"/>
      <c r="AJ1926" s="13"/>
      <c r="AK1926" s="13"/>
      <c r="AL1926" s="13"/>
      <c r="AM1926" s="13"/>
      <c r="AN1926" s="13"/>
      <c r="AO1926" s="13"/>
      <c r="AP1926" s="13"/>
      <c r="AQ1926" s="13"/>
      <c r="AR1926" s="13"/>
      <c r="AS1926" s="13"/>
      <c r="AT1926" s="13"/>
      <c r="AU1926" s="13"/>
      <c r="AV1926" s="13"/>
      <c r="AW1926" s="13"/>
      <c r="AX1926" s="13"/>
      <c r="AY1926" s="13"/>
      <c r="AZ1926" s="13"/>
      <c r="BA1926" s="13"/>
      <c r="BB1926" s="13"/>
      <c r="BC1926" s="13"/>
      <c r="BD1926" s="13"/>
      <c r="BE1926" s="13"/>
      <c r="BF1926" s="13"/>
      <c r="BG1926" s="13"/>
    </row>
    <row r="1927" spans="1:59" x14ac:dyDescent="0.35">
      <c r="A1927" s="13"/>
      <c r="B1927" s="13"/>
      <c r="C1927" s="13"/>
      <c r="D1927" s="13"/>
      <c r="E1927" s="13"/>
      <c r="F1927" s="13"/>
      <c r="G1927" s="13"/>
      <c r="H1927" s="13"/>
      <c r="I1927" s="13"/>
      <c r="J1927" s="13"/>
      <c r="K1927" s="13"/>
      <c r="L1927" s="13"/>
      <c r="M1927" s="13"/>
      <c r="N1927" s="13"/>
      <c r="O1927" s="13"/>
      <c r="P1927" s="13"/>
      <c r="Q1927" s="13"/>
      <c r="R1927" s="13"/>
      <c r="S1927" s="13"/>
      <c r="T1927" s="13"/>
      <c r="U1927" s="13"/>
      <c r="V1927" s="13"/>
      <c r="W1927" s="13"/>
      <c r="X1927" s="13"/>
      <c r="Y1927" s="13"/>
      <c r="Z1927" s="13"/>
      <c r="AA1927" s="13"/>
      <c r="AB1927" s="13"/>
      <c r="AC1927" s="13"/>
      <c r="AD1927" s="13"/>
      <c r="AE1927" s="13"/>
      <c r="AF1927" s="13"/>
      <c r="AG1927" s="13"/>
      <c r="AH1927" s="13"/>
      <c r="AI1927" s="13"/>
      <c r="AJ1927" s="13"/>
      <c r="AK1927" s="13"/>
      <c r="AL1927" s="13"/>
      <c r="AM1927" s="13"/>
      <c r="AN1927" s="13"/>
      <c r="AO1927" s="13"/>
      <c r="AP1927" s="13"/>
      <c r="AQ1927" s="13"/>
      <c r="AR1927" s="13"/>
      <c r="AS1927" s="13"/>
      <c r="AT1927" s="13"/>
      <c r="AU1927" s="13"/>
      <c r="AV1927" s="13"/>
      <c r="AW1927" s="13"/>
      <c r="AX1927" s="13"/>
      <c r="AY1927" s="13"/>
      <c r="AZ1927" s="13"/>
      <c r="BA1927" s="13"/>
      <c r="BB1927" s="13"/>
      <c r="BC1927" s="13"/>
      <c r="BD1927" s="13"/>
      <c r="BE1927" s="13"/>
      <c r="BF1927" s="13"/>
      <c r="BG1927" s="13"/>
    </row>
    <row r="1928" spans="1:59" x14ac:dyDescent="0.35">
      <c r="A1928" s="13"/>
      <c r="B1928" s="13"/>
      <c r="C1928" s="13"/>
      <c r="D1928" s="13"/>
      <c r="E1928" s="13"/>
      <c r="F1928" s="13"/>
      <c r="G1928" s="13"/>
      <c r="H1928" s="13"/>
      <c r="I1928" s="13"/>
      <c r="J1928" s="13"/>
      <c r="K1928" s="13"/>
      <c r="L1928" s="13"/>
      <c r="M1928" s="13"/>
      <c r="N1928" s="13"/>
      <c r="O1928" s="13"/>
      <c r="P1928" s="13"/>
      <c r="Q1928" s="13"/>
      <c r="R1928" s="13"/>
      <c r="S1928" s="13"/>
      <c r="T1928" s="13"/>
      <c r="U1928" s="13"/>
      <c r="V1928" s="13"/>
      <c r="W1928" s="13"/>
      <c r="X1928" s="13"/>
      <c r="Y1928" s="13"/>
      <c r="Z1928" s="13"/>
      <c r="AA1928" s="13"/>
      <c r="AB1928" s="13"/>
      <c r="AC1928" s="13"/>
      <c r="AD1928" s="13"/>
      <c r="AE1928" s="13"/>
      <c r="AF1928" s="13"/>
      <c r="AG1928" s="13"/>
      <c r="AH1928" s="13"/>
      <c r="AI1928" s="13"/>
      <c r="AJ1928" s="13"/>
      <c r="AK1928" s="13"/>
      <c r="AL1928" s="13"/>
      <c r="AM1928" s="13"/>
      <c r="AN1928" s="13"/>
      <c r="AO1928" s="13"/>
      <c r="AP1928" s="13"/>
      <c r="AQ1928" s="13"/>
      <c r="AR1928" s="13"/>
      <c r="AS1928" s="13"/>
      <c r="AT1928" s="13"/>
      <c r="AU1928" s="13"/>
      <c r="AV1928" s="13"/>
      <c r="AW1928" s="13"/>
      <c r="AX1928" s="13"/>
      <c r="AY1928" s="13"/>
      <c r="AZ1928" s="13"/>
      <c r="BA1928" s="13"/>
      <c r="BB1928" s="13"/>
      <c r="BC1928" s="13"/>
      <c r="BD1928" s="13"/>
      <c r="BE1928" s="13"/>
      <c r="BF1928" s="13"/>
      <c r="BG1928" s="13"/>
    </row>
    <row r="1929" spans="1:59" x14ac:dyDescent="0.35">
      <c r="A1929" s="13"/>
      <c r="B1929" s="13"/>
      <c r="C1929" s="13"/>
      <c r="D1929" s="13"/>
      <c r="E1929" s="13"/>
      <c r="F1929" s="13"/>
      <c r="G1929" s="13"/>
      <c r="H1929" s="13"/>
      <c r="I1929" s="13"/>
      <c r="J1929" s="13"/>
      <c r="K1929" s="13"/>
      <c r="L1929" s="13"/>
      <c r="M1929" s="13"/>
      <c r="N1929" s="13"/>
      <c r="O1929" s="13"/>
      <c r="P1929" s="13"/>
      <c r="Q1929" s="13"/>
      <c r="R1929" s="13"/>
      <c r="S1929" s="13"/>
      <c r="T1929" s="13"/>
      <c r="U1929" s="13"/>
      <c r="V1929" s="13"/>
      <c r="W1929" s="13"/>
      <c r="X1929" s="13"/>
      <c r="Y1929" s="13"/>
      <c r="Z1929" s="13"/>
      <c r="AA1929" s="13"/>
      <c r="AB1929" s="13"/>
      <c r="AC1929" s="13"/>
      <c r="AD1929" s="13"/>
      <c r="AE1929" s="13"/>
      <c r="AF1929" s="13"/>
      <c r="AG1929" s="13"/>
      <c r="AH1929" s="13"/>
      <c r="AI1929" s="13"/>
      <c r="AJ1929" s="13"/>
      <c r="AK1929" s="13"/>
      <c r="AL1929" s="13"/>
      <c r="AM1929" s="13"/>
      <c r="AN1929" s="13"/>
      <c r="AO1929" s="13"/>
      <c r="AP1929" s="13"/>
      <c r="AQ1929" s="13"/>
      <c r="AR1929" s="13"/>
      <c r="AS1929" s="13"/>
      <c r="AT1929" s="13"/>
      <c r="AU1929" s="13"/>
      <c r="AV1929" s="13"/>
      <c r="AW1929" s="13"/>
      <c r="AX1929" s="13"/>
      <c r="AY1929" s="13"/>
      <c r="AZ1929" s="13"/>
      <c r="BA1929" s="13"/>
      <c r="BB1929" s="13"/>
      <c r="BC1929" s="13"/>
      <c r="BD1929" s="13"/>
      <c r="BE1929" s="13"/>
      <c r="BF1929" s="13"/>
      <c r="BG1929" s="13"/>
    </row>
    <row r="1930" spans="1:59" x14ac:dyDescent="0.35">
      <c r="A1930" s="13"/>
      <c r="B1930" s="13"/>
      <c r="C1930" s="13"/>
      <c r="D1930" s="13"/>
      <c r="E1930" s="13"/>
      <c r="F1930" s="13"/>
      <c r="G1930" s="13"/>
      <c r="H1930" s="13"/>
      <c r="I1930" s="13"/>
      <c r="J1930" s="13"/>
      <c r="K1930" s="13"/>
      <c r="L1930" s="13"/>
      <c r="M1930" s="13"/>
      <c r="N1930" s="13"/>
      <c r="O1930" s="13"/>
      <c r="P1930" s="13"/>
      <c r="Q1930" s="13"/>
      <c r="R1930" s="13"/>
      <c r="S1930" s="13"/>
      <c r="T1930" s="13"/>
      <c r="U1930" s="13"/>
      <c r="V1930" s="13"/>
      <c r="W1930" s="13"/>
      <c r="X1930" s="13"/>
      <c r="Y1930" s="13"/>
      <c r="Z1930" s="13"/>
      <c r="AA1930" s="13"/>
      <c r="AB1930" s="13"/>
      <c r="AC1930" s="13"/>
      <c r="AD1930" s="13"/>
      <c r="AE1930" s="13"/>
      <c r="AF1930" s="13"/>
      <c r="AG1930" s="13"/>
      <c r="AH1930" s="13"/>
      <c r="AI1930" s="13"/>
      <c r="AJ1930" s="13"/>
      <c r="AK1930" s="13"/>
      <c r="AL1930" s="13"/>
      <c r="AM1930" s="13"/>
      <c r="AN1930" s="13"/>
      <c r="AO1930" s="13"/>
      <c r="AP1930" s="13"/>
      <c r="AQ1930" s="13"/>
      <c r="AR1930" s="13"/>
      <c r="AS1930" s="13"/>
      <c r="AT1930" s="13"/>
      <c r="AU1930" s="13"/>
      <c r="AV1930" s="13"/>
      <c r="AW1930" s="13"/>
      <c r="AX1930" s="13"/>
      <c r="AY1930" s="13"/>
      <c r="AZ1930" s="13"/>
      <c r="BA1930" s="13"/>
      <c r="BB1930" s="13"/>
      <c r="BC1930" s="13"/>
      <c r="BD1930" s="13"/>
      <c r="BE1930" s="13"/>
      <c r="BF1930" s="13"/>
      <c r="BG1930" s="13"/>
    </row>
    <row r="1931" spans="1:59" x14ac:dyDescent="0.35">
      <c r="A1931" s="13"/>
      <c r="B1931" s="13"/>
      <c r="C1931" s="13"/>
      <c r="D1931" s="13"/>
      <c r="E1931" s="13"/>
      <c r="F1931" s="13"/>
      <c r="G1931" s="13"/>
      <c r="H1931" s="13"/>
      <c r="I1931" s="13"/>
      <c r="J1931" s="13"/>
      <c r="K1931" s="13"/>
      <c r="L1931" s="13"/>
      <c r="M1931" s="13"/>
      <c r="N1931" s="13"/>
      <c r="O1931" s="13"/>
      <c r="P1931" s="13"/>
      <c r="Q1931" s="13"/>
      <c r="R1931" s="13"/>
      <c r="S1931" s="13"/>
      <c r="T1931" s="13"/>
      <c r="U1931" s="13"/>
      <c r="V1931" s="13"/>
      <c r="W1931" s="13"/>
      <c r="X1931" s="13"/>
      <c r="Y1931" s="13"/>
      <c r="Z1931" s="13"/>
      <c r="AA1931" s="13"/>
      <c r="AB1931" s="13"/>
      <c r="AC1931" s="13"/>
      <c r="AD1931" s="13"/>
      <c r="AE1931" s="13"/>
      <c r="AF1931" s="13"/>
      <c r="AG1931" s="13"/>
      <c r="AH1931" s="13"/>
      <c r="AI1931" s="13"/>
      <c r="AJ1931" s="13"/>
      <c r="AK1931" s="13"/>
      <c r="AL1931" s="13"/>
      <c r="AM1931" s="13"/>
      <c r="AN1931" s="13"/>
      <c r="AO1931" s="13"/>
      <c r="AP1931" s="13"/>
      <c r="AQ1931" s="13"/>
      <c r="AR1931" s="13"/>
      <c r="AS1931" s="13"/>
      <c r="AT1931" s="13"/>
      <c r="AU1931" s="13"/>
      <c r="AV1931" s="13"/>
      <c r="AW1931" s="13"/>
      <c r="AX1931" s="13"/>
      <c r="AY1931" s="13"/>
      <c r="AZ1931" s="13"/>
      <c r="BA1931" s="13"/>
      <c r="BB1931" s="13"/>
      <c r="BC1931" s="13"/>
      <c r="BD1931" s="13"/>
      <c r="BE1931" s="13"/>
      <c r="BF1931" s="13"/>
      <c r="BG1931" s="13"/>
    </row>
    <row r="1932" spans="1:59" x14ac:dyDescent="0.35">
      <c r="A1932" s="13"/>
      <c r="B1932" s="13"/>
      <c r="C1932" s="13"/>
      <c r="D1932" s="13"/>
      <c r="E1932" s="13"/>
      <c r="F1932" s="13"/>
      <c r="G1932" s="13"/>
      <c r="H1932" s="13"/>
      <c r="I1932" s="13"/>
      <c r="J1932" s="13"/>
      <c r="K1932" s="13"/>
      <c r="L1932" s="13"/>
      <c r="M1932" s="13"/>
      <c r="N1932" s="13"/>
      <c r="O1932" s="13"/>
      <c r="P1932" s="13"/>
      <c r="Q1932" s="13"/>
      <c r="R1932" s="13"/>
      <c r="S1932" s="13"/>
      <c r="T1932" s="13"/>
      <c r="U1932" s="13"/>
      <c r="V1932" s="13"/>
      <c r="W1932" s="13"/>
      <c r="X1932" s="13"/>
      <c r="Y1932" s="13"/>
      <c r="Z1932" s="13"/>
      <c r="AA1932" s="13"/>
      <c r="AB1932" s="13"/>
      <c r="AC1932" s="13"/>
      <c r="AD1932" s="13"/>
      <c r="AE1932" s="13"/>
      <c r="AF1932" s="13"/>
      <c r="AG1932" s="13"/>
      <c r="AH1932" s="13"/>
      <c r="AI1932" s="13"/>
      <c r="AJ1932" s="13"/>
      <c r="AK1932" s="13"/>
      <c r="AL1932" s="13"/>
      <c r="AM1932" s="13"/>
      <c r="AN1932" s="13"/>
      <c r="AO1932" s="13"/>
      <c r="AP1932" s="13"/>
      <c r="AQ1932" s="13"/>
      <c r="AR1932" s="13"/>
      <c r="AS1932" s="13"/>
      <c r="AT1932" s="13"/>
      <c r="AU1932" s="13"/>
      <c r="AV1932" s="13"/>
      <c r="AW1932" s="13"/>
      <c r="AX1932" s="13"/>
      <c r="AY1932" s="13"/>
      <c r="AZ1932" s="13"/>
      <c r="BA1932" s="13"/>
      <c r="BB1932" s="13"/>
      <c r="BC1932" s="13"/>
      <c r="BD1932" s="13"/>
      <c r="BE1932" s="13"/>
      <c r="BF1932" s="13"/>
      <c r="BG1932" s="13"/>
    </row>
    <row r="1933" spans="1:59" x14ac:dyDescent="0.35">
      <c r="A1933" s="13"/>
      <c r="B1933" s="13"/>
      <c r="C1933" s="13"/>
      <c r="D1933" s="13"/>
      <c r="E1933" s="13"/>
      <c r="F1933" s="13"/>
      <c r="G1933" s="13"/>
      <c r="H1933" s="13"/>
      <c r="I1933" s="13"/>
      <c r="J1933" s="13"/>
      <c r="K1933" s="13"/>
      <c r="L1933" s="13"/>
      <c r="M1933" s="13"/>
      <c r="N1933" s="13"/>
      <c r="O1933" s="13"/>
      <c r="P1933" s="13"/>
      <c r="Q1933" s="13"/>
      <c r="R1933" s="13"/>
      <c r="S1933" s="13"/>
      <c r="T1933" s="13"/>
      <c r="U1933" s="13"/>
      <c r="V1933" s="13"/>
      <c r="W1933" s="13"/>
      <c r="X1933" s="13"/>
      <c r="Y1933" s="13"/>
      <c r="Z1933" s="13"/>
      <c r="AA1933" s="13"/>
      <c r="AB1933" s="13"/>
      <c r="AC1933" s="13"/>
      <c r="AD1933" s="13"/>
      <c r="AE1933" s="13"/>
      <c r="AF1933" s="13"/>
      <c r="AG1933" s="13"/>
      <c r="AH1933" s="13"/>
      <c r="AI1933" s="13"/>
      <c r="AJ1933" s="13"/>
      <c r="AK1933" s="13"/>
      <c r="AL1933" s="13"/>
      <c r="AM1933" s="13"/>
      <c r="AN1933" s="13"/>
      <c r="AO1933" s="13"/>
      <c r="AP1933" s="13"/>
      <c r="AQ1933" s="13"/>
      <c r="AR1933" s="13"/>
      <c r="AS1933" s="13"/>
      <c r="AT1933" s="13"/>
      <c r="AU1933" s="13"/>
      <c r="AV1933" s="13"/>
      <c r="AW1933" s="13"/>
      <c r="AX1933" s="13"/>
      <c r="AY1933" s="13"/>
      <c r="AZ1933" s="13"/>
      <c r="BA1933" s="13"/>
      <c r="BB1933" s="13"/>
      <c r="BC1933" s="13"/>
      <c r="BD1933" s="13"/>
      <c r="BE1933" s="13"/>
      <c r="BF1933" s="13"/>
      <c r="BG1933" s="13"/>
    </row>
    <row r="1934" spans="1:59" x14ac:dyDescent="0.35">
      <c r="A1934" s="13"/>
      <c r="B1934" s="13"/>
      <c r="C1934" s="13"/>
      <c r="D1934" s="13"/>
      <c r="E1934" s="13"/>
      <c r="F1934" s="13"/>
      <c r="G1934" s="13"/>
      <c r="H1934" s="13"/>
      <c r="I1934" s="13"/>
      <c r="J1934" s="13"/>
      <c r="K1934" s="13"/>
      <c r="L1934" s="13"/>
      <c r="M1934" s="13"/>
      <c r="N1934" s="13"/>
      <c r="O1934" s="13"/>
      <c r="P1934" s="13"/>
      <c r="Q1934" s="13"/>
      <c r="R1934" s="13"/>
      <c r="S1934" s="13"/>
      <c r="T1934" s="13"/>
      <c r="U1934" s="13"/>
      <c r="V1934" s="13"/>
      <c r="W1934" s="13"/>
      <c r="X1934" s="13"/>
      <c r="Y1934" s="13"/>
      <c r="Z1934" s="13"/>
      <c r="AA1934" s="13"/>
      <c r="AB1934" s="13"/>
      <c r="AC1934" s="13"/>
      <c r="AD1934" s="13"/>
      <c r="AE1934" s="13"/>
      <c r="AF1934" s="13"/>
      <c r="AG1934" s="13"/>
      <c r="AH1934" s="13"/>
      <c r="AI1934" s="13"/>
      <c r="AJ1934" s="13"/>
      <c r="AK1934" s="13"/>
      <c r="AL1934" s="13"/>
      <c r="AM1934" s="13"/>
      <c r="AN1934" s="13"/>
      <c r="AO1934" s="13"/>
      <c r="AP1934" s="13"/>
      <c r="AQ1934" s="13"/>
      <c r="AR1934" s="13"/>
      <c r="AS1934" s="13"/>
      <c r="AT1934" s="13"/>
      <c r="AU1934" s="13"/>
      <c r="AV1934" s="13"/>
      <c r="AW1934" s="13"/>
      <c r="AX1934" s="13"/>
      <c r="AY1934" s="13"/>
      <c r="AZ1934" s="13"/>
      <c r="BA1934" s="13"/>
      <c r="BB1934" s="13"/>
      <c r="BC1934" s="13"/>
      <c r="BD1934" s="13"/>
      <c r="BE1934" s="13"/>
      <c r="BF1934" s="13"/>
      <c r="BG1934" s="13"/>
    </row>
    <row r="1935" spans="1:59" x14ac:dyDescent="0.35">
      <c r="A1935" s="13"/>
      <c r="B1935" s="13"/>
      <c r="C1935" s="13"/>
      <c r="D1935" s="13"/>
      <c r="E1935" s="13"/>
      <c r="F1935" s="13"/>
      <c r="G1935" s="13"/>
      <c r="H1935" s="13"/>
      <c r="I1935" s="13"/>
      <c r="J1935" s="13"/>
      <c r="K1935" s="13"/>
      <c r="L1935" s="13"/>
      <c r="M1935" s="13"/>
      <c r="N1935" s="13"/>
      <c r="O1935" s="13"/>
      <c r="P1935" s="13"/>
      <c r="Q1935" s="13"/>
      <c r="R1935" s="13"/>
      <c r="S1935" s="13"/>
      <c r="T1935" s="13"/>
      <c r="U1935" s="13"/>
      <c r="V1935" s="13"/>
      <c r="W1935" s="13"/>
      <c r="X1935" s="13"/>
      <c r="Y1935" s="13"/>
      <c r="Z1935" s="13"/>
      <c r="AA1935" s="13"/>
      <c r="AB1935" s="13"/>
      <c r="AC1935" s="13"/>
      <c r="AD1935" s="13"/>
      <c r="AE1935" s="13"/>
      <c r="AF1935" s="13"/>
      <c r="AG1935" s="13"/>
      <c r="AH1935" s="13"/>
      <c r="AI1935" s="13"/>
      <c r="AJ1935" s="13"/>
      <c r="AK1935" s="13"/>
      <c r="AL1935" s="13"/>
      <c r="AM1935" s="13"/>
      <c r="AN1935" s="13"/>
      <c r="AO1935" s="13"/>
      <c r="AP1935" s="13"/>
      <c r="AQ1935" s="13"/>
      <c r="AR1935" s="13"/>
      <c r="AS1935" s="13"/>
      <c r="AT1935" s="13"/>
      <c r="AU1935" s="13"/>
      <c r="AV1935" s="13"/>
      <c r="AW1935" s="13"/>
      <c r="AX1935" s="13"/>
      <c r="AY1935" s="13"/>
      <c r="AZ1935" s="13"/>
      <c r="BA1935" s="13"/>
      <c r="BB1935" s="13"/>
      <c r="BC1935" s="13"/>
      <c r="BD1935" s="13"/>
      <c r="BE1935" s="13"/>
      <c r="BF1935" s="13"/>
      <c r="BG1935" s="13"/>
    </row>
    <row r="1936" spans="1:59" x14ac:dyDescent="0.35">
      <c r="A1936" s="13"/>
      <c r="B1936" s="13"/>
      <c r="C1936" s="13"/>
      <c r="D1936" s="13"/>
      <c r="E1936" s="13"/>
      <c r="F1936" s="13"/>
      <c r="G1936" s="13"/>
      <c r="H1936" s="13"/>
      <c r="I1936" s="13"/>
      <c r="J1936" s="13"/>
      <c r="K1936" s="13"/>
      <c r="L1936" s="13"/>
      <c r="M1936" s="13"/>
      <c r="N1936" s="13"/>
      <c r="O1936" s="13"/>
      <c r="P1936" s="13"/>
      <c r="Q1936" s="13"/>
      <c r="R1936" s="13"/>
      <c r="S1936" s="13"/>
      <c r="T1936" s="13"/>
      <c r="U1936" s="13"/>
      <c r="V1936" s="13"/>
      <c r="W1936" s="13"/>
      <c r="X1936" s="13"/>
      <c r="Y1936" s="13"/>
      <c r="Z1936" s="13"/>
      <c r="AA1936" s="13"/>
      <c r="AB1936" s="13"/>
      <c r="AC1936" s="13"/>
      <c r="AD1936" s="13"/>
      <c r="AE1936" s="13"/>
      <c r="AF1936" s="13"/>
      <c r="AG1936" s="13"/>
      <c r="AH1936" s="13"/>
      <c r="AI1936" s="13"/>
      <c r="AJ1936" s="13"/>
      <c r="AK1936" s="13"/>
      <c r="AL1936" s="13"/>
      <c r="AM1936" s="13"/>
      <c r="AN1936" s="13"/>
      <c r="AO1936" s="13"/>
      <c r="AP1936" s="13"/>
      <c r="AQ1936" s="13"/>
      <c r="AR1936" s="13"/>
      <c r="AS1936" s="13"/>
      <c r="AT1936" s="13"/>
      <c r="AU1936" s="13"/>
      <c r="AV1936" s="13"/>
      <c r="AW1936" s="13"/>
      <c r="AX1936" s="13"/>
      <c r="AY1936" s="13"/>
      <c r="AZ1936" s="13"/>
      <c r="BA1936" s="13"/>
      <c r="BB1936" s="13"/>
      <c r="BC1936" s="13"/>
      <c r="BD1936" s="13"/>
      <c r="BE1936" s="13"/>
      <c r="BF1936" s="13"/>
      <c r="BG1936" s="13"/>
    </row>
    <row r="1937" spans="1:59" x14ac:dyDescent="0.35">
      <c r="A1937" s="13"/>
      <c r="B1937" s="13"/>
      <c r="C1937" s="13"/>
      <c r="D1937" s="13"/>
      <c r="E1937" s="13"/>
      <c r="F1937" s="13"/>
      <c r="G1937" s="13"/>
      <c r="H1937" s="13"/>
      <c r="I1937" s="13"/>
      <c r="J1937" s="13"/>
      <c r="K1937" s="13"/>
      <c r="L1937" s="13"/>
      <c r="M1937" s="13"/>
      <c r="N1937" s="13"/>
      <c r="O1937" s="13"/>
      <c r="P1937" s="13"/>
      <c r="Q1937" s="13"/>
      <c r="R1937" s="13"/>
      <c r="S1937" s="13"/>
      <c r="T1937" s="13"/>
      <c r="U1937" s="13"/>
      <c r="V1937" s="13"/>
      <c r="W1937" s="13"/>
      <c r="X1937" s="13"/>
      <c r="Y1937" s="13"/>
      <c r="Z1937" s="13"/>
      <c r="AA1937" s="13"/>
      <c r="AB1937" s="13"/>
      <c r="AC1937" s="13"/>
      <c r="AD1937" s="13"/>
      <c r="AE1937" s="13"/>
      <c r="AF1937" s="13"/>
      <c r="AG1937" s="13"/>
      <c r="AH1937" s="13"/>
      <c r="AI1937" s="13"/>
      <c r="AJ1937" s="13"/>
      <c r="AK1937" s="13"/>
      <c r="AL1937" s="13"/>
      <c r="AM1937" s="13"/>
      <c r="AN1937" s="13"/>
      <c r="AO1937" s="13"/>
      <c r="AP1937" s="13"/>
      <c r="AQ1937" s="13"/>
      <c r="AR1937" s="13"/>
      <c r="AS1937" s="13"/>
      <c r="AT1937" s="13"/>
      <c r="AU1937" s="13"/>
      <c r="AV1937" s="13"/>
      <c r="AW1937" s="13"/>
      <c r="AX1937" s="13"/>
      <c r="AY1937" s="13"/>
      <c r="AZ1937" s="13"/>
      <c r="BA1937" s="13"/>
      <c r="BB1937" s="13"/>
      <c r="BC1937" s="13"/>
      <c r="BD1937" s="13"/>
      <c r="BE1937" s="13"/>
      <c r="BF1937" s="13"/>
      <c r="BG1937" s="13"/>
    </row>
    <row r="1938" spans="1:59" x14ac:dyDescent="0.35">
      <c r="A1938" s="13"/>
      <c r="B1938" s="13"/>
      <c r="C1938" s="13"/>
      <c r="D1938" s="13"/>
      <c r="E1938" s="13"/>
      <c r="F1938" s="13"/>
      <c r="G1938" s="13"/>
      <c r="H1938" s="13"/>
      <c r="I1938" s="13"/>
      <c r="J1938" s="13"/>
      <c r="K1938" s="13"/>
      <c r="L1938" s="13"/>
      <c r="M1938" s="13"/>
      <c r="N1938" s="13"/>
      <c r="O1938" s="13"/>
      <c r="P1938" s="13"/>
      <c r="Q1938" s="13"/>
      <c r="R1938" s="13"/>
      <c r="S1938" s="13"/>
      <c r="T1938" s="13"/>
      <c r="U1938" s="13"/>
      <c r="V1938" s="13"/>
      <c r="W1938" s="13"/>
      <c r="X1938" s="13"/>
      <c r="Y1938" s="13"/>
      <c r="Z1938" s="13"/>
      <c r="AA1938" s="13"/>
      <c r="AB1938" s="13"/>
      <c r="AC1938" s="13"/>
      <c r="AD1938" s="13"/>
      <c r="AE1938" s="13"/>
      <c r="AF1938" s="13"/>
      <c r="AG1938" s="13"/>
      <c r="AH1938" s="13"/>
      <c r="AI1938" s="13"/>
      <c r="AJ1938" s="13"/>
      <c r="AK1938" s="13"/>
      <c r="AL1938" s="13"/>
      <c r="AM1938" s="13"/>
      <c r="AN1938" s="13"/>
      <c r="AO1938" s="13"/>
      <c r="AP1938" s="13"/>
      <c r="AQ1938" s="13"/>
      <c r="AR1938" s="13"/>
      <c r="AS1938" s="13"/>
      <c r="AT1938" s="13"/>
      <c r="AU1938" s="13"/>
      <c r="AV1938" s="13"/>
      <c r="AW1938" s="13"/>
      <c r="AX1938" s="13"/>
      <c r="AY1938" s="13"/>
      <c r="AZ1938" s="13"/>
      <c r="BA1938" s="13"/>
      <c r="BB1938" s="13"/>
      <c r="BC1938" s="13"/>
      <c r="BD1938" s="13"/>
      <c r="BE1938" s="13"/>
      <c r="BF1938" s="13"/>
      <c r="BG1938" s="13"/>
    </row>
    <row r="1939" spans="1:59" x14ac:dyDescent="0.35">
      <c r="A1939" s="13"/>
      <c r="B1939" s="13"/>
      <c r="C1939" s="13"/>
      <c r="D1939" s="13"/>
      <c r="E1939" s="13"/>
      <c r="F1939" s="13"/>
      <c r="G1939" s="13"/>
      <c r="H1939" s="13"/>
      <c r="I1939" s="13"/>
      <c r="J1939" s="13"/>
      <c r="K1939" s="13"/>
      <c r="L1939" s="13"/>
      <c r="M1939" s="13"/>
      <c r="N1939" s="13"/>
      <c r="O1939" s="13"/>
      <c r="P1939" s="13"/>
      <c r="Q1939" s="13"/>
      <c r="R1939" s="13"/>
      <c r="S1939" s="13"/>
      <c r="T1939" s="13"/>
      <c r="U1939" s="13"/>
      <c r="V1939" s="13"/>
      <c r="W1939" s="13"/>
      <c r="X1939" s="13"/>
      <c r="Y1939" s="13"/>
      <c r="Z1939" s="13"/>
      <c r="AA1939" s="13"/>
      <c r="AB1939" s="13"/>
      <c r="AC1939" s="13"/>
      <c r="AD1939" s="13"/>
      <c r="AE1939" s="13"/>
      <c r="AF1939" s="13"/>
      <c r="AG1939" s="13"/>
      <c r="AH1939" s="13"/>
      <c r="AI1939" s="13"/>
      <c r="AJ1939" s="13"/>
      <c r="AK1939" s="13"/>
      <c r="AL1939" s="13"/>
      <c r="AM1939" s="13"/>
      <c r="AN1939" s="13"/>
      <c r="AO1939" s="13"/>
      <c r="AP1939" s="13"/>
      <c r="AQ1939" s="13"/>
      <c r="AR1939" s="13"/>
      <c r="AS1939" s="13"/>
      <c r="AT1939" s="13"/>
      <c r="AU1939" s="13"/>
      <c r="AV1939" s="13"/>
      <c r="AW1939" s="13"/>
      <c r="AX1939" s="13"/>
      <c r="AY1939" s="13"/>
      <c r="AZ1939" s="13"/>
      <c r="BA1939" s="13"/>
      <c r="BB1939" s="13"/>
      <c r="BC1939" s="13"/>
      <c r="BD1939" s="13"/>
      <c r="BE1939" s="13"/>
      <c r="BF1939" s="13"/>
      <c r="BG1939" s="13"/>
    </row>
    <row r="1940" spans="1:59" x14ac:dyDescent="0.35">
      <c r="A1940" s="13"/>
      <c r="B1940" s="13"/>
      <c r="C1940" s="13"/>
      <c r="D1940" s="13"/>
      <c r="E1940" s="13"/>
      <c r="F1940" s="13"/>
      <c r="G1940" s="13"/>
      <c r="H1940" s="13"/>
      <c r="I1940" s="13"/>
      <c r="J1940" s="13"/>
      <c r="K1940" s="13"/>
      <c r="L1940" s="13"/>
      <c r="M1940" s="13"/>
      <c r="N1940" s="13"/>
      <c r="O1940" s="13"/>
      <c r="P1940" s="13"/>
      <c r="Q1940" s="13"/>
      <c r="R1940" s="13"/>
      <c r="S1940" s="13"/>
      <c r="T1940" s="13"/>
      <c r="U1940" s="13"/>
      <c r="V1940" s="13"/>
      <c r="W1940" s="13"/>
      <c r="X1940" s="13"/>
      <c r="Y1940" s="13"/>
      <c r="Z1940" s="13"/>
      <c r="AA1940" s="13"/>
      <c r="AB1940" s="13"/>
      <c r="AC1940" s="13"/>
      <c r="AD1940" s="13"/>
      <c r="AE1940" s="13"/>
      <c r="AF1940" s="13"/>
      <c r="AG1940" s="13"/>
      <c r="AH1940" s="13"/>
      <c r="AI1940" s="13"/>
      <c r="AJ1940" s="13"/>
      <c r="AK1940" s="13"/>
      <c r="AL1940" s="13"/>
      <c r="AM1940" s="13"/>
      <c r="AN1940" s="13"/>
      <c r="AO1940" s="13"/>
      <c r="AP1940" s="13"/>
      <c r="AQ1940" s="13"/>
      <c r="AR1940" s="13"/>
      <c r="AS1940" s="13"/>
      <c r="AT1940" s="13"/>
      <c r="AU1940" s="13"/>
      <c r="AV1940" s="13"/>
      <c r="AW1940" s="13"/>
      <c r="AX1940" s="13"/>
      <c r="AY1940" s="13"/>
      <c r="AZ1940" s="13"/>
      <c r="BA1940" s="13"/>
      <c r="BB1940" s="13"/>
      <c r="BC1940" s="13"/>
      <c r="BD1940" s="13"/>
      <c r="BE1940" s="13"/>
      <c r="BF1940" s="13"/>
      <c r="BG1940" s="13"/>
    </row>
    <row r="1941" spans="1:59" x14ac:dyDescent="0.35">
      <c r="A1941" s="13"/>
      <c r="B1941" s="13"/>
      <c r="C1941" s="13"/>
      <c r="D1941" s="13"/>
      <c r="E1941" s="13"/>
      <c r="F1941" s="13"/>
      <c r="G1941" s="13"/>
      <c r="H1941" s="13"/>
      <c r="I1941" s="13"/>
      <c r="J1941" s="13"/>
      <c r="K1941" s="13"/>
      <c r="L1941" s="13"/>
      <c r="M1941" s="13"/>
      <c r="N1941" s="13"/>
      <c r="O1941" s="13"/>
      <c r="P1941" s="13"/>
      <c r="Q1941" s="13"/>
      <c r="R1941" s="13"/>
      <c r="S1941" s="13"/>
      <c r="T1941" s="13"/>
      <c r="U1941" s="13"/>
      <c r="V1941" s="13"/>
      <c r="W1941" s="13"/>
      <c r="X1941" s="13"/>
      <c r="Y1941" s="13"/>
      <c r="Z1941" s="13"/>
      <c r="AA1941" s="13"/>
      <c r="AB1941" s="13"/>
      <c r="AC1941" s="13"/>
      <c r="AD1941" s="13"/>
      <c r="AE1941" s="13"/>
      <c r="AF1941" s="13"/>
      <c r="AG1941" s="13"/>
      <c r="AH1941" s="13"/>
      <c r="AI1941" s="13"/>
      <c r="AJ1941" s="13"/>
      <c r="AK1941" s="13"/>
      <c r="AL1941" s="13"/>
      <c r="AM1941" s="13"/>
      <c r="AN1941" s="13"/>
      <c r="AO1941" s="13"/>
      <c r="AP1941" s="13"/>
      <c r="AQ1941" s="13"/>
      <c r="AR1941" s="13"/>
      <c r="AS1941" s="13"/>
      <c r="AT1941" s="13"/>
      <c r="AU1941" s="13"/>
      <c r="AV1941" s="13"/>
      <c r="AW1941" s="13"/>
      <c r="AX1941" s="13"/>
      <c r="AY1941" s="13"/>
      <c r="AZ1941" s="13"/>
      <c r="BA1941" s="13"/>
      <c r="BB1941" s="13"/>
      <c r="BC1941" s="13"/>
      <c r="BD1941" s="13"/>
      <c r="BE1941" s="13"/>
      <c r="BF1941" s="13"/>
      <c r="BG1941" s="13"/>
    </row>
    <row r="1942" spans="1:59" x14ac:dyDescent="0.35">
      <c r="A1942" s="13"/>
      <c r="B1942" s="13"/>
      <c r="C1942" s="13"/>
      <c r="D1942" s="13"/>
      <c r="E1942" s="13"/>
      <c r="F1942" s="13"/>
      <c r="G1942" s="13"/>
      <c r="H1942" s="13"/>
      <c r="I1942" s="13"/>
      <c r="J1942" s="13"/>
      <c r="K1942" s="13"/>
      <c r="L1942" s="13"/>
      <c r="M1942" s="13"/>
      <c r="N1942" s="13"/>
      <c r="O1942" s="13"/>
      <c r="P1942" s="13"/>
      <c r="Q1942" s="13"/>
      <c r="R1942" s="13"/>
      <c r="S1942" s="13"/>
      <c r="T1942" s="13"/>
      <c r="U1942" s="13"/>
      <c r="V1942" s="13"/>
      <c r="W1942" s="13"/>
      <c r="X1942" s="13"/>
      <c r="Y1942" s="13"/>
      <c r="Z1942" s="13"/>
      <c r="AA1942" s="13"/>
      <c r="AB1942" s="13"/>
      <c r="AC1942" s="13"/>
      <c r="AD1942" s="13"/>
      <c r="AE1942" s="13"/>
      <c r="AF1942" s="13"/>
      <c r="AG1942" s="13"/>
      <c r="AH1942" s="13"/>
      <c r="AI1942" s="13"/>
      <c r="AJ1942" s="13"/>
      <c r="AK1942" s="13"/>
      <c r="AL1942" s="13"/>
      <c r="AM1942" s="13"/>
      <c r="AN1942" s="13"/>
      <c r="AO1942" s="13"/>
      <c r="AP1942" s="13"/>
      <c r="AQ1942" s="13"/>
      <c r="AR1942" s="13"/>
      <c r="AS1942" s="13"/>
      <c r="AT1942" s="13"/>
      <c r="AU1942" s="13"/>
      <c r="AV1942" s="13"/>
      <c r="AW1942" s="13"/>
      <c r="AX1942" s="13"/>
      <c r="AY1942" s="13"/>
      <c r="AZ1942" s="13"/>
      <c r="BA1942" s="13"/>
      <c r="BB1942" s="13"/>
      <c r="BC1942" s="13"/>
      <c r="BD1942" s="13"/>
      <c r="BE1942" s="13"/>
      <c r="BF1942" s="13"/>
      <c r="BG1942" s="13"/>
    </row>
    <row r="1943" spans="1:59" x14ac:dyDescent="0.35">
      <c r="A1943" s="13"/>
      <c r="B1943" s="13"/>
      <c r="C1943" s="13"/>
      <c r="D1943" s="13"/>
      <c r="E1943" s="13"/>
      <c r="F1943" s="13"/>
      <c r="G1943" s="13"/>
      <c r="H1943" s="13"/>
      <c r="I1943" s="13"/>
      <c r="J1943" s="13"/>
      <c r="K1943" s="13"/>
      <c r="L1943" s="13"/>
      <c r="M1943" s="13"/>
      <c r="N1943" s="13"/>
      <c r="O1943" s="13"/>
      <c r="P1943" s="13"/>
      <c r="Q1943" s="13"/>
      <c r="R1943" s="13"/>
      <c r="S1943" s="13"/>
      <c r="T1943" s="13"/>
      <c r="U1943" s="13"/>
      <c r="V1943" s="13"/>
      <c r="W1943" s="13"/>
      <c r="X1943" s="13"/>
      <c r="Y1943" s="13"/>
      <c r="Z1943" s="13"/>
      <c r="AA1943" s="13"/>
      <c r="AB1943" s="13"/>
      <c r="AC1943" s="13"/>
      <c r="AD1943" s="13"/>
      <c r="AE1943" s="13"/>
      <c r="AF1943" s="13"/>
      <c r="AG1943" s="13"/>
      <c r="AH1943" s="13"/>
      <c r="AI1943" s="13"/>
      <c r="AJ1943" s="13"/>
      <c r="AK1943" s="13"/>
      <c r="AL1943" s="13"/>
      <c r="AM1943" s="13"/>
      <c r="AN1943" s="13"/>
      <c r="AO1943" s="13"/>
      <c r="AP1943" s="13"/>
      <c r="AQ1943" s="13"/>
      <c r="AR1943" s="13"/>
      <c r="AS1943" s="13"/>
      <c r="AT1943" s="13"/>
      <c r="AU1943" s="13"/>
      <c r="AV1943" s="13"/>
      <c r="AW1943" s="13"/>
      <c r="AX1943" s="13"/>
      <c r="AY1943" s="13"/>
      <c r="AZ1943" s="13"/>
      <c r="BA1943" s="13"/>
      <c r="BB1943" s="13"/>
      <c r="BC1943" s="13"/>
      <c r="BD1943" s="13"/>
      <c r="BE1943" s="13"/>
      <c r="BF1943" s="13"/>
      <c r="BG1943" s="13"/>
    </row>
    <row r="1944" spans="1:59" x14ac:dyDescent="0.35">
      <c r="A1944" s="13"/>
      <c r="B1944" s="13"/>
      <c r="C1944" s="13"/>
      <c r="D1944" s="13"/>
      <c r="E1944" s="13"/>
      <c r="F1944" s="13"/>
      <c r="G1944" s="13"/>
      <c r="H1944" s="13"/>
      <c r="I1944" s="13"/>
      <c r="J1944" s="13"/>
      <c r="K1944" s="13"/>
      <c r="L1944" s="13"/>
      <c r="M1944" s="13"/>
      <c r="N1944" s="13"/>
      <c r="O1944" s="13"/>
      <c r="P1944" s="13"/>
      <c r="Q1944" s="13"/>
      <c r="R1944" s="13"/>
      <c r="S1944" s="13"/>
      <c r="T1944" s="13"/>
      <c r="U1944" s="13"/>
      <c r="V1944" s="13"/>
      <c r="W1944" s="13"/>
      <c r="X1944" s="13"/>
      <c r="Y1944" s="13"/>
      <c r="Z1944" s="13"/>
      <c r="AA1944" s="13"/>
      <c r="AB1944" s="13"/>
      <c r="AC1944" s="13"/>
      <c r="AD1944" s="13"/>
      <c r="AE1944" s="13"/>
      <c r="AF1944" s="13"/>
      <c r="AG1944" s="13"/>
      <c r="AH1944" s="13"/>
      <c r="AI1944" s="13"/>
      <c r="AJ1944" s="13"/>
      <c r="AK1944" s="13"/>
      <c r="AL1944" s="13"/>
      <c r="AM1944" s="13"/>
      <c r="AN1944" s="13"/>
      <c r="AO1944" s="13"/>
      <c r="AP1944" s="13"/>
      <c r="AQ1944" s="13"/>
      <c r="AR1944" s="13"/>
      <c r="AS1944" s="13"/>
      <c r="AT1944" s="13"/>
      <c r="AU1944" s="13"/>
      <c r="AV1944" s="13"/>
      <c r="AW1944" s="13"/>
      <c r="AX1944" s="13"/>
      <c r="AY1944" s="13"/>
      <c r="AZ1944" s="13"/>
      <c r="BA1944" s="13"/>
      <c r="BB1944" s="13"/>
      <c r="BC1944" s="13"/>
      <c r="BD1944" s="13"/>
      <c r="BE1944" s="13"/>
      <c r="BF1944" s="13"/>
      <c r="BG1944" s="13"/>
    </row>
    <row r="1945" spans="1:59" x14ac:dyDescent="0.35">
      <c r="A1945" s="13"/>
      <c r="B1945" s="13"/>
      <c r="C1945" s="13"/>
      <c r="D1945" s="13"/>
      <c r="E1945" s="13"/>
      <c r="F1945" s="13"/>
      <c r="G1945" s="13"/>
      <c r="H1945" s="13"/>
      <c r="I1945" s="13"/>
      <c r="J1945" s="13"/>
      <c r="K1945" s="13"/>
      <c r="L1945" s="13"/>
      <c r="M1945" s="13"/>
      <c r="N1945" s="13"/>
      <c r="O1945" s="13"/>
      <c r="P1945" s="13"/>
      <c r="Q1945" s="13"/>
      <c r="R1945" s="13"/>
      <c r="S1945" s="13"/>
      <c r="T1945" s="13"/>
      <c r="U1945" s="13"/>
      <c r="V1945" s="13"/>
      <c r="W1945" s="13"/>
      <c r="X1945" s="13"/>
      <c r="Y1945" s="13"/>
      <c r="Z1945" s="13"/>
      <c r="AA1945" s="13"/>
      <c r="AB1945" s="13"/>
      <c r="AC1945" s="13"/>
      <c r="AD1945" s="13"/>
      <c r="AE1945" s="13"/>
      <c r="AF1945" s="13"/>
      <c r="AG1945" s="13"/>
      <c r="AH1945" s="13"/>
      <c r="AI1945" s="13"/>
      <c r="AJ1945" s="13"/>
      <c r="AK1945" s="13"/>
      <c r="AL1945" s="13"/>
      <c r="AM1945" s="13"/>
      <c r="AN1945" s="13"/>
      <c r="AO1945" s="13"/>
      <c r="AP1945" s="13"/>
      <c r="AQ1945" s="13"/>
      <c r="AR1945" s="13"/>
      <c r="AS1945" s="13"/>
      <c r="AT1945" s="13"/>
      <c r="AU1945" s="13"/>
      <c r="AV1945" s="13"/>
      <c r="AW1945" s="13"/>
      <c r="AX1945" s="13"/>
      <c r="AY1945" s="13"/>
      <c r="AZ1945" s="13"/>
      <c r="BA1945" s="13"/>
      <c r="BB1945" s="13"/>
      <c r="BC1945" s="13"/>
      <c r="BD1945" s="13"/>
      <c r="BE1945" s="13"/>
      <c r="BF1945" s="13"/>
      <c r="BG1945" s="13"/>
    </row>
    <row r="1946" spans="1:59" x14ac:dyDescent="0.35">
      <c r="A1946" s="13"/>
      <c r="B1946" s="13"/>
      <c r="C1946" s="13"/>
      <c r="D1946" s="13"/>
      <c r="E1946" s="13"/>
      <c r="F1946" s="13"/>
      <c r="G1946" s="13"/>
      <c r="H1946" s="13"/>
      <c r="I1946" s="13"/>
      <c r="J1946" s="13"/>
      <c r="K1946" s="13"/>
      <c r="L1946" s="13"/>
      <c r="M1946" s="13"/>
      <c r="N1946" s="13"/>
      <c r="O1946" s="13"/>
      <c r="P1946" s="13"/>
      <c r="Q1946" s="13"/>
      <c r="R1946" s="13"/>
      <c r="S1946" s="13"/>
      <c r="T1946" s="13"/>
      <c r="U1946" s="13"/>
      <c r="V1946" s="13"/>
      <c r="W1946" s="13"/>
      <c r="X1946" s="13"/>
      <c r="Y1946" s="13"/>
      <c r="Z1946" s="13"/>
      <c r="AA1946" s="13"/>
      <c r="AB1946" s="13"/>
      <c r="AC1946" s="13"/>
      <c r="AD1946" s="13"/>
      <c r="AE1946" s="13"/>
      <c r="AF1946" s="13"/>
      <c r="AG1946" s="13"/>
      <c r="AH1946" s="13"/>
      <c r="AI1946" s="13"/>
      <c r="AJ1946" s="13"/>
      <c r="AK1946" s="13"/>
      <c r="AL1946" s="13"/>
      <c r="AM1946" s="13"/>
      <c r="AN1946" s="13"/>
      <c r="AO1946" s="13"/>
      <c r="AP1946" s="13"/>
      <c r="AQ1946" s="13"/>
      <c r="AR1946" s="13"/>
      <c r="AS1946" s="13"/>
      <c r="AT1946" s="13"/>
      <c r="AU1946" s="13"/>
      <c r="AV1946" s="13"/>
      <c r="AW1946" s="13"/>
      <c r="AX1946" s="13"/>
      <c r="AY1946" s="13"/>
      <c r="AZ1946" s="13"/>
      <c r="BA1946" s="13"/>
      <c r="BB1946" s="13"/>
      <c r="BC1946" s="13"/>
      <c r="BD1946" s="13"/>
      <c r="BE1946" s="13"/>
      <c r="BF1946" s="13"/>
      <c r="BG1946" s="13"/>
    </row>
    <row r="1947" spans="1:59" x14ac:dyDescent="0.35">
      <c r="A1947" s="13"/>
      <c r="B1947" s="13"/>
      <c r="C1947" s="13"/>
      <c r="D1947" s="13"/>
      <c r="E1947" s="13"/>
      <c r="F1947" s="13"/>
      <c r="G1947" s="13"/>
      <c r="H1947" s="13"/>
      <c r="I1947" s="13"/>
      <c r="J1947" s="13"/>
      <c r="K1947" s="13"/>
      <c r="L1947" s="13"/>
      <c r="M1947" s="13"/>
      <c r="N1947" s="13"/>
      <c r="O1947" s="13"/>
      <c r="P1947" s="13"/>
      <c r="Q1947" s="13"/>
      <c r="R1947" s="13"/>
      <c r="S1947" s="13"/>
      <c r="T1947" s="13"/>
      <c r="U1947" s="13"/>
      <c r="V1947" s="13"/>
      <c r="W1947" s="13"/>
      <c r="X1947" s="13"/>
      <c r="Y1947" s="13"/>
      <c r="Z1947" s="13"/>
      <c r="AA1947" s="13"/>
      <c r="AB1947" s="13"/>
      <c r="AC1947" s="13"/>
      <c r="AD1947" s="13"/>
      <c r="AE1947" s="13"/>
      <c r="AF1947" s="13"/>
      <c r="AG1947" s="13"/>
      <c r="AH1947" s="13"/>
      <c r="AI1947" s="13"/>
      <c r="AJ1947" s="13"/>
      <c r="AK1947" s="13"/>
      <c r="AL1947" s="13"/>
      <c r="AM1947" s="13"/>
      <c r="AN1947" s="13"/>
      <c r="AO1947" s="13"/>
      <c r="AP1947" s="13"/>
      <c r="AQ1947" s="13"/>
      <c r="AR1947" s="13"/>
      <c r="AS1947" s="13"/>
      <c r="AT1947" s="13"/>
      <c r="AU1947" s="13"/>
      <c r="AV1947" s="13"/>
      <c r="AW1947" s="13"/>
      <c r="AX1947" s="13"/>
      <c r="AY1947" s="13"/>
      <c r="AZ1947" s="13"/>
      <c r="BA1947" s="13"/>
      <c r="BB1947" s="13"/>
      <c r="BC1947" s="13"/>
      <c r="BD1947" s="13"/>
      <c r="BE1947" s="13"/>
      <c r="BF1947" s="13"/>
      <c r="BG1947" s="13"/>
    </row>
    <row r="1948" spans="1:59" x14ac:dyDescent="0.35">
      <c r="A1948" s="13"/>
      <c r="B1948" s="13"/>
      <c r="C1948" s="13"/>
      <c r="D1948" s="13"/>
      <c r="E1948" s="13"/>
      <c r="F1948" s="13"/>
      <c r="G1948" s="13"/>
      <c r="H1948" s="13"/>
      <c r="I1948" s="13"/>
      <c r="J1948" s="13"/>
      <c r="K1948" s="13"/>
      <c r="L1948" s="13"/>
      <c r="M1948" s="13"/>
      <c r="N1948" s="13"/>
      <c r="O1948" s="13"/>
      <c r="P1948" s="13"/>
      <c r="Q1948" s="13"/>
      <c r="R1948" s="13"/>
      <c r="S1948" s="13"/>
      <c r="T1948" s="13"/>
      <c r="U1948" s="13"/>
      <c r="V1948" s="13"/>
      <c r="W1948" s="13"/>
      <c r="X1948" s="13"/>
      <c r="Y1948" s="13"/>
      <c r="Z1948" s="13"/>
      <c r="AA1948" s="13"/>
      <c r="AB1948" s="13"/>
      <c r="AC1948" s="13"/>
      <c r="AD1948" s="13"/>
      <c r="AE1948" s="13"/>
      <c r="AF1948" s="13"/>
      <c r="AG1948" s="13"/>
      <c r="AH1948" s="13"/>
      <c r="AI1948" s="13"/>
      <c r="AJ1948" s="13"/>
      <c r="AK1948" s="13"/>
      <c r="AL1948" s="13"/>
      <c r="AM1948" s="13"/>
      <c r="AN1948" s="13"/>
      <c r="AO1948" s="13"/>
      <c r="AP1948" s="13"/>
      <c r="AQ1948" s="13"/>
      <c r="AR1948" s="13"/>
      <c r="AS1948" s="13"/>
      <c r="AT1948" s="13"/>
      <c r="AU1948" s="13"/>
      <c r="AV1948" s="13"/>
      <c r="AW1948" s="13"/>
      <c r="AX1948" s="13"/>
      <c r="AY1948" s="13"/>
      <c r="AZ1948" s="13"/>
      <c r="BA1948" s="13"/>
      <c r="BB1948" s="13"/>
      <c r="BC1948" s="13"/>
      <c r="BD1948" s="13"/>
      <c r="BE1948" s="13"/>
      <c r="BF1948" s="13"/>
      <c r="BG1948" s="13"/>
    </row>
    <row r="1949" spans="1:59" x14ac:dyDescent="0.35">
      <c r="A1949" s="13"/>
      <c r="B1949" s="13"/>
      <c r="C1949" s="13"/>
      <c r="D1949" s="13"/>
      <c r="E1949" s="13"/>
      <c r="F1949" s="13"/>
      <c r="G1949" s="13"/>
      <c r="H1949" s="13"/>
      <c r="I1949" s="13"/>
      <c r="J1949" s="13"/>
      <c r="K1949" s="13"/>
      <c r="L1949" s="13"/>
      <c r="M1949" s="13"/>
      <c r="N1949" s="13"/>
      <c r="O1949" s="13"/>
      <c r="P1949" s="13"/>
      <c r="Q1949" s="13"/>
      <c r="R1949" s="13"/>
      <c r="S1949" s="13"/>
      <c r="T1949" s="13"/>
      <c r="U1949" s="13"/>
      <c r="V1949" s="13"/>
      <c r="W1949" s="13"/>
      <c r="X1949" s="13"/>
      <c r="Y1949" s="13"/>
      <c r="Z1949" s="13"/>
      <c r="AA1949" s="13"/>
      <c r="AB1949" s="13"/>
      <c r="AC1949" s="13"/>
      <c r="AD1949" s="13"/>
      <c r="AE1949" s="13"/>
      <c r="AF1949" s="13"/>
      <c r="AG1949" s="13"/>
      <c r="AH1949" s="13"/>
      <c r="AI1949" s="13"/>
      <c r="AJ1949" s="13"/>
      <c r="AK1949" s="13"/>
      <c r="AL1949" s="13"/>
      <c r="AM1949" s="13"/>
      <c r="AN1949" s="13"/>
      <c r="AO1949" s="13"/>
      <c r="AP1949" s="13"/>
      <c r="AQ1949" s="13"/>
      <c r="AR1949" s="13"/>
      <c r="AS1949" s="13"/>
      <c r="AT1949" s="13"/>
      <c r="AU1949" s="13"/>
      <c r="AV1949" s="13"/>
      <c r="AW1949" s="13"/>
      <c r="AX1949" s="13"/>
      <c r="AY1949" s="13"/>
      <c r="AZ1949" s="13"/>
      <c r="BA1949" s="13"/>
      <c r="BB1949" s="13"/>
      <c r="BC1949" s="13"/>
      <c r="BD1949" s="13"/>
      <c r="BE1949" s="13"/>
      <c r="BF1949" s="13"/>
      <c r="BG1949" s="13"/>
    </row>
    <row r="1950" spans="1:59" x14ac:dyDescent="0.35">
      <c r="A1950" s="13"/>
      <c r="B1950" s="13"/>
      <c r="C1950" s="13"/>
      <c r="D1950" s="13"/>
      <c r="E1950" s="13"/>
      <c r="F1950" s="13"/>
      <c r="G1950" s="13"/>
      <c r="H1950" s="13"/>
      <c r="I1950" s="13"/>
      <c r="J1950" s="13"/>
      <c r="K1950" s="13"/>
      <c r="L1950" s="13"/>
      <c r="M1950" s="13"/>
      <c r="N1950" s="13"/>
      <c r="O1950" s="13"/>
      <c r="P1950" s="13"/>
      <c r="Q1950" s="13"/>
      <c r="R1950" s="13"/>
      <c r="S1950" s="13"/>
      <c r="T1950" s="13"/>
      <c r="U1950" s="13"/>
      <c r="V1950" s="13"/>
      <c r="W1950" s="13"/>
      <c r="X1950" s="13"/>
      <c r="Y1950" s="13"/>
      <c r="Z1950" s="13"/>
      <c r="AA1950" s="13"/>
      <c r="AB1950" s="13"/>
      <c r="AC1950" s="13"/>
      <c r="AD1950" s="13"/>
      <c r="AE1950" s="13"/>
      <c r="AF1950" s="13"/>
      <c r="AG1950" s="13"/>
      <c r="AH1950" s="13"/>
      <c r="AI1950" s="13"/>
      <c r="AJ1950" s="13"/>
      <c r="AK1950" s="13"/>
      <c r="AL1950" s="13"/>
      <c r="AM1950" s="13"/>
      <c r="AN1950" s="13"/>
      <c r="AO1950" s="13"/>
      <c r="AP1950" s="13"/>
      <c r="AQ1950" s="13"/>
      <c r="AR1950" s="13"/>
      <c r="AS1950" s="13"/>
      <c r="AT1950" s="13"/>
      <c r="AU1950" s="13"/>
      <c r="AV1950" s="13"/>
      <c r="AW1950" s="13"/>
      <c r="AX1950" s="13"/>
      <c r="AY1950" s="13"/>
      <c r="AZ1950" s="13"/>
      <c r="BA1950" s="13"/>
      <c r="BB1950" s="13"/>
      <c r="BC1950" s="13"/>
      <c r="BD1950" s="13"/>
      <c r="BE1950" s="13"/>
      <c r="BF1950" s="13"/>
      <c r="BG1950" s="13"/>
    </row>
    <row r="1951" spans="1:59" x14ac:dyDescent="0.35">
      <c r="A1951" s="13"/>
      <c r="B1951" s="13"/>
      <c r="C1951" s="13"/>
      <c r="D1951" s="13"/>
      <c r="E1951" s="13"/>
      <c r="F1951" s="13"/>
      <c r="G1951" s="13"/>
      <c r="H1951" s="13"/>
      <c r="I1951" s="13"/>
      <c r="J1951" s="13"/>
      <c r="K1951" s="13"/>
      <c r="L1951" s="13"/>
      <c r="M1951" s="13"/>
      <c r="N1951" s="13"/>
      <c r="O1951" s="13"/>
      <c r="P1951" s="13"/>
      <c r="Q1951" s="13"/>
      <c r="R1951" s="13"/>
      <c r="S1951" s="13"/>
      <c r="T1951" s="13"/>
      <c r="U1951" s="13"/>
      <c r="V1951" s="13"/>
      <c r="W1951" s="13"/>
      <c r="X1951" s="13"/>
      <c r="Y1951" s="13"/>
      <c r="Z1951" s="13"/>
      <c r="AA1951" s="13"/>
      <c r="AB1951" s="13"/>
      <c r="AC1951" s="13"/>
      <c r="AD1951" s="13"/>
      <c r="AE1951" s="13"/>
      <c r="AF1951" s="13"/>
      <c r="AG1951" s="13"/>
      <c r="AH1951" s="13"/>
      <c r="AI1951" s="13"/>
      <c r="AJ1951" s="13"/>
      <c r="AK1951" s="13"/>
      <c r="AL1951" s="13"/>
      <c r="AM1951" s="13"/>
      <c r="AN1951" s="13"/>
      <c r="AO1951" s="13"/>
      <c r="AP1951" s="13"/>
      <c r="AQ1951" s="13"/>
      <c r="AR1951" s="13"/>
      <c r="AS1951" s="13"/>
      <c r="AT1951" s="13"/>
      <c r="AU1951" s="13"/>
      <c r="AV1951" s="13"/>
      <c r="AW1951" s="13"/>
      <c r="AX1951" s="13"/>
      <c r="AY1951" s="13"/>
      <c r="AZ1951" s="13"/>
      <c r="BA1951" s="13"/>
      <c r="BB1951" s="13"/>
      <c r="BC1951" s="13"/>
      <c r="BD1951" s="13"/>
      <c r="BE1951" s="13"/>
      <c r="BF1951" s="13"/>
      <c r="BG1951" s="13"/>
    </row>
    <row r="1952" spans="1:59" x14ac:dyDescent="0.35">
      <c r="A1952" s="13"/>
      <c r="B1952" s="13"/>
      <c r="C1952" s="13"/>
      <c r="D1952" s="13"/>
      <c r="E1952" s="13"/>
      <c r="F1952" s="13"/>
      <c r="G1952" s="13"/>
      <c r="H1952" s="13"/>
      <c r="I1952" s="13"/>
      <c r="J1952" s="13"/>
      <c r="K1952" s="13"/>
      <c r="L1952" s="13"/>
      <c r="M1952" s="13"/>
      <c r="N1952" s="13"/>
      <c r="O1952" s="13"/>
      <c r="P1952" s="13"/>
      <c r="Q1952" s="13"/>
      <c r="R1952" s="13"/>
      <c r="S1952" s="13"/>
      <c r="T1952" s="13"/>
      <c r="U1952" s="13"/>
      <c r="V1952" s="13"/>
      <c r="W1952" s="13"/>
      <c r="X1952" s="13"/>
      <c r="Y1952" s="13"/>
      <c r="Z1952" s="13"/>
      <c r="AA1952" s="13"/>
      <c r="AB1952" s="13"/>
      <c r="AC1952" s="13"/>
      <c r="AD1952" s="13"/>
      <c r="AE1952" s="13"/>
      <c r="AF1952" s="13"/>
      <c r="AG1952" s="13"/>
      <c r="AH1952" s="13"/>
      <c r="AI1952" s="13"/>
      <c r="AJ1952" s="13"/>
      <c r="AK1952" s="13"/>
      <c r="AL1952" s="13"/>
      <c r="AM1952" s="13"/>
      <c r="AN1952" s="13"/>
      <c r="AO1952" s="13"/>
      <c r="AP1952" s="13"/>
      <c r="AQ1952" s="13"/>
      <c r="AR1952" s="13"/>
      <c r="AS1952" s="13"/>
      <c r="AT1952" s="13"/>
      <c r="AU1952" s="13"/>
      <c r="AV1952" s="13"/>
      <c r="AW1952" s="13"/>
      <c r="AX1952" s="13"/>
      <c r="AY1952" s="13"/>
      <c r="AZ1952" s="13"/>
      <c r="BA1952" s="13"/>
      <c r="BB1952" s="13"/>
      <c r="BC1952" s="13"/>
      <c r="BD1952" s="13"/>
      <c r="BE1952" s="13"/>
      <c r="BF1952" s="13"/>
      <c r="BG1952" s="13"/>
    </row>
    <row r="1953" spans="1:59" x14ac:dyDescent="0.35">
      <c r="A1953" s="13"/>
      <c r="B1953" s="13"/>
      <c r="C1953" s="13"/>
      <c r="D1953" s="13"/>
      <c r="E1953" s="13"/>
      <c r="F1953" s="13"/>
      <c r="G1953" s="13"/>
      <c r="H1953" s="13"/>
      <c r="I1953" s="13"/>
      <c r="J1953" s="13"/>
      <c r="K1953" s="13"/>
      <c r="L1953" s="13"/>
      <c r="M1953" s="13"/>
      <c r="N1953" s="13"/>
      <c r="O1953" s="13"/>
      <c r="P1953" s="13"/>
      <c r="Q1953" s="13"/>
      <c r="R1953" s="13"/>
      <c r="S1953" s="13"/>
      <c r="T1953" s="13"/>
      <c r="U1953" s="13"/>
      <c r="V1953" s="13"/>
      <c r="W1953" s="13"/>
      <c r="X1953" s="13"/>
      <c r="Y1953" s="13"/>
      <c r="Z1953" s="13"/>
      <c r="AA1953" s="13"/>
      <c r="AB1953" s="13"/>
      <c r="AC1953" s="13"/>
      <c r="AD1953" s="13"/>
      <c r="AE1953" s="13"/>
      <c r="AF1953" s="13"/>
      <c r="AG1953" s="13"/>
      <c r="AH1953" s="13"/>
      <c r="AI1953" s="13"/>
      <c r="AJ1953" s="13"/>
      <c r="AK1953" s="13"/>
      <c r="AL1953" s="13"/>
      <c r="AM1953" s="13"/>
      <c r="AN1953" s="13"/>
      <c r="AO1953" s="13"/>
      <c r="AP1953" s="13"/>
      <c r="AQ1953" s="13"/>
      <c r="AR1953" s="13"/>
      <c r="AS1953" s="13"/>
      <c r="AT1953" s="13"/>
      <c r="AU1953" s="13"/>
      <c r="AV1953" s="13"/>
      <c r="AW1953" s="13"/>
      <c r="AX1953" s="13"/>
      <c r="AY1953" s="13"/>
      <c r="AZ1953" s="13"/>
      <c r="BA1953" s="13"/>
      <c r="BB1953" s="13"/>
      <c r="BC1953" s="13"/>
      <c r="BD1953" s="13"/>
      <c r="BE1953" s="13"/>
      <c r="BF1953" s="13"/>
      <c r="BG1953" s="13"/>
    </row>
    <row r="1954" spans="1:59" x14ac:dyDescent="0.35">
      <c r="A1954" s="13"/>
      <c r="B1954" s="13"/>
      <c r="C1954" s="13"/>
      <c r="D1954" s="13"/>
      <c r="E1954" s="13"/>
      <c r="F1954" s="13"/>
      <c r="G1954" s="13"/>
      <c r="H1954" s="13"/>
      <c r="I1954" s="13"/>
      <c r="J1954" s="13"/>
      <c r="K1954" s="13"/>
      <c r="L1954" s="13"/>
      <c r="M1954" s="13"/>
      <c r="N1954" s="13"/>
      <c r="O1954" s="13"/>
      <c r="P1954" s="13"/>
      <c r="Q1954" s="13"/>
      <c r="R1954" s="13"/>
      <c r="S1954" s="13"/>
      <c r="T1954" s="13"/>
      <c r="U1954" s="13"/>
      <c r="V1954" s="13"/>
      <c r="W1954" s="13"/>
      <c r="X1954" s="13"/>
      <c r="Y1954" s="13"/>
      <c r="Z1954" s="13"/>
      <c r="AA1954" s="13"/>
      <c r="AB1954" s="13"/>
      <c r="AC1954" s="13"/>
      <c r="AD1954" s="13"/>
      <c r="AE1954" s="13"/>
      <c r="AF1954" s="13"/>
      <c r="AG1954" s="13"/>
      <c r="AH1954" s="13"/>
      <c r="AI1954" s="13"/>
      <c r="AJ1954" s="13"/>
      <c r="AK1954" s="13"/>
      <c r="AL1954" s="13"/>
      <c r="AM1954" s="13"/>
      <c r="AN1954" s="13"/>
      <c r="AO1954" s="13"/>
      <c r="AP1954" s="13"/>
      <c r="AQ1954" s="13"/>
      <c r="AR1954" s="13"/>
      <c r="AS1954" s="13"/>
      <c r="AT1954" s="13"/>
      <c r="AU1954" s="13"/>
      <c r="AV1954" s="13"/>
      <c r="AW1954" s="13"/>
      <c r="AX1954" s="13"/>
      <c r="AY1954" s="13"/>
      <c r="AZ1954" s="13"/>
      <c r="BA1954" s="13"/>
      <c r="BB1954" s="13"/>
      <c r="BC1954" s="13"/>
      <c r="BD1954" s="13"/>
      <c r="BE1954" s="13"/>
      <c r="BF1954" s="13"/>
      <c r="BG1954" s="13"/>
    </row>
    <row r="1955" spans="1:59" x14ac:dyDescent="0.35">
      <c r="A1955" s="13"/>
      <c r="B1955" s="13"/>
      <c r="C1955" s="13"/>
      <c r="D1955" s="13"/>
      <c r="E1955" s="13"/>
      <c r="F1955" s="13"/>
      <c r="G1955" s="13"/>
      <c r="H1955" s="13"/>
      <c r="I1955" s="13"/>
      <c r="J1955" s="13"/>
      <c r="K1955" s="13"/>
      <c r="L1955" s="13"/>
      <c r="M1955" s="13"/>
      <c r="N1955" s="13"/>
      <c r="O1955" s="13"/>
      <c r="P1955" s="13"/>
      <c r="Q1955" s="13"/>
      <c r="R1955" s="13"/>
      <c r="S1955" s="13"/>
      <c r="T1955" s="13"/>
      <c r="U1955" s="13"/>
      <c r="V1955" s="13"/>
      <c r="W1955" s="13"/>
      <c r="X1955" s="13"/>
      <c r="Y1955" s="13"/>
      <c r="Z1955" s="13"/>
      <c r="AA1955" s="13"/>
      <c r="AB1955" s="13"/>
      <c r="AC1955" s="13"/>
      <c r="AD1955" s="13"/>
      <c r="AE1955" s="13"/>
      <c r="AF1955" s="13"/>
      <c r="AG1955" s="13"/>
      <c r="AH1955" s="13"/>
      <c r="AI1955" s="13"/>
      <c r="AJ1955" s="13"/>
      <c r="AK1955" s="13"/>
      <c r="AL1955" s="13"/>
      <c r="AM1955" s="13"/>
      <c r="AN1955" s="13"/>
      <c r="AO1955" s="13"/>
      <c r="AP1955" s="13"/>
      <c r="AQ1955" s="13"/>
      <c r="AR1955" s="13"/>
      <c r="AS1955" s="13"/>
      <c r="AT1955" s="13"/>
      <c r="AU1955" s="13"/>
      <c r="AV1955" s="13"/>
      <c r="AW1955" s="13"/>
      <c r="AX1955" s="13"/>
      <c r="AY1955" s="13"/>
      <c r="AZ1955" s="13"/>
      <c r="BA1955" s="13"/>
      <c r="BB1955" s="13"/>
      <c r="BC1955" s="13"/>
      <c r="BD1955" s="13"/>
      <c r="BE1955" s="13"/>
      <c r="BF1955" s="13"/>
      <c r="BG1955" s="13"/>
    </row>
    <row r="1956" spans="1:59" x14ac:dyDescent="0.35">
      <c r="A1956" s="13"/>
      <c r="B1956" s="13"/>
      <c r="C1956" s="13"/>
      <c r="D1956" s="13"/>
      <c r="E1956" s="13"/>
      <c r="F1956" s="13"/>
      <c r="G1956" s="13"/>
      <c r="H1956" s="13"/>
      <c r="I1956" s="13"/>
      <c r="J1956" s="13"/>
      <c r="K1956" s="13"/>
      <c r="L1956" s="13"/>
      <c r="M1956" s="13"/>
      <c r="N1956" s="13"/>
      <c r="O1956" s="13"/>
      <c r="P1956" s="13"/>
      <c r="Q1956" s="13"/>
      <c r="R1956" s="13"/>
      <c r="S1956" s="13"/>
      <c r="T1956" s="13"/>
      <c r="U1956" s="13"/>
      <c r="V1956" s="13"/>
      <c r="W1956" s="13"/>
      <c r="X1956" s="13"/>
      <c r="Y1956" s="13"/>
      <c r="Z1956" s="13"/>
      <c r="AA1956" s="13"/>
      <c r="AB1956" s="13"/>
      <c r="AC1956" s="13"/>
      <c r="AD1956" s="13"/>
      <c r="AE1956" s="13"/>
      <c r="AF1956" s="13"/>
      <c r="AG1956" s="13"/>
      <c r="AH1956" s="13"/>
      <c r="AI1956" s="13"/>
      <c r="AJ1956" s="13"/>
      <c r="AK1956" s="13"/>
      <c r="AL1956" s="13"/>
      <c r="AM1956" s="13"/>
      <c r="AN1956" s="13"/>
      <c r="AO1956" s="13"/>
      <c r="AP1956" s="13"/>
      <c r="AQ1956" s="13"/>
      <c r="AR1956" s="13"/>
      <c r="AS1956" s="13"/>
      <c r="AT1956" s="13"/>
      <c r="AU1956" s="13"/>
      <c r="AV1956" s="13"/>
      <c r="AW1956" s="13"/>
      <c r="AX1956" s="13"/>
      <c r="AY1956" s="13"/>
      <c r="AZ1956" s="13"/>
      <c r="BA1956" s="13"/>
      <c r="BB1956" s="13"/>
      <c r="BC1956" s="13"/>
      <c r="BD1956" s="13"/>
      <c r="BE1956" s="13"/>
      <c r="BF1956" s="13"/>
      <c r="BG1956" s="13"/>
    </row>
    <row r="1957" spans="1:59" x14ac:dyDescent="0.35">
      <c r="A1957" s="13"/>
      <c r="B1957" s="13"/>
      <c r="C1957" s="13"/>
      <c r="D1957" s="13"/>
      <c r="E1957" s="13"/>
      <c r="F1957" s="13"/>
      <c r="G1957" s="13"/>
      <c r="H1957" s="13"/>
      <c r="I1957" s="13"/>
      <c r="J1957" s="13"/>
      <c r="K1957" s="13"/>
      <c r="L1957" s="13"/>
      <c r="M1957" s="13"/>
      <c r="N1957" s="13"/>
      <c r="O1957" s="13"/>
      <c r="P1957" s="13"/>
      <c r="Q1957" s="13"/>
      <c r="R1957" s="13"/>
      <c r="S1957" s="13"/>
      <c r="T1957" s="13"/>
      <c r="U1957" s="13"/>
      <c r="V1957" s="13"/>
      <c r="W1957" s="13"/>
      <c r="X1957" s="13"/>
      <c r="Y1957" s="13"/>
      <c r="Z1957" s="13"/>
      <c r="AA1957" s="13"/>
      <c r="AB1957" s="13"/>
      <c r="AC1957" s="13"/>
      <c r="AD1957" s="13"/>
      <c r="AE1957" s="13"/>
      <c r="AF1957" s="13"/>
      <c r="AG1957" s="13"/>
      <c r="AH1957" s="13"/>
      <c r="AI1957" s="13"/>
      <c r="AJ1957" s="13"/>
      <c r="AK1957" s="13"/>
      <c r="AL1957" s="13"/>
      <c r="AM1957" s="13"/>
      <c r="AN1957" s="13"/>
      <c r="AO1957" s="13"/>
      <c r="AP1957" s="13"/>
      <c r="AQ1957" s="13"/>
      <c r="AR1957" s="13"/>
      <c r="AS1957" s="13"/>
      <c r="AT1957" s="13"/>
      <c r="AU1957" s="13"/>
      <c r="AV1957" s="13"/>
      <c r="AW1957" s="13"/>
      <c r="AX1957" s="13"/>
      <c r="AY1957" s="13"/>
      <c r="AZ1957" s="13"/>
      <c r="BA1957" s="13"/>
      <c r="BB1957" s="13"/>
      <c r="BC1957" s="13"/>
      <c r="BD1957" s="13"/>
      <c r="BE1957" s="13"/>
      <c r="BF1957" s="13"/>
      <c r="BG1957" s="13"/>
    </row>
    <row r="1958" spans="1:59" x14ac:dyDescent="0.35">
      <c r="A1958" s="13"/>
      <c r="B1958" s="13"/>
      <c r="C1958" s="13"/>
      <c r="D1958" s="13"/>
      <c r="E1958" s="13"/>
      <c r="F1958" s="13"/>
      <c r="G1958" s="13"/>
      <c r="H1958" s="13"/>
      <c r="I1958" s="13"/>
      <c r="J1958" s="13"/>
      <c r="K1958" s="13"/>
      <c r="L1958" s="13"/>
      <c r="M1958" s="13"/>
      <c r="N1958" s="13"/>
      <c r="O1958" s="13"/>
      <c r="P1958" s="13"/>
      <c r="Q1958" s="13"/>
      <c r="R1958" s="13"/>
      <c r="S1958" s="13"/>
      <c r="T1958" s="13"/>
      <c r="U1958" s="13"/>
      <c r="V1958" s="13"/>
      <c r="W1958" s="13"/>
      <c r="X1958" s="13"/>
      <c r="Y1958" s="13"/>
      <c r="Z1958" s="13"/>
      <c r="AA1958" s="13"/>
      <c r="AB1958" s="13"/>
      <c r="AC1958" s="13"/>
      <c r="AD1958" s="13"/>
      <c r="AE1958" s="13"/>
      <c r="AF1958" s="13"/>
      <c r="AG1958" s="13"/>
      <c r="AH1958" s="13"/>
      <c r="AI1958" s="13"/>
      <c r="AJ1958" s="13"/>
      <c r="AK1958" s="13"/>
      <c r="AL1958" s="13"/>
      <c r="AM1958" s="13"/>
      <c r="AN1958" s="13"/>
      <c r="AO1958" s="13"/>
      <c r="AP1958" s="13"/>
      <c r="AQ1958" s="13"/>
      <c r="AR1958" s="13"/>
      <c r="AS1958" s="13"/>
      <c r="AT1958" s="13"/>
      <c r="AU1958" s="13"/>
      <c r="AV1958" s="13"/>
      <c r="AW1958" s="13"/>
      <c r="AX1958" s="13"/>
      <c r="AY1958" s="13"/>
      <c r="AZ1958" s="13"/>
      <c r="BA1958" s="13"/>
      <c r="BB1958" s="13"/>
      <c r="BC1958" s="13"/>
      <c r="BD1958" s="13"/>
      <c r="BE1958" s="13"/>
      <c r="BF1958" s="13"/>
      <c r="BG1958" s="13"/>
    </row>
    <row r="1959" spans="1:59" x14ac:dyDescent="0.35">
      <c r="A1959" s="13"/>
      <c r="B1959" s="13"/>
      <c r="C1959" s="13"/>
      <c r="D1959" s="13"/>
      <c r="E1959" s="13"/>
      <c r="F1959" s="13"/>
      <c r="G1959" s="13"/>
      <c r="H1959" s="13"/>
      <c r="I1959" s="13"/>
      <c r="J1959" s="13"/>
      <c r="K1959" s="13"/>
      <c r="L1959" s="13"/>
      <c r="M1959" s="13"/>
      <c r="N1959" s="13"/>
      <c r="O1959" s="13"/>
      <c r="P1959" s="13"/>
      <c r="Q1959" s="13"/>
      <c r="R1959" s="13"/>
      <c r="S1959" s="13"/>
      <c r="T1959" s="13"/>
      <c r="U1959" s="13"/>
      <c r="V1959" s="13"/>
      <c r="W1959" s="13"/>
      <c r="X1959" s="13"/>
      <c r="Y1959" s="13"/>
      <c r="Z1959" s="13"/>
      <c r="AA1959" s="13"/>
      <c r="AB1959" s="13"/>
      <c r="AC1959" s="13"/>
      <c r="AD1959" s="13"/>
      <c r="AE1959" s="13"/>
      <c r="AF1959" s="13"/>
      <c r="AG1959" s="13"/>
      <c r="AH1959" s="13"/>
      <c r="AI1959" s="13"/>
      <c r="AJ1959" s="13"/>
      <c r="AK1959" s="13"/>
      <c r="AL1959" s="13"/>
      <c r="AM1959" s="13"/>
      <c r="AN1959" s="13"/>
      <c r="AO1959" s="13"/>
      <c r="AP1959" s="13"/>
      <c r="AQ1959" s="13"/>
      <c r="AR1959" s="13"/>
      <c r="AS1959" s="13"/>
      <c r="AT1959" s="13"/>
      <c r="AU1959" s="13"/>
      <c r="AV1959" s="13"/>
      <c r="AW1959" s="13"/>
      <c r="AX1959" s="13"/>
      <c r="AY1959" s="13"/>
      <c r="AZ1959" s="13"/>
      <c r="BA1959" s="13"/>
      <c r="BB1959" s="13"/>
      <c r="BC1959" s="13"/>
      <c r="BD1959" s="13"/>
      <c r="BE1959" s="13"/>
      <c r="BF1959" s="13"/>
      <c r="BG1959" s="13"/>
    </row>
    <row r="1960" spans="1:59" x14ac:dyDescent="0.35">
      <c r="A1960" s="13"/>
      <c r="B1960" s="13"/>
      <c r="C1960" s="13"/>
      <c r="D1960" s="13"/>
      <c r="E1960" s="13"/>
      <c r="F1960" s="13"/>
      <c r="G1960" s="13"/>
      <c r="H1960" s="13"/>
      <c r="I1960" s="13"/>
      <c r="J1960" s="13"/>
      <c r="K1960" s="13"/>
      <c r="L1960" s="13"/>
      <c r="M1960" s="13"/>
      <c r="N1960" s="13"/>
      <c r="O1960" s="13"/>
      <c r="P1960" s="13"/>
      <c r="Q1960" s="13"/>
      <c r="R1960" s="13"/>
      <c r="S1960" s="13"/>
      <c r="T1960" s="13"/>
      <c r="U1960" s="13"/>
      <c r="V1960" s="13"/>
      <c r="W1960" s="13"/>
      <c r="X1960" s="13"/>
      <c r="Y1960" s="13"/>
      <c r="Z1960" s="13"/>
      <c r="AA1960" s="13"/>
      <c r="AB1960" s="13"/>
      <c r="AC1960" s="13"/>
      <c r="AD1960" s="13"/>
      <c r="AE1960" s="13"/>
      <c r="AF1960" s="13"/>
      <c r="AG1960" s="13"/>
      <c r="AH1960" s="13"/>
      <c r="AI1960" s="13"/>
      <c r="AJ1960" s="13"/>
      <c r="AK1960" s="13"/>
      <c r="AL1960" s="13"/>
      <c r="AM1960" s="13"/>
      <c r="AN1960" s="13"/>
      <c r="AO1960" s="13"/>
      <c r="AP1960" s="13"/>
      <c r="AQ1960" s="13"/>
      <c r="AR1960" s="13"/>
      <c r="AS1960" s="13"/>
      <c r="AT1960" s="13"/>
      <c r="AU1960" s="13"/>
      <c r="AV1960" s="13"/>
      <c r="AW1960" s="13"/>
      <c r="AX1960" s="13"/>
      <c r="AY1960" s="13"/>
      <c r="AZ1960" s="13"/>
      <c r="BA1960" s="13"/>
      <c r="BB1960" s="13"/>
      <c r="BC1960" s="13"/>
      <c r="BD1960" s="13"/>
      <c r="BE1960" s="13"/>
      <c r="BF1960" s="13"/>
      <c r="BG1960" s="13"/>
    </row>
    <row r="1961" spans="1:59" x14ac:dyDescent="0.35">
      <c r="A1961" s="13"/>
      <c r="B1961" s="13"/>
      <c r="C1961" s="13"/>
      <c r="D1961" s="13"/>
      <c r="E1961" s="13"/>
      <c r="F1961" s="13"/>
      <c r="G1961" s="13"/>
      <c r="H1961" s="13"/>
      <c r="I1961" s="13"/>
      <c r="J1961" s="13"/>
      <c r="K1961" s="13"/>
      <c r="L1961" s="13"/>
      <c r="M1961" s="13"/>
      <c r="N1961" s="13"/>
      <c r="O1961" s="13"/>
      <c r="P1961" s="13"/>
      <c r="Q1961" s="13"/>
      <c r="R1961" s="13"/>
      <c r="S1961" s="13"/>
      <c r="T1961" s="13"/>
      <c r="U1961" s="13"/>
      <c r="V1961" s="13"/>
      <c r="W1961" s="13"/>
      <c r="X1961" s="13"/>
      <c r="Y1961" s="13"/>
      <c r="Z1961" s="13"/>
      <c r="AA1961" s="13"/>
      <c r="AB1961" s="13"/>
      <c r="AC1961" s="13"/>
      <c r="AD1961" s="13"/>
      <c r="AE1961" s="13"/>
      <c r="AF1961" s="13"/>
      <c r="AG1961" s="13"/>
      <c r="AH1961" s="13"/>
      <c r="AI1961" s="13"/>
      <c r="AJ1961" s="13"/>
      <c r="AK1961" s="13"/>
      <c r="AL1961" s="13"/>
      <c r="AM1961" s="13"/>
      <c r="AN1961" s="13"/>
      <c r="AO1961" s="13"/>
      <c r="AP1961" s="13"/>
      <c r="AQ1961" s="13"/>
      <c r="AR1961" s="13"/>
      <c r="AS1961" s="13"/>
      <c r="AT1961" s="13"/>
      <c r="AU1961" s="13"/>
      <c r="AV1961" s="13"/>
      <c r="AW1961" s="13"/>
      <c r="AX1961" s="13"/>
      <c r="AY1961" s="13"/>
      <c r="AZ1961" s="13"/>
      <c r="BA1961" s="13"/>
      <c r="BB1961" s="13"/>
      <c r="BC1961" s="13"/>
      <c r="BD1961" s="13"/>
      <c r="BE1961" s="13"/>
      <c r="BF1961" s="13"/>
      <c r="BG1961" s="13"/>
    </row>
    <row r="1962" spans="1:59" x14ac:dyDescent="0.35">
      <c r="A1962" s="13"/>
      <c r="B1962" s="13"/>
      <c r="C1962" s="13"/>
      <c r="D1962" s="13"/>
      <c r="E1962" s="13"/>
      <c r="F1962" s="13"/>
      <c r="G1962" s="13"/>
      <c r="H1962" s="13"/>
      <c r="I1962" s="13"/>
      <c r="J1962" s="13"/>
      <c r="K1962" s="13"/>
      <c r="L1962" s="13"/>
      <c r="M1962" s="13"/>
      <c r="N1962" s="13"/>
      <c r="O1962" s="13"/>
      <c r="P1962" s="13"/>
      <c r="Q1962" s="13"/>
      <c r="R1962" s="13"/>
      <c r="S1962" s="13"/>
      <c r="T1962" s="13"/>
      <c r="U1962" s="13"/>
      <c r="V1962" s="13"/>
      <c r="W1962" s="13"/>
      <c r="X1962" s="13"/>
      <c r="Y1962" s="13"/>
      <c r="Z1962" s="13"/>
      <c r="AA1962" s="13"/>
      <c r="AB1962" s="13"/>
      <c r="AC1962" s="13"/>
      <c r="AD1962" s="13"/>
      <c r="AE1962" s="13"/>
      <c r="AF1962" s="13"/>
      <c r="AG1962" s="13"/>
      <c r="AH1962" s="13"/>
      <c r="AI1962" s="13"/>
      <c r="AJ1962" s="13"/>
      <c r="AK1962" s="13"/>
      <c r="AL1962" s="13"/>
      <c r="AM1962" s="13"/>
      <c r="AN1962" s="13"/>
      <c r="AO1962" s="13"/>
      <c r="AP1962" s="13"/>
      <c r="AQ1962" s="13"/>
      <c r="AR1962" s="13"/>
      <c r="AS1962" s="13"/>
      <c r="AT1962" s="13"/>
      <c r="AU1962" s="13"/>
      <c r="AV1962" s="13"/>
      <c r="AW1962" s="13"/>
      <c r="AX1962" s="13"/>
      <c r="AY1962" s="13"/>
      <c r="AZ1962" s="13"/>
      <c r="BA1962" s="13"/>
      <c r="BB1962" s="13"/>
      <c r="BC1962" s="13"/>
      <c r="BD1962" s="13"/>
      <c r="BE1962" s="13"/>
      <c r="BF1962" s="13"/>
      <c r="BG1962" s="13"/>
    </row>
    <row r="1963" spans="1:59" x14ac:dyDescent="0.35">
      <c r="A1963" s="13"/>
      <c r="B1963" s="13"/>
      <c r="C1963" s="13"/>
      <c r="D1963" s="13"/>
      <c r="E1963" s="13"/>
      <c r="F1963" s="13"/>
      <c r="G1963" s="13"/>
      <c r="H1963" s="13"/>
      <c r="I1963" s="13"/>
      <c r="J1963" s="13"/>
      <c r="K1963" s="13"/>
      <c r="L1963" s="13"/>
      <c r="M1963" s="13"/>
      <c r="N1963" s="13"/>
      <c r="O1963" s="13"/>
      <c r="P1963" s="13"/>
      <c r="Q1963" s="13"/>
      <c r="R1963" s="13"/>
      <c r="S1963" s="13"/>
      <c r="T1963" s="13"/>
      <c r="U1963" s="13"/>
      <c r="V1963" s="13"/>
      <c r="W1963" s="13"/>
      <c r="X1963" s="13"/>
      <c r="Y1963" s="13"/>
      <c r="Z1963" s="13"/>
      <c r="AA1963" s="13"/>
      <c r="AB1963" s="13"/>
      <c r="AC1963" s="13"/>
      <c r="AD1963" s="13"/>
      <c r="AE1963" s="13"/>
      <c r="AF1963" s="13"/>
      <c r="AG1963" s="13"/>
      <c r="AH1963" s="13"/>
      <c r="AI1963" s="13"/>
      <c r="AJ1963" s="13"/>
      <c r="AK1963" s="13"/>
      <c r="AL1963" s="13"/>
      <c r="AM1963" s="13"/>
      <c r="AN1963" s="13"/>
      <c r="AO1963" s="13"/>
      <c r="AP1963" s="13"/>
      <c r="AQ1963" s="13"/>
      <c r="AR1963" s="13"/>
      <c r="AS1963" s="13"/>
      <c r="AT1963" s="13"/>
      <c r="AU1963" s="13"/>
      <c r="AV1963" s="13"/>
      <c r="AW1963" s="13"/>
      <c r="AX1963" s="13"/>
      <c r="AY1963" s="13"/>
      <c r="AZ1963" s="13"/>
      <c r="BA1963" s="13"/>
      <c r="BB1963" s="13"/>
      <c r="BC1963" s="13"/>
      <c r="BD1963" s="13"/>
      <c r="BE1963" s="13"/>
      <c r="BF1963" s="13"/>
      <c r="BG1963" s="13"/>
    </row>
    <row r="1964" spans="1:59" x14ac:dyDescent="0.35">
      <c r="A1964" s="13"/>
      <c r="B1964" s="13"/>
      <c r="C1964" s="13"/>
      <c r="D1964" s="13"/>
      <c r="E1964" s="13"/>
      <c r="F1964" s="13"/>
      <c r="G1964" s="13"/>
      <c r="H1964" s="13"/>
      <c r="I1964" s="13"/>
      <c r="J1964" s="13"/>
      <c r="K1964" s="13"/>
      <c r="L1964" s="13"/>
      <c r="M1964" s="13"/>
      <c r="N1964" s="13"/>
      <c r="O1964" s="13"/>
      <c r="P1964" s="13"/>
      <c r="Q1964" s="13"/>
      <c r="R1964" s="13"/>
      <c r="S1964" s="13"/>
      <c r="T1964" s="13"/>
      <c r="U1964" s="13"/>
      <c r="V1964" s="13"/>
      <c r="W1964" s="13"/>
      <c r="X1964" s="13"/>
      <c r="Y1964" s="13"/>
      <c r="Z1964" s="13"/>
      <c r="AA1964" s="13"/>
      <c r="AB1964" s="13"/>
      <c r="AC1964" s="13"/>
      <c r="AD1964" s="13"/>
      <c r="AE1964" s="13"/>
      <c r="AF1964" s="13"/>
      <c r="AG1964" s="13"/>
      <c r="AH1964" s="13"/>
      <c r="AI1964" s="13"/>
      <c r="AJ1964" s="13"/>
      <c r="AK1964" s="13"/>
      <c r="AL1964" s="13"/>
      <c r="AM1964" s="13"/>
      <c r="AN1964" s="13"/>
      <c r="AO1964" s="13"/>
      <c r="AP1964" s="13"/>
      <c r="AQ1964" s="13"/>
      <c r="AR1964" s="13"/>
      <c r="AS1964" s="13"/>
      <c r="AT1964" s="13"/>
      <c r="AU1964" s="13"/>
      <c r="AV1964" s="13"/>
      <c r="AW1964" s="13"/>
      <c r="AX1964" s="13"/>
      <c r="AY1964" s="13"/>
      <c r="AZ1964" s="13"/>
      <c r="BA1964" s="13"/>
      <c r="BB1964" s="13"/>
      <c r="BC1964" s="13"/>
      <c r="BD1964" s="13"/>
      <c r="BE1964" s="13"/>
      <c r="BF1964" s="13"/>
      <c r="BG1964" s="13"/>
    </row>
    <row r="1965" spans="1:59" x14ac:dyDescent="0.35">
      <c r="A1965" s="13"/>
      <c r="B1965" s="13"/>
      <c r="C1965" s="13"/>
      <c r="D1965" s="13"/>
      <c r="E1965" s="13"/>
      <c r="F1965" s="13"/>
      <c r="G1965" s="13"/>
      <c r="H1965" s="13"/>
      <c r="I1965" s="13"/>
      <c r="J1965" s="13"/>
      <c r="K1965" s="13"/>
      <c r="L1965" s="13"/>
      <c r="M1965" s="13"/>
      <c r="N1965" s="13"/>
      <c r="O1965" s="13"/>
      <c r="P1965" s="13"/>
      <c r="Q1965" s="13"/>
      <c r="R1965" s="13"/>
      <c r="S1965" s="13"/>
      <c r="T1965" s="13"/>
      <c r="U1965" s="13"/>
      <c r="V1965" s="13"/>
      <c r="W1965" s="13"/>
      <c r="X1965" s="13"/>
      <c r="Y1965" s="13"/>
      <c r="Z1965" s="13"/>
      <c r="AA1965" s="13"/>
      <c r="AB1965" s="13"/>
      <c r="AC1965" s="13"/>
      <c r="AD1965" s="13"/>
      <c r="AE1965" s="13"/>
      <c r="AF1965" s="13"/>
      <c r="AG1965" s="13"/>
      <c r="AH1965" s="13"/>
      <c r="AI1965" s="13"/>
      <c r="AJ1965" s="13"/>
      <c r="AK1965" s="13"/>
      <c r="AL1965" s="13"/>
      <c r="AM1965" s="13"/>
      <c r="AN1965" s="13"/>
      <c r="AO1965" s="13"/>
      <c r="AP1965" s="13"/>
      <c r="AQ1965" s="13"/>
      <c r="AR1965" s="13"/>
      <c r="AS1965" s="13"/>
      <c r="AT1965" s="13"/>
      <c r="AU1965" s="13"/>
      <c r="AV1965" s="13"/>
      <c r="AW1965" s="13"/>
      <c r="AX1965" s="13"/>
      <c r="AY1965" s="13"/>
      <c r="AZ1965" s="13"/>
      <c r="BA1965" s="13"/>
      <c r="BB1965" s="13"/>
      <c r="BC1965" s="13"/>
      <c r="BD1965" s="13"/>
      <c r="BE1965" s="13"/>
      <c r="BF1965" s="13"/>
      <c r="BG1965" s="13"/>
    </row>
    <row r="1966" spans="1:59" x14ac:dyDescent="0.35">
      <c r="A1966" s="13"/>
      <c r="B1966" s="13"/>
      <c r="C1966" s="13"/>
      <c r="D1966" s="13"/>
      <c r="E1966" s="13"/>
      <c r="F1966" s="13"/>
      <c r="G1966" s="13"/>
      <c r="H1966" s="13"/>
      <c r="I1966" s="13"/>
      <c r="J1966" s="13"/>
      <c r="K1966" s="13"/>
      <c r="L1966" s="13"/>
      <c r="M1966" s="13"/>
      <c r="N1966" s="13"/>
      <c r="O1966" s="13"/>
      <c r="P1966" s="13"/>
      <c r="Q1966" s="13"/>
      <c r="R1966" s="13"/>
      <c r="S1966" s="13"/>
      <c r="T1966" s="13"/>
      <c r="U1966" s="13"/>
      <c r="V1966" s="13"/>
      <c r="W1966" s="13"/>
      <c r="X1966" s="13"/>
      <c r="Y1966" s="13"/>
      <c r="Z1966" s="13"/>
      <c r="AA1966" s="13"/>
      <c r="AB1966" s="13"/>
      <c r="AC1966" s="13"/>
      <c r="AD1966" s="13"/>
      <c r="AE1966" s="13"/>
      <c r="AF1966" s="13"/>
      <c r="AG1966" s="13"/>
      <c r="AH1966" s="13"/>
      <c r="AI1966" s="13"/>
      <c r="AJ1966" s="13"/>
      <c r="AK1966" s="13"/>
      <c r="AL1966" s="13"/>
      <c r="AM1966" s="13"/>
      <c r="AN1966" s="13"/>
      <c r="AO1966" s="13"/>
      <c r="AP1966" s="13"/>
      <c r="AQ1966" s="13"/>
      <c r="AR1966" s="13"/>
      <c r="AS1966" s="13"/>
      <c r="AT1966" s="13"/>
      <c r="AU1966" s="13"/>
      <c r="AV1966" s="13"/>
      <c r="AW1966" s="13"/>
      <c r="AX1966" s="13"/>
      <c r="AY1966" s="13"/>
      <c r="AZ1966" s="13"/>
      <c r="BA1966" s="13"/>
      <c r="BB1966" s="13"/>
      <c r="BC1966" s="13"/>
      <c r="BD1966" s="13"/>
      <c r="BE1966" s="13"/>
      <c r="BF1966" s="13"/>
      <c r="BG1966" s="13"/>
    </row>
    <row r="1967" spans="1:59" x14ac:dyDescent="0.35">
      <c r="A1967" s="13"/>
      <c r="B1967" s="13"/>
      <c r="C1967" s="13"/>
      <c r="D1967" s="13"/>
      <c r="E1967" s="13"/>
      <c r="F1967" s="13"/>
      <c r="G1967" s="13"/>
      <c r="H1967" s="13"/>
      <c r="I1967" s="13"/>
      <c r="J1967" s="13"/>
      <c r="K1967" s="13"/>
      <c r="L1967" s="13"/>
      <c r="M1967" s="13"/>
      <c r="N1967" s="13"/>
      <c r="O1967" s="13"/>
      <c r="P1967" s="13"/>
      <c r="Q1967" s="13"/>
      <c r="R1967" s="13"/>
      <c r="S1967" s="13"/>
      <c r="T1967" s="13"/>
      <c r="U1967" s="13"/>
      <c r="V1967" s="13"/>
      <c r="W1967" s="13"/>
      <c r="X1967" s="13"/>
      <c r="Y1967" s="13"/>
      <c r="Z1967" s="13"/>
      <c r="AA1967" s="13"/>
      <c r="AB1967" s="13"/>
      <c r="AC1967" s="13"/>
      <c r="AD1967" s="13"/>
      <c r="AE1967" s="13"/>
      <c r="AF1967" s="13"/>
      <c r="AG1967" s="13"/>
      <c r="AH1967" s="13"/>
      <c r="AI1967" s="13"/>
      <c r="AJ1967" s="13"/>
      <c r="AK1967" s="13"/>
      <c r="AL1967" s="13"/>
      <c r="AM1967" s="13"/>
      <c r="AN1967" s="13"/>
      <c r="AO1967" s="13"/>
      <c r="AP1967" s="13"/>
      <c r="AQ1967" s="13"/>
      <c r="AR1967" s="13"/>
      <c r="AS1967" s="13"/>
      <c r="AT1967" s="13"/>
      <c r="AU1967" s="13"/>
      <c r="AV1967" s="13"/>
      <c r="AW1967" s="13"/>
      <c r="AX1967" s="13"/>
      <c r="AY1967" s="13"/>
      <c r="AZ1967" s="13"/>
      <c r="BA1967" s="13"/>
      <c r="BB1967" s="13"/>
      <c r="BC1967" s="13"/>
      <c r="BD1967" s="13"/>
      <c r="BE1967" s="13"/>
      <c r="BF1967" s="13"/>
      <c r="BG1967" s="13"/>
    </row>
    <row r="1968" spans="1:59" x14ac:dyDescent="0.35">
      <c r="A1968" s="13"/>
      <c r="B1968" s="13"/>
      <c r="C1968" s="13"/>
      <c r="D1968" s="13"/>
      <c r="E1968" s="13"/>
      <c r="F1968" s="13"/>
      <c r="G1968" s="13"/>
      <c r="H1968" s="13"/>
      <c r="I1968" s="13"/>
      <c r="J1968" s="13"/>
      <c r="K1968" s="13"/>
      <c r="L1968" s="13"/>
      <c r="M1968" s="13"/>
      <c r="N1968" s="13"/>
      <c r="O1968" s="13"/>
      <c r="P1968" s="13"/>
      <c r="Q1968" s="13"/>
      <c r="R1968" s="13"/>
      <c r="S1968" s="13"/>
      <c r="T1968" s="13"/>
      <c r="U1968" s="13"/>
      <c r="V1968" s="13"/>
      <c r="W1968" s="13"/>
      <c r="X1968" s="13"/>
      <c r="Y1968" s="13"/>
      <c r="Z1968" s="13"/>
      <c r="AA1968" s="13"/>
      <c r="AB1968" s="13"/>
      <c r="AC1968" s="13"/>
      <c r="AD1968" s="13"/>
      <c r="AE1968" s="13"/>
      <c r="AF1968" s="13"/>
      <c r="AG1968" s="13"/>
      <c r="AH1968" s="13"/>
      <c r="AI1968" s="13"/>
      <c r="AJ1968" s="13"/>
      <c r="AK1968" s="13"/>
      <c r="AL1968" s="13"/>
      <c r="AM1968" s="13"/>
      <c r="AN1968" s="13"/>
      <c r="AO1968" s="13"/>
      <c r="AP1968" s="13"/>
      <c r="AQ1968" s="13"/>
      <c r="AR1968" s="13"/>
      <c r="AS1968" s="13"/>
      <c r="AT1968" s="13"/>
      <c r="AU1968" s="13"/>
      <c r="AV1968" s="13"/>
      <c r="AW1968" s="13"/>
      <c r="AX1968" s="13"/>
      <c r="AY1968" s="13"/>
      <c r="AZ1968" s="13"/>
      <c r="BA1968" s="13"/>
      <c r="BB1968" s="13"/>
      <c r="BC1968" s="13"/>
      <c r="BD1968" s="13"/>
      <c r="BE1968" s="13"/>
      <c r="BF1968" s="13"/>
      <c r="BG1968" s="13"/>
    </row>
    <row r="1969" spans="1:59" x14ac:dyDescent="0.35">
      <c r="A1969" s="13"/>
      <c r="B1969" s="13"/>
      <c r="C1969" s="13"/>
      <c r="D1969" s="13"/>
      <c r="E1969" s="13"/>
      <c r="F1969" s="13"/>
      <c r="G1969" s="13"/>
      <c r="H1969" s="13"/>
      <c r="I1969" s="13"/>
      <c r="J1969" s="13"/>
      <c r="K1969" s="13"/>
      <c r="L1969" s="13"/>
      <c r="M1969" s="13"/>
      <c r="N1969" s="13"/>
      <c r="O1969" s="13"/>
      <c r="P1969" s="13"/>
      <c r="Q1969" s="13"/>
      <c r="R1969" s="13"/>
      <c r="S1969" s="13"/>
      <c r="T1969" s="13"/>
      <c r="U1969" s="13"/>
      <c r="V1969" s="13"/>
      <c r="W1969" s="13"/>
      <c r="X1969" s="13"/>
      <c r="Y1969" s="13"/>
      <c r="Z1969" s="13"/>
      <c r="AA1969" s="13"/>
      <c r="AB1969" s="13"/>
      <c r="AC1969" s="13"/>
      <c r="AD1969" s="13"/>
      <c r="AE1969" s="13"/>
      <c r="AF1969" s="13"/>
      <c r="AG1969" s="13"/>
      <c r="AH1969" s="13"/>
      <c r="AI1969" s="13"/>
      <c r="AJ1969" s="13"/>
      <c r="AK1969" s="13"/>
      <c r="AL1969" s="13"/>
      <c r="AM1969" s="13"/>
      <c r="AN1969" s="13"/>
      <c r="AO1969" s="13"/>
      <c r="AP1969" s="13"/>
      <c r="AQ1969" s="13"/>
      <c r="AR1969" s="13"/>
      <c r="AS1969" s="13"/>
      <c r="AT1969" s="13"/>
      <c r="AU1969" s="13"/>
      <c r="AV1969" s="13"/>
      <c r="AW1969" s="13"/>
      <c r="AX1969" s="13"/>
      <c r="AY1969" s="13"/>
      <c r="AZ1969" s="13"/>
      <c r="BA1969" s="13"/>
      <c r="BB1969" s="13"/>
      <c r="BC1969" s="13"/>
      <c r="BD1969" s="13"/>
      <c r="BE1969" s="13"/>
      <c r="BF1969" s="13"/>
      <c r="BG1969" s="13"/>
    </row>
    <row r="1970" spans="1:59" x14ac:dyDescent="0.35">
      <c r="A1970" s="13"/>
      <c r="B1970" s="13"/>
      <c r="C1970" s="13"/>
      <c r="D1970" s="13"/>
      <c r="E1970" s="13"/>
      <c r="F1970" s="13"/>
      <c r="G1970" s="13"/>
      <c r="H1970" s="13"/>
      <c r="I1970" s="13"/>
      <c r="J1970" s="13"/>
      <c r="K1970" s="13"/>
      <c r="L1970" s="13"/>
      <c r="M1970" s="13"/>
      <c r="N1970" s="13"/>
      <c r="O1970" s="13"/>
      <c r="P1970" s="13"/>
      <c r="Q1970" s="13"/>
      <c r="R1970" s="13"/>
      <c r="S1970" s="13"/>
      <c r="T1970" s="13"/>
      <c r="U1970" s="13"/>
      <c r="V1970" s="13"/>
      <c r="W1970" s="13"/>
      <c r="X1970" s="13"/>
      <c r="Y1970" s="13"/>
      <c r="Z1970" s="13"/>
      <c r="AA1970" s="13"/>
      <c r="AB1970" s="13"/>
      <c r="AC1970" s="13"/>
      <c r="AD1970" s="13"/>
      <c r="AE1970" s="13"/>
      <c r="AF1970" s="13"/>
      <c r="AG1970" s="13"/>
      <c r="AH1970" s="13"/>
      <c r="AI1970" s="13"/>
      <c r="AJ1970" s="13"/>
      <c r="AK1970" s="13"/>
      <c r="AL1970" s="13"/>
      <c r="AM1970" s="13"/>
      <c r="AN1970" s="13"/>
      <c r="AO1970" s="13"/>
      <c r="AP1970" s="13"/>
      <c r="AQ1970" s="13"/>
      <c r="AR1970" s="13"/>
      <c r="AS1970" s="13"/>
      <c r="AT1970" s="13"/>
      <c r="AU1970" s="13"/>
      <c r="AV1970" s="13"/>
      <c r="AW1970" s="13"/>
      <c r="AX1970" s="13"/>
      <c r="AY1970" s="13"/>
      <c r="AZ1970" s="13"/>
      <c r="BA1970" s="13"/>
      <c r="BB1970" s="13"/>
      <c r="BC1970" s="13"/>
      <c r="BD1970" s="13"/>
      <c r="BE1970" s="13"/>
      <c r="BF1970" s="13"/>
      <c r="BG1970" s="13"/>
    </row>
    <row r="1971" spans="1:59" x14ac:dyDescent="0.35">
      <c r="A1971" s="13"/>
      <c r="B1971" s="13"/>
      <c r="C1971" s="13"/>
      <c r="D1971" s="13"/>
      <c r="E1971" s="13"/>
      <c r="F1971" s="13"/>
      <c r="G1971" s="13"/>
      <c r="H1971" s="13"/>
      <c r="I1971" s="13"/>
      <c r="J1971" s="13"/>
      <c r="K1971" s="13"/>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13"/>
      <c r="BB1971" s="13"/>
      <c r="BC1971" s="13"/>
      <c r="BD1971" s="13"/>
      <c r="BE1971" s="13"/>
      <c r="BF1971" s="13"/>
      <c r="BG1971" s="13"/>
    </row>
    <row r="1972" spans="1:59" x14ac:dyDescent="0.35">
      <c r="A1972" s="13"/>
      <c r="B1972" s="13"/>
      <c r="C1972" s="13"/>
      <c r="D1972" s="13"/>
      <c r="E1972" s="13"/>
      <c r="F1972" s="13"/>
      <c r="G1972" s="13"/>
      <c r="H1972" s="13"/>
      <c r="I1972" s="13"/>
      <c r="J1972" s="13"/>
      <c r="K1972" s="13"/>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13"/>
      <c r="BB1972" s="13"/>
      <c r="BC1972" s="13"/>
      <c r="BD1972" s="13"/>
      <c r="BE1972" s="13"/>
      <c r="BF1972" s="13"/>
      <c r="BG1972" s="13"/>
    </row>
    <row r="1973" spans="1:59" x14ac:dyDescent="0.35">
      <c r="A1973" s="13"/>
      <c r="B1973" s="13"/>
      <c r="C1973" s="13"/>
      <c r="D1973" s="13"/>
      <c r="E1973" s="13"/>
      <c r="F1973" s="13"/>
      <c r="G1973" s="13"/>
      <c r="H1973" s="13"/>
      <c r="I1973" s="13"/>
      <c r="J1973" s="13"/>
      <c r="K1973" s="13"/>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13"/>
      <c r="BB1973" s="13"/>
      <c r="BC1973" s="13"/>
      <c r="BD1973" s="13"/>
      <c r="BE1973" s="13"/>
      <c r="BF1973" s="13"/>
      <c r="BG1973" s="13"/>
    </row>
    <row r="1974" spans="1:59" x14ac:dyDescent="0.35">
      <c r="A1974" s="13"/>
      <c r="B1974" s="13"/>
      <c r="C1974" s="13"/>
      <c r="D1974" s="13"/>
      <c r="E1974" s="13"/>
      <c r="F1974" s="13"/>
      <c r="G1974" s="13"/>
      <c r="H1974" s="13"/>
      <c r="I1974" s="13"/>
      <c r="J1974" s="13"/>
      <c r="K1974" s="13"/>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13"/>
      <c r="BB1974" s="13"/>
      <c r="BC1974" s="13"/>
      <c r="BD1974" s="13"/>
      <c r="BE1974" s="13"/>
      <c r="BF1974" s="13"/>
      <c r="BG1974" s="13"/>
    </row>
    <row r="1975" spans="1:59" x14ac:dyDescent="0.35">
      <c r="A1975" s="13"/>
      <c r="B1975" s="13"/>
      <c r="C1975" s="13"/>
      <c r="D1975" s="13"/>
      <c r="E1975" s="13"/>
      <c r="F1975" s="13"/>
      <c r="G1975" s="13"/>
      <c r="H1975" s="13"/>
      <c r="I1975" s="13"/>
      <c r="J1975" s="13"/>
      <c r="K1975" s="13"/>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13"/>
      <c r="BB1975" s="13"/>
      <c r="BC1975" s="13"/>
      <c r="BD1975" s="13"/>
      <c r="BE1975" s="13"/>
      <c r="BF1975" s="13"/>
      <c r="BG1975" s="13"/>
    </row>
    <row r="1976" spans="1:59" x14ac:dyDescent="0.35">
      <c r="A1976" s="13"/>
      <c r="B1976" s="13"/>
      <c r="C1976" s="13"/>
      <c r="D1976" s="13"/>
      <c r="E1976" s="13"/>
      <c r="F1976" s="13"/>
      <c r="G1976" s="13"/>
      <c r="H1976" s="13"/>
      <c r="I1976" s="13"/>
      <c r="J1976" s="13"/>
      <c r="K1976" s="13"/>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13"/>
      <c r="BB1976" s="13"/>
      <c r="BC1976" s="13"/>
      <c r="BD1976" s="13"/>
      <c r="BE1976" s="13"/>
      <c r="BF1976" s="13"/>
      <c r="BG1976" s="13"/>
    </row>
    <row r="1977" spans="1:59" x14ac:dyDescent="0.35">
      <c r="A1977" s="13"/>
      <c r="B1977" s="13"/>
      <c r="C1977" s="13"/>
      <c r="D1977" s="13"/>
      <c r="E1977" s="13"/>
      <c r="F1977" s="13"/>
      <c r="G1977" s="13"/>
      <c r="H1977" s="13"/>
      <c r="I1977" s="13"/>
      <c r="J1977" s="13"/>
      <c r="K1977" s="13"/>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13"/>
      <c r="BB1977" s="13"/>
      <c r="BC1977" s="13"/>
      <c r="BD1977" s="13"/>
      <c r="BE1977" s="13"/>
      <c r="BF1977" s="13"/>
      <c r="BG1977" s="13"/>
    </row>
    <row r="1978" spans="1:59" x14ac:dyDescent="0.35">
      <c r="A1978" s="13"/>
      <c r="B1978" s="13"/>
      <c r="C1978" s="13"/>
      <c r="D1978" s="13"/>
      <c r="E1978" s="13"/>
      <c r="F1978" s="13"/>
      <c r="G1978" s="13"/>
      <c r="H1978" s="13"/>
      <c r="I1978" s="13"/>
      <c r="J1978" s="13"/>
      <c r="K1978" s="13"/>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13"/>
      <c r="BB1978" s="13"/>
      <c r="BC1978" s="13"/>
      <c r="BD1978" s="13"/>
      <c r="BE1978" s="13"/>
      <c r="BF1978" s="13"/>
      <c r="BG1978" s="13"/>
    </row>
    <row r="1979" spans="1:59" x14ac:dyDescent="0.35">
      <c r="A1979" s="13"/>
      <c r="B1979" s="13"/>
      <c r="C1979" s="13"/>
      <c r="D1979" s="13"/>
      <c r="E1979" s="13"/>
      <c r="F1979" s="13"/>
      <c r="G1979" s="13"/>
      <c r="H1979" s="13"/>
      <c r="I1979" s="13"/>
      <c r="J1979" s="13"/>
      <c r="K1979" s="13"/>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13"/>
      <c r="BB1979" s="13"/>
      <c r="BC1979" s="13"/>
      <c r="BD1979" s="13"/>
      <c r="BE1979" s="13"/>
      <c r="BF1979" s="13"/>
      <c r="BG1979" s="13"/>
    </row>
    <row r="1980" spans="1:59" x14ac:dyDescent="0.35">
      <c r="A1980" s="13"/>
      <c r="B1980" s="13"/>
      <c r="C1980" s="13"/>
      <c r="D1980" s="13"/>
      <c r="E1980" s="13"/>
      <c r="F1980" s="13"/>
      <c r="G1980" s="13"/>
      <c r="H1980" s="13"/>
      <c r="I1980" s="13"/>
      <c r="J1980" s="13"/>
      <c r="K1980" s="13"/>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13"/>
      <c r="BB1980" s="13"/>
      <c r="BC1980" s="13"/>
      <c r="BD1980" s="13"/>
      <c r="BE1980" s="13"/>
      <c r="BF1980" s="13"/>
      <c r="BG1980" s="13"/>
    </row>
    <row r="1981" spans="1:59" x14ac:dyDescent="0.35">
      <c r="A1981" s="13"/>
      <c r="B1981" s="13"/>
      <c r="C1981" s="13"/>
      <c r="D1981" s="13"/>
      <c r="E1981" s="13"/>
      <c r="F1981" s="13"/>
      <c r="G1981" s="13"/>
      <c r="H1981" s="13"/>
      <c r="I1981" s="13"/>
      <c r="J1981" s="13"/>
      <c r="K1981" s="13"/>
      <c r="L1981" s="13"/>
      <c r="M1981" s="13"/>
      <c r="N1981" s="13"/>
      <c r="O1981" s="13"/>
      <c r="P1981" s="13"/>
      <c r="Q1981" s="13"/>
      <c r="R1981" s="13"/>
      <c r="S1981" s="13"/>
      <c r="T1981" s="13"/>
      <c r="U1981" s="13"/>
      <c r="V1981" s="13"/>
      <c r="W1981" s="13"/>
      <c r="X1981" s="13"/>
      <c r="Y1981" s="13"/>
      <c r="Z1981" s="13"/>
      <c r="AA1981" s="13"/>
      <c r="AB1981" s="13"/>
      <c r="AC1981" s="13"/>
      <c r="AD1981" s="13"/>
      <c r="AE1981" s="13"/>
      <c r="AF1981" s="13"/>
      <c r="AG1981" s="13"/>
      <c r="AH1981" s="13"/>
      <c r="AI1981" s="13"/>
      <c r="AJ1981" s="13"/>
      <c r="AK1981" s="13"/>
      <c r="AL1981" s="13"/>
      <c r="AM1981" s="13"/>
      <c r="AN1981" s="13"/>
      <c r="AO1981" s="13"/>
      <c r="AP1981" s="13"/>
      <c r="AQ1981" s="13"/>
      <c r="AR1981" s="13"/>
      <c r="AS1981" s="13"/>
      <c r="AT1981" s="13"/>
      <c r="AU1981" s="13"/>
      <c r="AV1981" s="13"/>
      <c r="AW1981" s="13"/>
      <c r="AX1981" s="13"/>
      <c r="AY1981" s="13"/>
      <c r="AZ1981" s="13"/>
      <c r="BA1981" s="13"/>
      <c r="BB1981" s="13"/>
      <c r="BC1981" s="13"/>
      <c r="BD1981" s="13"/>
      <c r="BE1981" s="13"/>
      <c r="BF1981" s="13"/>
      <c r="BG1981" s="13"/>
    </row>
    <row r="1982" spans="1:59" x14ac:dyDescent="0.35">
      <c r="A1982" s="13"/>
      <c r="B1982" s="13"/>
      <c r="C1982" s="13"/>
      <c r="D1982" s="13"/>
      <c r="E1982" s="13"/>
      <c r="F1982" s="13"/>
      <c r="G1982" s="13"/>
      <c r="H1982" s="13"/>
      <c r="I1982" s="13"/>
      <c r="J1982" s="13"/>
      <c r="K1982" s="13"/>
      <c r="L1982" s="13"/>
      <c r="M1982" s="13"/>
      <c r="N1982" s="13"/>
      <c r="O1982" s="13"/>
      <c r="P1982" s="13"/>
      <c r="Q1982" s="13"/>
      <c r="R1982" s="13"/>
      <c r="S1982" s="13"/>
      <c r="T1982" s="13"/>
      <c r="U1982" s="13"/>
      <c r="V1982" s="13"/>
      <c r="W1982" s="13"/>
      <c r="X1982" s="13"/>
      <c r="Y1982" s="13"/>
      <c r="Z1982" s="13"/>
      <c r="AA1982" s="13"/>
      <c r="AB1982" s="13"/>
      <c r="AC1982" s="13"/>
      <c r="AD1982" s="13"/>
      <c r="AE1982" s="13"/>
      <c r="AF1982" s="13"/>
      <c r="AG1982" s="13"/>
      <c r="AH1982" s="13"/>
      <c r="AI1982" s="13"/>
      <c r="AJ1982" s="13"/>
      <c r="AK1982" s="13"/>
      <c r="AL1982" s="13"/>
      <c r="AM1982" s="13"/>
      <c r="AN1982" s="13"/>
      <c r="AO1982" s="13"/>
      <c r="AP1982" s="13"/>
      <c r="AQ1982" s="13"/>
      <c r="AR1982" s="13"/>
      <c r="AS1982" s="13"/>
      <c r="AT1982" s="13"/>
      <c r="AU1982" s="13"/>
      <c r="AV1982" s="13"/>
      <c r="AW1982" s="13"/>
      <c r="AX1982" s="13"/>
      <c r="AY1982" s="13"/>
      <c r="AZ1982" s="13"/>
      <c r="BA1982" s="13"/>
      <c r="BB1982" s="13"/>
      <c r="BC1982" s="13"/>
      <c r="BD1982" s="13"/>
      <c r="BE1982" s="13"/>
      <c r="BF1982" s="13"/>
      <c r="BG1982" s="13"/>
    </row>
    <row r="1983" spans="1:59" x14ac:dyDescent="0.35">
      <c r="A1983" s="13"/>
      <c r="B1983" s="13"/>
      <c r="C1983" s="13"/>
      <c r="D1983" s="13"/>
      <c r="E1983" s="13"/>
      <c r="F1983" s="13"/>
      <c r="G1983" s="13"/>
      <c r="H1983" s="13"/>
      <c r="I1983" s="13"/>
      <c r="J1983" s="13"/>
      <c r="K1983" s="13"/>
      <c r="L1983" s="13"/>
      <c r="M1983" s="13"/>
      <c r="N1983" s="13"/>
      <c r="O1983" s="13"/>
      <c r="P1983" s="13"/>
      <c r="Q1983" s="13"/>
      <c r="R1983" s="13"/>
      <c r="S1983" s="13"/>
      <c r="T1983" s="13"/>
      <c r="U1983" s="13"/>
      <c r="V1983" s="13"/>
      <c r="W1983" s="13"/>
      <c r="X1983" s="13"/>
      <c r="Y1983" s="13"/>
      <c r="Z1983" s="13"/>
      <c r="AA1983" s="13"/>
      <c r="AB1983" s="13"/>
      <c r="AC1983" s="13"/>
      <c r="AD1983" s="13"/>
      <c r="AE1983" s="13"/>
      <c r="AF1983" s="13"/>
      <c r="AG1983" s="13"/>
      <c r="AH1983" s="13"/>
      <c r="AI1983" s="13"/>
      <c r="AJ1983" s="13"/>
      <c r="AK1983" s="13"/>
      <c r="AL1983" s="13"/>
      <c r="AM1983" s="13"/>
      <c r="AN1983" s="13"/>
      <c r="AO1983" s="13"/>
      <c r="AP1983" s="13"/>
      <c r="AQ1983" s="13"/>
      <c r="AR1983" s="13"/>
      <c r="AS1983" s="13"/>
      <c r="AT1983" s="13"/>
      <c r="AU1983" s="13"/>
      <c r="AV1983" s="13"/>
      <c r="AW1983" s="13"/>
      <c r="AX1983" s="13"/>
      <c r="AY1983" s="13"/>
      <c r="AZ1983" s="13"/>
      <c r="BA1983" s="13"/>
      <c r="BB1983" s="13"/>
      <c r="BC1983" s="13"/>
      <c r="BD1983" s="13"/>
      <c r="BE1983" s="13"/>
      <c r="BF1983" s="13"/>
      <c r="BG1983" s="13"/>
    </row>
    <row r="1984" spans="1:59" x14ac:dyDescent="0.35">
      <c r="A1984" s="13"/>
      <c r="B1984" s="13"/>
      <c r="C1984" s="13"/>
      <c r="D1984" s="13"/>
      <c r="E1984" s="13"/>
      <c r="F1984" s="13"/>
      <c r="G1984" s="13"/>
      <c r="H1984" s="13"/>
      <c r="I1984" s="13"/>
      <c r="J1984" s="13"/>
      <c r="K1984" s="13"/>
      <c r="L1984" s="13"/>
      <c r="M1984" s="13"/>
      <c r="N1984" s="13"/>
      <c r="O1984" s="13"/>
      <c r="P1984" s="13"/>
      <c r="Q1984" s="13"/>
      <c r="R1984" s="13"/>
      <c r="S1984" s="13"/>
      <c r="T1984" s="13"/>
      <c r="U1984" s="13"/>
      <c r="V1984" s="13"/>
      <c r="W1984" s="13"/>
      <c r="X1984" s="13"/>
      <c r="Y1984" s="13"/>
      <c r="Z1984" s="13"/>
      <c r="AA1984" s="13"/>
      <c r="AB1984" s="13"/>
      <c r="AC1984" s="13"/>
      <c r="AD1984" s="13"/>
      <c r="AE1984" s="13"/>
      <c r="AF1984" s="13"/>
      <c r="AG1984" s="13"/>
      <c r="AH1984" s="13"/>
      <c r="AI1984" s="13"/>
      <c r="AJ1984" s="13"/>
      <c r="AK1984" s="13"/>
      <c r="AL1984" s="13"/>
      <c r="AM1984" s="13"/>
      <c r="AN1984" s="13"/>
      <c r="AO1984" s="13"/>
      <c r="AP1984" s="13"/>
      <c r="AQ1984" s="13"/>
      <c r="AR1984" s="13"/>
      <c r="AS1984" s="13"/>
      <c r="AT1984" s="13"/>
      <c r="AU1984" s="13"/>
      <c r="AV1984" s="13"/>
      <c r="AW1984" s="13"/>
      <c r="AX1984" s="13"/>
      <c r="AY1984" s="13"/>
      <c r="AZ1984" s="13"/>
      <c r="BA1984" s="13"/>
      <c r="BB1984" s="13"/>
      <c r="BC1984" s="13"/>
      <c r="BD1984" s="13"/>
      <c r="BE1984" s="13"/>
      <c r="BF1984" s="13"/>
      <c r="BG1984" s="13"/>
    </row>
    <row r="1985" spans="1:59" x14ac:dyDescent="0.35">
      <c r="A1985" s="13"/>
      <c r="B1985" s="13"/>
      <c r="C1985" s="13"/>
      <c r="D1985" s="13"/>
      <c r="E1985" s="13"/>
      <c r="F1985" s="13"/>
      <c r="G1985" s="13"/>
      <c r="H1985" s="13"/>
      <c r="I1985" s="13"/>
      <c r="J1985" s="13"/>
      <c r="K1985" s="13"/>
      <c r="L1985" s="13"/>
      <c r="M1985" s="13"/>
      <c r="N1985" s="13"/>
      <c r="O1985" s="13"/>
      <c r="P1985" s="13"/>
      <c r="Q1985" s="13"/>
      <c r="R1985" s="13"/>
      <c r="S1985" s="13"/>
      <c r="T1985" s="13"/>
      <c r="U1985" s="13"/>
      <c r="V1985" s="13"/>
      <c r="W1985" s="13"/>
      <c r="X1985" s="13"/>
      <c r="Y1985" s="13"/>
      <c r="Z1985" s="13"/>
      <c r="AA1985" s="13"/>
      <c r="AB1985" s="13"/>
      <c r="AC1985" s="13"/>
      <c r="AD1985" s="13"/>
      <c r="AE1985" s="13"/>
      <c r="AF1985" s="13"/>
      <c r="AG1985" s="13"/>
      <c r="AH1985" s="13"/>
      <c r="AI1985" s="13"/>
      <c r="AJ1985" s="13"/>
      <c r="AK1985" s="13"/>
      <c r="AL1985" s="13"/>
      <c r="AM1985" s="13"/>
      <c r="AN1985" s="13"/>
      <c r="AO1985" s="13"/>
      <c r="AP1985" s="13"/>
      <c r="AQ1985" s="13"/>
      <c r="AR1985" s="13"/>
      <c r="AS1985" s="13"/>
      <c r="AT1985" s="13"/>
      <c r="AU1985" s="13"/>
      <c r="AV1985" s="13"/>
      <c r="AW1985" s="13"/>
      <c r="AX1985" s="13"/>
      <c r="AY1985" s="13"/>
      <c r="AZ1985" s="13"/>
      <c r="BA1985" s="13"/>
      <c r="BB1985" s="13"/>
      <c r="BC1985" s="13"/>
      <c r="BD1985" s="13"/>
      <c r="BE1985" s="13"/>
      <c r="BF1985" s="13"/>
      <c r="BG1985" s="13"/>
    </row>
    <row r="1986" spans="1:59" x14ac:dyDescent="0.35">
      <c r="A1986" s="13"/>
      <c r="B1986" s="13"/>
      <c r="C1986" s="13"/>
      <c r="D1986" s="13"/>
      <c r="E1986" s="13"/>
      <c r="F1986" s="13"/>
      <c r="G1986" s="13"/>
      <c r="H1986" s="13"/>
      <c r="I1986" s="13"/>
      <c r="J1986" s="13"/>
      <c r="K1986" s="13"/>
      <c r="L1986" s="13"/>
      <c r="M1986" s="13"/>
      <c r="N1986" s="13"/>
      <c r="O1986" s="13"/>
      <c r="P1986" s="13"/>
      <c r="Q1986" s="13"/>
      <c r="R1986" s="13"/>
      <c r="S1986" s="13"/>
      <c r="T1986" s="13"/>
      <c r="U1986" s="13"/>
      <c r="V1986" s="13"/>
      <c r="W1986" s="13"/>
      <c r="X1986" s="13"/>
      <c r="Y1986" s="13"/>
      <c r="Z1986" s="13"/>
      <c r="AA1986" s="13"/>
      <c r="AB1986" s="13"/>
      <c r="AC1986" s="13"/>
      <c r="AD1986" s="13"/>
      <c r="AE1986" s="13"/>
      <c r="AF1986" s="13"/>
      <c r="AG1986" s="13"/>
      <c r="AH1986" s="13"/>
      <c r="AI1986" s="13"/>
      <c r="AJ1986" s="13"/>
      <c r="AK1986" s="13"/>
      <c r="AL1986" s="13"/>
      <c r="AM1986" s="13"/>
      <c r="AN1986" s="13"/>
      <c r="AO1986" s="13"/>
      <c r="AP1986" s="13"/>
      <c r="AQ1986" s="13"/>
      <c r="AR1986" s="13"/>
      <c r="AS1986" s="13"/>
      <c r="AT1986" s="13"/>
      <c r="AU1986" s="13"/>
      <c r="AV1986" s="13"/>
      <c r="AW1986" s="13"/>
      <c r="AX1986" s="13"/>
      <c r="AY1986" s="13"/>
      <c r="AZ1986" s="13"/>
      <c r="BA1986" s="13"/>
      <c r="BB1986" s="13"/>
      <c r="BC1986" s="13"/>
      <c r="BD1986" s="13"/>
      <c r="BE1986" s="13"/>
      <c r="BF1986" s="13"/>
      <c r="BG1986" s="13"/>
    </row>
    <row r="1987" spans="1:59" x14ac:dyDescent="0.35">
      <c r="A1987" s="13"/>
      <c r="B1987" s="13"/>
      <c r="C1987" s="13"/>
      <c r="D1987" s="13"/>
      <c r="E1987" s="13"/>
      <c r="F1987" s="13"/>
      <c r="G1987" s="13"/>
      <c r="H1987" s="13"/>
      <c r="I1987" s="13"/>
      <c r="J1987" s="13"/>
      <c r="K1987" s="13"/>
      <c r="L1987" s="13"/>
      <c r="M1987" s="13"/>
      <c r="N1987" s="13"/>
      <c r="O1987" s="13"/>
      <c r="P1987" s="13"/>
      <c r="Q1987" s="13"/>
      <c r="R1987" s="13"/>
      <c r="S1987" s="13"/>
      <c r="T1987" s="13"/>
      <c r="U1987" s="13"/>
      <c r="V1987" s="13"/>
      <c r="W1987" s="13"/>
      <c r="X1987" s="13"/>
      <c r="Y1987" s="13"/>
      <c r="Z1987" s="13"/>
      <c r="AA1987" s="13"/>
      <c r="AB1987" s="13"/>
      <c r="AC1987" s="13"/>
      <c r="AD1987" s="13"/>
      <c r="AE1987" s="13"/>
      <c r="AF1987" s="13"/>
      <c r="AG1987" s="13"/>
      <c r="AH1987" s="13"/>
      <c r="AI1987" s="13"/>
      <c r="AJ1987" s="13"/>
      <c r="AK1987" s="13"/>
      <c r="AL1987" s="13"/>
      <c r="AM1987" s="13"/>
      <c r="AN1987" s="13"/>
      <c r="AO1987" s="13"/>
      <c r="AP1987" s="13"/>
      <c r="AQ1987" s="13"/>
      <c r="AR1987" s="13"/>
      <c r="AS1987" s="13"/>
      <c r="AT1987" s="13"/>
      <c r="AU1987" s="13"/>
      <c r="AV1987" s="13"/>
      <c r="AW1987" s="13"/>
      <c r="AX1987" s="13"/>
      <c r="AY1987" s="13"/>
      <c r="AZ1987" s="13"/>
      <c r="BA1987" s="13"/>
      <c r="BB1987" s="13"/>
      <c r="BC1987" s="13"/>
      <c r="BD1987" s="13"/>
      <c r="BE1987" s="13"/>
      <c r="BF1987" s="13"/>
      <c r="BG1987" s="13"/>
    </row>
    <row r="1988" spans="1:59" x14ac:dyDescent="0.35">
      <c r="A1988" s="13"/>
      <c r="B1988" s="13"/>
      <c r="C1988" s="13"/>
      <c r="D1988" s="13"/>
      <c r="E1988" s="13"/>
      <c r="F1988" s="13"/>
      <c r="G1988" s="13"/>
      <c r="H1988" s="13"/>
      <c r="I1988" s="13"/>
      <c r="J1988" s="13"/>
      <c r="K1988" s="13"/>
      <c r="L1988" s="13"/>
      <c r="M1988" s="13"/>
      <c r="N1988" s="13"/>
      <c r="O1988" s="13"/>
      <c r="P1988" s="13"/>
      <c r="Q1988" s="13"/>
      <c r="R1988" s="13"/>
      <c r="S1988" s="13"/>
      <c r="T1988" s="13"/>
      <c r="U1988" s="13"/>
      <c r="V1988" s="13"/>
      <c r="W1988" s="13"/>
      <c r="X1988" s="13"/>
      <c r="Y1988" s="13"/>
      <c r="Z1988" s="13"/>
      <c r="AA1988" s="13"/>
      <c r="AB1988" s="13"/>
      <c r="AC1988" s="13"/>
      <c r="AD1988" s="13"/>
      <c r="AE1988" s="13"/>
      <c r="AF1988" s="13"/>
      <c r="AG1988" s="13"/>
      <c r="AH1988" s="13"/>
      <c r="AI1988" s="13"/>
      <c r="AJ1988" s="13"/>
      <c r="AK1988" s="13"/>
      <c r="AL1988" s="13"/>
      <c r="AM1988" s="13"/>
      <c r="AN1988" s="13"/>
      <c r="AO1988" s="13"/>
      <c r="AP1988" s="13"/>
      <c r="AQ1988" s="13"/>
      <c r="AR1988" s="13"/>
      <c r="AS1988" s="13"/>
      <c r="AT1988" s="13"/>
      <c r="AU1988" s="13"/>
      <c r="AV1988" s="13"/>
      <c r="AW1988" s="13"/>
      <c r="AX1988" s="13"/>
      <c r="AY1988" s="13"/>
      <c r="AZ1988" s="13"/>
      <c r="BA1988" s="13"/>
      <c r="BB1988" s="13"/>
      <c r="BC1988" s="13"/>
      <c r="BD1988" s="13"/>
      <c r="BE1988" s="13"/>
      <c r="BF1988" s="13"/>
      <c r="BG1988" s="13"/>
    </row>
    <row r="1989" spans="1:59" x14ac:dyDescent="0.35">
      <c r="A1989" s="13"/>
      <c r="B1989" s="13"/>
      <c r="C1989" s="13"/>
      <c r="D1989" s="13"/>
      <c r="E1989" s="13"/>
      <c r="F1989" s="13"/>
      <c r="G1989" s="13"/>
      <c r="H1989" s="13"/>
      <c r="I1989" s="13"/>
      <c r="J1989" s="13"/>
      <c r="K1989" s="13"/>
      <c r="L1989" s="13"/>
      <c r="M1989" s="13"/>
      <c r="N1989" s="13"/>
      <c r="O1989" s="13"/>
      <c r="P1989" s="13"/>
      <c r="Q1989" s="13"/>
      <c r="R1989" s="13"/>
      <c r="S1989" s="13"/>
      <c r="T1989" s="13"/>
      <c r="U1989" s="13"/>
      <c r="V1989" s="13"/>
      <c r="W1989" s="13"/>
      <c r="X1989" s="13"/>
      <c r="Y1989" s="13"/>
      <c r="Z1989" s="13"/>
      <c r="AA1989" s="13"/>
      <c r="AB1989" s="13"/>
      <c r="AC1989" s="13"/>
      <c r="AD1989" s="13"/>
      <c r="AE1989" s="13"/>
      <c r="AF1989" s="13"/>
      <c r="AG1989" s="13"/>
      <c r="AH1989" s="13"/>
      <c r="AI1989" s="13"/>
      <c r="AJ1989" s="13"/>
      <c r="AK1989" s="13"/>
      <c r="AL1989" s="13"/>
      <c r="AM1989" s="13"/>
      <c r="AN1989" s="13"/>
      <c r="AO1989" s="13"/>
      <c r="AP1989" s="13"/>
      <c r="AQ1989" s="13"/>
      <c r="AR1989" s="13"/>
      <c r="AS1989" s="13"/>
      <c r="AT1989" s="13"/>
      <c r="AU1989" s="13"/>
      <c r="AV1989" s="13"/>
      <c r="AW1989" s="13"/>
      <c r="AX1989" s="13"/>
      <c r="AY1989" s="13"/>
      <c r="AZ1989" s="13"/>
      <c r="BA1989" s="13"/>
      <c r="BB1989" s="13"/>
      <c r="BC1989" s="13"/>
      <c r="BD1989" s="13"/>
      <c r="BE1989" s="13"/>
      <c r="BF1989" s="13"/>
      <c r="BG1989" s="13"/>
    </row>
    <row r="1990" spans="1:59" x14ac:dyDescent="0.35">
      <c r="A1990" s="13"/>
      <c r="B1990" s="13"/>
      <c r="C1990" s="13"/>
      <c r="D1990" s="13"/>
      <c r="E1990" s="13"/>
      <c r="F1990" s="13"/>
      <c r="G1990" s="13"/>
      <c r="H1990" s="13"/>
      <c r="I1990" s="13"/>
      <c r="J1990" s="13"/>
      <c r="K1990" s="13"/>
      <c r="L1990" s="13"/>
      <c r="M1990" s="13"/>
      <c r="N1990" s="13"/>
      <c r="O1990" s="13"/>
      <c r="P1990" s="13"/>
      <c r="Q1990" s="13"/>
      <c r="R1990" s="13"/>
      <c r="S1990" s="13"/>
      <c r="T1990" s="13"/>
      <c r="U1990" s="13"/>
      <c r="V1990" s="13"/>
      <c r="W1990" s="13"/>
      <c r="X1990" s="13"/>
      <c r="Y1990" s="13"/>
      <c r="Z1990" s="13"/>
      <c r="AA1990" s="13"/>
      <c r="AB1990" s="13"/>
      <c r="AC1990" s="13"/>
      <c r="AD1990" s="13"/>
      <c r="AE1990" s="13"/>
      <c r="AF1990" s="13"/>
      <c r="AG1990" s="13"/>
      <c r="AH1990" s="13"/>
      <c r="AI1990" s="13"/>
      <c r="AJ1990" s="13"/>
      <c r="AK1990" s="13"/>
      <c r="AL1990" s="13"/>
      <c r="AM1990" s="13"/>
      <c r="AN1990" s="13"/>
      <c r="AO1990" s="13"/>
      <c r="AP1990" s="13"/>
      <c r="AQ1990" s="13"/>
      <c r="AR1990" s="13"/>
      <c r="AS1990" s="13"/>
      <c r="AT1990" s="13"/>
      <c r="AU1990" s="13"/>
      <c r="AV1990" s="13"/>
      <c r="AW1990" s="13"/>
      <c r="AX1990" s="13"/>
      <c r="AY1990" s="13"/>
      <c r="AZ1990" s="13"/>
      <c r="BA1990" s="13"/>
      <c r="BB1990" s="13"/>
      <c r="BC1990" s="13"/>
      <c r="BD1990" s="13"/>
      <c r="BE1990" s="13"/>
      <c r="BF1990" s="13"/>
      <c r="BG1990" s="13"/>
    </row>
    <row r="1991" spans="1:59" x14ac:dyDescent="0.35">
      <c r="A1991" s="13"/>
      <c r="B1991" s="13"/>
      <c r="C1991" s="13"/>
      <c r="D1991" s="13"/>
      <c r="E1991" s="13"/>
      <c r="F1991" s="13"/>
      <c r="G1991" s="13"/>
      <c r="H1991" s="13"/>
      <c r="I1991" s="13"/>
      <c r="J1991" s="13"/>
      <c r="K1991" s="13"/>
      <c r="L1991" s="13"/>
      <c r="M1991" s="13"/>
      <c r="N1991" s="13"/>
      <c r="O1991" s="13"/>
      <c r="P1991" s="13"/>
      <c r="Q1991" s="13"/>
      <c r="R1991" s="13"/>
      <c r="S1991" s="13"/>
      <c r="T1991" s="13"/>
      <c r="U1991" s="13"/>
      <c r="V1991" s="13"/>
      <c r="W1991" s="13"/>
      <c r="X1991" s="13"/>
      <c r="Y1991" s="13"/>
      <c r="Z1991" s="13"/>
      <c r="AA1991" s="13"/>
      <c r="AB1991" s="13"/>
      <c r="AC1991" s="13"/>
      <c r="AD1991" s="13"/>
      <c r="AE1991" s="13"/>
      <c r="AF1991" s="13"/>
      <c r="AG1991" s="13"/>
      <c r="AH1991" s="13"/>
      <c r="AI1991" s="13"/>
      <c r="AJ1991" s="13"/>
      <c r="AK1991" s="13"/>
      <c r="AL1991" s="13"/>
      <c r="AM1991" s="13"/>
      <c r="AN1991" s="13"/>
      <c r="AO1991" s="13"/>
      <c r="AP1991" s="13"/>
      <c r="AQ1991" s="13"/>
      <c r="AR1991" s="13"/>
      <c r="AS1991" s="13"/>
      <c r="AT1991" s="13"/>
      <c r="AU1991" s="13"/>
      <c r="AV1991" s="13"/>
      <c r="AW1991" s="13"/>
      <c r="AX1991" s="13"/>
      <c r="AY1991" s="13"/>
      <c r="AZ1991" s="13"/>
      <c r="BA1991" s="13"/>
      <c r="BB1991" s="13"/>
      <c r="BC1991" s="13"/>
      <c r="BD1991" s="13"/>
      <c r="BE1991" s="13"/>
      <c r="BF1991" s="13"/>
      <c r="BG1991" s="13"/>
    </row>
    <row r="1992" spans="1:59" x14ac:dyDescent="0.35">
      <c r="A1992" s="13"/>
      <c r="B1992" s="13"/>
      <c r="C1992" s="13"/>
      <c r="D1992" s="13"/>
      <c r="E1992" s="13"/>
      <c r="F1992" s="13"/>
      <c r="G1992" s="13"/>
      <c r="H1992" s="13"/>
      <c r="I1992" s="13"/>
      <c r="J1992" s="13"/>
      <c r="K1992" s="13"/>
      <c r="L1992" s="13"/>
      <c r="M1992" s="13"/>
      <c r="N1992" s="13"/>
      <c r="O1992" s="13"/>
      <c r="P1992" s="13"/>
      <c r="Q1992" s="13"/>
      <c r="R1992" s="13"/>
      <c r="S1992" s="13"/>
      <c r="T1992" s="13"/>
      <c r="U1992" s="13"/>
      <c r="V1992" s="13"/>
      <c r="W1992" s="13"/>
      <c r="X1992" s="13"/>
      <c r="Y1992" s="13"/>
      <c r="Z1992" s="13"/>
      <c r="AA1992" s="13"/>
      <c r="AB1992" s="13"/>
      <c r="AC1992" s="13"/>
      <c r="AD1992" s="13"/>
      <c r="AE1992" s="13"/>
      <c r="AF1992" s="13"/>
      <c r="AG1992" s="13"/>
      <c r="AH1992" s="13"/>
      <c r="AI1992" s="13"/>
      <c r="AJ1992" s="13"/>
      <c r="AK1992" s="13"/>
      <c r="AL1992" s="13"/>
      <c r="AM1992" s="13"/>
      <c r="AN1992" s="13"/>
      <c r="AO1992" s="13"/>
      <c r="AP1992" s="13"/>
      <c r="AQ1992" s="13"/>
      <c r="AR1992" s="13"/>
      <c r="AS1992" s="13"/>
      <c r="AT1992" s="13"/>
      <c r="AU1992" s="13"/>
      <c r="AV1992" s="13"/>
      <c r="AW1992" s="13"/>
      <c r="AX1992" s="13"/>
      <c r="AY1992" s="13"/>
      <c r="AZ1992" s="13"/>
      <c r="BA1992" s="13"/>
      <c r="BB1992" s="13"/>
      <c r="BC1992" s="13"/>
      <c r="BD1992" s="13"/>
      <c r="BE1992" s="13"/>
      <c r="BF1992" s="13"/>
      <c r="BG1992" s="13"/>
    </row>
    <row r="1993" spans="1:59" x14ac:dyDescent="0.35">
      <c r="A1993" s="13"/>
      <c r="B1993" s="13"/>
      <c r="C1993" s="13"/>
      <c r="D1993" s="13"/>
      <c r="E1993" s="13"/>
      <c r="F1993" s="13"/>
      <c r="G1993" s="13"/>
      <c r="H1993" s="13"/>
      <c r="I1993" s="13"/>
      <c r="J1993" s="13"/>
      <c r="K1993" s="13"/>
      <c r="L1993" s="13"/>
      <c r="M1993" s="13"/>
      <c r="N1993" s="13"/>
      <c r="O1993" s="13"/>
      <c r="P1993" s="13"/>
      <c r="Q1993" s="13"/>
      <c r="R1993" s="13"/>
      <c r="S1993" s="13"/>
      <c r="T1993" s="13"/>
      <c r="U1993" s="13"/>
      <c r="V1993" s="13"/>
      <c r="W1993" s="13"/>
      <c r="X1993" s="13"/>
      <c r="Y1993" s="13"/>
      <c r="Z1993" s="13"/>
      <c r="AA1993" s="13"/>
      <c r="AB1993" s="13"/>
      <c r="AC1993" s="13"/>
      <c r="AD1993" s="13"/>
      <c r="AE1993" s="13"/>
      <c r="AF1993" s="13"/>
      <c r="AG1993" s="13"/>
      <c r="AH1993" s="13"/>
      <c r="AI1993" s="13"/>
      <c r="AJ1993" s="13"/>
      <c r="AK1993" s="13"/>
      <c r="AL1993" s="13"/>
      <c r="AM1993" s="13"/>
      <c r="AN1993" s="13"/>
      <c r="AO1993" s="13"/>
      <c r="AP1993" s="13"/>
      <c r="AQ1993" s="13"/>
      <c r="AR1993" s="13"/>
      <c r="AS1993" s="13"/>
      <c r="AT1993" s="13"/>
      <c r="AU1993" s="13"/>
      <c r="AV1993" s="13"/>
      <c r="AW1993" s="13"/>
      <c r="AX1993" s="13"/>
      <c r="AY1993" s="13"/>
      <c r="AZ1993" s="13"/>
      <c r="BA1993" s="13"/>
      <c r="BB1993" s="13"/>
      <c r="BC1993" s="13"/>
      <c r="BD1993" s="13"/>
      <c r="BE1993" s="13"/>
      <c r="BF1993" s="13"/>
      <c r="BG1993" s="13"/>
    </row>
    <row r="1994" spans="1:59" x14ac:dyDescent="0.35">
      <c r="A1994" s="13"/>
      <c r="B1994" s="13"/>
      <c r="C1994" s="13"/>
      <c r="D1994" s="13"/>
      <c r="E1994" s="13"/>
      <c r="F1994" s="13"/>
      <c r="G1994" s="13"/>
      <c r="H1994" s="13"/>
      <c r="I1994" s="13"/>
      <c r="J1994" s="13"/>
      <c r="K1994" s="13"/>
      <c r="L1994" s="13"/>
      <c r="M1994" s="13"/>
      <c r="N1994" s="13"/>
      <c r="O1994" s="13"/>
      <c r="P1994" s="13"/>
      <c r="Q1994" s="13"/>
      <c r="R1994" s="13"/>
      <c r="S1994" s="13"/>
      <c r="T1994" s="13"/>
      <c r="U1994" s="13"/>
      <c r="V1994" s="13"/>
      <c r="W1994" s="13"/>
      <c r="X1994" s="13"/>
      <c r="Y1994" s="13"/>
      <c r="Z1994" s="13"/>
      <c r="AA1994" s="13"/>
      <c r="AB1994" s="13"/>
      <c r="AC1994" s="13"/>
      <c r="AD1994" s="13"/>
      <c r="AE1994" s="13"/>
      <c r="AF1994" s="13"/>
      <c r="AG1994" s="13"/>
      <c r="AH1994" s="13"/>
      <c r="AI1994" s="13"/>
      <c r="AJ1994" s="13"/>
      <c r="AK1994" s="13"/>
      <c r="AL1994" s="13"/>
      <c r="AM1994" s="13"/>
      <c r="AN1994" s="13"/>
      <c r="AO1994" s="13"/>
      <c r="AP1994" s="13"/>
      <c r="AQ1994" s="13"/>
      <c r="AR1994" s="13"/>
      <c r="AS1994" s="13"/>
      <c r="AT1994" s="13"/>
      <c r="AU1994" s="13"/>
      <c r="AV1994" s="13"/>
      <c r="AW1994" s="13"/>
      <c r="AX1994" s="13"/>
      <c r="AY1994" s="13"/>
      <c r="AZ1994" s="13"/>
      <c r="BA1994" s="13"/>
      <c r="BB1994" s="13"/>
      <c r="BC1994" s="13"/>
      <c r="BD1994" s="13"/>
      <c r="BE1994" s="13"/>
      <c r="BF1994" s="13"/>
      <c r="BG1994" s="13"/>
    </row>
    <row r="1995" spans="1:59" x14ac:dyDescent="0.35">
      <c r="A1995" s="13"/>
      <c r="B1995" s="13"/>
      <c r="C1995" s="13"/>
      <c r="D1995" s="13"/>
      <c r="E1995" s="13"/>
      <c r="F1995" s="13"/>
      <c r="G1995" s="13"/>
      <c r="H1995" s="13"/>
      <c r="I1995" s="13"/>
      <c r="J1995" s="13"/>
      <c r="K1995" s="13"/>
      <c r="L1995" s="13"/>
      <c r="M1995" s="13"/>
      <c r="N1995" s="13"/>
      <c r="O1995" s="13"/>
      <c r="P1995" s="13"/>
      <c r="Q1995" s="13"/>
      <c r="R1995" s="13"/>
      <c r="S1995" s="13"/>
      <c r="T1995" s="13"/>
      <c r="U1995" s="13"/>
      <c r="V1995" s="13"/>
      <c r="W1995" s="13"/>
      <c r="X1995" s="13"/>
      <c r="Y1995" s="13"/>
      <c r="Z1995" s="13"/>
      <c r="AA1995" s="13"/>
      <c r="AB1995" s="13"/>
      <c r="AC1995" s="13"/>
      <c r="AD1995" s="13"/>
      <c r="AE1995" s="13"/>
      <c r="AF1995" s="13"/>
      <c r="AG1995" s="13"/>
      <c r="AH1995" s="13"/>
      <c r="AI1995" s="13"/>
      <c r="AJ1995" s="13"/>
      <c r="AK1995" s="13"/>
      <c r="AL1995" s="13"/>
      <c r="AM1995" s="13"/>
      <c r="AN1995" s="13"/>
      <c r="AO1995" s="13"/>
      <c r="AP1995" s="13"/>
      <c r="AQ1995" s="13"/>
      <c r="AR1995" s="13"/>
      <c r="AS1995" s="13"/>
      <c r="AT1995" s="13"/>
      <c r="AU1995" s="13"/>
      <c r="AV1995" s="13"/>
      <c r="AW1995" s="13"/>
      <c r="AX1995" s="13"/>
      <c r="AY1995" s="13"/>
      <c r="AZ1995" s="13"/>
      <c r="BA1995" s="13"/>
      <c r="BB1995" s="13"/>
      <c r="BC1995" s="13"/>
      <c r="BD1995" s="13"/>
      <c r="BE1995" s="13"/>
      <c r="BF1995" s="13"/>
      <c r="BG1995" s="13"/>
    </row>
    <row r="1996" spans="1:59" x14ac:dyDescent="0.35">
      <c r="A1996" s="13"/>
      <c r="B1996" s="13"/>
      <c r="C1996" s="13"/>
      <c r="D1996" s="13"/>
      <c r="E1996" s="13"/>
      <c r="F1996" s="13"/>
      <c r="G1996" s="13"/>
      <c r="H1996" s="13"/>
      <c r="I1996" s="13"/>
      <c r="J1996" s="13"/>
      <c r="K1996" s="13"/>
      <c r="L1996" s="13"/>
      <c r="M1996" s="13"/>
      <c r="N1996" s="13"/>
      <c r="O1996" s="13"/>
      <c r="P1996" s="13"/>
      <c r="Q1996" s="13"/>
      <c r="R1996" s="13"/>
      <c r="S1996" s="13"/>
      <c r="T1996" s="13"/>
      <c r="U1996" s="13"/>
      <c r="V1996" s="13"/>
      <c r="W1996" s="13"/>
      <c r="X1996" s="13"/>
      <c r="Y1996" s="13"/>
      <c r="Z1996" s="13"/>
      <c r="AA1996" s="13"/>
      <c r="AB1996" s="13"/>
      <c r="AC1996" s="13"/>
      <c r="AD1996" s="13"/>
      <c r="AE1996" s="13"/>
      <c r="AF1996" s="13"/>
      <c r="AG1996" s="13"/>
      <c r="AH1996" s="13"/>
      <c r="AI1996" s="13"/>
      <c r="AJ1996" s="13"/>
      <c r="AK1996" s="13"/>
      <c r="AL1996" s="13"/>
      <c r="AM1996" s="13"/>
      <c r="AN1996" s="13"/>
      <c r="AO1996" s="13"/>
      <c r="AP1996" s="13"/>
      <c r="AQ1996" s="13"/>
      <c r="AR1996" s="13"/>
      <c r="AS1996" s="13"/>
      <c r="AT1996" s="13"/>
      <c r="AU1996" s="13"/>
      <c r="AV1996" s="13"/>
      <c r="AW1996" s="13"/>
      <c r="AX1996" s="13"/>
      <c r="AY1996" s="13"/>
      <c r="AZ1996" s="13"/>
      <c r="BA1996" s="13"/>
      <c r="BB1996" s="13"/>
      <c r="BC1996" s="13"/>
      <c r="BD1996" s="13"/>
      <c r="BE1996" s="13"/>
      <c r="BF1996" s="13"/>
      <c r="BG1996" s="13"/>
    </row>
    <row r="1997" spans="1:59" x14ac:dyDescent="0.35">
      <c r="A1997" s="13"/>
      <c r="B1997" s="13"/>
      <c r="C1997" s="13"/>
      <c r="D1997" s="13"/>
      <c r="E1997" s="13"/>
      <c r="F1997" s="13"/>
      <c r="G1997" s="13"/>
      <c r="H1997" s="13"/>
      <c r="I1997" s="13"/>
      <c r="J1997" s="13"/>
      <c r="K1997" s="13"/>
      <c r="L1997" s="13"/>
      <c r="M1997" s="13"/>
      <c r="N1997" s="13"/>
      <c r="O1997" s="13"/>
      <c r="P1997" s="13"/>
      <c r="Q1997" s="13"/>
      <c r="R1997" s="13"/>
      <c r="S1997" s="13"/>
      <c r="T1997" s="13"/>
      <c r="U1997" s="13"/>
      <c r="V1997" s="13"/>
      <c r="W1997" s="13"/>
      <c r="X1997" s="13"/>
      <c r="Y1997" s="13"/>
      <c r="Z1997" s="13"/>
      <c r="AA1997" s="13"/>
      <c r="AB1997" s="13"/>
      <c r="AC1997" s="13"/>
      <c r="AD1997" s="13"/>
      <c r="AE1997" s="13"/>
      <c r="AF1997" s="13"/>
      <c r="AG1997" s="13"/>
      <c r="AH1997" s="13"/>
      <c r="AI1997" s="13"/>
      <c r="AJ1997" s="13"/>
      <c r="AK1997" s="13"/>
      <c r="AL1997" s="13"/>
      <c r="AM1997" s="13"/>
      <c r="AN1997" s="13"/>
      <c r="AO1997" s="13"/>
      <c r="AP1997" s="13"/>
      <c r="AQ1997" s="13"/>
      <c r="AR1997" s="13"/>
      <c r="AS1997" s="13"/>
      <c r="AT1997" s="13"/>
      <c r="AU1997" s="13"/>
      <c r="AV1997" s="13"/>
      <c r="AW1997" s="13"/>
      <c r="AX1997" s="13"/>
      <c r="AY1997" s="13"/>
      <c r="AZ1997" s="13"/>
      <c r="BA1997" s="13"/>
      <c r="BB1997" s="13"/>
      <c r="BC1997" s="13"/>
      <c r="BD1997" s="13"/>
      <c r="BE1997" s="13"/>
      <c r="BF1997" s="13"/>
      <c r="BG1997" s="13"/>
    </row>
    <row r="1998" spans="1:59" x14ac:dyDescent="0.35">
      <c r="A1998" s="13"/>
      <c r="B1998" s="13"/>
      <c r="C1998" s="13"/>
      <c r="D1998" s="13"/>
      <c r="E1998" s="13"/>
      <c r="F1998" s="13"/>
      <c r="G1998" s="13"/>
      <c r="H1998" s="13"/>
      <c r="I1998" s="13"/>
      <c r="J1998" s="13"/>
      <c r="K1998" s="13"/>
      <c r="L1998" s="13"/>
      <c r="M1998" s="13"/>
      <c r="N1998" s="13"/>
      <c r="O1998" s="13"/>
      <c r="P1998" s="13"/>
      <c r="Q1998" s="13"/>
      <c r="R1998" s="13"/>
      <c r="S1998" s="13"/>
      <c r="T1998" s="13"/>
      <c r="U1998" s="13"/>
      <c r="V1998" s="13"/>
      <c r="W1998" s="13"/>
      <c r="X1998" s="13"/>
      <c r="Y1998" s="13"/>
      <c r="Z1998" s="13"/>
      <c r="AA1998" s="13"/>
      <c r="AB1998" s="13"/>
      <c r="AC1998" s="13"/>
      <c r="AD1998" s="13"/>
      <c r="AE1998" s="13"/>
      <c r="AF1998" s="13"/>
      <c r="AG1998" s="13"/>
      <c r="AH1998" s="13"/>
      <c r="AI1998" s="13"/>
      <c r="AJ1998" s="13"/>
      <c r="AK1998" s="13"/>
      <c r="AL1998" s="13"/>
      <c r="AM1998" s="13"/>
      <c r="AN1998" s="13"/>
      <c r="AO1998" s="13"/>
      <c r="AP1998" s="13"/>
      <c r="AQ1998" s="13"/>
      <c r="AR1998" s="13"/>
      <c r="AS1998" s="13"/>
      <c r="AT1998" s="13"/>
      <c r="AU1998" s="13"/>
      <c r="AV1998" s="13"/>
      <c r="AW1998" s="13"/>
      <c r="AX1998" s="13"/>
      <c r="AY1998" s="13"/>
      <c r="AZ1998" s="13"/>
      <c r="BA1998" s="13"/>
      <c r="BB1998" s="13"/>
      <c r="BC1998" s="13"/>
      <c r="BD1998" s="13"/>
      <c r="BE1998" s="13"/>
      <c r="BF1998" s="13"/>
      <c r="BG1998" s="13"/>
    </row>
    <row r="1999" spans="1:59" x14ac:dyDescent="0.35">
      <c r="A1999" s="13"/>
      <c r="B1999" s="13"/>
      <c r="C1999" s="13"/>
      <c r="D1999" s="13"/>
      <c r="E1999" s="13"/>
      <c r="F1999" s="13"/>
      <c r="G1999" s="13"/>
      <c r="H1999" s="13"/>
      <c r="I1999" s="13"/>
      <c r="J1999" s="13"/>
      <c r="K1999" s="13"/>
      <c r="L1999" s="13"/>
      <c r="M1999" s="13"/>
      <c r="N1999" s="13"/>
      <c r="O1999" s="13"/>
      <c r="P1999" s="13"/>
      <c r="Q1999" s="13"/>
      <c r="R1999" s="13"/>
      <c r="S1999" s="13"/>
      <c r="T1999" s="13"/>
      <c r="U1999" s="13"/>
      <c r="V1999" s="13"/>
      <c r="W1999" s="13"/>
      <c r="X1999" s="13"/>
      <c r="Y1999" s="13"/>
      <c r="Z1999" s="13"/>
      <c r="AA1999" s="13"/>
      <c r="AB1999" s="13"/>
      <c r="AC1999" s="13"/>
      <c r="AD1999" s="13"/>
      <c r="AE1999" s="13"/>
      <c r="AF1999" s="13"/>
      <c r="AG1999" s="13"/>
      <c r="AH1999" s="13"/>
      <c r="AI1999" s="13"/>
      <c r="AJ1999" s="13"/>
      <c r="AK1999" s="13"/>
      <c r="AL1999" s="13"/>
      <c r="AM1999" s="13"/>
      <c r="AN1999" s="13"/>
      <c r="AO1999" s="13"/>
      <c r="AP1999" s="13"/>
      <c r="AQ1999" s="13"/>
      <c r="AR1999" s="13"/>
      <c r="AS1999" s="13"/>
      <c r="AT1999" s="13"/>
      <c r="AU1999" s="13"/>
      <c r="AV1999" s="13"/>
      <c r="AW1999" s="13"/>
      <c r="AX1999" s="13"/>
      <c r="AY1999" s="13"/>
      <c r="AZ1999" s="13"/>
      <c r="BA1999" s="13"/>
      <c r="BB1999" s="13"/>
      <c r="BC1999" s="13"/>
      <c r="BD1999" s="13"/>
      <c r="BE1999" s="13"/>
      <c r="BF1999" s="13"/>
      <c r="BG1999" s="13"/>
    </row>
    <row r="2000" spans="1:59" x14ac:dyDescent="0.35">
      <c r="A2000" s="13"/>
      <c r="B2000" s="13"/>
      <c r="C2000" s="13"/>
      <c r="D2000" s="13"/>
      <c r="E2000" s="13"/>
      <c r="F2000" s="13"/>
      <c r="G2000" s="13"/>
      <c r="H2000" s="13"/>
      <c r="I2000" s="13"/>
      <c r="J2000" s="13"/>
      <c r="K2000" s="13"/>
      <c r="L2000" s="13"/>
      <c r="M2000" s="13"/>
      <c r="N2000" s="13"/>
      <c r="O2000" s="13"/>
      <c r="P2000" s="13"/>
      <c r="Q2000" s="13"/>
      <c r="R2000" s="13"/>
      <c r="S2000" s="13"/>
      <c r="T2000" s="13"/>
      <c r="U2000" s="13"/>
      <c r="V2000" s="13"/>
      <c r="W2000" s="13"/>
      <c r="X2000" s="13"/>
      <c r="Y2000" s="13"/>
      <c r="Z2000" s="13"/>
      <c r="AA2000" s="13"/>
      <c r="AB2000" s="13"/>
      <c r="AC2000" s="13"/>
      <c r="AD2000" s="13"/>
      <c r="AE2000" s="13"/>
      <c r="AF2000" s="13"/>
      <c r="AG2000" s="13"/>
      <c r="AH2000" s="13"/>
      <c r="AI2000" s="13"/>
      <c r="AJ2000" s="13"/>
      <c r="AK2000" s="13"/>
      <c r="AL2000" s="13"/>
      <c r="AM2000" s="13"/>
      <c r="AN2000" s="13"/>
      <c r="AO2000" s="13"/>
      <c r="AP2000" s="13"/>
      <c r="AQ2000" s="13"/>
      <c r="AR2000" s="13"/>
      <c r="AS2000" s="13"/>
      <c r="AT2000" s="13"/>
      <c r="AU2000" s="13"/>
      <c r="AV2000" s="13"/>
      <c r="AW2000" s="13"/>
      <c r="AX2000" s="13"/>
      <c r="AY2000" s="13"/>
      <c r="AZ2000" s="13"/>
      <c r="BA2000" s="13"/>
      <c r="BB2000" s="13"/>
      <c r="BC2000" s="13"/>
      <c r="BD2000" s="13"/>
      <c r="BE2000" s="13"/>
      <c r="BF2000" s="13"/>
      <c r="BG2000" s="13"/>
    </row>
    <row r="2001" spans="1:59" x14ac:dyDescent="0.35">
      <c r="A2001" s="13"/>
      <c r="B2001" s="13"/>
      <c r="C2001" s="13"/>
      <c r="D2001" s="13"/>
      <c r="E2001" s="13"/>
      <c r="F2001" s="13"/>
      <c r="G2001" s="13"/>
      <c r="H2001" s="13"/>
      <c r="I2001" s="13"/>
      <c r="J2001" s="13"/>
      <c r="K2001" s="13"/>
      <c r="L2001" s="13"/>
      <c r="M2001" s="13"/>
      <c r="N2001" s="13"/>
      <c r="O2001" s="13"/>
      <c r="P2001" s="13"/>
      <c r="Q2001" s="13"/>
      <c r="R2001" s="13"/>
      <c r="S2001" s="13"/>
      <c r="T2001" s="13"/>
      <c r="U2001" s="13"/>
      <c r="V2001" s="13"/>
      <c r="W2001" s="13"/>
      <c r="X2001" s="13"/>
      <c r="Y2001" s="13"/>
      <c r="Z2001" s="13"/>
      <c r="AA2001" s="13"/>
      <c r="AB2001" s="13"/>
      <c r="AC2001" s="13"/>
      <c r="AD2001" s="13"/>
      <c r="AE2001" s="13"/>
      <c r="AF2001" s="13"/>
      <c r="AG2001" s="13"/>
      <c r="AH2001" s="13"/>
      <c r="AI2001" s="13"/>
      <c r="AJ2001" s="13"/>
      <c r="AK2001" s="13"/>
      <c r="AL2001" s="13"/>
      <c r="AM2001" s="13"/>
      <c r="AN2001" s="13"/>
      <c r="AO2001" s="13"/>
      <c r="AP2001" s="13"/>
      <c r="AQ2001" s="13"/>
      <c r="AR2001" s="13"/>
      <c r="AS2001" s="13"/>
      <c r="AT2001" s="13"/>
      <c r="AU2001" s="13"/>
      <c r="AV2001" s="13"/>
      <c r="AW2001" s="13"/>
      <c r="AX2001" s="13"/>
      <c r="AY2001" s="13"/>
      <c r="AZ2001" s="13"/>
      <c r="BA2001" s="13"/>
      <c r="BB2001" s="13"/>
      <c r="BC2001" s="13"/>
      <c r="BD2001" s="13"/>
      <c r="BE2001" s="13"/>
      <c r="BF2001" s="13"/>
      <c r="BG2001" s="13"/>
    </row>
    <row r="2002" spans="1:59" x14ac:dyDescent="0.35">
      <c r="A2002" s="13"/>
      <c r="B2002" s="13"/>
      <c r="C2002" s="13"/>
      <c r="D2002" s="13"/>
      <c r="E2002" s="13"/>
      <c r="F2002" s="13"/>
      <c r="G2002" s="13"/>
      <c r="H2002" s="13"/>
      <c r="I2002" s="13"/>
      <c r="J2002" s="13"/>
      <c r="K2002" s="13"/>
      <c r="L2002" s="13"/>
      <c r="M2002" s="13"/>
      <c r="N2002" s="13"/>
      <c r="O2002" s="13"/>
      <c r="P2002" s="13"/>
      <c r="Q2002" s="13"/>
      <c r="R2002" s="13"/>
      <c r="S2002" s="13"/>
      <c r="T2002" s="13"/>
      <c r="U2002" s="13"/>
      <c r="V2002" s="13"/>
      <c r="W2002" s="13"/>
      <c r="X2002" s="13"/>
      <c r="Y2002" s="13"/>
      <c r="Z2002" s="13"/>
      <c r="AA2002" s="13"/>
      <c r="AB2002" s="13"/>
      <c r="AC2002" s="13"/>
      <c r="AD2002" s="13"/>
      <c r="AE2002" s="13"/>
      <c r="AF2002" s="13"/>
      <c r="AG2002" s="13"/>
      <c r="AH2002" s="13"/>
      <c r="AI2002" s="13"/>
      <c r="AJ2002" s="13"/>
      <c r="AK2002" s="13"/>
      <c r="AL2002" s="13"/>
      <c r="AM2002" s="13"/>
      <c r="AN2002" s="13"/>
      <c r="AO2002" s="13"/>
      <c r="AP2002" s="13"/>
      <c r="AQ2002" s="13"/>
      <c r="AR2002" s="13"/>
      <c r="AS2002" s="13"/>
      <c r="AT2002" s="13"/>
      <c r="AU2002" s="13"/>
      <c r="AV2002" s="13"/>
      <c r="AW2002" s="13"/>
      <c r="AX2002" s="13"/>
      <c r="AY2002" s="13"/>
      <c r="AZ2002" s="13"/>
      <c r="BA2002" s="13"/>
      <c r="BB2002" s="13"/>
      <c r="BC2002" s="13"/>
      <c r="BD2002" s="13"/>
      <c r="BE2002" s="13"/>
      <c r="BF2002" s="13"/>
      <c r="BG2002" s="13"/>
    </row>
    <row r="2003" spans="1:59" x14ac:dyDescent="0.35">
      <c r="A2003" s="13"/>
      <c r="B2003" s="13"/>
      <c r="C2003" s="13"/>
      <c r="D2003" s="13"/>
      <c r="E2003" s="13"/>
      <c r="F2003" s="13"/>
      <c r="G2003" s="13"/>
      <c r="H2003" s="13"/>
      <c r="I2003" s="13"/>
      <c r="J2003" s="13"/>
      <c r="K2003" s="13"/>
      <c r="L2003" s="13"/>
      <c r="M2003" s="13"/>
      <c r="N2003" s="13"/>
      <c r="O2003" s="13"/>
      <c r="P2003" s="13"/>
      <c r="Q2003" s="13"/>
      <c r="R2003" s="13"/>
      <c r="S2003" s="13"/>
      <c r="T2003" s="13"/>
      <c r="U2003" s="13"/>
      <c r="V2003" s="13"/>
      <c r="W2003" s="13"/>
      <c r="X2003" s="13"/>
      <c r="Y2003" s="13"/>
      <c r="Z2003" s="13"/>
      <c r="AA2003" s="13"/>
      <c r="AB2003" s="13"/>
      <c r="AC2003" s="13"/>
      <c r="AD2003" s="13"/>
      <c r="AE2003" s="13"/>
      <c r="AF2003" s="13"/>
      <c r="AG2003" s="13"/>
      <c r="AH2003" s="13"/>
      <c r="AI2003" s="13"/>
      <c r="AJ2003" s="13"/>
      <c r="AK2003" s="13"/>
      <c r="AL2003" s="13"/>
      <c r="AM2003" s="13"/>
      <c r="AN2003" s="13"/>
      <c r="AO2003" s="13"/>
      <c r="AP2003" s="13"/>
      <c r="AQ2003" s="13"/>
      <c r="AR2003" s="13"/>
      <c r="AS2003" s="13"/>
      <c r="AT2003" s="13"/>
      <c r="AU2003" s="13"/>
      <c r="AV2003" s="13"/>
      <c r="AW2003" s="13"/>
      <c r="AX2003" s="13"/>
      <c r="AY2003" s="13"/>
      <c r="AZ2003" s="13"/>
      <c r="BA2003" s="13"/>
      <c r="BB2003" s="13"/>
      <c r="BC2003" s="13"/>
      <c r="BD2003" s="13"/>
      <c r="BE2003" s="13"/>
      <c r="BF2003" s="13"/>
      <c r="BG2003" s="13"/>
    </row>
    <row r="2004" spans="1:59" x14ac:dyDescent="0.35">
      <c r="A2004" s="13"/>
      <c r="B2004" s="13"/>
      <c r="C2004" s="13"/>
      <c r="D2004" s="13"/>
      <c r="E2004" s="13"/>
      <c r="F2004" s="13"/>
      <c r="G2004" s="13"/>
      <c r="H2004" s="13"/>
      <c r="I2004" s="13"/>
      <c r="J2004" s="13"/>
      <c r="K2004" s="13"/>
      <c r="L2004" s="13"/>
      <c r="M2004" s="13"/>
      <c r="N2004" s="13"/>
      <c r="O2004" s="13"/>
      <c r="P2004" s="13"/>
      <c r="Q2004" s="13"/>
      <c r="R2004" s="13"/>
      <c r="S2004" s="13"/>
      <c r="T2004" s="13"/>
      <c r="U2004" s="13"/>
      <c r="V2004" s="13"/>
      <c r="W2004" s="13"/>
      <c r="X2004" s="13"/>
      <c r="Y2004" s="13"/>
      <c r="Z2004" s="13"/>
      <c r="AA2004" s="13"/>
      <c r="AB2004" s="13"/>
      <c r="AC2004" s="13"/>
      <c r="AD2004" s="13"/>
      <c r="AE2004" s="13"/>
      <c r="AF2004" s="13"/>
      <c r="AG2004" s="13"/>
      <c r="AH2004" s="13"/>
      <c r="AI2004" s="13"/>
      <c r="AJ2004" s="13"/>
      <c r="AK2004" s="13"/>
      <c r="AL2004" s="13"/>
      <c r="AM2004" s="13"/>
      <c r="AN2004" s="13"/>
      <c r="AO2004" s="13"/>
      <c r="AP2004" s="13"/>
      <c r="AQ2004" s="13"/>
      <c r="AR2004" s="13"/>
      <c r="AS2004" s="13"/>
      <c r="AT2004" s="13"/>
      <c r="AU2004" s="13"/>
      <c r="AV2004" s="13"/>
      <c r="AW2004" s="13"/>
      <c r="AX2004" s="13"/>
      <c r="AY2004" s="13"/>
      <c r="AZ2004" s="13"/>
      <c r="BA2004" s="13"/>
      <c r="BB2004" s="13"/>
      <c r="BC2004" s="13"/>
      <c r="BD2004" s="13"/>
      <c r="BE2004" s="13"/>
      <c r="BF2004" s="13"/>
      <c r="BG2004" s="13"/>
    </row>
    <row r="2005" spans="1:59" x14ac:dyDescent="0.35">
      <c r="A2005" s="13"/>
      <c r="B2005" s="13"/>
      <c r="C2005" s="13"/>
      <c r="D2005" s="13"/>
      <c r="E2005" s="13"/>
      <c r="F2005" s="13"/>
      <c r="G2005" s="13"/>
      <c r="H2005" s="13"/>
      <c r="I2005" s="13"/>
      <c r="J2005" s="13"/>
      <c r="K2005" s="13"/>
      <c r="L2005" s="13"/>
      <c r="M2005" s="13"/>
      <c r="N2005" s="13"/>
      <c r="O2005" s="13"/>
      <c r="P2005" s="13"/>
      <c r="Q2005" s="13"/>
      <c r="R2005" s="13"/>
      <c r="S2005" s="13"/>
      <c r="T2005" s="13"/>
      <c r="U2005" s="13"/>
      <c r="V2005" s="13"/>
      <c r="W2005" s="13"/>
      <c r="X2005" s="13"/>
      <c r="Y2005" s="13"/>
      <c r="Z2005" s="13"/>
      <c r="AA2005" s="13"/>
      <c r="AB2005" s="13"/>
      <c r="AC2005" s="13"/>
      <c r="AD2005" s="13"/>
      <c r="AE2005" s="13"/>
      <c r="AF2005" s="13"/>
      <c r="AG2005" s="13"/>
      <c r="AH2005" s="13"/>
      <c r="AI2005" s="13"/>
      <c r="AJ2005" s="13"/>
      <c r="AK2005" s="13"/>
      <c r="AL2005" s="13"/>
      <c r="AM2005" s="13"/>
      <c r="AN2005" s="13"/>
      <c r="AO2005" s="13"/>
      <c r="AP2005" s="13"/>
      <c r="AQ2005" s="13"/>
      <c r="AR2005" s="13"/>
      <c r="AS2005" s="13"/>
      <c r="AT2005" s="13"/>
      <c r="AU2005" s="13"/>
      <c r="AV2005" s="13"/>
      <c r="AW2005" s="13"/>
      <c r="AX2005" s="13"/>
      <c r="AY2005" s="13"/>
      <c r="AZ2005" s="13"/>
      <c r="BA2005" s="13"/>
      <c r="BB2005" s="13"/>
      <c r="BC2005" s="13"/>
      <c r="BD2005" s="13"/>
      <c r="BE2005" s="13"/>
      <c r="BF2005" s="13"/>
      <c r="BG2005" s="13"/>
    </row>
    <row r="2006" spans="1:59" x14ac:dyDescent="0.35">
      <c r="A2006" s="13"/>
      <c r="B2006" s="13"/>
      <c r="C2006" s="13"/>
      <c r="D2006" s="13"/>
      <c r="E2006" s="13"/>
      <c r="F2006" s="13"/>
      <c r="G2006" s="13"/>
      <c r="H2006" s="13"/>
      <c r="I2006" s="13"/>
      <c r="J2006" s="13"/>
      <c r="K2006" s="13"/>
      <c r="L2006" s="13"/>
      <c r="M2006" s="13"/>
      <c r="N2006" s="13"/>
      <c r="O2006" s="13"/>
      <c r="P2006" s="13"/>
      <c r="Q2006" s="13"/>
      <c r="R2006" s="13"/>
      <c r="S2006" s="13"/>
      <c r="T2006" s="13"/>
      <c r="U2006" s="13"/>
      <c r="V2006" s="13"/>
      <c r="W2006" s="13"/>
      <c r="X2006" s="13"/>
      <c r="Y2006" s="13"/>
      <c r="Z2006" s="13"/>
      <c r="AA2006" s="13"/>
      <c r="AB2006" s="13"/>
      <c r="AC2006" s="13"/>
      <c r="AD2006" s="13"/>
      <c r="AE2006" s="13"/>
      <c r="AF2006" s="13"/>
      <c r="AG2006" s="13"/>
      <c r="AH2006" s="13"/>
      <c r="AI2006" s="13"/>
      <c r="AJ2006" s="13"/>
      <c r="AK2006" s="13"/>
      <c r="AL2006" s="13"/>
      <c r="AM2006" s="13"/>
      <c r="AN2006" s="13"/>
      <c r="AO2006" s="13"/>
      <c r="AP2006" s="13"/>
      <c r="AQ2006" s="13"/>
      <c r="AR2006" s="13"/>
      <c r="AS2006" s="13"/>
      <c r="AT2006" s="13"/>
      <c r="AU2006" s="13"/>
      <c r="AV2006" s="13"/>
      <c r="AW2006" s="13"/>
      <c r="AX2006" s="13"/>
      <c r="AY2006" s="13"/>
      <c r="AZ2006" s="13"/>
      <c r="BA2006" s="13"/>
      <c r="BB2006" s="13"/>
      <c r="BC2006" s="13"/>
      <c r="BD2006" s="13"/>
      <c r="BE2006" s="13"/>
      <c r="BF2006" s="13"/>
      <c r="BG2006" s="13"/>
    </row>
    <row r="2007" spans="1:59" x14ac:dyDescent="0.35">
      <c r="A2007" s="13"/>
      <c r="B2007" s="13"/>
      <c r="C2007" s="13"/>
      <c r="D2007" s="13"/>
      <c r="E2007" s="13"/>
      <c r="F2007" s="13"/>
      <c r="G2007" s="13"/>
      <c r="H2007" s="13"/>
      <c r="I2007" s="13"/>
      <c r="J2007" s="13"/>
      <c r="K2007" s="13"/>
      <c r="L2007" s="13"/>
      <c r="M2007" s="13"/>
      <c r="N2007" s="13"/>
      <c r="O2007" s="13"/>
      <c r="P2007" s="13"/>
      <c r="Q2007" s="13"/>
      <c r="R2007" s="13"/>
      <c r="S2007" s="13"/>
      <c r="T2007" s="13"/>
      <c r="U2007" s="13"/>
      <c r="V2007" s="13"/>
      <c r="W2007" s="13"/>
      <c r="X2007" s="13"/>
      <c r="Y2007" s="13"/>
      <c r="Z2007" s="13"/>
      <c r="AA2007" s="13"/>
      <c r="AB2007" s="13"/>
      <c r="AC2007" s="13"/>
      <c r="AD2007" s="13"/>
      <c r="AE2007" s="13"/>
      <c r="AF2007" s="13"/>
      <c r="AG2007" s="13"/>
      <c r="AH2007" s="13"/>
      <c r="AI2007" s="13"/>
      <c r="AJ2007" s="13"/>
      <c r="AK2007" s="13"/>
      <c r="AL2007" s="13"/>
      <c r="AM2007" s="13"/>
      <c r="AN2007" s="13"/>
      <c r="AO2007" s="13"/>
      <c r="AP2007" s="13"/>
      <c r="AQ2007" s="13"/>
      <c r="AR2007" s="13"/>
      <c r="AS2007" s="13"/>
      <c r="AT2007" s="13"/>
      <c r="AU2007" s="13"/>
      <c r="AV2007" s="13"/>
      <c r="AW2007" s="13"/>
      <c r="AX2007" s="13"/>
      <c r="AY2007" s="13"/>
      <c r="AZ2007" s="13"/>
      <c r="BA2007" s="13"/>
      <c r="BB2007" s="13"/>
      <c r="BC2007" s="13"/>
      <c r="BD2007" s="13"/>
      <c r="BE2007" s="13"/>
      <c r="BF2007" s="13"/>
      <c r="BG2007" s="13"/>
    </row>
    <row r="2008" spans="1:59" x14ac:dyDescent="0.35">
      <c r="A2008" s="13"/>
      <c r="B2008" s="13"/>
      <c r="C2008" s="13"/>
      <c r="D2008" s="13"/>
      <c r="E2008" s="13"/>
      <c r="F2008" s="13"/>
      <c r="G2008" s="13"/>
      <c r="H2008" s="13"/>
      <c r="I2008" s="13"/>
      <c r="J2008" s="13"/>
      <c r="K2008" s="13"/>
      <c r="L2008" s="13"/>
      <c r="M2008" s="13"/>
      <c r="N2008" s="13"/>
      <c r="O2008" s="13"/>
      <c r="P2008" s="13"/>
      <c r="Q2008" s="13"/>
      <c r="R2008" s="13"/>
      <c r="S2008" s="13"/>
      <c r="T2008" s="13"/>
      <c r="U2008" s="13"/>
      <c r="V2008" s="13"/>
      <c r="W2008" s="13"/>
      <c r="X2008" s="13"/>
      <c r="Y2008" s="13"/>
      <c r="Z2008" s="13"/>
      <c r="AA2008" s="13"/>
      <c r="AB2008" s="13"/>
      <c r="AC2008" s="13"/>
      <c r="AD2008" s="13"/>
      <c r="AE2008" s="13"/>
      <c r="AF2008" s="13"/>
      <c r="AG2008" s="13"/>
      <c r="AH2008" s="13"/>
      <c r="AI2008" s="13"/>
      <c r="AJ2008" s="13"/>
      <c r="AK2008" s="13"/>
      <c r="AL2008" s="13"/>
      <c r="AM2008" s="13"/>
      <c r="AN2008" s="13"/>
      <c r="AO2008" s="13"/>
      <c r="AP2008" s="13"/>
      <c r="AQ2008" s="13"/>
      <c r="AR2008" s="13"/>
      <c r="AS2008" s="13"/>
      <c r="AT2008" s="13"/>
      <c r="AU2008" s="13"/>
      <c r="AV2008" s="13"/>
      <c r="AW2008" s="13"/>
      <c r="AX2008" s="13"/>
      <c r="AY2008" s="13"/>
      <c r="AZ2008" s="13"/>
      <c r="BA2008" s="13"/>
      <c r="BB2008" s="13"/>
      <c r="BC2008" s="13"/>
      <c r="BD2008" s="13"/>
      <c r="BE2008" s="13"/>
      <c r="BF2008" s="13"/>
      <c r="BG2008" s="13"/>
    </row>
    <row r="2009" spans="1:59" x14ac:dyDescent="0.35">
      <c r="A2009" s="13"/>
      <c r="B2009" s="13"/>
      <c r="C2009" s="13"/>
      <c r="D2009" s="13"/>
      <c r="E2009" s="13"/>
      <c r="F2009" s="13"/>
      <c r="G2009" s="13"/>
      <c r="H2009" s="13"/>
      <c r="I2009" s="13"/>
      <c r="J2009" s="13"/>
      <c r="K2009" s="13"/>
      <c r="L2009" s="13"/>
      <c r="M2009" s="13"/>
      <c r="N2009" s="13"/>
      <c r="O2009" s="13"/>
      <c r="P2009" s="13"/>
      <c r="Q2009" s="13"/>
      <c r="R2009" s="13"/>
      <c r="S2009" s="13"/>
      <c r="T2009" s="13"/>
      <c r="U2009" s="13"/>
      <c r="V2009" s="13"/>
      <c r="W2009" s="13"/>
      <c r="X2009" s="13"/>
      <c r="Y2009" s="13"/>
      <c r="Z2009" s="13"/>
      <c r="AA2009" s="13"/>
      <c r="AB2009" s="13"/>
      <c r="AC2009" s="13"/>
      <c r="AD2009" s="13"/>
      <c r="AE2009" s="13"/>
      <c r="AF2009" s="13"/>
      <c r="AG2009" s="13"/>
      <c r="AH2009" s="13"/>
      <c r="AI2009" s="13"/>
      <c r="AJ2009" s="13"/>
      <c r="AK2009" s="13"/>
      <c r="AL2009" s="13"/>
      <c r="AM2009" s="13"/>
      <c r="AN2009" s="13"/>
      <c r="AO2009" s="13"/>
      <c r="AP2009" s="13"/>
      <c r="AQ2009" s="13"/>
      <c r="AR2009" s="13"/>
      <c r="AS2009" s="13"/>
      <c r="AT2009" s="13"/>
      <c r="AU2009" s="13"/>
      <c r="AV2009" s="13"/>
      <c r="AW2009" s="13"/>
      <c r="AX2009" s="13"/>
      <c r="AY2009" s="13"/>
      <c r="AZ2009" s="13"/>
      <c r="BA2009" s="13"/>
      <c r="BB2009" s="13"/>
      <c r="BC2009" s="13"/>
      <c r="BD2009" s="13"/>
      <c r="BE2009" s="13"/>
      <c r="BF2009" s="13"/>
      <c r="BG2009" s="13"/>
    </row>
    <row r="2010" spans="1:59" x14ac:dyDescent="0.35">
      <c r="A2010" s="13"/>
      <c r="B2010" s="13"/>
      <c r="C2010" s="13"/>
      <c r="D2010" s="13"/>
      <c r="E2010" s="13"/>
      <c r="F2010" s="13"/>
      <c r="G2010" s="13"/>
      <c r="H2010" s="13"/>
      <c r="I2010" s="13"/>
      <c r="J2010" s="13"/>
      <c r="K2010" s="13"/>
      <c r="L2010" s="13"/>
      <c r="M2010" s="13"/>
      <c r="N2010" s="13"/>
      <c r="O2010" s="13"/>
      <c r="P2010" s="13"/>
      <c r="Q2010" s="13"/>
      <c r="R2010" s="13"/>
      <c r="S2010" s="13"/>
      <c r="T2010" s="13"/>
      <c r="U2010" s="13"/>
      <c r="V2010" s="13"/>
      <c r="W2010" s="13"/>
      <c r="X2010" s="13"/>
      <c r="Y2010" s="13"/>
      <c r="Z2010" s="13"/>
      <c r="AA2010" s="13"/>
      <c r="AB2010" s="13"/>
      <c r="AC2010" s="13"/>
      <c r="AD2010" s="13"/>
      <c r="AE2010" s="13"/>
      <c r="AF2010" s="13"/>
      <c r="AG2010" s="13"/>
      <c r="AH2010" s="13"/>
      <c r="AI2010" s="13"/>
      <c r="AJ2010" s="13"/>
      <c r="AK2010" s="13"/>
      <c r="AL2010" s="13"/>
      <c r="AM2010" s="13"/>
      <c r="AN2010" s="13"/>
      <c r="AO2010" s="13"/>
      <c r="AP2010" s="13"/>
      <c r="AQ2010" s="13"/>
      <c r="AR2010" s="13"/>
      <c r="AS2010" s="13"/>
      <c r="AT2010" s="13"/>
      <c r="AU2010" s="13"/>
      <c r="AV2010" s="13"/>
      <c r="AW2010" s="13"/>
      <c r="AX2010" s="13"/>
      <c r="AY2010" s="13"/>
      <c r="AZ2010" s="13"/>
      <c r="BA2010" s="13"/>
      <c r="BB2010" s="13"/>
      <c r="BC2010" s="13"/>
      <c r="BD2010" s="13"/>
      <c r="BE2010" s="13"/>
      <c r="BF2010" s="13"/>
      <c r="BG2010" s="13"/>
    </row>
    <row r="2011" spans="1:59" x14ac:dyDescent="0.35">
      <c r="A2011" s="13"/>
      <c r="B2011" s="13"/>
      <c r="C2011" s="13"/>
      <c r="D2011" s="13"/>
      <c r="E2011" s="13"/>
      <c r="F2011" s="13"/>
      <c r="G2011" s="13"/>
      <c r="H2011" s="13"/>
      <c r="I2011" s="13"/>
      <c r="J2011" s="13"/>
      <c r="K2011" s="13"/>
      <c r="L2011" s="13"/>
      <c r="M2011" s="13"/>
      <c r="N2011" s="13"/>
      <c r="O2011" s="13"/>
      <c r="P2011" s="13"/>
      <c r="Q2011" s="13"/>
      <c r="R2011" s="13"/>
      <c r="S2011" s="13"/>
      <c r="T2011" s="13"/>
      <c r="U2011" s="13"/>
      <c r="V2011" s="13"/>
      <c r="W2011" s="13"/>
      <c r="X2011" s="13"/>
      <c r="Y2011" s="13"/>
      <c r="Z2011" s="13"/>
      <c r="AA2011" s="13"/>
      <c r="AB2011" s="13"/>
      <c r="AC2011" s="13"/>
      <c r="AD2011" s="13"/>
      <c r="AE2011" s="13"/>
      <c r="AF2011" s="13"/>
      <c r="AG2011" s="13"/>
      <c r="AH2011" s="13"/>
      <c r="AI2011" s="13"/>
      <c r="AJ2011" s="13"/>
      <c r="AK2011" s="13"/>
      <c r="AL2011" s="13"/>
      <c r="AM2011" s="13"/>
      <c r="AN2011" s="13"/>
      <c r="AO2011" s="13"/>
      <c r="AP2011" s="13"/>
      <c r="AQ2011" s="13"/>
      <c r="AR2011" s="13"/>
      <c r="AS2011" s="13"/>
      <c r="AT2011" s="13"/>
      <c r="AU2011" s="13"/>
      <c r="AV2011" s="13"/>
      <c r="AW2011" s="13"/>
      <c r="AX2011" s="13"/>
      <c r="AY2011" s="13"/>
      <c r="AZ2011" s="13"/>
      <c r="BA2011" s="13"/>
      <c r="BB2011" s="13"/>
      <c r="BC2011" s="13"/>
      <c r="BD2011" s="13"/>
      <c r="BE2011" s="13"/>
      <c r="BF2011" s="13"/>
      <c r="BG2011" s="13"/>
    </row>
    <row r="2012" spans="1:59" x14ac:dyDescent="0.35">
      <c r="A2012" s="13"/>
      <c r="B2012" s="13"/>
      <c r="C2012" s="13"/>
      <c r="D2012" s="13"/>
      <c r="E2012" s="13"/>
      <c r="F2012" s="13"/>
      <c r="G2012" s="13"/>
      <c r="H2012" s="13"/>
      <c r="I2012" s="13"/>
      <c r="J2012" s="13"/>
      <c r="K2012" s="13"/>
      <c r="L2012" s="13"/>
      <c r="M2012" s="13"/>
      <c r="N2012" s="13"/>
      <c r="O2012" s="13"/>
      <c r="P2012" s="13"/>
      <c r="Q2012" s="13"/>
      <c r="R2012" s="13"/>
      <c r="S2012" s="13"/>
      <c r="T2012" s="13"/>
      <c r="U2012" s="13"/>
      <c r="V2012" s="13"/>
      <c r="W2012" s="13"/>
      <c r="X2012" s="13"/>
      <c r="Y2012" s="13"/>
      <c r="Z2012" s="13"/>
      <c r="AA2012" s="13"/>
      <c r="AB2012" s="13"/>
      <c r="AC2012" s="13"/>
      <c r="AD2012" s="13"/>
      <c r="AE2012" s="13"/>
      <c r="AF2012" s="13"/>
      <c r="AG2012" s="13"/>
      <c r="AH2012" s="13"/>
      <c r="AI2012" s="13"/>
      <c r="AJ2012" s="13"/>
      <c r="AK2012" s="13"/>
      <c r="AL2012" s="13"/>
      <c r="AM2012" s="13"/>
      <c r="AN2012" s="13"/>
      <c r="AO2012" s="13"/>
      <c r="AP2012" s="13"/>
      <c r="AQ2012" s="13"/>
      <c r="AR2012" s="13"/>
      <c r="AS2012" s="13"/>
      <c r="AT2012" s="13"/>
      <c r="AU2012" s="13"/>
      <c r="AV2012" s="13"/>
      <c r="AW2012" s="13"/>
      <c r="AX2012" s="13"/>
      <c r="AY2012" s="13"/>
      <c r="AZ2012" s="13"/>
      <c r="BA2012" s="13"/>
      <c r="BB2012" s="13"/>
      <c r="BC2012" s="13"/>
      <c r="BD2012" s="13"/>
      <c r="BE2012" s="13"/>
      <c r="BF2012" s="13"/>
      <c r="BG2012" s="13"/>
    </row>
    <row r="2013" spans="1:59" x14ac:dyDescent="0.35">
      <c r="A2013" s="13"/>
      <c r="B2013" s="13"/>
      <c r="C2013" s="13"/>
      <c r="D2013" s="13"/>
      <c r="E2013" s="13"/>
      <c r="F2013" s="13"/>
      <c r="G2013" s="13"/>
      <c r="H2013" s="13"/>
      <c r="I2013" s="13"/>
      <c r="J2013" s="13"/>
      <c r="K2013" s="13"/>
      <c r="L2013" s="13"/>
      <c r="M2013" s="13"/>
      <c r="N2013" s="13"/>
      <c r="O2013" s="13"/>
      <c r="P2013" s="13"/>
      <c r="Q2013" s="13"/>
      <c r="R2013" s="13"/>
      <c r="S2013" s="13"/>
      <c r="T2013" s="13"/>
      <c r="U2013" s="13"/>
      <c r="V2013" s="13"/>
      <c r="W2013" s="13"/>
      <c r="X2013" s="13"/>
      <c r="Y2013" s="13"/>
      <c r="Z2013" s="13"/>
      <c r="AA2013" s="13"/>
      <c r="AB2013" s="13"/>
      <c r="AC2013" s="13"/>
      <c r="AD2013" s="13"/>
      <c r="AE2013" s="13"/>
      <c r="AF2013" s="13"/>
      <c r="AG2013" s="13"/>
      <c r="AH2013" s="13"/>
      <c r="AI2013" s="13"/>
      <c r="AJ2013" s="13"/>
      <c r="AK2013" s="13"/>
      <c r="AL2013" s="13"/>
      <c r="AM2013" s="13"/>
      <c r="AN2013" s="13"/>
      <c r="AO2013" s="13"/>
      <c r="AP2013" s="13"/>
      <c r="AQ2013" s="13"/>
      <c r="AR2013" s="13"/>
      <c r="AS2013" s="13"/>
      <c r="AT2013" s="13"/>
      <c r="AU2013" s="13"/>
      <c r="AV2013" s="13"/>
      <c r="AW2013" s="13"/>
      <c r="AX2013" s="13"/>
      <c r="AY2013" s="13"/>
      <c r="AZ2013" s="13"/>
      <c r="BA2013" s="13"/>
      <c r="BB2013" s="13"/>
      <c r="BC2013" s="13"/>
      <c r="BD2013" s="13"/>
      <c r="BE2013" s="13"/>
      <c r="BF2013" s="13"/>
      <c r="BG2013" s="13"/>
    </row>
    <row r="2014" spans="1:59" x14ac:dyDescent="0.35">
      <c r="A2014" s="13"/>
      <c r="B2014" s="13"/>
      <c r="C2014" s="13"/>
      <c r="D2014" s="13"/>
      <c r="E2014" s="13"/>
      <c r="F2014" s="13"/>
      <c r="G2014" s="13"/>
      <c r="H2014" s="13"/>
      <c r="I2014" s="13"/>
      <c r="J2014" s="13"/>
      <c r="K2014" s="13"/>
      <c r="L2014" s="13"/>
      <c r="M2014" s="13"/>
      <c r="N2014" s="13"/>
      <c r="O2014" s="13"/>
      <c r="P2014" s="13"/>
      <c r="Q2014" s="13"/>
      <c r="R2014" s="13"/>
      <c r="S2014" s="13"/>
      <c r="T2014" s="13"/>
      <c r="U2014" s="13"/>
      <c r="V2014" s="13"/>
      <c r="W2014" s="13"/>
      <c r="X2014" s="13"/>
      <c r="Y2014" s="13"/>
      <c r="Z2014" s="13"/>
      <c r="AA2014" s="13"/>
      <c r="AB2014" s="13"/>
      <c r="AC2014" s="13"/>
      <c r="AD2014" s="13"/>
      <c r="AE2014" s="13"/>
      <c r="AF2014" s="13"/>
      <c r="AG2014" s="13"/>
      <c r="AH2014" s="13"/>
      <c r="AI2014" s="13"/>
      <c r="AJ2014" s="13"/>
      <c r="AK2014" s="13"/>
      <c r="AL2014" s="13"/>
      <c r="AM2014" s="13"/>
      <c r="AN2014" s="13"/>
      <c r="AO2014" s="13"/>
      <c r="AP2014" s="13"/>
      <c r="AQ2014" s="13"/>
      <c r="AR2014" s="13"/>
      <c r="AS2014" s="13"/>
      <c r="AT2014" s="13"/>
      <c r="AU2014" s="13"/>
      <c r="AV2014" s="13"/>
      <c r="AW2014" s="13"/>
      <c r="AX2014" s="13"/>
      <c r="AY2014" s="13"/>
      <c r="AZ2014" s="13"/>
      <c r="BA2014" s="13"/>
      <c r="BB2014" s="13"/>
      <c r="BC2014" s="13"/>
      <c r="BD2014" s="13"/>
      <c r="BE2014" s="13"/>
      <c r="BF2014" s="13"/>
      <c r="BG2014" s="13"/>
    </row>
    <row r="2015" spans="1:59" x14ac:dyDescent="0.35">
      <c r="A2015" s="13"/>
      <c r="B2015" s="13"/>
      <c r="C2015" s="13"/>
      <c r="D2015" s="13"/>
      <c r="E2015" s="13"/>
      <c r="F2015" s="13"/>
      <c r="G2015" s="13"/>
      <c r="H2015" s="13"/>
      <c r="I2015" s="13"/>
      <c r="J2015" s="13"/>
      <c r="K2015" s="13"/>
      <c r="L2015" s="13"/>
      <c r="M2015" s="13"/>
      <c r="N2015" s="13"/>
      <c r="O2015" s="13"/>
      <c r="P2015" s="13"/>
      <c r="Q2015" s="13"/>
      <c r="R2015" s="13"/>
      <c r="S2015" s="13"/>
      <c r="T2015" s="13"/>
      <c r="U2015" s="13"/>
      <c r="V2015" s="13"/>
      <c r="W2015" s="13"/>
      <c r="X2015" s="13"/>
      <c r="Y2015" s="13"/>
      <c r="Z2015" s="13"/>
      <c r="AA2015" s="13"/>
      <c r="AB2015" s="13"/>
      <c r="AC2015" s="13"/>
      <c r="AD2015" s="13"/>
      <c r="AE2015" s="13"/>
      <c r="AF2015" s="13"/>
      <c r="AG2015" s="13"/>
      <c r="AH2015" s="13"/>
      <c r="AI2015" s="13"/>
      <c r="AJ2015" s="13"/>
      <c r="AK2015" s="13"/>
      <c r="AL2015" s="13"/>
      <c r="AM2015" s="13"/>
      <c r="AN2015" s="13"/>
      <c r="AO2015" s="13"/>
      <c r="AP2015" s="13"/>
      <c r="AQ2015" s="13"/>
      <c r="AR2015" s="13"/>
      <c r="AS2015" s="13"/>
      <c r="AT2015" s="13"/>
      <c r="AU2015" s="13"/>
      <c r="AV2015" s="13"/>
      <c r="AW2015" s="13"/>
      <c r="AX2015" s="13"/>
      <c r="AY2015" s="13"/>
      <c r="AZ2015" s="13"/>
      <c r="BA2015" s="13"/>
      <c r="BB2015" s="13"/>
      <c r="BC2015" s="13"/>
      <c r="BD2015" s="13"/>
      <c r="BE2015" s="13"/>
      <c r="BF2015" s="13"/>
      <c r="BG2015" s="13"/>
    </row>
    <row r="2016" spans="1:59" x14ac:dyDescent="0.35">
      <c r="A2016" s="13"/>
      <c r="B2016" s="13"/>
      <c r="C2016" s="13"/>
      <c r="D2016" s="13"/>
      <c r="E2016" s="13"/>
      <c r="F2016" s="13"/>
      <c r="G2016" s="13"/>
      <c r="H2016" s="13"/>
      <c r="I2016" s="13"/>
      <c r="J2016" s="13"/>
      <c r="K2016" s="13"/>
      <c r="L2016" s="13"/>
      <c r="M2016" s="13"/>
      <c r="N2016" s="13"/>
      <c r="O2016" s="13"/>
      <c r="P2016" s="13"/>
      <c r="Q2016" s="13"/>
      <c r="R2016" s="13"/>
      <c r="S2016" s="13"/>
      <c r="T2016" s="13"/>
      <c r="U2016" s="13"/>
      <c r="V2016" s="13"/>
      <c r="W2016" s="13"/>
      <c r="X2016" s="13"/>
      <c r="Y2016" s="13"/>
      <c r="Z2016" s="13"/>
      <c r="AA2016" s="13"/>
      <c r="AB2016" s="13"/>
      <c r="AC2016" s="13"/>
      <c r="AD2016" s="13"/>
      <c r="AE2016" s="13"/>
      <c r="AF2016" s="13"/>
      <c r="AG2016" s="13"/>
      <c r="AH2016" s="13"/>
      <c r="AI2016" s="13"/>
      <c r="AJ2016" s="13"/>
      <c r="AK2016" s="13"/>
      <c r="AL2016" s="13"/>
      <c r="AM2016" s="13"/>
      <c r="AN2016" s="13"/>
      <c r="AO2016" s="13"/>
      <c r="AP2016" s="13"/>
      <c r="AQ2016" s="13"/>
      <c r="AR2016" s="13"/>
      <c r="AS2016" s="13"/>
      <c r="AT2016" s="13"/>
      <c r="AU2016" s="13"/>
      <c r="AV2016" s="13"/>
      <c r="AW2016" s="13"/>
      <c r="AX2016" s="13"/>
      <c r="AY2016" s="13"/>
      <c r="AZ2016" s="13"/>
      <c r="BA2016" s="13"/>
      <c r="BB2016" s="13"/>
      <c r="BC2016" s="13"/>
      <c r="BD2016" s="13"/>
      <c r="BE2016" s="13"/>
      <c r="BF2016" s="13"/>
      <c r="BG2016" s="13"/>
    </row>
    <row r="2017" spans="1:59" x14ac:dyDescent="0.35">
      <c r="A2017" s="13"/>
      <c r="B2017" s="13"/>
      <c r="C2017" s="13"/>
      <c r="D2017" s="13"/>
      <c r="E2017" s="13"/>
      <c r="F2017" s="13"/>
      <c r="G2017" s="13"/>
      <c r="H2017" s="13"/>
      <c r="I2017" s="13"/>
      <c r="J2017" s="13"/>
      <c r="K2017" s="13"/>
      <c r="L2017" s="13"/>
      <c r="M2017" s="13"/>
      <c r="N2017" s="13"/>
      <c r="O2017" s="13"/>
      <c r="P2017" s="13"/>
      <c r="Q2017" s="13"/>
      <c r="R2017" s="13"/>
      <c r="S2017" s="13"/>
      <c r="T2017" s="13"/>
      <c r="U2017" s="13"/>
      <c r="V2017" s="13"/>
      <c r="W2017" s="13"/>
      <c r="X2017" s="13"/>
      <c r="Y2017" s="13"/>
      <c r="Z2017" s="13"/>
      <c r="AA2017" s="13"/>
      <c r="AB2017" s="13"/>
      <c r="AC2017" s="13"/>
      <c r="AD2017" s="13"/>
      <c r="AE2017" s="13"/>
      <c r="AF2017" s="13"/>
      <c r="AG2017" s="13"/>
      <c r="AH2017" s="13"/>
      <c r="AI2017" s="13"/>
      <c r="AJ2017" s="13"/>
      <c r="AK2017" s="13"/>
      <c r="AL2017" s="13"/>
      <c r="AM2017" s="13"/>
      <c r="AN2017" s="13"/>
      <c r="AO2017" s="13"/>
      <c r="AP2017" s="13"/>
      <c r="AQ2017" s="13"/>
      <c r="AR2017" s="13"/>
      <c r="AS2017" s="13"/>
      <c r="AT2017" s="13"/>
      <c r="AU2017" s="13"/>
      <c r="AV2017" s="13"/>
      <c r="AW2017" s="13"/>
      <c r="AX2017" s="13"/>
      <c r="AY2017" s="13"/>
      <c r="AZ2017" s="13"/>
      <c r="BA2017" s="13"/>
      <c r="BB2017" s="13"/>
      <c r="BC2017" s="13"/>
      <c r="BD2017" s="13"/>
      <c r="BE2017" s="13"/>
      <c r="BF2017" s="13"/>
      <c r="BG2017" s="13"/>
    </row>
    <row r="2018" spans="1:59" x14ac:dyDescent="0.35">
      <c r="A2018" s="13"/>
      <c r="B2018" s="13"/>
      <c r="C2018" s="13"/>
      <c r="D2018" s="13"/>
      <c r="E2018" s="13"/>
      <c r="F2018" s="13"/>
      <c r="G2018" s="13"/>
      <c r="H2018" s="13"/>
      <c r="I2018" s="13"/>
      <c r="J2018" s="13"/>
      <c r="K2018" s="13"/>
      <c r="L2018" s="13"/>
      <c r="M2018" s="13"/>
      <c r="N2018" s="13"/>
      <c r="O2018" s="13"/>
      <c r="P2018" s="13"/>
      <c r="Q2018" s="13"/>
      <c r="R2018" s="13"/>
      <c r="S2018" s="13"/>
      <c r="T2018" s="13"/>
      <c r="U2018" s="13"/>
      <c r="V2018" s="13"/>
      <c r="W2018" s="13"/>
      <c r="X2018" s="13"/>
      <c r="Y2018" s="13"/>
      <c r="Z2018" s="13"/>
      <c r="AA2018" s="13"/>
      <c r="AB2018" s="13"/>
      <c r="AC2018" s="13"/>
      <c r="AD2018" s="13"/>
      <c r="AE2018" s="13"/>
      <c r="AF2018" s="13"/>
      <c r="AG2018" s="13"/>
      <c r="AH2018" s="13"/>
      <c r="AI2018" s="13"/>
      <c r="AJ2018" s="13"/>
      <c r="AK2018" s="13"/>
      <c r="AL2018" s="13"/>
      <c r="AM2018" s="13"/>
      <c r="AN2018" s="13"/>
      <c r="AO2018" s="13"/>
      <c r="AP2018" s="13"/>
      <c r="AQ2018" s="13"/>
      <c r="AR2018" s="13"/>
      <c r="AS2018" s="13"/>
      <c r="AT2018" s="13"/>
      <c r="AU2018" s="13"/>
      <c r="AV2018" s="13"/>
      <c r="AW2018" s="13"/>
      <c r="AX2018" s="13"/>
      <c r="AY2018" s="13"/>
      <c r="AZ2018" s="13"/>
      <c r="BA2018" s="13"/>
      <c r="BB2018" s="13"/>
      <c r="BC2018" s="13"/>
      <c r="BD2018" s="13"/>
      <c r="BE2018" s="13"/>
      <c r="BF2018" s="13"/>
      <c r="BG2018" s="13"/>
    </row>
    <row r="2019" spans="1:59" x14ac:dyDescent="0.35">
      <c r="A2019" s="13"/>
      <c r="B2019" s="13"/>
      <c r="C2019" s="13"/>
      <c r="D2019" s="13"/>
      <c r="E2019" s="13"/>
      <c r="F2019" s="13"/>
      <c r="G2019" s="13"/>
      <c r="H2019" s="13"/>
      <c r="I2019" s="13"/>
      <c r="J2019" s="13"/>
      <c r="K2019" s="13"/>
      <c r="L2019" s="13"/>
      <c r="M2019" s="13"/>
      <c r="N2019" s="13"/>
      <c r="O2019" s="13"/>
      <c r="P2019" s="13"/>
      <c r="Q2019" s="13"/>
      <c r="R2019" s="13"/>
      <c r="S2019" s="13"/>
      <c r="T2019" s="13"/>
      <c r="U2019" s="13"/>
      <c r="V2019" s="13"/>
      <c r="W2019" s="13"/>
      <c r="X2019" s="13"/>
      <c r="Y2019" s="13"/>
      <c r="Z2019" s="13"/>
      <c r="AA2019" s="13"/>
      <c r="AB2019" s="13"/>
      <c r="AC2019" s="13"/>
      <c r="AD2019" s="13"/>
      <c r="AE2019" s="13"/>
      <c r="AF2019" s="13"/>
      <c r="AG2019" s="13"/>
      <c r="AH2019" s="13"/>
      <c r="AI2019" s="13"/>
      <c r="AJ2019" s="13"/>
      <c r="AK2019" s="13"/>
      <c r="AL2019" s="13"/>
      <c r="AM2019" s="13"/>
      <c r="AN2019" s="13"/>
      <c r="AO2019" s="13"/>
      <c r="AP2019" s="13"/>
      <c r="AQ2019" s="13"/>
      <c r="AR2019" s="13"/>
      <c r="AS2019" s="13"/>
      <c r="AT2019" s="13"/>
      <c r="AU2019" s="13"/>
      <c r="AV2019" s="13"/>
      <c r="AW2019" s="13"/>
      <c r="AX2019" s="13"/>
      <c r="AY2019" s="13"/>
      <c r="AZ2019" s="13"/>
      <c r="BA2019" s="13"/>
      <c r="BB2019" s="13"/>
      <c r="BC2019" s="13"/>
      <c r="BD2019" s="13"/>
      <c r="BE2019" s="13"/>
      <c r="BF2019" s="13"/>
      <c r="BG2019" s="13"/>
    </row>
    <row r="2020" spans="1:59" x14ac:dyDescent="0.35">
      <c r="A2020" s="13"/>
      <c r="B2020" s="13"/>
      <c r="C2020" s="13"/>
      <c r="D2020" s="13"/>
      <c r="E2020" s="13"/>
      <c r="F2020" s="13"/>
      <c r="G2020" s="13"/>
      <c r="H2020" s="13"/>
      <c r="I2020" s="13"/>
      <c r="J2020" s="13"/>
      <c r="K2020" s="13"/>
      <c r="L2020" s="13"/>
      <c r="M2020" s="13"/>
      <c r="N2020" s="13"/>
      <c r="O2020" s="13"/>
      <c r="P2020" s="13"/>
      <c r="Q2020" s="13"/>
      <c r="R2020" s="13"/>
      <c r="S2020" s="13"/>
      <c r="T2020" s="13"/>
      <c r="U2020" s="13"/>
      <c r="V2020" s="13"/>
      <c r="W2020" s="13"/>
      <c r="X2020" s="13"/>
      <c r="Y2020" s="13"/>
      <c r="Z2020" s="13"/>
      <c r="AA2020" s="13"/>
      <c r="AB2020" s="13"/>
      <c r="AC2020" s="13"/>
      <c r="AD2020" s="13"/>
      <c r="AE2020" s="13"/>
      <c r="AF2020" s="13"/>
      <c r="AG2020" s="13"/>
      <c r="AH2020" s="13"/>
      <c r="AI2020" s="13"/>
      <c r="AJ2020" s="13"/>
      <c r="AK2020" s="13"/>
      <c r="AL2020" s="13"/>
      <c r="AM2020" s="13"/>
      <c r="AN2020" s="13"/>
      <c r="AO2020" s="13"/>
      <c r="AP2020" s="13"/>
      <c r="AQ2020" s="13"/>
      <c r="AR2020" s="13"/>
      <c r="AS2020" s="13"/>
      <c r="AT2020" s="13"/>
      <c r="AU2020" s="13"/>
      <c r="AV2020" s="13"/>
      <c r="AW2020" s="13"/>
      <c r="AX2020" s="13"/>
      <c r="AY2020" s="13"/>
      <c r="AZ2020" s="13"/>
      <c r="BA2020" s="13"/>
      <c r="BB2020" s="13"/>
      <c r="BC2020" s="13"/>
      <c r="BD2020" s="13"/>
      <c r="BE2020" s="13"/>
      <c r="BF2020" s="13"/>
      <c r="BG2020" s="13"/>
    </row>
    <row r="2021" spans="1:59" x14ac:dyDescent="0.35">
      <c r="A2021" s="13"/>
      <c r="B2021" s="13"/>
      <c r="C2021" s="13"/>
      <c r="D2021" s="13"/>
      <c r="E2021" s="13"/>
      <c r="F2021" s="13"/>
      <c r="G2021" s="13"/>
      <c r="H2021" s="13"/>
      <c r="I2021" s="13"/>
      <c r="J2021" s="13"/>
      <c r="K2021" s="13"/>
      <c r="L2021" s="13"/>
      <c r="M2021" s="13"/>
      <c r="N2021" s="13"/>
      <c r="O2021" s="13"/>
      <c r="P2021" s="13"/>
      <c r="Q2021" s="13"/>
      <c r="R2021" s="13"/>
      <c r="S2021" s="13"/>
      <c r="T2021" s="13"/>
      <c r="U2021" s="13"/>
      <c r="V2021" s="13"/>
      <c r="W2021" s="13"/>
      <c r="X2021" s="13"/>
      <c r="Y2021" s="13"/>
      <c r="Z2021" s="13"/>
      <c r="AA2021" s="13"/>
      <c r="AB2021" s="13"/>
      <c r="AC2021" s="13"/>
      <c r="AD2021" s="13"/>
      <c r="AE2021" s="13"/>
      <c r="AF2021" s="13"/>
      <c r="AG2021" s="13"/>
      <c r="AH2021" s="13"/>
      <c r="AI2021" s="13"/>
      <c r="AJ2021" s="13"/>
      <c r="AK2021" s="13"/>
      <c r="AL2021" s="13"/>
      <c r="AM2021" s="13"/>
      <c r="AN2021" s="13"/>
      <c r="AO2021" s="13"/>
      <c r="AP2021" s="13"/>
      <c r="AQ2021" s="13"/>
      <c r="AR2021" s="13"/>
      <c r="AS2021" s="13"/>
      <c r="AT2021" s="13"/>
      <c r="AU2021" s="13"/>
      <c r="AV2021" s="13"/>
      <c r="AW2021" s="13"/>
      <c r="AX2021" s="13"/>
      <c r="AY2021" s="13"/>
      <c r="AZ2021" s="13"/>
      <c r="BA2021" s="13"/>
      <c r="BB2021" s="13"/>
      <c r="BC2021" s="13"/>
      <c r="BD2021" s="13"/>
      <c r="BE2021" s="13"/>
      <c r="BF2021" s="13"/>
      <c r="BG2021" s="13"/>
    </row>
    <row r="2022" spans="1:59" x14ac:dyDescent="0.35">
      <c r="A2022" s="13"/>
      <c r="B2022" s="13"/>
      <c r="C2022" s="13"/>
      <c r="D2022" s="13"/>
      <c r="E2022" s="13"/>
      <c r="F2022" s="13"/>
      <c r="G2022" s="13"/>
      <c r="H2022" s="13"/>
      <c r="I2022" s="13"/>
      <c r="J2022" s="13"/>
      <c r="K2022" s="13"/>
      <c r="L2022" s="13"/>
      <c r="M2022" s="13"/>
      <c r="N2022" s="13"/>
      <c r="O2022" s="13"/>
      <c r="P2022" s="13"/>
      <c r="Q2022" s="13"/>
      <c r="R2022" s="13"/>
      <c r="S2022" s="13"/>
      <c r="T2022" s="13"/>
      <c r="U2022" s="13"/>
      <c r="V2022" s="13"/>
      <c r="W2022" s="13"/>
      <c r="X2022" s="13"/>
      <c r="Y2022" s="13"/>
      <c r="Z2022" s="13"/>
      <c r="AA2022" s="13"/>
      <c r="AB2022" s="13"/>
      <c r="AC2022" s="13"/>
      <c r="AD2022" s="13"/>
      <c r="AE2022" s="13"/>
      <c r="AF2022" s="13"/>
      <c r="AG2022" s="13"/>
      <c r="AH2022" s="13"/>
      <c r="AI2022" s="13"/>
      <c r="AJ2022" s="13"/>
      <c r="AK2022" s="13"/>
      <c r="AL2022" s="13"/>
      <c r="AM2022" s="13"/>
      <c r="AN2022" s="13"/>
      <c r="AO2022" s="13"/>
      <c r="AP2022" s="13"/>
      <c r="AQ2022" s="13"/>
      <c r="AR2022" s="13"/>
      <c r="AS2022" s="13"/>
      <c r="AT2022" s="13"/>
      <c r="AU2022" s="13"/>
      <c r="AV2022" s="13"/>
      <c r="AW2022" s="13"/>
      <c r="AX2022" s="13"/>
      <c r="AY2022" s="13"/>
      <c r="AZ2022" s="13"/>
      <c r="BA2022" s="13"/>
      <c r="BB2022" s="13"/>
      <c r="BC2022" s="13"/>
      <c r="BD2022" s="13"/>
      <c r="BE2022" s="13"/>
      <c r="BF2022" s="13"/>
      <c r="BG2022" s="13"/>
    </row>
    <row r="2023" spans="1:59" x14ac:dyDescent="0.35">
      <c r="A2023" s="13"/>
      <c r="B2023" s="13"/>
      <c r="C2023" s="13"/>
      <c r="D2023" s="13"/>
      <c r="E2023" s="13"/>
      <c r="F2023" s="13"/>
      <c r="G2023" s="13"/>
      <c r="H2023" s="13"/>
      <c r="I2023" s="13"/>
      <c r="J2023" s="13"/>
      <c r="K2023" s="13"/>
      <c r="L2023" s="13"/>
      <c r="M2023" s="13"/>
      <c r="N2023" s="13"/>
      <c r="O2023" s="13"/>
      <c r="P2023" s="13"/>
      <c r="Q2023" s="13"/>
      <c r="R2023" s="13"/>
      <c r="S2023" s="13"/>
      <c r="T2023" s="13"/>
      <c r="U2023" s="13"/>
      <c r="V2023" s="13"/>
      <c r="W2023" s="13"/>
      <c r="X2023" s="13"/>
      <c r="Y2023" s="13"/>
      <c r="Z2023" s="13"/>
      <c r="AA2023" s="13"/>
      <c r="AB2023" s="13"/>
      <c r="AC2023" s="13"/>
      <c r="AD2023" s="13"/>
      <c r="AE2023" s="13"/>
      <c r="AF2023" s="13"/>
      <c r="AG2023" s="13"/>
      <c r="AH2023" s="13"/>
      <c r="AI2023" s="13"/>
      <c r="AJ2023" s="13"/>
      <c r="AK2023" s="13"/>
      <c r="AL2023" s="13"/>
      <c r="AM2023" s="13"/>
      <c r="AN2023" s="13"/>
      <c r="AO2023" s="13"/>
      <c r="AP2023" s="13"/>
      <c r="AQ2023" s="13"/>
      <c r="AR2023" s="13"/>
      <c r="AS2023" s="13"/>
      <c r="AT2023" s="13"/>
      <c r="AU2023" s="13"/>
      <c r="AV2023" s="13"/>
      <c r="AW2023" s="13"/>
      <c r="AX2023" s="13"/>
      <c r="AY2023" s="13"/>
      <c r="AZ2023" s="13"/>
      <c r="BA2023" s="13"/>
      <c r="BB2023" s="13"/>
      <c r="BC2023" s="13"/>
      <c r="BD2023" s="13"/>
      <c r="BE2023" s="13"/>
      <c r="BF2023" s="13"/>
      <c r="BG2023" s="13"/>
    </row>
    <row r="2024" spans="1:59" x14ac:dyDescent="0.35">
      <c r="A2024" s="13"/>
      <c r="B2024" s="13"/>
      <c r="C2024" s="13"/>
      <c r="D2024" s="13"/>
      <c r="E2024" s="13"/>
      <c r="F2024" s="13"/>
      <c r="G2024" s="13"/>
      <c r="H2024" s="13"/>
      <c r="I2024" s="13"/>
      <c r="J2024" s="13"/>
      <c r="K2024" s="13"/>
      <c r="L2024" s="13"/>
      <c r="M2024" s="13"/>
      <c r="N2024" s="13"/>
      <c r="O2024" s="13"/>
      <c r="P2024" s="13"/>
      <c r="Q2024" s="13"/>
      <c r="R2024" s="13"/>
      <c r="S2024" s="13"/>
      <c r="T2024" s="13"/>
      <c r="U2024" s="13"/>
      <c r="V2024" s="13"/>
      <c r="W2024" s="13"/>
      <c r="X2024" s="13"/>
      <c r="Y2024" s="13"/>
      <c r="Z2024" s="13"/>
      <c r="AA2024" s="13"/>
      <c r="AB2024" s="13"/>
      <c r="AC2024" s="13"/>
      <c r="AD2024" s="13"/>
      <c r="AE2024" s="13"/>
      <c r="AF2024" s="13"/>
      <c r="AG2024" s="13"/>
      <c r="AH2024" s="13"/>
      <c r="AI2024" s="13"/>
      <c r="AJ2024" s="13"/>
      <c r="AK2024" s="13"/>
      <c r="AL2024" s="13"/>
      <c r="AM2024" s="13"/>
      <c r="AN2024" s="13"/>
      <c r="AO2024" s="13"/>
      <c r="AP2024" s="13"/>
      <c r="AQ2024" s="13"/>
      <c r="AR2024" s="13"/>
      <c r="AS2024" s="13"/>
      <c r="AT2024" s="13"/>
      <c r="AU2024" s="13"/>
      <c r="AV2024" s="13"/>
      <c r="AW2024" s="13"/>
      <c r="AX2024" s="13"/>
      <c r="AY2024" s="13"/>
      <c r="AZ2024" s="13"/>
      <c r="BA2024" s="13"/>
      <c r="BB2024" s="13"/>
      <c r="BC2024" s="13"/>
      <c r="BD2024" s="13"/>
      <c r="BE2024" s="13"/>
      <c r="BF2024" s="13"/>
      <c r="BG2024" s="13"/>
    </row>
    <row r="2025" spans="1:59" x14ac:dyDescent="0.35">
      <c r="A2025" s="13"/>
      <c r="B2025" s="13"/>
      <c r="C2025" s="13"/>
      <c r="D2025" s="13"/>
      <c r="E2025" s="13"/>
      <c r="F2025" s="13"/>
      <c r="G2025" s="13"/>
      <c r="H2025" s="13"/>
      <c r="I2025" s="13"/>
      <c r="J2025" s="13"/>
      <c r="K2025" s="13"/>
      <c r="L2025" s="13"/>
      <c r="M2025" s="13"/>
      <c r="N2025" s="13"/>
      <c r="O2025" s="13"/>
      <c r="P2025" s="13"/>
      <c r="Q2025" s="13"/>
      <c r="R2025" s="13"/>
      <c r="S2025" s="13"/>
      <c r="T2025" s="13"/>
      <c r="U2025" s="13"/>
      <c r="V2025" s="13"/>
      <c r="W2025" s="13"/>
      <c r="X2025" s="13"/>
      <c r="Y2025" s="13"/>
      <c r="Z2025" s="13"/>
      <c r="AA2025" s="13"/>
      <c r="AB2025" s="13"/>
      <c r="AC2025" s="13"/>
      <c r="AD2025" s="13"/>
      <c r="AE2025" s="13"/>
      <c r="AF2025" s="13"/>
      <c r="AG2025" s="13"/>
      <c r="AH2025" s="13"/>
      <c r="AI2025" s="13"/>
      <c r="AJ2025" s="13"/>
      <c r="AK2025" s="13"/>
      <c r="AL2025" s="13"/>
      <c r="AM2025" s="13"/>
      <c r="AN2025" s="13"/>
      <c r="AO2025" s="13"/>
      <c r="AP2025" s="13"/>
      <c r="AQ2025" s="13"/>
      <c r="AR2025" s="13"/>
      <c r="AS2025" s="13"/>
      <c r="AT2025" s="13"/>
      <c r="AU2025" s="13"/>
      <c r="AV2025" s="13"/>
      <c r="AW2025" s="13"/>
      <c r="AX2025" s="13"/>
      <c r="AY2025" s="13"/>
      <c r="AZ2025" s="13"/>
      <c r="BA2025" s="13"/>
      <c r="BB2025" s="13"/>
      <c r="BC2025" s="13"/>
      <c r="BD2025" s="13"/>
      <c r="BE2025" s="13"/>
      <c r="BF2025" s="13"/>
      <c r="BG2025" s="13"/>
    </row>
    <row r="2026" spans="1:59" x14ac:dyDescent="0.35">
      <c r="A2026" s="13"/>
      <c r="B2026" s="13"/>
      <c r="C2026" s="13"/>
      <c r="D2026" s="13"/>
      <c r="E2026" s="13"/>
      <c r="F2026" s="13"/>
      <c r="G2026" s="13"/>
      <c r="H2026" s="13"/>
      <c r="I2026" s="13"/>
      <c r="J2026" s="13"/>
      <c r="K2026" s="13"/>
      <c r="L2026" s="13"/>
      <c r="M2026" s="13"/>
      <c r="N2026" s="13"/>
      <c r="O2026" s="13"/>
      <c r="P2026" s="13"/>
      <c r="Q2026" s="13"/>
      <c r="R2026" s="13"/>
      <c r="S2026" s="13"/>
      <c r="T2026" s="13"/>
      <c r="U2026" s="13"/>
      <c r="V2026" s="13"/>
      <c r="W2026" s="13"/>
      <c r="X2026" s="13"/>
      <c r="Y2026" s="13"/>
      <c r="Z2026" s="13"/>
      <c r="AA2026" s="13"/>
      <c r="AB2026" s="13"/>
      <c r="AC2026" s="13"/>
      <c r="AD2026" s="13"/>
      <c r="AE2026" s="13"/>
      <c r="AF2026" s="13"/>
      <c r="AG2026" s="13"/>
      <c r="AH2026" s="13"/>
      <c r="AI2026" s="13"/>
      <c r="AJ2026" s="13"/>
      <c r="AK2026" s="13"/>
      <c r="AL2026" s="13"/>
      <c r="AM2026" s="13"/>
      <c r="AN2026" s="13"/>
      <c r="AO2026" s="13"/>
      <c r="AP2026" s="13"/>
      <c r="AQ2026" s="13"/>
      <c r="AR2026" s="13"/>
      <c r="AS2026" s="13"/>
      <c r="AT2026" s="13"/>
      <c r="AU2026" s="13"/>
      <c r="AV2026" s="13"/>
      <c r="AW2026" s="13"/>
      <c r="AX2026" s="13"/>
      <c r="AY2026" s="13"/>
      <c r="AZ2026" s="13"/>
      <c r="BA2026" s="13"/>
      <c r="BB2026" s="13"/>
      <c r="BC2026" s="13"/>
      <c r="BD2026" s="13"/>
      <c r="BE2026" s="13"/>
      <c r="BF2026" s="13"/>
      <c r="BG2026" s="13"/>
    </row>
    <row r="2027" spans="1:59" x14ac:dyDescent="0.35">
      <c r="A2027" s="13"/>
      <c r="B2027" s="13"/>
      <c r="C2027" s="13"/>
      <c r="D2027" s="13"/>
      <c r="E2027" s="13"/>
      <c r="F2027" s="13"/>
      <c r="G2027" s="13"/>
      <c r="H2027" s="13"/>
      <c r="I2027" s="13"/>
      <c r="J2027" s="13"/>
      <c r="K2027" s="13"/>
      <c r="L2027" s="13"/>
      <c r="M2027" s="13"/>
      <c r="N2027" s="13"/>
      <c r="O2027" s="13"/>
      <c r="P2027" s="13"/>
      <c r="Q2027" s="13"/>
      <c r="R2027" s="13"/>
      <c r="S2027" s="13"/>
      <c r="T2027" s="13"/>
      <c r="U2027" s="13"/>
      <c r="V2027" s="13"/>
      <c r="W2027" s="13"/>
      <c r="X2027" s="13"/>
      <c r="Y2027" s="13"/>
      <c r="Z2027" s="13"/>
      <c r="AA2027" s="13"/>
      <c r="AB2027" s="13"/>
      <c r="AC2027" s="13"/>
      <c r="AD2027" s="13"/>
      <c r="AE2027" s="13"/>
      <c r="AF2027" s="13"/>
      <c r="AG2027" s="13"/>
      <c r="AH2027" s="13"/>
      <c r="AI2027" s="13"/>
      <c r="AJ2027" s="13"/>
      <c r="AK2027" s="13"/>
      <c r="AL2027" s="13"/>
      <c r="AM2027" s="13"/>
      <c r="AN2027" s="13"/>
      <c r="AO2027" s="13"/>
      <c r="AP2027" s="13"/>
      <c r="AQ2027" s="13"/>
      <c r="AR2027" s="13"/>
      <c r="AS2027" s="13"/>
      <c r="AT2027" s="13"/>
      <c r="AU2027" s="13"/>
      <c r="AV2027" s="13"/>
      <c r="AW2027" s="13"/>
      <c r="AX2027" s="13"/>
      <c r="AY2027" s="13"/>
      <c r="AZ2027" s="13"/>
      <c r="BA2027" s="13"/>
      <c r="BB2027" s="13"/>
      <c r="BC2027" s="13"/>
      <c r="BD2027" s="13"/>
      <c r="BE2027" s="13"/>
      <c r="BF2027" s="13"/>
      <c r="BG2027" s="13"/>
    </row>
    <row r="2028" spans="1:59" x14ac:dyDescent="0.35">
      <c r="A2028" s="13"/>
      <c r="B2028" s="13"/>
      <c r="C2028" s="13"/>
      <c r="D2028" s="13"/>
      <c r="E2028" s="13"/>
      <c r="F2028" s="13"/>
      <c r="G2028" s="13"/>
      <c r="H2028" s="13"/>
      <c r="I2028" s="13"/>
      <c r="J2028" s="13"/>
      <c r="K2028" s="13"/>
      <c r="L2028" s="13"/>
      <c r="M2028" s="13"/>
      <c r="N2028" s="13"/>
      <c r="O2028" s="13"/>
      <c r="P2028" s="13"/>
      <c r="Q2028" s="13"/>
      <c r="R2028" s="13"/>
      <c r="S2028" s="13"/>
      <c r="T2028" s="13"/>
      <c r="U2028" s="13"/>
      <c r="V2028" s="13"/>
      <c r="W2028" s="13"/>
      <c r="X2028" s="13"/>
      <c r="Y2028" s="13"/>
      <c r="Z2028" s="13"/>
      <c r="AA2028" s="13"/>
      <c r="AB2028" s="13"/>
      <c r="AC2028" s="13"/>
      <c r="AD2028" s="13"/>
      <c r="AE2028" s="13"/>
      <c r="AF2028" s="13"/>
      <c r="AG2028" s="13"/>
      <c r="AH2028" s="13"/>
      <c r="AI2028" s="13"/>
      <c r="AJ2028" s="13"/>
      <c r="AK2028" s="13"/>
      <c r="AL2028" s="13"/>
      <c r="AM2028" s="13"/>
      <c r="AN2028" s="13"/>
      <c r="AO2028" s="13"/>
      <c r="AP2028" s="13"/>
      <c r="AQ2028" s="13"/>
      <c r="AR2028" s="13"/>
      <c r="AS2028" s="13"/>
      <c r="AT2028" s="13"/>
      <c r="AU2028" s="13"/>
      <c r="AV2028" s="13"/>
      <c r="AW2028" s="13"/>
      <c r="AX2028" s="13"/>
      <c r="AY2028" s="13"/>
      <c r="AZ2028" s="13"/>
      <c r="BA2028" s="13"/>
      <c r="BB2028" s="13"/>
      <c r="BC2028" s="13"/>
      <c r="BD2028" s="13"/>
      <c r="BE2028" s="13"/>
      <c r="BF2028" s="13"/>
      <c r="BG2028" s="13"/>
    </row>
    <row r="2029" spans="1:59" x14ac:dyDescent="0.35">
      <c r="A2029" s="13"/>
      <c r="B2029" s="13"/>
      <c r="C2029" s="13"/>
      <c r="D2029" s="13"/>
      <c r="E2029" s="13"/>
      <c r="F2029" s="13"/>
      <c r="G2029" s="13"/>
      <c r="H2029" s="13"/>
      <c r="I2029" s="13"/>
      <c r="J2029" s="13"/>
      <c r="K2029" s="13"/>
      <c r="L2029" s="13"/>
      <c r="M2029" s="13"/>
      <c r="N2029" s="13"/>
      <c r="O2029" s="13"/>
      <c r="P2029" s="13"/>
      <c r="Q2029" s="13"/>
      <c r="R2029" s="13"/>
      <c r="S2029" s="13"/>
      <c r="T2029" s="13"/>
      <c r="U2029" s="13"/>
      <c r="V2029" s="13"/>
      <c r="W2029" s="13"/>
      <c r="X2029" s="13"/>
      <c r="Y2029" s="13"/>
      <c r="Z2029" s="13"/>
      <c r="AA2029" s="13"/>
      <c r="AB2029" s="13"/>
      <c r="AC2029" s="13"/>
      <c r="AD2029" s="13"/>
      <c r="AE2029" s="13"/>
      <c r="AF2029" s="13"/>
      <c r="AG2029" s="13"/>
      <c r="AH2029" s="13"/>
      <c r="AI2029" s="13"/>
      <c r="AJ2029" s="13"/>
      <c r="AK2029" s="13"/>
      <c r="AL2029" s="13"/>
      <c r="AM2029" s="13"/>
      <c r="AN2029" s="13"/>
      <c r="AO2029" s="13"/>
      <c r="AP2029" s="13"/>
      <c r="AQ2029" s="13"/>
      <c r="AR2029" s="13"/>
      <c r="AS2029" s="13"/>
      <c r="AT2029" s="13"/>
      <c r="AU2029" s="13"/>
      <c r="AV2029" s="13"/>
      <c r="AW2029" s="13"/>
      <c r="AX2029" s="13"/>
      <c r="AY2029" s="13"/>
      <c r="AZ2029" s="13"/>
      <c r="BA2029" s="13"/>
      <c r="BB2029" s="13"/>
      <c r="BC2029" s="13"/>
      <c r="BD2029" s="13"/>
      <c r="BE2029" s="13"/>
      <c r="BF2029" s="13"/>
      <c r="BG2029" s="13"/>
    </row>
    <row r="2030" spans="1:59" x14ac:dyDescent="0.35">
      <c r="A2030" s="13"/>
      <c r="B2030" s="13"/>
      <c r="C2030" s="13"/>
      <c r="D2030" s="13"/>
      <c r="E2030" s="13"/>
      <c r="F2030" s="13"/>
      <c r="G2030" s="13"/>
      <c r="H2030" s="13"/>
      <c r="I2030" s="13"/>
      <c r="J2030" s="13"/>
      <c r="K2030" s="13"/>
      <c r="L2030" s="13"/>
      <c r="M2030" s="13"/>
      <c r="N2030" s="13"/>
      <c r="O2030" s="13"/>
      <c r="P2030" s="13"/>
      <c r="Q2030" s="13"/>
      <c r="R2030" s="13"/>
      <c r="S2030" s="13"/>
      <c r="T2030" s="13"/>
      <c r="U2030" s="13"/>
      <c r="V2030" s="13"/>
      <c r="W2030" s="13"/>
      <c r="X2030" s="13"/>
      <c r="Y2030" s="13"/>
      <c r="Z2030" s="13"/>
      <c r="AA2030" s="13"/>
      <c r="AB2030" s="13"/>
      <c r="AC2030" s="13"/>
      <c r="AD2030" s="13"/>
      <c r="AE2030" s="13"/>
      <c r="AF2030" s="13"/>
      <c r="AG2030" s="13"/>
      <c r="AH2030" s="13"/>
      <c r="AI2030" s="13"/>
      <c r="AJ2030" s="13"/>
      <c r="AK2030" s="13"/>
      <c r="AL2030" s="13"/>
      <c r="AM2030" s="13"/>
      <c r="AN2030" s="13"/>
      <c r="AO2030" s="13"/>
      <c r="AP2030" s="13"/>
      <c r="AQ2030" s="13"/>
      <c r="AR2030" s="13"/>
      <c r="AS2030" s="13"/>
      <c r="AT2030" s="13"/>
      <c r="AU2030" s="13"/>
      <c r="AV2030" s="13"/>
      <c r="AW2030" s="13"/>
      <c r="AX2030" s="13"/>
      <c r="AY2030" s="13"/>
      <c r="AZ2030" s="13"/>
      <c r="BA2030" s="13"/>
      <c r="BB2030" s="13"/>
      <c r="BC2030" s="13"/>
      <c r="BD2030" s="13"/>
      <c r="BE2030" s="13"/>
      <c r="BF2030" s="13"/>
      <c r="BG2030" s="13"/>
    </row>
    <row r="2031" spans="1:59" x14ac:dyDescent="0.35">
      <c r="A2031" s="13"/>
      <c r="B2031" s="13"/>
      <c r="C2031" s="13"/>
      <c r="D2031" s="13"/>
      <c r="E2031" s="13"/>
      <c r="F2031" s="13"/>
      <c r="G2031" s="13"/>
      <c r="H2031" s="13"/>
      <c r="I2031" s="13"/>
      <c r="J2031" s="13"/>
      <c r="K2031" s="13"/>
      <c r="L2031" s="13"/>
      <c r="M2031" s="13"/>
      <c r="N2031" s="13"/>
      <c r="O2031" s="13"/>
      <c r="P2031" s="13"/>
      <c r="Q2031" s="13"/>
      <c r="R2031" s="13"/>
      <c r="S2031" s="13"/>
      <c r="T2031" s="13"/>
      <c r="U2031" s="13"/>
      <c r="V2031" s="13"/>
      <c r="W2031" s="13"/>
      <c r="X2031" s="13"/>
      <c r="Y2031" s="13"/>
      <c r="Z2031" s="13"/>
      <c r="AA2031" s="13"/>
      <c r="AB2031" s="13"/>
      <c r="AC2031" s="13"/>
      <c r="AD2031" s="13"/>
      <c r="AE2031" s="13"/>
      <c r="AF2031" s="13"/>
      <c r="AG2031" s="13"/>
      <c r="AH2031" s="13"/>
      <c r="AI2031" s="13"/>
      <c r="AJ2031" s="13"/>
      <c r="AK2031" s="13"/>
      <c r="AL2031" s="13"/>
      <c r="AM2031" s="13"/>
      <c r="AN2031" s="13"/>
      <c r="AO2031" s="13"/>
      <c r="AP2031" s="13"/>
      <c r="AQ2031" s="13"/>
      <c r="AR2031" s="13"/>
      <c r="AS2031" s="13"/>
      <c r="AT2031" s="13"/>
      <c r="AU2031" s="13"/>
      <c r="AV2031" s="13"/>
      <c r="AW2031" s="13"/>
      <c r="AX2031" s="13"/>
      <c r="AY2031" s="13"/>
      <c r="AZ2031" s="13"/>
      <c r="BA2031" s="13"/>
      <c r="BB2031" s="13"/>
      <c r="BC2031" s="13"/>
      <c r="BD2031" s="13"/>
      <c r="BE2031" s="13"/>
      <c r="BF2031" s="13"/>
      <c r="BG2031" s="13"/>
    </row>
    <row r="2032" spans="1:59" x14ac:dyDescent="0.35">
      <c r="A2032" s="13"/>
      <c r="B2032" s="13"/>
      <c r="C2032" s="13"/>
      <c r="D2032" s="13"/>
      <c r="E2032" s="13"/>
      <c r="F2032" s="13"/>
      <c r="G2032" s="13"/>
      <c r="H2032" s="13"/>
      <c r="I2032" s="13"/>
      <c r="J2032" s="13"/>
      <c r="K2032" s="13"/>
      <c r="L2032" s="13"/>
      <c r="M2032" s="13"/>
      <c r="N2032" s="13"/>
      <c r="O2032" s="13"/>
      <c r="P2032" s="13"/>
      <c r="Q2032" s="13"/>
      <c r="R2032" s="13"/>
      <c r="S2032" s="13"/>
      <c r="T2032" s="13"/>
      <c r="U2032" s="13"/>
      <c r="V2032" s="13"/>
      <c r="W2032" s="13"/>
      <c r="X2032" s="13"/>
      <c r="Y2032" s="13"/>
      <c r="Z2032" s="13"/>
      <c r="AA2032" s="13"/>
      <c r="AB2032" s="13"/>
      <c r="AC2032" s="13"/>
      <c r="AD2032" s="13"/>
      <c r="AE2032" s="13"/>
      <c r="AF2032" s="13"/>
      <c r="AG2032" s="13"/>
      <c r="AH2032" s="13"/>
      <c r="AI2032" s="13"/>
      <c r="AJ2032" s="13"/>
      <c r="AK2032" s="13"/>
      <c r="AL2032" s="13"/>
      <c r="AM2032" s="13"/>
      <c r="AN2032" s="13"/>
      <c r="AO2032" s="13"/>
      <c r="AP2032" s="13"/>
      <c r="AQ2032" s="13"/>
      <c r="AR2032" s="13"/>
      <c r="AS2032" s="13"/>
      <c r="AT2032" s="13"/>
      <c r="AU2032" s="13"/>
      <c r="AV2032" s="13"/>
      <c r="AW2032" s="13"/>
      <c r="AX2032" s="13"/>
      <c r="AY2032" s="13"/>
      <c r="AZ2032" s="13"/>
      <c r="BA2032" s="13"/>
      <c r="BB2032" s="13"/>
      <c r="BC2032" s="13"/>
      <c r="BD2032" s="13"/>
      <c r="BE2032" s="13"/>
      <c r="BF2032" s="13"/>
      <c r="BG2032" s="13"/>
    </row>
    <row r="2033" spans="1:59" x14ac:dyDescent="0.35">
      <c r="A2033" s="13"/>
      <c r="B2033" s="13"/>
      <c r="C2033" s="13"/>
      <c r="D2033" s="13"/>
      <c r="E2033" s="13"/>
      <c r="F2033" s="13"/>
      <c r="G2033" s="13"/>
      <c r="H2033" s="13"/>
      <c r="I2033" s="13"/>
      <c r="J2033" s="13"/>
      <c r="K2033" s="13"/>
      <c r="L2033" s="13"/>
      <c r="M2033" s="13"/>
      <c r="N2033" s="13"/>
      <c r="O2033" s="13"/>
      <c r="P2033" s="13"/>
      <c r="Q2033" s="13"/>
      <c r="R2033" s="13"/>
      <c r="S2033" s="13"/>
      <c r="T2033" s="13"/>
      <c r="U2033" s="13"/>
      <c r="V2033" s="13"/>
      <c r="W2033" s="13"/>
      <c r="X2033" s="13"/>
      <c r="Y2033" s="13"/>
      <c r="Z2033" s="13"/>
      <c r="AA2033" s="13"/>
      <c r="AB2033" s="13"/>
      <c r="AC2033" s="13"/>
      <c r="AD2033" s="13"/>
      <c r="AE2033" s="13"/>
      <c r="AF2033" s="13"/>
      <c r="AG2033" s="13"/>
      <c r="AH2033" s="13"/>
      <c r="AI2033" s="13"/>
      <c r="AJ2033" s="13"/>
      <c r="AK2033" s="13"/>
      <c r="AL2033" s="13"/>
      <c r="AM2033" s="13"/>
      <c r="AN2033" s="13"/>
      <c r="AO2033" s="13"/>
      <c r="AP2033" s="13"/>
      <c r="AQ2033" s="13"/>
      <c r="AR2033" s="13"/>
      <c r="AS2033" s="13"/>
      <c r="AT2033" s="13"/>
      <c r="AU2033" s="13"/>
      <c r="AV2033" s="13"/>
      <c r="AW2033" s="13"/>
      <c r="AX2033" s="13"/>
      <c r="AY2033" s="13"/>
      <c r="AZ2033" s="13"/>
      <c r="BA2033" s="13"/>
      <c r="BB2033" s="13"/>
      <c r="BC2033" s="13"/>
      <c r="BD2033" s="13"/>
      <c r="BE2033" s="13"/>
      <c r="BF2033" s="13"/>
      <c r="BG2033" s="13"/>
    </row>
    <row r="2034" spans="1:59" x14ac:dyDescent="0.35">
      <c r="A2034" s="13"/>
      <c r="B2034" s="13"/>
      <c r="C2034" s="13"/>
      <c r="D2034" s="13"/>
      <c r="E2034" s="13"/>
      <c r="F2034" s="13"/>
      <c r="G2034" s="13"/>
      <c r="H2034" s="13"/>
      <c r="I2034" s="13"/>
      <c r="J2034" s="13"/>
      <c r="K2034" s="13"/>
      <c r="L2034" s="13"/>
      <c r="M2034" s="13"/>
      <c r="N2034" s="13"/>
      <c r="O2034" s="13"/>
      <c r="P2034" s="13"/>
      <c r="Q2034" s="13"/>
      <c r="R2034" s="13"/>
      <c r="S2034" s="13"/>
      <c r="T2034" s="13"/>
      <c r="U2034" s="13"/>
      <c r="V2034" s="13"/>
      <c r="W2034" s="13"/>
      <c r="X2034" s="13"/>
      <c r="Y2034" s="13"/>
      <c r="Z2034" s="13"/>
      <c r="AA2034" s="13"/>
      <c r="AB2034" s="13"/>
      <c r="AC2034" s="13"/>
      <c r="AD2034" s="13"/>
      <c r="AE2034" s="13"/>
      <c r="AF2034" s="13"/>
      <c r="AG2034" s="13"/>
      <c r="AH2034" s="13"/>
      <c r="AI2034" s="13"/>
      <c r="AJ2034" s="13"/>
      <c r="AK2034" s="13"/>
      <c r="AL2034" s="13"/>
      <c r="AM2034" s="13"/>
      <c r="AN2034" s="13"/>
      <c r="AO2034" s="13"/>
      <c r="AP2034" s="13"/>
      <c r="AQ2034" s="13"/>
      <c r="AR2034" s="13"/>
      <c r="AS2034" s="13"/>
      <c r="AT2034" s="13"/>
      <c r="AU2034" s="13"/>
      <c r="AV2034" s="13"/>
      <c r="AW2034" s="13"/>
      <c r="AX2034" s="13"/>
      <c r="AY2034" s="13"/>
      <c r="AZ2034" s="13"/>
      <c r="BA2034" s="13"/>
      <c r="BB2034" s="13"/>
      <c r="BC2034" s="13"/>
      <c r="BD2034" s="13"/>
      <c r="BE2034" s="13"/>
      <c r="BF2034" s="13"/>
      <c r="BG2034" s="13"/>
    </row>
    <row r="2035" spans="1:59" x14ac:dyDescent="0.35">
      <c r="A2035" s="13"/>
      <c r="B2035" s="13"/>
      <c r="C2035" s="13"/>
      <c r="D2035" s="13"/>
      <c r="E2035" s="13"/>
      <c r="F2035" s="13"/>
      <c r="G2035" s="13"/>
      <c r="H2035" s="13"/>
      <c r="I2035" s="13"/>
      <c r="J2035" s="13"/>
      <c r="K2035" s="13"/>
      <c r="L2035" s="13"/>
      <c r="M2035" s="13"/>
      <c r="N2035" s="13"/>
      <c r="O2035" s="13"/>
      <c r="P2035" s="13"/>
      <c r="Q2035" s="13"/>
      <c r="R2035" s="13"/>
      <c r="S2035" s="13"/>
      <c r="T2035" s="13"/>
      <c r="U2035" s="13"/>
      <c r="V2035" s="13"/>
      <c r="W2035" s="13"/>
      <c r="X2035" s="13"/>
      <c r="Y2035" s="13"/>
      <c r="Z2035" s="13"/>
      <c r="AA2035" s="13"/>
      <c r="AB2035" s="13"/>
      <c r="AC2035" s="13"/>
      <c r="AD2035" s="13"/>
      <c r="AE2035" s="13"/>
      <c r="AF2035" s="13"/>
      <c r="AG2035" s="13"/>
      <c r="AH2035" s="13"/>
      <c r="AI2035" s="13"/>
      <c r="AJ2035" s="13"/>
      <c r="AK2035" s="13"/>
      <c r="AL2035" s="13"/>
      <c r="AM2035" s="13"/>
      <c r="AN2035" s="13"/>
      <c r="AO2035" s="13"/>
      <c r="AP2035" s="13"/>
      <c r="AQ2035" s="13"/>
      <c r="AR2035" s="13"/>
      <c r="AS2035" s="13"/>
      <c r="AT2035" s="13"/>
      <c r="AU2035" s="13"/>
      <c r="AV2035" s="13"/>
      <c r="AW2035" s="13"/>
      <c r="AX2035" s="13"/>
      <c r="AY2035" s="13"/>
      <c r="AZ2035" s="13"/>
      <c r="BA2035" s="13"/>
      <c r="BB2035" s="13"/>
      <c r="BC2035" s="13"/>
      <c r="BD2035" s="13"/>
      <c r="BE2035" s="13"/>
      <c r="BF2035" s="13"/>
      <c r="BG2035" s="13"/>
    </row>
    <row r="2036" spans="1:59" x14ac:dyDescent="0.35">
      <c r="A2036" s="13"/>
      <c r="B2036" s="13"/>
      <c r="C2036" s="13"/>
      <c r="D2036" s="13"/>
      <c r="E2036" s="13"/>
      <c r="F2036" s="13"/>
      <c r="G2036" s="13"/>
      <c r="H2036" s="13"/>
      <c r="I2036" s="13"/>
      <c r="J2036" s="13"/>
      <c r="K2036" s="13"/>
      <c r="L2036" s="13"/>
      <c r="M2036" s="13"/>
      <c r="N2036" s="13"/>
      <c r="O2036" s="13"/>
      <c r="P2036" s="13"/>
      <c r="Q2036" s="13"/>
      <c r="R2036" s="13"/>
      <c r="S2036" s="13"/>
      <c r="T2036" s="13"/>
      <c r="U2036" s="13"/>
      <c r="V2036" s="13"/>
      <c r="W2036" s="13"/>
      <c r="X2036" s="13"/>
      <c r="Y2036" s="13"/>
      <c r="Z2036" s="13"/>
      <c r="AA2036" s="13"/>
      <c r="AB2036" s="13"/>
      <c r="AC2036" s="13"/>
      <c r="AD2036" s="13"/>
      <c r="AE2036" s="13"/>
      <c r="AF2036" s="13"/>
      <c r="AG2036" s="13"/>
      <c r="AH2036" s="13"/>
      <c r="AI2036" s="13"/>
      <c r="AJ2036" s="13"/>
      <c r="AK2036" s="13"/>
      <c r="AL2036" s="13"/>
      <c r="AM2036" s="13"/>
      <c r="AN2036" s="13"/>
      <c r="AO2036" s="13"/>
      <c r="AP2036" s="13"/>
      <c r="AQ2036" s="13"/>
      <c r="AR2036" s="13"/>
      <c r="AS2036" s="13"/>
      <c r="AT2036" s="13"/>
      <c r="AU2036" s="13"/>
      <c r="AV2036" s="13"/>
      <c r="AW2036" s="13"/>
      <c r="AX2036" s="13"/>
      <c r="AY2036" s="13"/>
      <c r="AZ2036" s="13"/>
      <c r="BA2036" s="13"/>
      <c r="BB2036" s="13"/>
      <c r="BC2036" s="13"/>
      <c r="BD2036" s="13"/>
      <c r="BE2036" s="13"/>
      <c r="BF2036" s="13"/>
      <c r="BG2036" s="13"/>
    </row>
    <row r="2037" spans="1:59" x14ac:dyDescent="0.35">
      <c r="A2037" s="13"/>
      <c r="B2037" s="13"/>
      <c r="C2037" s="13"/>
      <c r="D2037" s="13"/>
      <c r="E2037" s="13"/>
      <c r="F2037" s="13"/>
      <c r="G2037" s="13"/>
      <c r="H2037" s="13"/>
      <c r="I2037" s="13"/>
      <c r="J2037" s="13"/>
      <c r="K2037" s="13"/>
      <c r="L2037" s="13"/>
      <c r="M2037" s="13"/>
      <c r="N2037" s="13"/>
      <c r="O2037" s="13"/>
      <c r="P2037" s="13"/>
      <c r="Q2037" s="13"/>
      <c r="R2037" s="13"/>
      <c r="S2037" s="13"/>
      <c r="T2037" s="13"/>
      <c r="U2037" s="13"/>
      <c r="V2037" s="13"/>
      <c r="W2037" s="13"/>
      <c r="X2037" s="13"/>
      <c r="Y2037" s="13"/>
      <c r="Z2037" s="13"/>
      <c r="AA2037" s="13"/>
      <c r="AB2037" s="13"/>
      <c r="AC2037" s="13"/>
      <c r="AD2037" s="13"/>
      <c r="AE2037" s="13"/>
      <c r="AF2037" s="13"/>
      <c r="AG2037" s="13"/>
      <c r="AH2037" s="13"/>
      <c r="AI2037" s="13"/>
      <c r="AJ2037" s="13"/>
      <c r="AK2037" s="13"/>
      <c r="AL2037" s="13"/>
      <c r="AM2037" s="13"/>
      <c r="AN2037" s="13"/>
      <c r="AO2037" s="13"/>
      <c r="AP2037" s="13"/>
      <c r="AQ2037" s="13"/>
      <c r="AR2037" s="13"/>
      <c r="AS2037" s="13"/>
      <c r="AT2037" s="13"/>
      <c r="AU2037" s="13"/>
      <c r="AV2037" s="13"/>
      <c r="AW2037" s="13"/>
      <c r="AX2037" s="13"/>
      <c r="AY2037" s="13"/>
      <c r="AZ2037" s="13"/>
      <c r="BA2037" s="13"/>
      <c r="BB2037" s="13"/>
      <c r="BC2037" s="13"/>
      <c r="BD2037" s="13"/>
      <c r="BE2037" s="13"/>
      <c r="BF2037" s="13"/>
      <c r="BG2037" s="13"/>
    </row>
    <row r="2038" spans="1:59" x14ac:dyDescent="0.35">
      <c r="A2038" s="13"/>
      <c r="B2038" s="13"/>
      <c r="C2038" s="13"/>
      <c r="D2038" s="13"/>
      <c r="E2038" s="13"/>
      <c r="F2038" s="13"/>
      <c r="G2038" s="13"/>
      <c r="H2038" s="13"/>
      <c r="I2038" s="13"/>
      <c r="J2038" s="13"/>
      <c r="K2038" s="13"/>
      <c r="L2038" s="13"/>
      <c r="M2038" s="13"/>
      <c r="N2038" s="13"/>
      <c r="O2038" s="13"/>
      <c r="P2038" s="13"/>
      <c r="Q2038" s="13"/>
      <c r="R2038" s="13"/>
      <c r="S2038" s="13"/>
      <c r="T2038" s="13"/>
      <c r="U2038" s="13"/>
      <c r="V2038" s="13"/>
      <c r="W2038" s="13"/>
      <c r="X2038" s="13"/>
      <c r="Y2038" s="13"/>
      <c r="Z2038" s="13"/>
      <c r="AA2038" s="13"/>
      <c r="AB2038" s="13"/>
      <c r="AC2038" s="13"/>
      <c r="AD2038" s="13"/>
      <c r="AE2038" s="13"/>
      <c r="AF2038" s="13"/>
      <c r="AG2038" s="13"/>
      <c r="AH2038" s="13"/>
      <c r="AI2038" s="13"/>
      <c r="AJ2038" s="13"/>
      <c r="AK2038" s="13"/>
      <c r="AL2038" s="13"/>
      <c r="AM2038" s="13"/>
      <c r="AN2038" s="13"/>
      <c r="AO2038" s="13"/>
      <c r="AP2038" s="13"/>
      <c r="AQ2038" s="13"/>
      <c r="AR2038" s="13"/>
      <c r="AS2038" s="13"/>
      <c r="AT2038" s="13"/>
      <c r="AU2038" s="13"/>
      <c r="AV2038" s="13"/>
      <c r="AW2038" s="13"/>
      <c r="AX2038" s="13"/>
      <c r="AY2038" s="13"/>
      <c r="AZ2038" s="13"/>
      <c r="BA2038" s="13"/>
      <c r="BB2038" s="13"/>
      <c r="BC2038" s="13"/>
      <c r="BD2038" s="13"/>
      <c r="BE2038" s="13"/>
      <c r="BF2038" s="13"/>
      <c r="BG2038" s="13"/>
    </row>
    <row r="2039" spans="1:59" x14ac:dyDescent="0.35">
      <c r="A2039" s="13"/>
      <c r="B2039" s="13"/>
      <c r="C2039" s="13"/>
      <c r="D2039" s="13"/>
      <c r="E2039" s="13"/>
      <c r="F2039" s="13"/>
      <c r="G2039" s="13"/>
      <c r="H2039" s="13"/>
      <c r="I2039" s="13"/>
      <c r="J2039" s="13"/>
      <c r="K2039" s="13"/>
      <c r="L2039" s="13"/>
      <c r="M2039" s="13"/>
      <c r="N2039" s="13"/>
      <c r="O2039" s="13"/>
      <c r="P2039" s="13"/>
      <c r="Q2039" s="13"/>
      <c r="R2039" s="13"/>
      <c r="S2039" s="13"/>
      <c r="T2039" s="13"/>
      <c r="U2039" s="13"/>
      <c r="V2039" s="13"/>
      <c r="W2039" s="13"/>
      <c r="X2039" s="13"/>
      <c r="Y2039" s="13"/>
      <c r="Z2039" s="13"/>
      <c r="AA2039" s="13"/>
      <c r="AB2039" s="13"/>
      <c r="AC2039" s="13"/>
      <c r="AD2039" s="13"/>
      <c r="AE2039" s="13"/>
      <c r="AF2039" s="13"/>
      <c r="AG2039" s="13"/>
      <c r="AH2039" s="13"/>
      <c r="AI2039" s="13"/>
      <c r="AJ2039" s="13"/>
      <c r="AK2039" s="13"/>
      <c r="AL2039" s="13"/>
      <c r="AM2039" s="13"/>
      <c r="AN2039" s="13"/>
      <c r="AO2039" s="13"/>
      <c r="AP2039" s="13"/>
      <c r="AQ2039" s="13"/>
      <c r="AR2039" s="13"/>
      <c r="AS2039" s="13"/>
      <c r="AT2039" s="13"/>
      <c r="AU2039" s="13"/>
      <c r="AV2039" s="13"/>
      <c r="AW2039" s="13"/>
      <c r="AX2039" s="13"/>
      <c r="AY2039" s="13"/>
      <c r="AZ2039" s="13"/>
      <c r="BA2039" s="13"/>
      <c r="BB2039" s="13"/>
      <c r="BC2039" s="13"/>
      <c r="BD2039" s="13"/>
      <c r="BE2039" s="13"/>
      <c r="BF2039" s="13"/>
      <c r="BG2039" s="13"/>
    </row>
    <row r="2040" spans="1:59" x14ac:dyDescent="0.35">
      <c r="A2040" s="13"/>
      <c r="B2040" s="13"/>
      <c r="C2040" s="13"/>
      <c r="D2040" s="13"/>
      <c r="E2040" s="13"/>
      <c r="F2040" s="13"/>
      <c r="G2040" s="13"/>
      <c r="H2040" s="13"/>
      <c r="I2040" s="13"/>
      <c r="J2040" s="13"/>
      <c r="K2040" s="13"/>
      <c r="L2040" s="13"/>
      <c r="M2040" s="13"/>
      <c r="N2040" s="13"/>
      <c r="O2040" s="13"/>
      <c r="P2040" s="13"/>
      <c r="Q2040" s="13"/>
      <c r="R2040" s="13"/>
      <c r="S2040" s="13"/>
      <c r="T2040" s="13"/>
      <c r="U2040" s="13"/>
      <c r="V2040" s="13"/>
      <c r="W2040" s="13"/>
      <c r="X2040" s="13"/>
      <c r="Y2040" s="13"/>
      <c r="Z2040" s="13"/>
      <c r="AA2040" s="13"/>
      <c r="AB2040" s="13"/>
      <c r="AC2040" s="13"/>
      <c r="AD2040" s="13"/>
      <c r="AE2040" s="13"/>
      <c r="AF2040" s="13"/>
      <c r="AG2040" s="13"/>
      <c r="AH2040" s="13"/>
      <c r="AI2040" s="13"/>
      <c r="AJ2040" s="13"/>
      <c r="AK2040" s="13"/>
      <c r="AL2040" s="13"/>
      <c r="AM2040" s="13"/>
      <c r="AN2040" s="13"/>
      <c r="AO2040" s="13"/>
      <c r="AP2040" s="13"/>
      <c r="AQ2040" s="13"/>
      <c r="AR2040" s="13"/>
      <c r="AS2040" s="13"/>
      <c r="AT2040" s="13"/>
      <c r="AU2040" s="13"/>
      <c r="AV2040" s="13"/>
      <c r="AW2040" s="13"/>
      <c r="AX2040" s="13"/>
      <c r="AY2040" s="13"/>
      <c r="AZ2040" s="13"/>
      <c r="BA2040" s="13"/>
      <c r="BB2040" s="13"/>
      <c r="BC2040" s="13"/>
      <c r="BD2040" s="13"/>
      <c r="BE2040" s="13"/>
      <c r="BF2040" s="13"/>
      <c r="BG2040" s="13"/>
    </row>
    <row r="2041" spans="1:59" x14ac:dyDescent="0.35">
      <c r="A2041" s="13"/>
      <c r="B2041" s="13"/>
      <c r="C2041" s="13"/>
      <c r="D2041" s="13"/>
      <c r="E2041" s="13"/>
      <c r="F2041" s="13"/>
      <c r="G2041" s="13"/>
      <c r="H2041" s="13"/>
      <c r="I2041" s="13"/>
      <c r="J2041" s="13"/>
      <c r="K2041" s="13"/>
      <c r="L2041" s="13"/>
      <c r="M2041" s="13"/>
      <c r="N2041" s="13"/>
      <c r="O2041" s="13"/>
      <c r="P2041" s="13"/>
      <c r="Q2041" s="13"/>
      <c r="R2041" s="13"/>
      <c r="S2041" s="13"/>
      <c r="T2041" s="13"/>
      <c r="U2041" s="13"/>
      <c r="V2041" s="13"/>
      <c r="W2041" s="13"/>
      <c r="X2041" s="13"/>
      <c r="Y2041" s="13"/>
      <c r="Z2041" s="13"/>
      <c r="AA2041" s="13"/>
      <c r="AB2041" s="13"/>
      <c r="AC2041" s="13"/>
      <c r="AD2041" s="13"/>
      <c r="AE2041" s="13"/>
      <c r="AF2041" s="13"/>
      <c r="AG2041" s="13"/>
      <c r="AH2041" s="13"/>
      <c r="AI2041" s="13"/>
      <c r="AJ2041" s="13"/>
      <c r="AK2041" s="13"/>
      <c r="AL2041" s="13"/>
      <c r="AM2041" s="13"/>
      <c r="AN2041" s="13"/>
      <c r="AO2041" s="13"/>
      <c r="AP2041" s="13"/>
      <c r="AQ2041" s="13"/>
      <c r="AR2041" s="13"/>
      <c r="AS2041" s="13"/>
      <c r="AT2041" s="13"/>
      <c r="AU2041" s="13"/>
      <c r="AV2041" s="13"/>
      <c r="AW2041" s="13"/>
      <c r="AX2041" s="13"/>
      <c r="AY2041" s="13"/>
      <c r="AZ2041" s="13"/>
      <c r="BA2041" s="13"/>
      <c r="BB2041" s="13"/>
      <c r="BC2041" s="13"/>
      <c r="BD2041" s="13"/>
      <c r="BE2041" s="13"/>
      <c r="BF2041" s="13"/>
      <c r="BG2041" s="13"/>
    </row>
    <row r="2042" spans="1:59" x14ac:dyDescent="0.35">
      <c r="A2042" s="13"/>
      <c r="B2042" s="13"/>
      <c r="C2042" s="13"/>
      <c r="D2042" s="13"/>
      <c r="E2042" s="13"/>
      <c r="F2042" s="13"/>
      <c r="G2042" s="13"/>
      <c r="H2042" s="13"/>
      <c r="I2042" s="13"/>
      <c r="J2042" s="13"/>
      <c r="K2042" s="13"/>
      <c r="L2042" s="13"/>
      <c r="M2042" s="13"/>
      <c r="N2042" s="13"/>
      <c r="O2042" s="13"/>
      <c r="P2042" s="13"/>
      <c r="Q2042" s="13"/>
      <c r="R2042" s="13"/>
      <c r="S2042" s="13"/>
      <c r="T2042" s="13"/>
      <c r="U2042" s="13"/>
      <c r="V2042" s="13"/>
      <c r="W2042" s="13"/>
      <c r="X2042" s="13"/>
      <c r="Y2042" s="13"/>
      <c r="Z2042" s="13"/>
      <c r="AA2042" s="13"/>
      <c r="AB2042" s="13"/>
      <c r="AC2042" s="13"/>
      <c r="AD2042" s="13"/>
      <c r="AE2042" s="13"/>
      <c r="AF2042" s="13"/>
      <c r="AG2042" s="13"/>
      <c r="AH2042" s="13"/>
      <c r="AI2042" s="13"/>
      <c r="AJ2042" s="13"/>
      <c r="AK2042" s="13"/>
      <c r="AL2042" s="13"/>
      <c r="AM2042" s="13"/>
      <c r="AN2042" s="13"/>
      <c r="AO2042" s="13"/>
      <c r="AP2042" s="13"/>
      <c r="AQ2042" s="13"/>
      <c r="AR2042" s="13"/>
      <c r="AS2042" s="13"/>
      <c r="AT2042" s="13"/>
      <c r="AU2042" s="13"/>
      <c r="AV2042" s="13"/>
      <c r="AW2042" s="13"/>
      <c r="AX2042" s="13"/>
      <c r="AY2042" s="13"/>
      <c r="AZ2042" s="13"/>
      <c r="BA2042" s="13"/>
      <c r="BB2042" s="13"/>
      <c r="BC2042" s="13"/>
      <c r="BD2042" s="13"/>
      <c r="BE2042" s="13"/>
      <c r="BF2042" s="13"/>
      <c r="BG2042" s="13"/>
    </row>
    <row r="2043" spans="1:59" x14ac:dyDescent="0.35">
      <c r="A2043" s="13"/>
      <c r="B2043" s="13"/>
      <c r="C2043" s="13"/>
      <c r="D2043" s="13"/>
      <c r="E2043" s="13"/>
      <c r="F2043" s="13"/>
      <c r="G2043" s="13"/>
      <c r="H2043" s="13"/>
      <c r="I2043" s="13"/>
      <c r="J2043" s="13"/>
      <c r="K2043" s="13"/>
      <c r="L2043" s="13"/>
      <c r="M2043" s="13"/>
      <c r="N2043" s="13"/>
      <c r="O2043" s="13"/>
      <c r="P2043" s="13"/>
      <c r="Q2043" s="13"/>
      <c r="R2043" s="13"/>
      <c r="S2043" s="13"/>
      <c r="T2043" s="13"/>
      <c r="U2043" s="13"/>
      <c r="V2043" s="13"/>
      <c r="W2043" s="13"/>
      <c r="X2043" s="13"/>
      <c r="Y2043" s="13"/>
      <c r="Z2043" s="13"/>
      <c r="AA2043" s="13"/>
      <c r="AB2043" s="13"/>
      <c r="AC2043" s="13"/>
      <c r="AD2043" s="13"/>
      <c r="AE2043" s="13"/>
      <c r="AF2043" s="13"/>
      <c r="AG2043" s="13"/>
      <c r="AH2043" s="13"/>
      <c r="AI2043" s="13"/>
      <c r="AJ2043" s="13"/>
      <c r="AK2043" s="13"/>
      <c r="AL2043" s="13"/>
      <c r="AM2043" s="13"/>
      <c r="AN2043" s="13"/>
      <c r="AO2043" s="13"/>
      <c r="AP2043" s="13"/>
      <c r="AQ2043" s="13"/>
      <c r="AR2043" s="13"/>
      <c r="AS2043" s="13"/>
      <c r="AT2043" s="13"/>
      <c r="AU2043" s="13"/>
      <c r="AV2043" s="13"/>
      <c r="AW2043" s="13"/>
      <c r="AX2043" s="13"/>
      <c r="AY2043" s="13"/>
      <c r="AZ2043" s="13"/>
      <c r="BA2043" s="13"/>
      <c r="BB2043" s="13"/>
      <c r="BC2043" s="13"/>
      <c r="BD2043" s="13"/>
      <c r="BE2043" s="13"/>
      <c r="BF2043" s="13"/>
      <c r="BG2043" s="13"/>
    </row>
    <row r="2044" spans="1:59" x14ac:dyDescent="0.35">
      <c r="A2044" s="13"/>
      <c r="B2044" s="13"/>
      <c r="C2044" s="13"/>
      <c r="D2044" s="13"/>
      <c r="E2044" s="13"/>
      <c r="F2044" s="13"/>
      <c r="G2044" s="13"/>
      <c r="H2044" s="13"/>
      <c r="I2044" s="13"/>
      <c r="J2044" s="13"/>
      <c r="K2044" s="13"/>
      <c r="L2044" s="13"/>
      <c r="M2044" s="13"/>
      <c r="N2044" s="13"/>
      <c r="O2044" s="13"/>
      <c r="P2044" s="13"/>
      <c r="Q2044" s="13"/>
      <c r="R2044" s="13"/>
      <c r="S2044" s="13"/>
      <c r="T2044" s="13"/>
      <c r="U2044" s="13"/>
      <c r="V2044" s="13"/>
      <c r="W2044" s="13"/>
      <c r="X2044" s="13"/>
      <c r="Y2044" s="13"/>
      <c r="Z2044" s="13"/>
      <c r="AA2044" s="13"/>
      <c r="AB2044" s="13"/>
      <c r="AC2044" s="13"/>
      <c r="AD2044" s="13"/>
      <c r="AE2044" s="13"/>
      <c r="AF2044" s="13"/>
      <c r="AG2044" s="13"/>
      <c r="AH2044" s="13"/>
      <c r="AI2044" s="13"/>
      <c r="AJ2044" s="13"/>
      <c r="AK2044" s="13"/>
      <c r="AL2044" s="13"/>
      <c r="AM2044" s="13"/>
      <c r="AN2044" s="13"/>
      <c r="AO2044" s="13"/>
      <c r="AP2044" s="13"/>
      <c r="AQ2044" s="13"/>
      <c r="AR2044" s="13"/>
      <c r="AS2044" s="13"/>
      <c r="AT2044" s="13"/>
      <c r="AU2044" s="13"/>
      <c r="AV2044" s="13"/>
      <c r="AW2044" s="13"/>
      <c r="AX2044" s="13"/>
      <c r="AY2044" s="13"/>
      <c r="AZ2044" s="13"/>
      <c r="BA2044" s="13"/>
      <c r="BB2044" s="13"/>
      <c r="BC2044" s="13"/>
      <c r="BD2044" s="13"/>
      <c r="BE2044" s="13"/>
      <c r="BF2044" s="13"/>
      <c r="BG2044" s="13"/>
    </row>
    <row r="2045" spans="1:59" x14ac:dyDescent="0.35">
      <c r="A2045" s="13"/>
      <c r="B2045" s="13"/>
      <c r="C2045" s="13"/>
      <c r="D2045" s="13"/>
      <c r="E2045" s="13"/>
      <c r="F2045" s="13"/>
      <c r="G2045" s="13"/>
      <c r="H2045" s="13"/>
      <c r="I2045" s="13"/>
      <c r="J2045" s="13"/>
      <c r="K2045" s="13"/>
      <c r="L2045" s="13"/>
      <c r="M2045" s="13"/>
      <c r="N2045" s="13"/>
      <c r="O2045" s="13"/>
      <c r="P2045" s="13"/>
      <c r="Q2045" s="13"/>
      <c r="R2045" s="13"/>
      <c r="S2045" s="13"/>
      <c r="T2045" s="13"/>
      <c r="U2045" s="13"/>
      <c r="V2045" s="13"/>
      <c r="W2045" s="13"/>
      <c r="X2045" s="13"/>
      <c r="Y2045" s="13"/>
      <c r="Z2045" s="13"/>
      <c r="AA2045" s="13"/>
      <c r="AB2045" s="13"/>
      <c r="AC2045" s="13"/>
      <c r="AD2045" s="13"/>
      <c r="AE2045" s="13"/>
      <c r="AF2045" s="13"/>
      <c r="AG2045" s="13"/>
      <c r="AH2045" s="13"/>
      <c r="AI2045" s="13"/>
      <c r="AJ2045" s="13"/>
      <c r="AK2045" s="13"/>
      <c r="AL2045" s="13"/>
      <c r="AM2045" s="13"/>
      <c r="AN2045" s="13"/>
      <c r="AO2045" s="13"/>
      <c r="AP2045" s="13"/>
      <c r="AQ2045" s="13"/>
      <c r="AR2045" s="13"/>
      <c r="AS2045" s="13"/>
      <c r="AT2045" s="13"/>
      <c r="AU2045" s="13"/>
      <c r="AV2045" s="13"/>
      <c r="AW2045" s="13"/>
      <c r="AX2045" s="13"/>
      <c r="AY2045" s="13"/>
      <c r="AZ2045" s="13"/>
      <c r="BA2045" s="13"/>
      <c r="BB2045" s="13"/>
      <c r="BC2045" s="13"/>
      <c r="BD2045" s="13"/>
      <c r="BE2045" s="13"/>
      <c r="BF2045" s="13"/>
      <c r="BG2045" s="13"/>
    </row>
    <row r="2046" spans="1:59" x14ac:dyDescent="0.35">
      <c r="A2046" s="13"/>
      <c r="B2046" s="13"/>
      <c r="C2046" s="13"/>
      <c r="D2046" s="13"/>
      <c r="E2046" s="13"/>
      <c r="F2046" s="13"/>
      <c r="G2046" s="13"/>
      <c r="H2046" s="13"/>
      <c r="I2046" s="13"/>
      <c r="J2046" s="13"/>
      <c r="K2046" s="13"/>
      <c r="L2046" s="13"/>
      <c r="M2046" s="13"/>
      <c r="N2046" s="13"/>
      <c r="O2046" s="13"/>
      <c r="P2046" s="13"/>
      <c r="Q2046" s="13"/>
      <c r="R2046" s="13"/>
      <c r="S2046" s="13"/>
      <c r="T2046" s="13"/>
      <c r="U2046" s="13"/>
      <c r="V2046" s="13"/>
      <c r="W2046" s="13"/>
      <c r="X2046" s="13"/>
      <c r="Y2046" s="13"/>
      <c r="Z2046" s="13"/>
      <c r="AA2046" s="13"/>
      <c r="AB2046" s="13"/>
      <c r="AC2046" s="13"/>
      <c r="AD2046" s="13"/>
      <c r="AE2046" s="13"/>
      <c r="AF2046" s="13"/>
      <c r="AG2046" s="13"/>
      <c r="AH2046" s="13"/>
      <c r="AI2046" s="13"/>
      <c r="AJ2046" s="13"/>
      <c r="AK2046" s="13"/>
      <c r="AL2046" s="13"/>
      <c r="AM2046" s="13"/>
      <c r="AN2046" s="13"/>
      <c r="AO2046" s="13"/>
      <c r="AP2046" s="13"/>
      <c r="AQ2046" s="13"/>
      <c r="AR2046" s="13"/>
      <c r="AS2046" s="13"/>
      <c r="AT2046" s="13"/>
      <c r="AU2046" s="13"/>
      <c r="AV2046" s="13"/>
      <c r="AW2046" s="13"/>
      <c r="AX2046" s="13"/>
      <c r="AY2046" s="13"/>
      <c r="AZ2046" s="13"/>
      <c r="BA2046" s="13"/>
      <c r="BB2046" s="13"/>
      <c r="BC2046" s="13"/>
      <c r="BD2046" s="13"/>
      <c r="BE2046" s="13"/>
      <c r="BF2046" s="13"/>
      <c r="BG2046" s="13"/>
    </row>
    <row r="2047" spans="1:59" x14ac:dyDescent="0.35">
      <c r="A2047" s="13"/>
      <c r="B2047" s="13"/>
      <c r="C2047" s="13"/>
      <c r="D2047" s="13"/>
      <c r="E2047" s="13"/>
      <c r="F2047" s="13"/>
      <c r="G2047" s="13"/>
      <c r="H2047" s="13"/>
      <c r="I2047" s="13"/>
      <c r="J2047" s="13"/>
      <c r="K2047" s="13"/>
      <c r="L2047" s="13"/>
      <c r="M2047" s="13"/>
      <c r="N2047" s="13"/>
      <c r="O2047" s="13"/>
      <c r="P2047" s="13"/>
      <c r="Q2047" s="13"/>
      <c r="R2047" s="13"/>
      <c r="S2047" s="13"/>
      <c r="T2047" s="13"/>
      <c r="U2047" s="13"/>
      <c r="V2047" s="13"/>
      <c r="W2047" s="13"/>
      <c r="X2047" s="13"/>
      <c r="Y2047" s="13"/>
      <c r="Z2047" s="13"/>
      <c r="AA2047" s="13"/>
      <c r="AB2047" s="13"/>
      <c r="AC2047" s="13"/>
      <c r="AD2047" s="13"/>
      <c r="AE2047" s="13"/>
      <c r="AF2047" s="13"/>
      <c r="AG2047" s="13"/>
      <c r="AH2047" s="13"/>
      <c r="AI2047" s="13"/>
      <c r="AJ2047" s="13"/>
      <c r="AK2047" s="13"/>
      <c r="AL2047" s="13"/>
      <c r="AM2047" s="13"/>
      <c r="AN2047" s="13"/>
      <c r="AO2047" s="13"/>
      <c r="AP2047" s="13"/>
      <c r="AQ2047" s="13"/>
      <c r="AR2047" s="13"/>
      <c r="AS2047" s="13"/>
      <c r="AT2047" s="13"/>
      <c r="AU2047" s="13"/>
      <c r="AV2047" s="13"/>
      <c r="AW2047" s="13"/>
      <c r="AX2047" s="13"/>
      <c r="AY2047" s="13"/>
      <c r="AZ2047" s="13"/>
      <c r="BA2047" s="13"/>
      <c r="BB2047" s="13"/>
      <c r="BC2047" s="13"/>
      <c r="BD2047" s="13"/>
      <c r="BE2047" s="13"/>
      <c r="BF2047" s="13"/>
      <c r="BG2047" s="13"/>
    </row>
    <row r="2048" spans="1:59" x14ac:dyDescent="0.35">
      <c r="A2048" s="13"/>
      <c r="B2048" s="13"/>
      <c r="C2048" s="13"/>
      <c r="D2048" s="13"/>
      <c r="E2048" s="13"/>
      <c r="F2048" s="13"/>
      <c r="G2048" s="13"/>
      <c r="H2048" s="13"/>
      <c r="I2048" s="13"/>
      <c r="J2048" s="13"/>
      <c r="K2048" s="13"/>
      <c r="L2048" s="13"/>
      <c r="M2048" s="13"/>
      <c r="N2048" s="13"/>
      <c r="O2048" s="13"/>
      <c r="P2048" s="13"/>
      <c r="Q2048" s="13"/>
      <c r="R2048" s="13"/>
      <c r="S2048" s="13"/>
      <c r="T2048" s="13"/>
      <c r="U2048" s="13"/>
      <c r="V2048" s="13"/>
      <c r="W2048" s="13"/>
      <c r="X2048" s="13"/>
      <c r="Y2048" s="13"/>
      <c r="Z2048" s="13"/>
      <c r="AA2048" s="13"/>
      <c r="AB2048" s="13"/>
      <c r="AC2048" s="13"/>
      <c r="AD2048" s="13"/>
      <c r="AE2048" s="13"/>
      <c r="AF2048" s="13"/>
      <c r="AG2048" s="13"/>
      <c r="AH2048" s="13"/>
      <c r="AI2048" s="13"/>
      <c r="AJ2048" s="13"/>
      <c r="AK2048" s="13"/>
      <c r="AL2048" s="13"/>
      <c r="AM2048" s="13"/>
      <c r="AN2048" s="13"/>
      <c r="AO2048" s="13"/>
      <c r="AP2048" s="13"/>
      <c r="AQ2048" s="13"/>
      <c r="AR2048" s="13"/>
      <c r="AS2048" s="13"/>
      <c r="AT2048" s="13"/>
      <c r="AU2048" s="13"/>
      <c r="AV2048" s="13"/>
      <c r="AW2048" s="13"/>
      <c r="AX2048" s="13"/>
      <c r="AY2048" s="13"/>
      <c r="AZ2048" s="13"/>
      <c r="BA2048" s="13"/>
      <c r="BB2048" s="13"/>
      <c r="BC2048" s="13"/>
      <c r="BD2048" s="13"/>
      <c r="BE2048" s="13"/>
      <c r="BF2048" s="13"/>
      <c r="BG2048" s="13"/>
    </row>
    <row r="2049" spans="1:59" x14ac:dyDescent="0.35">
      <c r="A2049" s="13"/>
      <c r="B2049" s="13"/>
      <c r="C2049" s="13"/>
      <c r="D2049" s="13"/>
      <c r="E2049" s="13"/>
      <c r="F2049" s="13"/>
      <c r="G2049" s="13"/>
      <c r="H2049" s="13"/>
      <c r="I2049" s="13"/>
      <c r="J2049" s="13"/>
      <c r="K2049" s="13"/>
      <c r="L2049" s="13"/>
      <c r="M2049" s="13"/>
      <c r="N2049" s="13"/>
      <c r="O2049" s="13"/>
      <c r="P2049" s="13"/>
      <c r="Q2049" s="13"/>
      <c r="R2049" s="13"/>
      <c r="S2049" s="13"/>
      <c r="T2049" s="13"/>
      <c r="U2049" s="13"/>
      <c r="V2049" s="13"/>
      <c r="W2049" s="13"/>
      <c r="X2049" s="13"/>
      <c r="Y2049" s="13"/>
      <c r="Z2049" s="13"/>
      <c r="AA2049" s="13"/>
      <c r="AB2049" s="13"/>
      <c r="AC2049" s="13"/>
      <c r="AD2049" s="13"/>
      <c r="AE2049" s="13"/>
      <c r="AF2049" s="13"/>
      <c r="AG2049" s="13"/>
      <c r="AH2049" s="13"/>
      <c r="AI2049" s="13"/>
      <c r="AJ2049" s="13"/>
      <c r="AK2049" s="13"/>
      <c r="AL2049" s="13"/>
      <c r="AM2049" s="13"/>
      <c r="AN2049" s="13"/>
      <c r="AO2049" s="13"/>
      <c r="AP2049" s="13"/>
      <c r="AQ2049" s="13"/>
      <c r="AR2049" s="13"/>
      <c r="AS2049" s="13"/>
      <c r="AT2049" s="13"/>
      <c r="AU2049" s="13"/>
      <c r="AV2049" s="13"/>
      <c r="AW2049" s="13"/>
      <c r="AX2049" s="13"/>
      <c r="AY2049" s="13"/>
      <c r="AZ2049" s="13"/>
      <c r="BA2049" s="13"/>
      <c r="BB2049" s="13"/>
      <c r="BC2049" s="13"/>
      <c r="BD2049" s="13"/>
      <c r="BE2049" s="13"/>
      <c r="BF2049" s="13"/>
      <c r="BG2049" s="13"/>
    </row>
    <row r="2050" spans="1:59" x14ac:dyDescent="0.35">
      <c r="A2050" s="13"/>
      <c r="B2050" s="13"/>
      <c r="C2050" s="13"/>
      <c r="D2050" s="13"/>
      <c r="E2050" s="13"/>
      <c r="F2050" s="13"/>
      <c r="G2050" s="13"/>
      <c r="H2050" s="13"/>
      <c r="I2050" s="13"/>
      <c r="J2050" s="13"/>
      <c r="K2050" s="13"/>
      <c r="L2050" s="13"/>
      <c r="M2050" s="13"/>
      <c r="N2050" s="13"/>
      <c r="O2050" s="13"/>
      <c r="P2050" s="13"/>
      <c r="Q2050" s="13"/>
      <c r="R2050" s="13"/>
      <c r="S2050" s="13"/>
      <c r="T2050" s="13"/>
      <c r="U2050" s="13"/>
      <c r="V2050" s="13"/>
      <c r="W2050" s="13"/>
      <c r="X2050" s="13"/>
      <c r="Y2050" s="13"/>
      <c r="Z2050" s="13"/>
      <c r="AA2050" s="13"/>
      <c r="AB2050" s="13"/>
      <c r="AC2050" s="13"/>
      <c r="AD2050" s="13"/>
      <c r="AE2050" s="13"/>
      <c r="AF2050" s="13"/>
      <c r="AG2050" s="13"/>
      <c r="AH2050" s="13"/>
      <c r="AI2050" s="13"/>
      <c r="AJ2050" s="13"/>
      <c r="AK2050" s="13"/>
      <c r="AL2050" s="13"/>
      <c r="AM2050" s="13"/>
      <c r="AN2050" s="13"/>
      <c r="AO2050" s="13"/>
      <c r="AP2050" s="13"/>
      <c r="AQ2050" s="13"/>
      <c r="AR2050" s="13"/>
      <c r="AS2050" s="13"/>
      <c r="AT2050" s="13"/>
      <c r="AU2050" s="13"/>
      <c r="AV2050" s="13"/>
      <c r="AW2050" s="13"/>
      <c r="AX2050" s="13"/>
      <c r="AY2050" s="13"/>
      <c r="AZ2050" s="13"/>
      <c r="BA2050" s="13"/>
      <c r="BB2050" s="13"/>
      <c r="BC2050" s="13"/>
      <c r="BD2050" s="13"/>
      <c r="BE2050" s="13"/>
      <c r="BF2050" s="13"/>
      <c r="BG2050" s="13"/>
    </row>
    <row r="2051" spans="1:59" x14ac:dyDescent="0.35">
      <c r="A2051" s="13"/>
      <c r="B2051" s="13"/>
      <c r="C2051" s="13"/>
      <c r="D2051" s="13"/>
      <c r="E2051" s="13"/>
      <c r="F2051" s="13"/>
      <c r="G2051" s="13"/>
      <c r="H2051" s="13"/>
      <c r="I2051" s="13"/>
      <c r="J2051" s="13"/>
      <c r="K2051" s="13"/>
      <c r="L2051" s="13"/>
      <c r="M2051" s="13"/>
      <c r="N2051" s="13"/>
      <c r="O2051" s="13"/>
      <c r="P2051" s="13"/>
      <c r="Q2051" s="13"/>
      <c r="R2051" s="13"/>
      <c r="S2051" s="13"/>
      <c r="T2051" s="13"/>
      <c r="U2051" s="13"/>
      <c r="V2051" s="13"/>
      <c r="W2051" s="13"/>
      <c r="X2051" s="13"/>
      <c r="Y2051" s="13"/>
      <c r="Z2051" s="13"/>
      <c r="AA2051" s="13"/>
      <c r="AB2051" s="13"/>
      <c r="AC2051" s="13"/>
      <c r="AD2051" s="13"/>
      <c r="AE2051" s="13"/>
      <c r="AF2051" s="13"/>
      <c r="AG2051" s="13"/>
      <c r="AH2051" s="13"/>
      <c r="AI2051" s="13"/>
      <c r="AJ2051" s="13"/>
      <c r="AK2051" s="13"/>
      <c r="AL2051" s="13"/>
      <c r="AM2051" s="13"/>
      <c r="AN2051" s="13"/>
      <c r="AO2051" s="13"/>
      <c r="AP2051" s="13"/>
      <c r="AQ2051" s="13"/>
      <c r="AR2051" s="13"/>
      <c r="AS2051" s="13"/>
      <c r="AT2051" s="13"/>
      <c r="AU2051" s="13"/>
      <c r="AV2051" s="13"/>
      <c r="AW2051" s="13"/>
      <c r="AX2051" s="13"/>
      <c r="AY2051" s="13"/>
      <c r="AZ2051" s="13"/>
      <c r="BA2051" s="13"/>
      <c r="BB2051" s="13"/>
      <c r="BC2051" s="13"/>
      <c r="BD2051" s="13"/>
      <c r="BE2051" s="13"/>
      <c r="BF2051" s="13"/>
      <c r="BG2051" s="13"/>
    </row>
    <row r="2052" spans="1:59" x14ac:dyDescent="0.35">
      <c r="A2052" s="13"/>
      <c r="B2052" s="13"/>
      <c r="C2052" s="13"/>
      <c r="D2052" s="13"/>
      <c r="E2052" s="13"/>
      <c r="F2052" s="13"/>
      <c r="G2052" s="13"/>
      <c r="H2052" s="13"/>
      <c r="I2052" s="13"/>
      <c r="J2052" s="13"/>
      <c r="K2052" s="13"/>
      <c r="L2052" s="13"/>
      <c r="M2052" s="13"/>
      <c r="N2052" s="13"/>
      <c r="O2052" s="13"/>
      <c r="P2052" s="13"/>
      <c r="Q2052" s="13"/>
      <c r="R2052" s="13"/>
      <c r="S2052" s="13"/>
      <c r="T2052" s="13"/>
      <c r="U2052" s="13"/>
      <c r="V2052" s="13"/>
      <c r="W2052" s="13"/>
      <c r="X2052" s="13"/>
      <c r="Y2052" s="13"/>
      <c r="Z2052" s="13"/>
      <c r="AA2052" s="13"/>
      <c r="AB2052" s="13"/>
      <c r="AC2052" s="13"/>
      <c r="AD2052" s="13"/>
      <c r="AE2052" s="13"/>
      <c r="AF2052" s="13"/>
      <c r="AG2052" s="13"/>
      <c r="AH2052" s="13"/>
      <c r="AI2052" s="13"/>
      <c r="AJ2052" s="13"/>
      <c r="AK2052" s="13"/>
      <c r="AL2052" s="13"/>
      <c r="AM2052" s="13"/>
      <c r="AN2052" s="13"/>
      <c r="AO2052" s="13"/>
      <c r="AP2052" s="13"/>
      <c r="AQ2052" s="13"/>
      <c r="AR2052" s="13"/>
      <c r="AS2052" s="13"/>
      <c r="AT2052" s="13"/>
      <c r="AU2052" s="13"/>
      <c r="AV2052" s="13"/>
      <c r="AW2052" s="13"/>
      <c r="AX2052" s="13"/>
      <c r="AY2052" s="13"/>
      <c r="AZ2052" s="13"/>
      <c r="BA2052" s="13"/>
      <c r="BB2052" s="13"/>
      <c r="BC2052" s="13"/>
      <c r="BD2052" s="13"/>
      <c r="BE2052" s="13"/>
      <c r="BF2052" s="13"/>
      <c r="BG2052" s="13"/>
    </row>
    <row r="2053" spans="1:59" x14ac:dyDescent="0.35">
      <c r="A2053" s="13"/>
      <c r="B2053" s="13"/>
      <c r="C2053" s="13"/>
      <c r="D2053" s="13"/>
      <c r="E2053" s="13"/>
      <c r="F2053" s="13"/>
      <c r="G2053" s="13"/>
      <c r="H2053" s="13"/>
      <c r="I2053" s="13"/>
      <c r="J2053" s="13"/>
      <c r="K2053" s="13"/>
      <c r="L2053" s="13"/>
      <c r="M2053" s="13"/>
      <c r="N2053" s="13"/>
      <c r="O2053" s="13"/>
      <c r="P2053" s="13"/>
      <c r="Q2053" s="13"/>
      <c r="R2053" s="13"/>
      <c r="S2053" s="13"/>
      <c r="T2053" s="13"/>
      <c r="U2053" s="13"/>
      <c r="V2053" s="13"/>
      <c r="W2053" s="13"/>
      <c r="X2053" s="13"/>
      <c r="Y2053" s="13"/>
      <c r="Z2053" s="13"/>
      <c r="AA2053" s="13"/>
      <c r="AB2053" s="13"/>
      <c r="AC2053" s="13"/>
      <c r="AD2053" s="13"/>
      <c r="AE2053" s="13"/>
      <c r="AF2053" s="13"/>
      <c r="AG2053" s="13"/>
      <c r="AH2053" s="13"/>
      <c r="AI2053" s="13"/>
      <c r="AJ2053" s="13"/>
      <c r="AK2053" s="13"/>
      <c r="AL2053" s="13"/>
      <c r="AM2053" s="13"/>
      <c r="AN2053" s="13"/>
      <c r="AO2053" s="13"/>
      <c r="AP2053" s="13"/>
      <c r="AQ2053" s="13"/>
      <c r="AR2053" s="13"/>
      <c r="AS2053" s="13"/>
      <c r="AT2053" s="13"/>
      <c r="AU2053" s="13"/>
      <c r="AV2053" s="13"/>
      <c r="AW2053" s="13"/>
      <c r="AX2053" s="13"/>
      <c r="AY2053" s="13"/>
      <c r="AZ2053" s="13"/>
      <c r="BA2053" s="13"/>
      <c r="BB2053" s="13"/>
      <c r="BC2053" s="13"/>
      <c r="BD2053" s="13"/>
      <c r="BE2053" s="13"/>
      <c r="BF2053" s="13"/>
      <c r="BG2053" s="13"/>
    </row>
    <row r="2054" spans="1:59" x14ac:dyDescent="0.35">
      <c r="A2054" s="13"/>
      <c r="B2054" s="13"/>
      <c r="C2054" s="13"/>
      <c r="D2054" s="13"/>
      <c r="E2054" s="13"/>
      <c r="F2054" s="13"/>
      <c r="G2054" s="13"/>
      <c r="H2054" s="13"/>
      <c r="I2054" s="13"/>
      <c r="J2054" s="13"/>
      <c r="K2054" s="13"/>
      <c r="L2054" s="13"/>
      <c r="M2054" s="13"/>
      <c r="N2054" s="13"/>
      <c r="O2054" s="13"/>
      <c r="P2054" s="13"/>
      <c r="Q2054" s="13"/>
      <c r="R2054" s="13"/>
      <c r="S2054" s="13"/>
      <c r="T2054" s="13"/>
      <c r="U2054" s="13"/>
      <c r="V2054" s="13"/>
      <c r="W2054" s="13"/>
      <c r="X2054" s="13"/>
      <c r="Y2054" s="13"/>
      <c r="Z2054" s="13"/>
      <c r="AA2054" s="13"/>
      <c r="AB2054" s="13"/>
      <c r="AC2054" s="13"/>
      <c r="AD2054" s="13"/>
      <c r="AE2054" s="13"/>
      <c r="AF2054" s="13"/>
      <c r="AG2054" s="13"/>
      <c r="AH2054" s="13"/>
      <c r="AI2054" s="13"/>
      <c r="AJ2054" s="13"/>
      <c r="AK2054" s="13"/>
      <c r="AL2054" s="13"/>
      <c r="AM2054" s="13"/>
      <c r="AN2054" s="13"/>
      <c r="AO2054" s="13"/>
      <c r="AP2054" s="13"/>
      <c r="AQ2054" s="13"/>
      <c r="AR2054" s="13"/>
      <c r="AS2054" s="13"/>
      <c r="AT2054" s="13"/>
      <c r="AU2054" s="13"/>
      <c r="AV2054" s="13"/>
      <c r="AW2054" s="13"/>
      <c r="AX2054" s="13"/>
      <c r="AY2054" s="13"/>
      <c r="AZ2054" s="13"/>
      <c r="BA2054" s="13"/>
      <c r="BB2054" s="13"/>
      <c r="BC2054" s="13"/>
      <c r="BD2054" s="13"/>
      <c r="BE2054" s="13"/>
      <c r="BF2054" s="13"/>
      <c r="BG2054" s="13"/>
    </row>
    <row r="2055" spans="1:59" x14ac:dyDescent="0.35">
      <c r="A2055" s="13"/>
      <c r="B2055" s="13"/>
      <c r="C2055" s="13"/>
      <c r="D2055" s="13"/>
      <c r="E2055" s="13"/>
      <c r="F2055" s="13"/>
      <c r="G2055" s="13"/>
      <c r="H2055" s="13"/>
      <c r="I2055" s="13"/>
      <c r="J2055" s="13"/>
      <c r="K2055" s="13"/>
      <c r="L2055" s="13"/>
      <c r="M2055" s="13"/>
      <c r="N2055" s="13"/>
      <c r="O2055" s="13"/>
      <c r="P2055" s="13"/>
      <c r="Q2055" s="13"/>
      <c r="R2055" s="13"/>
      <c r="S2055" s="13"/>
      <c r="T2055" s="13"/>
      <c r="U2055" s="13"/>
      <c r="V2055" s="13"/>
      <c r="W2055" s="13"/>
      <c r="X2055" s="13"/>
      <c r="Y2055" s="13"/>
      <c r="Z2055" s="13"/>
      <c r="AA2055" s="13"/>
      <c r="AB2055" s="13"/>
      <c r="AC2055" s="13"/>
      <c r="AD2055" s="13"/>
      <c r="AE2055" s="13"/>
      <c r="AF2055" s="13"/>
      <c r="AG2055" s="13"/>
      <c r="AH2055" s="13"/>
      <c r="AI2055" s="13"/>
      <c r="AJ2055" s="13"/>
      <c r="AK2055" s="13"/>
      <c r="AL2055" s="13"/>
      <c r="AM2055" s="13"/>
      <c r="AN2055" s="13"/>
      <c r="AO2055" s="13"/>
      <c r="AP2055" s="13"/>
      <c r="AQ2055" s="13"/>
      <c r="AR2055" s="13"/>
      <c r="AS2055" s="13"/>
      <c r="AT2055" s="13"/>
      <c r="AU2055" s="13"/>
      <c r="AV2055" s="13"/>
      <c r="AW2055" s="13"/>
      <c r="AX2055" s="13"/>
      <c r="AY2055" s="13"/>
      <c r="AZ2055" s="13"/>
      <c r="BA2055" s="13"/>
      <c r="BB2055" s="13"/>
      <c r="BC2055" s="13"/>
      <c r="BD2055" s="13"/>
      <c r="BE2055" s="13"/>
      <c r="BF2055" s="13"/>
      <c r="BG2055" s="13"/>
    </row>
    <row r="2056" spans="1:59" x14ac:dyDescent="0.35">
      <c r="A2056" s="13"/>
      <c r="B2056" s="13"/>
      <c r="C2056" s="13"/>
      <c r="D2056" s="13"/>
      <c r="E2056" s="13"/>
      <c r="F2056" s="13"/>
      <c r="G2056" s="13"/>
      <c r="H2056" s="13"/>
      <c r="I2056" s="13"/>
      <c r="J2056" s="13"/>
      <c r="K2056" s="13"/>
      <c r="L2056" s="13"/>
      <c r="M2056" s="13"/>
      <c r="N2056" s="13"/>
      <c r="O2056" s="13"/>
      <c r="P2056" s="13"/>
      <c r="Q2056" s="13"/>
      <c r="R2056" s="13"/>
      <c r="S2056" s="13"/>
      <c r="T2056" s="13"/>
      <c r="U2056" s="13"/>
      <c r="V2056" s="13"/>
      <c r="W2056" s="13"/>
      <c r="X2056" s="13"/>
      <c r="Y2056" s="13"/>
      <c r="Z2056" s="13"/>
      <c r="AA2056" s="13"/>
      <c r="AB2056" s="13"/>
      <c r="AC2056" s="13"/>
      <c r="AD2056" s="13"/>
      <c r="AE2056" s="13"/>
      <c r="AF2056" s="13"/>
      <c r="AG2056" s="13"/>
      <c r="AH2056" s="13"/>
      <c r="AI2056" s="13"/>
      <c r="AJ2056" s="13"/>
      <c r="AK2056" s="13"/>
      <c r="AL2056" s="13"/>
      <c r="AM2056" s="13"/>
      <c r="AN2056" s="13"/>
      <c r="AO2056" s="13"/>
      <c r="AP2056" s="13"/>
      <c r="AQ2056" s="13"/>
      <c r="AR2056" s="13"/>
      <c r="AS2056" s="13"/>
      <c r="AT2056" s="13"/>
      <c r="AU2056" s="13"/>
      <c r="AV2056" s="13"/>
      <c r="AW2056" s="13"/>
      <c r="AX2056" s="13"/>
      <c r="AY2056" s="13"/>
      <c r="AZ2056" s="13"/>
      <c r="BA2056" s="13"/>
      <c r="BB2056" s="13"/>
      <c r="BC2056" s="13"/>
      <c r="BD2056" s="13"/>
      <c r="BE2056" s="13"/>
      <c r="BF2056" s="13"/>
      <c r="BG2056" s="13"/>
    </row>
    <row r="2057" spans="1:59" x14ac:dyDescent="0.35">
      <c r="A2057" s="13"/>
      <c r="B2057" s="13"/>
      <c r="C2057" s="13"/>
      <c r="D2057" s="13"/>
      <c r="E2057" s="13"/>
      <c r="F2057" s="13"/>
      <c r="G2057" s="13"/>
      <c r="H2057" s="13"/>
      <c r="I2057" s="13"/>
      <c r="J2057" s="13"/>
      <c r="K2057" s="13"/>
      <c r="L2057" s="13"/>
      <c r="M2057" s="13"/>
      <c r="N2057" s="13"/>
      <c r="O2057" s="13"/>
      <c r="P2057" s="13"/>
      <c r="Q2057" s="13"/>
      <c r="R2057" s="13"/>
      <c r="S2057" s="13"/>
      <c r="T2057" s="13"/>
      <c r="U2057" s="13"/>
      <c r="V2057" s="13"/>
      <c r="W2057" s="13"/>
      <c r="X2057" s="13"/>
      <c r="Y2057" s="13"/>
      <c r="Z2057" s="13"/>
      <c r="AA2057" s="13"/>
      <c r="AB2057" s="13"/>
      <c r="AC2057" s="13"/>
      <c r="AD2057" s="13"/>
      <c r="AE2057" s="13"/>
      <c r="AF2057" s="13"/>
      <c r="AG2057" s="13"/>
      <c r="AH2057" s="13"/>
      <c r="AI2057" s="13"/>
      <c r="AJ2057" s="13"/>
      <c r="AK2057" s="13"/>
      <c r="AL2057" s="13"/>
      <c r="AM2057" s="13"/>
      <c r="AN2057" s="13"/>
      <c r="AO2057" s="13"/>
      <c r="AP2057" s="13"/>
      <c r="AQ2057" s="13"/>
      <c r="AR2057" s="13"/>
      <c r="AS2057" s="13"/>
      <c r="AT2057" s="13"/>
      <c r="AU2057" s="13"/>
      <c r="AV2057" s="13"/>
      <c r="AW2057" s="13"/>
      <c r="AX2057" s="13"/>
      <c r="AY2057" s="13"/>
      <c r="AZ2057" s="13"/>
      <c r="BA2057" s="13"/>
      <c r="BB2057" s="13"/>
      <c r="BC2057" s="13"/>
      <c r="BD2057" s="13"/>
      <c r="BE2057" s="13"/>
      <c r="BF2057" s="13"/>
      <c r="BG2057" s="13"/>
    </row>
    <row r="2058" spans="1:59" x14ac:dyDescent="0.35">
      <c r="A2058" s="13"/>
      <c r="B2058" s="13"/>
      <c r="C2058" s="13"/>
      <c r="D2058" s="13"/>
      <c r="E2058" s="13"/>
      <c r="F2058" s="13"/>
      <c r="G2058" s="13"/>
      <c r="H2058" s="13"/>
      <c r="I2058" s="13"/>
      <c r="J2058" s="13"/>
      <c r="K2058" s="13"/>
      <c r="L2058" s="13"/>
      <c r="M2058" s="13"/>
      <c r="N2058" s="13"/>
      <c r="O2058" s="13"/>
      <c r="P2058" s="13"/>
      <c r="Q2058" s="13"/>
      <c r="R2058" s="13"/>
      <c r="S2058" s="13"/>
      <c r="T2058" s="13"/>
      <c r="U2058" s="13"/>
      <c r="V2058" s="13"/>
      <c r="W2058" s="13"/>
      <c r="X2058" s="13"/>
      <c r="Y2058" s="13"/>
      <c r="Z2058" s="13"/>
      <c r="AA2058" s="13"/>
      <c r="AB2058" s="13"/>
      <c r="AC2058" s="13"/>
      <c r="AD2058" s="13"/>
      <c r="AE2058" s="13"/>
      <c r="AF2058" s="13"/>
      <c r="AG2058" s="13"/>
      <c r="AH2058" s="13"/>
      <c r="AI2058" s="13"/>
      <c r="AJ2058" s="13"/>
      <c r="AK2058" s="13"/>
      <c r="AL2058" s="13"/>
      <c r="AM2058" s="13"/>
      <c r="AN2058" s="13"/>
      <c r="AO2058" s="13"/>
      <c r="AP2058" s="13"/>
      <c r="AQ2058" s="13"/>
      <c r="AR2058" s="13"/>
      <c r="AS2058" s="13"/>
      <c r="AT2058" s="13"/>
      <c r="AU2058" s="13"/>
      <c r="AV2058" s="13"/>
      <c r="AW2058" s="13"/>
      <c r="AX2058" s="13"/>
      <c r="AY2058" s="13"/>
      <c r="AZ2058" s="13"/>
      <c r="BA2058" s="13"/>
      <c r="BB2058" s="13"/>
      <c r="BC2058" s="13"/>
      <c r="BD2058" s="13"/>
      <c r="BE2058" s="13"/>
      <c r="BF2058" s="13"/>
      <c r="BG2058" s="13"/>
    </row>
    <row r="2059" spans="1:59" x14ac:dyDescent="0.35">
      <c r="A2059" s="13"/>
      <c r="B2059" s="13"/>
      <c r="C2059" s="13"/>
      <c r="D2059" s="13"/>
      <c r="E2059" s="13"/>
      <c r="F2059" s="13"/>
      <c r="G2059" s="13"/>
      <c r="H2059" s="13"/>
      <c r="I2059" s="13"/>
      <c r="J2059" s="13"/>
      <c r="K2059" s="13"/>
      <c r="L2059" s="13"/>
      <c r="M2059" s="13"/>
      <c r="N2059" s="13"/>
      <c r="O2059" s="13"/>
      <c r="P2059" s="13"/>
      <c r="Q2059" s="13"/>
      <c r="R2059" s="13"/>
      <c r="S2059" s="13"/>
      <c r="T2059" s="13"/>
      <c r="U2059" s="13"/>
      <c r="V2059" s="13"/>
      <c r="W2059" s="13"/>
      <c r="X2059" s="13"/>
      <c r="Y2059" s="13"/>
      <c r="Z2059" s="13"/>
      <c r="AA2059" s="13"/>
      <c r="AB2059" s="13"/>
      <c r="AC2059" s="13"/>
      <c r="AD2059" s="13"/>
      <c r="AE2059" s="13"/>
      <c r="AF2059" s="13"/>
      <c r="AG2059" s="13"/>
      <c r="AH2059" s="13"/>
      <c r="AI2059" s="13"/>
      <c r="AJ2059" s="13"/>
      <c r="AK2059" s="13"/>
      <c r="AL2059" s="13"/>
      <c r="AM2059" s="13"/>
      <c r="AN2059" s="13"/>
      <c r="AO2059" s="13"/>
      <c r="AP2059" s="13"/>
      <c r="AQ2059" s="13"/>
      <c r="AR2059" s="13"/>
      <c r="AS2059" s="13"/>
      <c r="AT2059" s="13"/>
      <c r="AU2059" s="13"/>
      <c r="AV2059" s="13"/>
      <c r="AW2059" s="13"/>
      <c r="AX2059" s="13"/>
      <c r="AY2059" s="13"/>
      <c r="AZ2059" s="13"/>
      <c r="BA2059" s="13"/>
      <c r="BB2059" s="13"/>
      <c r="BC2059" s="13"/>
      <c r="BD2059" s="13"/>
      <c r="BE2059" s="13"/>
      <c r="BF2059" s="13"/>
      <c r="BG2059" s="13"/>
    </row>
    <row r="2060" spans="1:59" x14ac:dyDescent="0.35">
      <c r="A2060" s="13"/>
      <c r="B2060" s="13"/>
      <c r="C2060" s="13"/>
      <c r="D2060" s="13"/>
      <c r="E2060" s="13"/>
      <c r="F2060" s="13"/>
      <c r="G2060" s="13"/>
      <c r="H2060" s="13"/>
      <c r="I2060" s="13"/>
      <c r="J2060" s="13"/>
      <c r="K2060" s="13"/>
      <c r="L2060" s="13"/>
      <c r="M2060" s="13"/>
      <c r="N2060" s="13"/>
      <c r="O2060" s="13"/>
      <c r="P2060" s="13"/>
      <c r="Q2060" s="13"/>
      <c r="R2060" s="13"/>
      <c r="S2060" s="13"/>
      <c r="T2060" s="13"/>
      <c r="U2060" s="13"/>
      <c r="V2060" s="13"/>
      <c r="W2060" s="13"/>
      <c r="X2060" s="13"/>
      <c r="Y2060" s="13"/>
      <c r="Z2060" s="13"/>
      <c r="AA2060" s="13"/>
      <c r="AB2060" s="13"/>
      <c r="AC2060" s="13"/>
      <c r="AD2060" s="13"/>
      <c r="AE2060" s="13"/>
      <c r="AF2060" s="13"/>
      <c r="AG2060" s="13"/>
      <c r="AH2060" s="13"/>
      <c r="AI2060" s="13"/>
      <c r="AJ2060" s="13"/>
      <c r="AK2060" s="13"/>
      <c r="AL2060" s="13"/>
      <c r="AM2060" s="13"/>
      <c r="AN2060" s="13"/>
      <c r="AO2060" s="13"/>
      <c r="AP2060" s="13"/>
      <c r="AQ2060" s="13"/>
      <c r="AR2060" s="13"/>
      <c r="AS2060" s="13"/>
      <c r="AT2060" s="13"/>
      <c r="AU2060" s="13"/>
      <c r="AV2060" s="13"/>
      <c r="AW2060" s="13"/>
      <c r="AX2060" s="13"/>
      <c r="AY2060" s="13"/>
      <c r="AZ2060" s="13"/>
      <c r="BA2060" s="13"/>
      <c r="BB2060" s="13"/>
      <c r="BC2060" s="13"/>
      <c r="BD2060" s="13"/>
      <c r="BE2060" s="13"/>
      <c r="BF2060" s="13"/>
      <c r="BG2060" s="13"/>
    </row>
    <row r="2061" spans="1:59" x14ac:dyDescent="0.35">
      <c r="A2061" s="13"/>
      <c r="B2061" s="13"/>
      <c r="C2061" s="13"/>
      <c r="D2061" s="13"/>
      <c r="E2061" s="13"/>
      <c r="F2061" s="13"/>
      <c r="G2061" s="13"/>
      <c r="H2061" s="13"/>
      <c r="I2061" s="13"/>
      <c r="J2061" s="13"/>
      <c r="K2061" s="13"/>
      <c r="L2061" s="13"/>
      <c r="M2061" s="13"/>
      <c r="N2061" s="13"/>
      <c r="O2061" s="13"/>
      <c r="P2061" s="13"/>
      <c r="Q2061" s="13"/>
      <c r="R2061" s="13"/>
      <c r="S2061" s="13"/>
      <c r="T2061" s="13"/>
      <c r="U2061" s="13"/>
      <c r="V2061" s="13"/>
      <c r="W2061" s="13"/>
      <c r="X2061" s="13"/>
      <c r="Y2061" s="13"/>
      <c r="Z2061" s="13"/>
      <c r="AA2061" s="13"/>
      <c r="AB2061" s="13"/>
      <c r="AC2061" s="13"/>
      <c r="AD2061" s="13"/>
      <c r="AE2061" s="13"/>
      <c r="AF2061" s="13"/>
      <c r="AG2061" s="13"/>
      <c r="AH2061" s="13"/>
      <c r="AI2061" s="13"/>
      <c r="AJ2061" s="13"/>
      <c r="AK2061" s="13"/>
      <c r="AL2061" s="13"/>
      <c r="AM2061" s="13"/>
      <c r="AN2061" s="13"/>
      <c r="AO2061" s="13"/>
      <c r="AP2061" s="13"/>
      <c r="AQ2061" s="13"/>
      <c r="AR2061" s="13"/>
      <c r="AS2061" s="13"/>
      <c r="AT2061" s="13"/>
      <c r="AU2061" s="13"/>
      <c r="AV2061" s="13"/>
      <c r="AW2061" s="13"/>
      <c r="AX2061" s="13"/>
      <c r="AY2061" s="13"/>
      <c r="AZ2061" s="13"/>
      <c r="BA2061" s="13"/>
      <c r="BB2061" s="13"/>
      <c r="BC2061" s="13"/>
      <c r="BD2061" s="13"/>
      <c r="BE2061" s="13"/>
      <c r="BF2061" s="13"/>
      <c r="BG2061" s="13"/>
    </row>
    <row r="2062" spans="1:59" x14ac:dyDescent="0.35">
      <c r="A2062" s="13"/>
      <c r="B2062" s="13"/>
      <c r="C2062" s="13"/>
      <c r="D2062" s="13"/>
      <c r="E2062" s="13"/>
      <c r="F2062" s="13"/>
      <c r="G2062" s="13"/>
      <c r="H2062" s="13"/>
      <c r="I2062" s="13"/>
      <c r="J2062" s="13"/>
      <c r="K2062" s="13"/>
      <c r="L2062" s="13"/>
      <c r="M2062" s="13"/>
      <c r="N2062" s="13"/>
      <c r="O2062" s="13"/>
      <c r="P2062" s="13"/>
      <c r="Q2062" s="13"/>
      <c r="R2062" s="13"/>
      <c r="S2062" s="13"/>
      <c r="T2062" s="13"/>
      <c r="U2062" s="13"/>
      <c r="V2062" s="13"/>
      <c r="W2062" s="13"/>
      <c r="X2062" s="13"/>
      <c r="Y2062" s="13"/>
      <c r="Z2062" s="13"/>
      <c r="AA2062" s="13"/>
      <c r="AB2062" s="13"/>
      <c r="AC2062" s="13"/>
      <c r="AD2062" s="13"/>
      <c r="AE2062" s="13"/>
      <c r="AF2062" s="13"/>
      <c r="AG2062" s="13"/>
      <c r="AH2062" s="13"/>
      <c r="AI2062" s="13"/>
      <c r="AJ2062" s="13"/>
      <c r="AK2062" s="13"/>
      <c r="AL2062" s="13"/>
      <c r="AM2062" s="13"/>
      <c r="AN2062" s="13"/>
      <c r="AO2062" s="13"/>
      <c r="AP2062" s="13"/>
      <c r="AQ2062" s="13"/>
      <c r="AR2062" s="13"/>
      <c r="AS2062" s="13"/>
      <c r="AT2062" s="13"/>
      <c r="AU2062" s="13"/>
      <c r="AV2062" s="13"/>
      <c r="AW2062" s="13"/>
      <c r="AX2062" s="13"/>
      <c r="AY2062" s="13"/>
      <c r="AZ2062" s="13"/>
      <c r="BA2062" s="13"/>
      <c r="BB2062" s="13"/>
      <c r="BC2062" s="13"/>
      <c r="BD2062" s="13"/>
      <c r="BE2062" s="13"/>
      <c r="BF2062" s="13"/>
      <c r="BG2062" s="13"/>
    </row>
    <row r="2063" spans="1:59" x14ac:dyDescent="0.35">
      <c r="A2063" s="13"/>
      <c r="B2063" s="13"/>
      <c r="C2063" s="13"/>
      <c r="D2063" s="13"/>
      <c r="E2063" s="13"/>
      <c r="F2063" s="13"/>
      <c r="G2063" s="13"/>
      <c r="H2063" s="13"/>
      <c r="I2063" s="13"/>
      <c r="J2063" s="13"/>
      <c r="K2063" s="13"/>
      <c r="L2063" s="13"/>
      <c r="M2063" s="13"/>
      <c r="N2063" s="13"/>
      <c r="O2063" s="13"/>
      <c r="P2063" s="13"/>
      <c r="Q2063" s="13"/>
      <c r="R2063" s="13"/>
      <c r="S2063" s="13"/>
      <c r="T2063" s="13"/>
      <c r="U2063" s="13"/>
      <c r="V2063" s="13"/>
      <c r="W2063" s="13"/>
      <c r="X2063" s="13"/>
      <c r="Y2063" s="13"/>
      <c r="Z2063" s="13"/>
      <c r="AA2063" s="13"/>
      <c r="AB2063" s="13"/>
      <c r="AC2063" s="13"/>
      <c r="AD2063" s="13"/>
      <c r="AE2063" s="13"/>
      <c r="AF2063" s="13"/>
      <c r="AG2063" s="13"/>
      <c r="AH2063" s="13"/>
      <c r="AI2063" s="13"/>
      <c r="AJ2063" s="13"/>
      <c r="AK2063" s="13"/>
      <c r="AL2063" s="13"/>
      <c r="AM2063" s="13"/>
      <c r="AN2063" s="13"/>
      <c r="AO2063" s="13"/>
      <c r="AP2063" s="13"/>
      <c r="AQ2063" s="13"/>
      <c r="AR2063" s="13"/>
      <c r="AS2063" s="13"/>
      <c r="AT2063" s="13"/>
      <c r="AU2063" s="13"/>
      <c r="AV2063" s="13"/>
      <c r="AW2063" s="13"/>
      <c r="AX2063" s="13"/>
      <c r="AY2063" s="13"/>
      <c r="AZ2063" s="13"/>
      <c r="BA2063" s="13"/>
      <c r="BB2063" s="13"/>
      <c r="BC2063" s="13"/>
      <c r="BD2063" s="13"/>
      <c r="BE2063" s="13"/>
      <c r="BF2063" s="13"/>
      <c r="BG2063" s="13"/>
    </row>
    <row r="2064" spans="1:59" x14ac:dyDescent="0.35">
      <c r="A2064" s="13"/>
      <c r="B2064" s="13"/>
      <c r="C2064" s="13"/>
      <c r="D2064" s="13"/>
      <c r="E2064" s="13"/>
      <c r="F2064" s="13"/>
      <c r="G2064" s="13"/>
      <c r="H2064" s="13"/>
      <c r="I2064" s="13"/>
      <c r="J2064" s="13"/>
      <c r="K2064" s="13"/>
      <c r="L2064" s="13"/>
      <c r="M2064" s="13"/>
      <c r="N2064" s="13"/>
      <c r="O2064" s="13"/>
      <c r="P2064" s="13"/>
      <c r="Q2064" s="13"/>
      <c r="R2064" s="13"/>
      <c r="S2064" s="13"/>
      <c r="T2064" s="13"/>
      <c r="U2064" s="13"/>
      <c r="V2064" s="13"/>
      <c r="W2064" s="13"/>
      <c r="X2064" s="13"/>
      <c r="Y2064" s="13"/>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c r="BC2064" s="13"/>
      <c r="BD2064" s="13"/>
      <c r="BE2064" s="13"/>
      <c r="BF2064" s="13"/>
      <c r="BG2064" s="13"/>
    </row>
    <row r="2065" spans="1:59" x14ac:dyDescent="0.35">
      <c r="A2065" s="13"/>
      <c r="B2065" s="13"/>
      <c r="C2065" s="13"/>
      <c r="D2065" s="13"/>
      <c r="E2065" s="13"/>
      <c r="F2065" s="13"/>
      <c r="G2065" s="13"/>
      <c r="H2065" s="13"/>
      <c r="I2065" s="13"/>
      <c r="J2065" s="13"/>
      <c r="K2065" s="13"/>
      <c r="L2065" s="13"/>
      <c r="M2065" s="13"/>
      <c r="N2065" s="13"/>
      <c r="O2065" s="13"/>
      <c r="P2065" s="13"/>
      <c r="Q2065" s="13"/>
      <c r="R2065" s="13"/>
      <c r="S2065" s="13"/>
      <c r="T2065" s="13"/>
      <c r="U2065" s="13"/>
      <c r="V2065" s="13"/>
      <c r="W2065" s="13"/>
      <c r="X2065" s="13"/>
      <c r="Y2065" s="13"/>
      <c r="Z2065" s="13"/>
      <c r="AA2065" s="13"/>
      <c r="AB2065" s="13"/>
      <c r="AC2065" s="13"/>
      <c r="AD2065" s="13"/>
      <c r="AE2065" s="13"/>
      <c r="AF2065" s="13"/>
      <c r="AG2065" s="13"/>
      <c r="AH2065" s="13"/>
      <c r="AI2065" s="13"/>
      <c r="AJ2065" s="13"/>
      <c r="AK2065" s="13"/>
      <c r="AL2065" s="13"/>
      <c r="AM2065" s="13"/>
      <c r="AN2065" s="13"/>
      <c r="AO2065" s="13"/>
      <c r="AP2065" s="13"/>
      <c r="AQ2065" s="13"/>
      <c r="AR2065" s="13"/>
      <c r="AS2065" s="13"/>
      <c r="AT2065" s="13"/>
      <c r="AU2065" s="13"/>
      <c r="AV2065" s="13"/>
      <c r="AW2065" s="13"/>
      <c r="AX2065" s="13"/>
      <c r="AY2065" s="13"/>
      <c r="AZ2065" s="13"/>
      <c r="BA2065" s="13"/>
      <c r="BB2065" s="13"/>
      <c r="BC2065" s="13"/>
      <c r="BD2065" s="13"/>
      <c r="BE2065" s="13"/>
      <c r="BF2065" s="13"/>
      <c r="BG2065" s="13"/>
    </row>
    <row r="2066" spans="1:59" x14ac:dyDescent="0.35">
      <c r="A2066" s="13"/>
      <c r="B2066" s="13"/>
      <c r="C2066" s="13"/>
      <c r="D2066" s="13"/>
      <c r="E2066" s="13"/>
      <c r="F2066" s="13"/>
      <c r="G2066" s="13"/>
      <c r="H2066" s="13"/>
      <c r="I2066" s="13"/>
      <c r="J2066" s="13"/>
      <c r="K2066" s="13"/>
      <c r="L2066" s="13"/>
      <c r="M2066" s="13"/>
      <c r="N2066" s="13"/>
      <c r="O2066" s="13"/>
      <c r="P2066" s="13"/>
      <c r="Q2066" s="13"/>
      <c r="R2066" s="13"/>
      <c r="S2066" s="13"/>
      <c r="T2066" s="13"/>
      <c r="U2066" s="13"/>
      <c r="V2066" s="13"/>
      <c r="W2066" s="13"/>
      <c r="X2066" s="13"/>
      <c r="Y2066" s="13"/>
      <c r="Z2066" s="13"/>
      <c r="AA2066" s="13"/>
      <c r="AB2066" s="13"/>
      <c r="AC2066" s="13"/>
      <c r="AD2066" s="13"/>
      <c r="AE2066" s="13"/>
      <c r="AF2066" s="13"/>
      <c r="AG2066" s="13"/>
      <c r="AH2066" s="13"/>
      <c r="AI2066" s="13"/>
      <c r="AJ2066" s="13"/>
      <c r="AK2066" s="13"/>
      <c r="AL2066" s="13"/>
      <c r="AM2066" s="13"/>
      <c r="AN2066" s="13"/>
      <c r="AO2066" s="13"/>
      <c r="AP2066" s="13"/>
      <c r="AQ2066" s="13"/>
      <c r="AR2066" s="13"/>
      <c r="AS2066" s="13"/>
      <c r="AT2066" s="13"/>
      <c r="AU2066" s="13"/>
      <c r="AV2066" s="13"/>
      <c r="AW2066" s="13"/>
      <c r="AX2066" s="13"/>
      <c r="AY2066" s="13"/>
      <c r="AZ2066" s="13"/>
      <c r="BA2066" s="13"/>
      <c r="BB2066" s="13"/>
      <c r="BC2066" s="13"/>
      <c r="BD2066" s="13"/>
      <c r="BE2066" s="13"/>
      <c r="BF2066" s="13"/>
      <c r="BG2066" s="13"/>
    </row>
    <row r="2067" spans="1:59" x14ac:dyDescent="0.35">
      <c r="A2067" s="13"/>
      <c r="B2067" s="13"/>
      <c r="C2067" s="13"/>
      <c r="D2067" s="13"/>
      <c r="E2067" s="13"/>
      <c r="F2067" s="13"/>
      <c r="G2067" s="13"/>
      <c r="H2067" s="13"/>
      <c r="I2067" s="13"/>
      <c r="J2067" s="13"/>
      <c r="K2067" s="13"/>
      <c r="L2067" s="13"/>
      <c r="M2067" s="13"/>
      <c r="N2067" s="13"/>
      <c r="O2067" s="13"/>
      <c r="P2067" s="13"/>
      <c r="Q2067" s="13"/>
      <c r="R2067" s="13"/>
      <c r="S2067" s="13"/>
      <c r="T2067" s="13"/>
      <c r="U2067" s="13"/>
      <c r="V2067" s="13"/>
      <c r="W2067" s="13"/>
      <c r="X2067" s="13"/>
      <c r="Y2067" s="13"/>
      <c r="Z2067" s="13"/>
      <c r="AA2067" s="13"/>
      <c r="AB2067" s="13"/>
      <c r="AC2067" s="13"/>
      <c r="AD2067" s="13"/>
      <c r="AE2067" s="13"/>
      <c r="AF2067" s="13"/>
      <c r="AG2067" s="13"/>
      <c r="AH2067" s="13"/>
      <c r="AI2067" s="13"/>
      <c r="AJ2067" s="13"/>
      <c r="AK2067" s="13"/>
      <c r="AL2067" s="13"/>
      <c r="AM2067" s="13"/>
      <c r="AN2067" s="13"/>
      <c r="AO2067" s="13"/>
      <c r="AP2067" s="13"/>
      <c r="AQ2067" s="13"/>
      <c r="AR2067" s="13"/>
      <c r="AS2067" s="13"/>
      <c r="AT2067" s="13"/>
      <c r="AU2067" s="13"/>
      <c r="AV2067" s="13"/>
      <c r="AW2067" s="13"/>
      <c r="AX2067" s="13"/>
      <c r="AY2067" s="13"/>
      <c r="AZ2067" s="13"/>
      <c r="BA2067" s="13"/>
      <c r="BB2067" s="13"/>
      <c r="BC2067" s="13"/>
      <c r="BD2067" s="13"/>
      <c r="BE2067" s="13"/>
      <c r="BF2067" s="13"/>
      <c r="BG2067" s="13"/>
    </row>
    <row r="2068" spans="1:59" x14ac:dyDescent="0.35">
      <c r="A2068" s="13"/>
      <c r="B2068" s="13"/>
      <c r="C2068" s="13"/>
      <c r="D2068" s="13"/>
      <c r="E2068" s="13"/>
      <c r="F2068" s="13"/>
      <c r="G2068" s="13"/>
      <c r="H2068" s="13"/>
      <c r="I2068" s="13"/>
      <c r="J2068" s="13"/>
      <c r="K2068" s="13"/>
      <c r="L2068" s="13"/>
      <c r="M2068" s="13"/>
      <c r="N2068" s="13"/>
      <c r="O2068" s="13"/>
      <c r="P2068" s="13"/>
      <c r="Q2068" s="13"/>
      <c r="R2068" s="13"/>
      <c r="S2068" s="13"/>
      <c r="T2068" s="13"/>
      <c r="U2068" s="13"/>
      <c r="V2068" s="13"/>
      <c r="W2068" s="13"/>
      <c r="X2068" s="13"/>
      <c r="Y2068" s="13"/>
      <c r="Z2068" s="13"/>
      <c r="AA2068" s="13"/>
      <c r="AB2068" s="13"/>
      <c r="AC2068" s="13"/>
      <c r="AD2068" s="13"/>
      <c r="AE2068" s="13"/>
      <c r="AF2068" s="13"/>
      <c r="AG2068" s="13"/>
      <c r="AH2068" s="13"/>
      <c r="AI2068" s="13"/>
      <c r="AJ2068" s="13"/>
      <c r="AK2068" s="13"/>
      <c r="AL2068" s="13"/>
      <c r="AM2068" s="13"/>
      <c r="AN2068" s="13"/>
      <c r="AO2068" s="13"/>
      <c r="AP2068" s="13"/>
      <c r="AQ2068" s="13"/>
      <c r="AR2068" s="13"/>
      <c r="AS2068" s="13"/>
      <c r="AT2068" s="13"/>
      <c r="AU2068" s="13"/>
      <c r="AV2068" s="13"/>
      <c r="AW2068" s="13"/>
      <c r="AX2068" s="13"/>
      <c r="AY2068" s="13"/>
      <c r="AZ2068" s="13"/>
      <c r="BA2068" s="13"/>
      <c r="BB2068" s="13"/>
      <c r="BC2068" s="13"/>
      <c r="BD2068" s="13"/>
      <c r="BE2068" s="13"/>
      <c r="BF2068" s="13"/>
      <c r="BG2068" s="13"/>
    </row>
    <row r="2069" spans="1:59" x14ac:dyDescent="0.35">
      <c r="A2069" s="13"/>
      <c r="B2069" s="13"/>
      <c r="C2069" s="13"/>
      <c r="D2069" s="13"/>
      <c r="E2069" s="13"/>
      <c r="F2069" s="13"/>
      <c r="G2069" s="13"/>
      <c r="H2069" s="13"/>
      <c r="I2069" s="13"/>
      <c r="J2069" s="13"/>
      <c r="K2069" s="13"/>
      <c r="L2069" s="13"/>
      <c r="M2069" s="13"/>
      <c r="N2069" s="13"/>
      <c r="O2069" s="13"/>
      <c r="P2069" s="13"/>
      <c r="Q2069" s="13"/>
      <c r="R2069" s="13"/>
      <c r="S2069" s="13"/>
      <c r="T2069" s="13"/>
      <c r="U2069" s="13"/>
      <c r="V2069" s="13"/>
      <c r="W2069" s="13"/>
      <c r="X2069" s="13"/>
      <c r="Y2069" s="13"/>
      <c r="Z2069" s="13"/>
      <c r="AA2069" s="13"/>
      <c r="AB2069" s="13"/>
      <c r="AC2069" s="13"/>
      <c r="AD2069" s="13"/>
      <c r="AE2069" s="13"/>
      <c r="AF2069" s="13"/>
      <c r="AG2069" s="13"/>
      <c r="AH2069" s="13"/>
      <c r="AI2069" s="13"/>
      <c r="AJ2069" s="13"/>
      <c r="AK2069" s="13"/>
      <c r="AL2069" s="13"/>
      <c r="AM2069" s="13"/>
      <c r="AN2069" s="13"/>
      <c r="AO2069" s="13"/>
      <c r="AP2069" s="13"/>
      <c r="AQ2069" s="13"/>
      <c r="AR2069" s="13"/>
      <c r="AS2069" s="13"/>
      <c r="AT2069" s="13"/>
      <c r="AU2069" s="13"/>
      <c r="AV2069" s="13"/>
      <c r="AW2069" s="13"/>
      <c r="AX2069" s="13"/>
      <c r="AY2069" s="13"/>
      <c r="AZ2069" s="13"/>
      <c r="BA2069" s="13"/>
      <c r="BB2069" s="13"/>
      <c r="BC2069" s="13"/>
      <c r="BD2069" s="13"/>
      <c r="BE2069" s="13"/>
      <c r="BF2069" s="13"/>
      <c r="BG2069" s="13"/>
    </row>
    <row r="2070" spans="1:59" x14ac:dyDescent="0.35">
      <c r="A2070" s="13"/>
      <c r="B2070" s="13"/>
      <c r="C2070" s="13"/>
      <c r="D2070" s="13"/>
      <c r="E2070" s="13"/>
      <c r="F2070" s="13"/>
      <c r="G2070" s="13"/>
      <c r="H2070" s="13"/>
      <c r="I2070" s="13"/>
      <c r="J2070" s="13"/>
      <c r="K2070" s="13"/>
      <c r="L2070" s="13"/>
      <c r="M2070" s="13"/>
      <c r="N2070" s="13"/>
      <c r="O2070" s="13"/>
      <c r="P2070" s="13"/>
      <c r="Q2070" s="13"/>
      <c r="R2070" s="13"/>
      <c r="S2070" s="13"/>
      <c r="T2070" s="13"/>
      <c r="U2070" s="13"/>
      <c r="V2070" s="13"/>
      <c r="W2070" s="13"/>
      <c r="X2070" s="13"/>
      <c r="Y2070" s="13"/>
      <c r="Z2070" s="13"/>
      <c r="AA2070" s="13"/>
      <c r="AB2070" s="13"/>
      <c r="AC2070" s="13"/>
      <c r="AD2070" s="13"/>
      <c r="AE2070" s="13"/>
      <c r="AF2070" s="13"/>
      <c r="AG2070" s="13"/>
      <c r="AH2070" s="13"/>
      <c r="AI2070" s="13"/>
      <c r="AJ2070" s="13"/>
      <c r="AK2070" s="13"/>
      <c r="AL2070" s="13"/>
      <c r="AM2070" s="13"/>
      <c r="AN2070" s="13"/>
      <c r="AO2070" s="13"/>
      <c r="AP2070" s="13"/>
      <c r="AQ2070" s="13"/>
      <c r="AR2070" s="13"/>
      <c r="AS2070" s="13"/>
      <c r="AT2070" s="13"/>
      <c r="AU2070" s="13"/>
      <c r="AV2070" s="13"/>
      <c r="AW2070" s="13"/>
      <c r="AX2070" s="13"/>
      <c r="AY2070" s="13"/>
      <c r="AZ2070" s="13"/>
      <c r="BA2070" s="13"/>
      <c r="BB2070" s="13"/>
      <c r="BC2070" s="13"/>
      <c r="BD2070" s="13"/>
      <c r="BE2070" s="13"/>
      <c r="BF2070" s="13"/>
      <c r="BG2070" s="13"/>
    </row>
    <row r="2071" spans="1:59" x14ac:dyDescent="0.35">
      <c r="A2071" s="13"/>
      <c r="B2071" s="13"/>
      <c r="C2071" s="13"/>
      <c r="D2071" s="13"/>
      <c r="E2071" s="13"/>
      <c r="F2071" s="13"/>
      <c r="G2071" s="13"/>
      <c r="H2071" s="13"/>
      <c r="I2071" s="13"/>
      <c r="J2071" s="13"/>
      <c r="K2071" s="13"/>
      <c r="L2071" s="13"/>
      <c r="M2071" s="13"/>
      <c r="N2071" s="13"/>
      <c r="O2071" s="13"/>
      <c r="P2071" s="13"/>
      <c r="Q2071" s="13"/>
      <c r="R2071" s="13"/>
      <c r="S2071" s="13"/>
      <c r="T2071" s="13"/>
      <c r="U2071" s="13"/>
      <c r="V2071" s="13"/>
      <c r="W2071" s="13"/>
      <c r="X2071" s="13"/>
      <c r="Y2071" s="13"/>
      <c r="Z2071" s="13"/>
      <c r="AA2071" s="13"/>
      <c r="AB2071" s="13"/>
      <c r="AC2071" s="13"/>
      <c r="AD2071" s="13"/>
      <c r="AE2071" s="13"/>
      <c r="AF2071" s="13"/>
      <c r="AG2071" s="13"/>
      <c r="AH2071" s="13"/>
      <c r="AI2071" s="13"/>
      <c r="AJ2071" s="13"/>
      <c r="AK2071" s="13"/>
      <c r="AL2071" s="13"/>
      <c r="AM2071" s="13"/>
      <c r="AN2071" s="13"/>
      <c r="AO2071" s="13"/>
      <c r="AP2071" s="13"/>
      <c r="AQ2071" s="13"/>
      <c r="AR2071" s="13"/>
      <c r="AS2071" s="13"/>
      <c r="AT2071" s="13"/>
      <c r="AU2071" s="13"/>
      <c r="AV2071" s="13"/>
      <c r="AW2071" s="13"/>
      <c r="AX2071" s="13"/>
      <c r="AY2071" s="13"/>
      <c r="AZ2071" s="13"/>
      <c r="BA2071" s="13"/>
      <c r="BB2071" s="13"/>
      <c r="BC2071" s="13"/>
      <c r="BD2071" s="13"/>
      <c r="BE2071" s="13"/>
      <c r="BF2071" s="13"/>
      <c r="BG2071" s="13"/>
    </row>
    <row r="2072" spans="1:59" x14ac:dyDescent="0.35">
      <c r="A2072" s="13"/>
      <c r="B2072" s="13"/>
      <c r="C2072" s="13"/>
      <c r="D2072" s="13"/>
      <c r="E2072" s="13"/>
      <c r="F2072" s="13"/>
      <c r="G2072" s="13"/>
      <c r="H2072" s="13"/>
      <c r="I2072" s="13"/>
      <c r="J2072" s="13"/>
      <c r="K2072" s="13"/>
      <c r="L2072" s="13"/>
      <c r="M2072" s="13"/>
      <c r="N2072" s="13"/>
      <c r="O2072" s="13"/>
      <c r="P2072" s="13"/>
      <c r="Q2072" s="13"/>
      <c r="R2072" s="13"/>
      <c r="S2072" s="13"/>
      <c r="T2072" s="13"/>
      <c r="U2072" s="13"/>
      <c r="V2072" s="13"/>
      <c r="W2072" s="13"/>
      <c r="X2072" s="13"/>
      <c r="Y2072" s="13"/>
      <c r="Z2072" s="13"/>
      <c r="AA2072" s="13"/>
      <c r="AB2072" s="13"/>
      <c r="AC2072" s="13"/>
      <c r="AD2072" s="13"/>
      <c r="AE2072" s="13"/>
      <c r="AF2072" s="13"/>
      <c r="AG2072" s="13"/>
      <c r="AH2072" s="13"/>
      <c r="AI2072" s="13"/>
      <c r="AJ2072" s="13"/>
      <c r="AK2072" s="13"/>
      <c r="AL2072" s="13"/>
      <c r="AM2072" s="13"/>
      <c r="AN2072" s="13"/>
      <c r="AO2072" s="13"/>
      <c r="AP2072" s="13"/>
      <c r="AQ2072" s="13"/>
      <c r="AR2072" s="13"/>
      <c r="AS2072" s="13"/>
      <c r="AT2072" s="13"/>
      <c r="AU2072" s="13"/>
      <c r="AV2072" s="13"/>
      <c r="AW2072" s="13"/>
      <c r="AX2072" s="13"/>
      <c r="AY2072" s="13"/>
      <c r="AZ2072" s="13"/>
      <c r="BA2072" s="13"/>
      <c r="BB2072" s="13"/>
      <c r="BC2072" s="13"/>
      <c r="BD2072" s="13"/>
      <c r="BE2072" s="13"/>
      <c r="BF2072" s="13"/>
      <c r="BG2072" s="13"/>
    </row>
    <row r="2073" spans="1:59" x14ac:dyDescent="0.35">
      <c r="A2073" s="13"/>
      <c r="B2073" s="13"/>
      <c r="C2073" s="13"/>
      <c r="D2073" s="13"/>
      <c r="E2073" s="13"/>
      <c r="F2073" s="13"/>
      <c r="G2073" s="13"/>
      <c r="H2073" s="13"/>
      <c r="I2073" s="13"/>
      <c r="J2073" s="13"/>
      <c r="K2073" s="13"/>
      <c r="L2073" s="13"/>
      <c r="M2073" s="13"/>
      <c r="N2073" s="13"/>
      <c r="O2073" s="13"/>
      <c r="P2073" s="13"/>
      <c r="Q2073" s="13"/>
      <c r="R2073" s="13"/>
      <c r="S2073" s="13"/>
      <c r="T2073" s="13"/>
      <c r="U2073" s="13"/>
      <c r="V2073" s="13"/>
      <c r="W2073" s="13"/>
      <c r="X2073" s="13"/>
      <c r="Y2073" s="13"/>
      <c r="Z2073" s="13"/>
      <c r="AA2073" s="13"/>
      <c r="AB2073" s="13"/>
      <c r="AC2073" s="13"/>
      <c r="AD2073" s="13"/>
      <c r="AE2073" s="13"/>
      <c r="AF2073" s="13"/>
      <c r="AG2073" s="13"/>
      <c r="AH2073" s="13"/>
      <c r="AI2073" s="13"/>
      <c r="AJ2073" s="13"/>
      <c r="AK2073" s="13"/>
      <c r="AL2073" s="13"/>
      <c r="AM2073" s="13"/>
      <c r="AN2073" s="13"/>
      <c r="AO2073" s="13"/>
      <c r="AP2073" s="13"/>
      <c r="AQ2073" s="13"/>
      <c r="AR2073" s="13"/>
      <c r="AS2073" s="13"/>
      <c r="AT2073" s="13"/>
      <c r="AU2073" s="13"/>
      <c r="AV2073" s="13"/>
      <c r="AW2073" s="13"/>
      <c r="AX2073" s="13"/>
      <c r="AY2073" s="13"/>
      <c r="AZ2073" s="13"/>
      <c r="BA2073" s="13"/>
      <c r="BB2073" s="13"/>
      <c r="BC2073" s="13"/>
      <c r="BD2073" s="13"/>
      <c r="BE2073" s="13"/>
      <c r="BF2073" s="13"/>
      <c r="BG2073" s="13"/>
    </row>
    <row r="2074" spans="1:59" x14ac:dyDescent="0.35">
      <c r="A2074" s="13"/>
      <c r="B2074" s="13"/>
      <c r="C2074" s="13"/>
      <c r="D2074" s="13"/>
      <c r="E2074" s="13"/>
      <c r="F2074" s="13"/>
      <c r="G2074" s="13"/>
      <c r="H2074" s="13"/>
      <c r="I2074" s="13"/>
      <c r="J2074" s="13"/>
      <c r="K2074" s="13"/>
      <c r="L2074" s="13"/>
      <c r="M2074" s="13"/>
      <c r="N2074" s="13"/>
      <c r="O2074" s="13"/>
      <c r="P2074" s="13"/>
      <c r="Q2074" s="13"/>
      <c r="R2074" s="13"/>
      <c r="S2074" s="13"/>
      <c r="T2074" s="13"/>
      <c r="U2074" s="13"/>
      <c r="V2074" s="13"/>
      <c r="W2074" s="13"/>
      <c r="X2074" s="13"/>
      <c r="Y2074" s="13"/>
      <c r="Z2074" s="13"/>
      <c r="AA2074" s="13"/>
      <c r="AB2074" s="13"/>
      <c r="AC2074" s="13"/>
      <c r="AD2074" s="13"/>
      <c r="AE2074" s="13"/>
      <c r="AF2074" s="13"/>
      <c r="AG2074" s="13"/>
      <c r="AH2074" s="13"/>
      <c r="AI2074" s="13"/>
      <c r="AJ2074" s="13"/>
      <c r="AK2074" s="13"/>
      <c r="AL2074" s="13"/>
      <c r="AM2074" s="13"/>
      <c r="AN2074" s="13"/>
      <c r="AO2074" s="13"/>
      <c r="AP2074" s="13"/>
      <c r="AQ2074" s="13"/>
      <c r="AR2074" s="13"/>
      <c r="AS2074" s="13"/>
      <c r="AT2074" s="13"/>
      <c r="AU2074" s="13"/>
      <c r="AV2074" s="13"/>
      <c r="AW2074" s="13"/>
      <c r="AX2074" s="13"/>
      <c r="AY2074" s="13"/>
      <c r="AZ2074" s="13"/>
      <c r="BA2074" s="13"/>
      <c r="BB2074" s="13"/>
      <c r="BC2074" s="13"/>
      <c r="BD2074" s="13"/>
      <c r="BE2074" s="13"/>
      <c r="BF2074" s="13"/>
      <c r="BG2074" s="13"/>
    </row>
    <row r="2075" spans="1:59" x14ac:dyDescent="0.35">
      <c r="A2075" s="13"/>
      <c r="B2075" s="13"/>
      <c r="C2075" s="13"/>
      <c r="D2075" s="13"/>
      <c r="E2075" s="13"/>
      <c r="F2075" s="13"/>
      <c r="G2075" s="13"/>
      <c r="H2075" s="13"/>
      <c r="I2075" s="13"/>
      <c r="J2075" s="13"/>
      <c r="K2075" s="13"/>
      <c r="L2075" s="13"/>
      <c r="M2075" s="13"/>
      <c r="N2075" s="13"/>
      <c r="O2075" s="13"/>
      <c r="P2075" s="13"/>
      <c r="Q2075" s="13"/>
      <c r="R2075" s="13"/>
      <c r="S2075" s="13"/>
      <c r="T2075" s="13"/>
      <c r="U2075" s="13"/>
      <c r="V2075" s="13"/>
      <c r="W2075" s="13"/>
      <c r="X2075" s="13"/>
      <c r="Y2075" s="13"/>
      <c r="Z2075" s="13"/>
      <c r="AA2075" s="13"/>
      <c r="AB2075" s="13"/>
      <c r="AC2075" s="13"/>
      <c r="AD2075" s="13"/>
      <c r="AE2075" s="13"/>
      <c r="AF2075" s="13"/>
      <c r="AG2075" s="13"/>
      <c r="AH2075" s="13"/>
      <c r="AI2075" s="13"/>
      <c r="AJ2075" s="13"/>
      <c r="AK2075" s="13"/>
      <c r="AL2075" s="13"/>
      <c r="AM2075" s="13"/>
      <c r="AN2075" s="13"/>
      <c r="AO2075" s="13"/>
      <c r="AP2075" s="13"/>
      <c r="AQ2075" s="13"/>
      <c r="AR2075" s="13"/>
      <c r="AS2075" s="13"/>
      <c r="AT2075" s="13"/>
      <c r="AU2075" s="13"/>
      <c r="AV2075" s="13"/>
      <c r="AW2075" s="13"/>
      <c r="AX2075" s="13"/>
      <c r="AY2075" s="13"/>
      <c r="AZ2075" s="13"/>
      <c r="BA2075" s="13"/>
      <c r="BB2075" s="13"/>
      <c r="BC2075" s="13"/>
      <c r="BD2075" s="13"/>
      <c r="BE2075" s="13"/>
      <c r="BF2075" s="13"/>
      <c r="BG2075" s="13"/>
    </row>
    <row r="2076" spans="1:59" x14ac:dyDescent="0.35">
      <c r="A2076" s="13"/>
      <c r="B2076" s="13"/>
      <c r="C2076" s="13"/>
      <c r="D2076" s="13"/>
      <c r="E2076" s="13"/>
      <c r="F2076" s="13"/>
      <c r="G2076" s="13"/>
      <c r="H2076" s="13"/>
      <c r="I2076" s="13"/>
      <c r="J2076" s="13"/>
      <c r="K2076" s="13"/>
      <c r="L2076" s="13"/>
      <c r="M2076" s="13"/>
      <c r="N2076" s="13"/>
      <c r="O2076" s="13"/>
      <c r="P2076" s="13"/>
      <c r="Q2076" s="13"/>
      <c r="R2076" s="13"/>
      <c r="S2076" s="13"/>
      <c r="T2076" s="13"/>
      <c r="U2076" s="13"/>
      <c r="V2076" s="13"/>
      <c r="W2076" s="13"/>
      <c r="X2076" s="13"/>
      <c r="Y2076" s="13"/>
      <c r="Z2076" s="13"/>
      <c r="AA2076" s="13"/>
      <c r="AB2076" s="13"/>
      <c r="AC2076" s="13"/>
      <c r="AD2076" s="13"/>
      <c r="AE2076" s="13"/>
      <c r="AF2076" s="13"/>
      <c r="AG2076" s="13"/>
      <c r="AH2076" s="13"/>
      <c r="AI2076" s="13"/>
      <c r="AJ2076" s="13"/>
      <c r="AK2076" s="13"/>
      <c r="AL2076" s="13"/>
      <c r="AM2076" s="13"/>
      <c r="AN2076" s="13"/>
      <c r="AO2076" s="13"/>
      <c r="AP2076" s="13"/>
      <c r="AQ2076" s="13"/>
      <c r="AR2076" s="13"/>
      <c r="AS2076" s="13"/>
      <c r="AT2076" s="13"/>
      <c r="AU2076" s="13"/>
      <c r="AV2076" s="13"/>
      <c r="AW2076" s="13"/>
      <c r="AX2076" s="13"/>
      <c r="AY2076" s="13"/>
      <c r="AZ2076" s="13"/>
      <c r="BA2076" s="13"/>
      <c r="BB2076" s="13"/>
      <c r="BC2076" s="13"/>
      <c r="BD2076" s="13"/>
      <c r="BE2076" s="13"/>
      <c r="BF2076" s="13"/>
      <c r="BG2076" s="13"/>
    </row>
    <row r="2077" spans="1:59" x14ac:dyDescent="0.35">
      <c r="A2077" s="13"/>
      <c r="B2077" s="13"/>
      <c r="C2077" s="13"/>
      <c r="D2077" s="13"/>
      <c r="E2077" s="13"/>
      <c r="F2077" s="13"/>
      <c r="G2077" s="13"/>
      <c r="H2077" s="13"/>
      <c r="I2077" s="13"/>
      <c r="J2077" s="13"/>
      <c r="K2077" s="13"/>
      <c r="L2077" s="13"/>
      <c r="M2077" s="13"/>
      <c r="N2077" s="13"/>
      <c r="O2077" s="13"/>
      <c r="P2077" s="13"/>
      <c r="Q2077" s="13"/>
      <c r="R2077" s="13"/>
      <c r="S2077" s="13"/>
      <c r="T2077" s="13"/>
      <c r="U2077" s="13"/>
      <c r="V2077" s="13"/>
      <c r="W2077" s="13"/>
      <c r="X2077" s="13"/>
      <c r="Y2077" s="13"/>
      <c r="Z2077" s="13"/>
      <c r="AA2077" s="13"/>
      <c r="AB2077" s="13"/>
      <c r="AC2077" s="13"/>
      <c r="AD2077" s="13"/>
      <c r="AE2077" s="13"/>
      <c r="AF2077" s="13"/>
      <c r="AG2077" s="13"/>
      <c r="AH2077" s="13"/>
      <c r="AI2077" s="13"/>
      <c r="AJ2077" s="13"/>
      <c r="AK2077" s="13"/>
      <c r="AL2077" s="13"/>
      <c r="AM2077" s="13"/>
      <c r="AN2077" s="13"/>
      <c r="AO2077" s="13"/>
      <c r="AP2077" s="13"/>
      <c r="AQ2077" s="13"/>
      <c r="AR2077" s="13"/>
      <c r="AS2077" s="13"/>
      <c r="AT2077" s="13"/>
      <c r="AU2077" s="13"/>
      <c r="AV2077" s="13"/>
      <c r="AW2077" s="13"/>
      <c r="AX2077" s="13"/>
      <c r="AY2077" s="13"/>
      <c r="AZ2077" s="13"/>
      <c r="BA2077" s="13"/>
      <c r="BB2077" s="13"/>
      <c r="BC2077" s="13"/>
      <c r="BD2077" s="13"/>
      <c r="BE2077" s="13"/>
      <c r="BF2077" s="13"/>
      <c r="BG2077" s="13"/>
    </row>
    <row r="2078" spans="1:59" x14ac:dyDescent="0.35">
      <c r="A2078" s="13"/>
      <c r="B2078" s="13"/>
      <c r="C2078" s="13"/>
      <c r="D2078" s="13"/>
      <c r="E2078" s="13"/>
      <c r="F2078" s="13"/>
      <c r="G2078" s="13"/>
      <c r="H2078" s="13"/>
      <c r="I2078" s="13"/>
      <c r="J2078" s="13"/>
      <c r="K2078" s="13"/>
      <c r="L2078" s="13"/>
      <c r="M2078" s="13"/>
      <c r="N2078" s="13"/>
      <c r="O2078" s="13"/>
      <c r="P2078" s="13"/>
      <c r="Q2078" s="13"/>
      <c r="R2078" s="13"/>
      <c r="S2078" s="13"/>
      <c r="T2078" s="13"/>
      <c r="U2078" s="13"/>
      <c r="V2078" s="13"/>
      <c r="W2078" s="13"/>
      <c r="X2078" s="13"/>
      <c r="Y2078" s="13"/>
      <c r="Z2078" s="13"/>
      <c r="AA2078" s="13"/>
      <c r="AB2078" s="13"/>
      <c r="AC2078" s="13"/>
      <c r="AD2078" s="13"/>
      <c r="AE2078" s="13"/>
      <c r="AF2078" s="13"/>
      <c r="AG2078" s="13"/>
      <c r="AH2078" s="13"/>
      <c r="AI2078" s="13"/>
      <c r="AJ2078" s="13"/>
      <c r="AK2078" s="13"/>
      <c r="AL2078" s="13"/>
      <c r="AM2078" s="13"/>
      <c r="AN2078" s="13"/>
      <c r="AO2078" s="13"/>
      <c r="AP2078" s="13"/>
      <c r="AQ2078" s="13"/>
      <c r="AR2078" s="13"/>
      <c r="AS2078" s="13"/>
      <c r="AT2078" s="13"/>
      <c r="AU2078" s="13"/>
      <c r="AV2078" s="13"/>
      <c r="AW2078" s="13"/>
      <c r="AX2078" s="13"/>
      <c r="AY2078" s="13"/>
      <c r="AZ2078" s="13"/>
      <c r="BA2078" s="13"/>
      <c r="BB2078" s="13"/>
      <c r="BC2078" s="13"/>
      <c r="BD2078" s="13"/>
      <c r="BE2078" s="13"/>
      <c r="BF2078" s="13"/>
      <c r="BG2078" s="13"/>
    </row>
    <row r="2079" spans="1:59" x14ac:dyDescent="0.35">
      <c r="A2079" s="13"/>
      <c r="B2079" s="13"/>
      <c r="C2079" s="13"/>
      <c r="D2079" s="13"/>
      <c r="E2079" s="13"/>
      <c r="F2079" s="13"/>
      <c r="G2079" s="13"/>
      <c r="H2079" s="13"/>
      <c r="I2079" s="13"/>
      <c r="J2079" s="13"/>
      <c r="K2079" s="13"/>
      <c r="L2079" s="13"/>
      <c r="M2079" s="13"/>
      <c r="N2079" s="13"/>
      <c r="O2079" s="13"/>
      <c r="P2079" s="13"/>
      <c r="Q2079" s="13"/>
      <c r="R2079" s="13"/>
      <c r="S2079" s="13"/>
      <c r="T2079" s="13"/>
      <c r="U2079" s="13"/>
      <c r="V2079" s="13"/>
      <c r="W2079" s="13"/>
      <c r="X2079" s="13"/>
      <c r="Y2079" s="13"/>
      <c r="Z2079" s="13"/>
      <c r="AA2079" s="13"/>
      <c r="AB2079" s="13"/>
      <c r="AC2079" s="13"/>
      <c r="AD2079" s="13"/>
      <c r="AE2079" s="13"/>
      <c r="AF2079" s="13"/>
      <c r="AG2079" s="13"/>
      <c r="AH2079" s="13"/>
      <c r="AI2079" s="13"/>
      <c r="AJ2079" s="13"/>
      <c r="AK2079" s="13"/>
      <c r="AL2079" s="13"/>
      <c r="AM2079" s="13"/>
      <c r="AN2079" s="13"/>
      <c r="AO2079" s="13"/>
      <c r="AP2079" s="13"/>
      <c r="AQ2079" s="13"/>
      <c r="AR2079" s="13"/>
      <c r="AS2079" s="13"/>
      <c r="AT2079" s="13"/>
      <c r="AU2079" s="13"/>
      <c r="AV2079" s="13"/>
      <c r="AW2079" s="13"/>
      <c r="AX2079" s="13"/>
      <c r="AY2079" s="13"/>
      <c r="AZ2079" s="13"/>
      <c r="BA2079" s="13"/>
      <c r="BB2079" s="13"/>
      <c r="BC2079" s="13"/>
      <c r="BD2079" s="13"/>
      <c r="BE2079" s="13"/>
      <c r="BF2079" s="13"/>
      <c r="BG2079" s="13"/>
    </row>
    <row r="2080" spans="1:59" x14ac:dyDescent="0.35">
      <c r="A2080" s="13"/>
      <c r="B2080" s="13"/>
      <c r="C2080" s="13"/>
      <c r="D2080" s="13"/>
      <c r="E2080" s="13"/>
      <c r="F2080" s="13"/>
      <c r="G2080" s="13"/>
      <c r="H2080" s="13"/>
      <c r="I2080" s="13"/>
      <c r="J2080" s="13"/>
      <c r="K2080" s="13"/>
      <c r="L2080" s="13"/>
      <c r="M2080" s="13"/>
      <c r="N2080" s="13"/>
      <c r="O2080" s="13"/>
      <c r="P2080" s="13"/>
      <c r="Q2080" s="13"/>
      <c r="R2080" s="13"/>
      <c r="S2080" s="13"/>
      <c r="T2080" s="13"/>
      <c r="U2080" s="13"/>
      <c r="V2080" s="13"/>
      <c r="W2080" s="13"/>
      <c r="X2080" s="13"/>
      <c r="Y2080" s="13"/>
      <c r="Z2080" s="13"/>
      <c r="AA2080" s="13"/>
      <c r="AB2080" s="13"/>
      <c r="AC2080" s="13"/>
      <c r="AD2080" s="13"/>
      <c r="AE2080" s="13"/>
      <c r="AF2080" s="13"/>
      <c r="AG2080" s="13"/>
      <c r="AH2080" s="13"/>
      <c r="AI2080" s="13"/>
      <c r="AJ2080" s="13"/>
      <c r="AK2080" s="13"/>
      <c r="AL2080" s="13"/>
      <c r="AM2080" s="13"/>
      <c r="AN2080" s="13"/>
      <c r="AO2080" s="13"/>
      <c r="AP2080" s="13"/>
      <c r="AQ2080" s="13"/>
      <c r="AR2080" s="13"/>
      <c r="AS2080" s="13"/>
      <c r="AT2080" s="13"/>
      <c r="AU2080" s="13"/>
      <c r="AV2080" s="13"/>
      <c r="AW2080" s="13"/>
      <c r="AX2080" s="13"/>
      <c r="AY2080" s="13"/>
      <c r="AZ2080" s="13"/>
      <c r="BA2080" s="13"/>
      <c r="BB2080" s="13"/>
      <c r="BC2080" s="13"/>
      <c r="BD2080" s="13"/>
      <c r="BE2080" s="13"/>
      <c r="BF2080" s="13"/>
      <c r="BG2080" s="13"/>
    </row>
    <row r="2081" spans="1:59" x14ac:dyDescent="0.35">
      <c r="A2081" s="13"/>
      <c r="B2081" s="13"/>
      <c r="C2081" s="13"/>
      <c r="D2081" s="13"/>
      <c r="E2081" s="13"/>
      <c r="F2081" s="13"/>
      <c r="G2081" s="13"/>
      <c r="H2081" s="13"/>
      <c r="I2081" s="13"/>
      <c r="J2081" s="13"/>
      <c r="K2081" s="13"/>
      <c r="L2081" s="13"/>
      <c r="M2081" s="13"/>
      <c r="N2081" s="13"/>
      <c r="O2081" s="13"/>
      <c r="P2081" s="13"/>
      <c r="Q2081" s="13"/>
      <c r="R2081" s="13"/>
      <c r="S2081" s="13"/>
      <c r="T2081" s="13"/>
      <c r="U2081" s="13"/>
      <c r="V2081" s="13"/>
      <c r="W2081" s="13"/>
      <c r="X2081" s="13"/>
      <c r="Y2081" s="13"/>
      <c r="Z2081" s="13"/>
      <c r="AA2081" s="13"/>
      <c r="AB2081" s="13"/>
      <c r="AC2081" s="13"/>
      <c r="AD2081" s="13"/>
      <c r="AE2081" s="13"/>
      <c r="AF2081" s="13"/>
      <c r="AG2081" s="13"/>
      <c r="AH2081" s="13"/>
      <c r="AI2081" s="13"/>
      <c r="AJ2081" s="13"/>
      <c r="AK2081" s="13"/>
      <c r="AL2081" s="13"/>
      <c r="AM2081" s="13"/>
      <c r="AN2081" s="13"/>
      <c r="AO2081" s="13"/>
      <c r="AP2081" s="13"/>
      <c r="AQ2081" s="13"/>
      <c r="AR2081" s="13"/>
      <c r="AS2081" s="13"/>
      <c r="AT2081" s="13"/>
      <c r="AU2081" s="13"/>
      <c r="AV2081" s="13"/>
      <c r="AW2081" s="13"/>
      <c r="AX2081" s="13"/>
      <c r="AY2081" s="13"/>
      <c r="AZ2081" s="13"/>
      <c r="BA2081" s="13"/>
      <c r="BB2081" s="13"/>
      <c r="BC2081" s="13"/>
      <c r="BD2081" s="13"/>
      <c r="BE2081" s="13"/>
      <c r="BF2081" s="13"/>
      <c r="BG2081" s="13"/>
    </row>
    <row r="2082" spans="1:59" x14ac:dyDescent="0.35">
      <c r="A2082" s="13"/>
      <c r="B2082" s="13"/>
      <c r="C2082" s="13"/>
      <c r="D2082" s="13"/>
      <c r="E2082" s="13"/>
      <c r="F2082" s="13"/>
      <c r="G2082" s="13"/>
      <c r="H2082" s="13"/>
      <c r="I2082" s="13"/>
      <c r="J2082" s="13"/>
      <c r="K2082" s="13"/>
      <c r="L2082" s="13"/>
      <c r="M2082" s="13"/>
      <c r="N2082" s="13"/>
      <c r="O2082" s="13"/>
      <c r="P2082" s="13"/>
      <c r="Q2082" s="13"/>
      <c r="R2082" s="13"/>
      <c r="S2082" s="13"/>
      <c r="T2082" s="13"/>
      <c r="U2082" s="13"/>
      <c r="V2082" s="13"/>
      <c r="W2082" s="13"/>
      <c r="X2082" s="13"/>
      <c r="Y2082" s="13"/>
      <c r="Z2082" s="13"/>
      <c r="AA2082" s="13"/>
      <c r="AB2082" s="13"/>
      <c r="AC2082" s="13"/>
      <c r="AD2082" s="13"/>
      <c r="AE2082" s="13"/>
      <c r="AF2082" s="13"/>
      <c r="AG2082" s="13"/>
      <c r="AH2082" s="13"/>
      <c r="AI2082" s="13"/>
      <c r="AJ2082" s="13"/>
      <c r="AK2082" s="13"/>
      <c r="AL2082" s="13"/>
      <c r="AM2082" s="13"/>
      <c r="AN2082" s="13"/>
      <c r="AO2082" s="13"/>
      <c r="AP2082" s="13"/>
      <c r="AQ2082" s="13"/>
      <c r="AR2082" s="13"/>
      <c r="AS2082" s="13"/>
      <c r="AT2082" s="13"/>
      <c r="AU2082" s="13"/>
      <c r="AV2082" s="13"/>
      <c r="AW2082" s="13"/>
      <c r="AX2082" s="13"/>
      <c r="AY2082" s="13"/>
      <c r="AZ2082" s="13"/>
      <c r="BA2082" s="13"/>
      <c r="BB2082" s="13"/>
      <c r="BC2082" s="13"/>
      <c r="BD2082" s="13"/>
      <c r="BE2082" s="13"/>
      <c r="BF2082" s="13"/>
      <c r="BG2082" s="13"/>
    </row>
    <row r="2083" spans="1:59" x14ac:dyDescent="0.35">
      <c r="A2083" s="13"/>
      <c r="B2083" s="13"/>
      <c r="C2083" s="13"/>
      <c r="D2083" s="13"/>
      <c r="E2083" s="13"/>
      <c r="F2083" s="13"/>
      <c r="G2083" s="13"/>
      <c r="H2083" s="13"/>
      <c r="I2083" s="13"/>
      <c r="J2083" s="13"/>
      <c r="K2083" s="13"/>
      <c r="L2083" s="13"/>
      <c r="M2083" s="13"/>
      <c r="N2083" s="13"/>
      <c r="O2083" s="13"/>
      <c r="P2083" s="13"/>
      <c r="Q2083" s="13"/>
      <c r="R2083" s="13"/>
      <c r="S2083" s="13"/>
      <c r="T2083" s="13"/>
      <c r="U2083" s="13"/>
      <c r="V2083" s="13"/>
      <c r="W2083" s="13"/>
      <c r="X2083" s="13"/>
      <c r="Y2083" s="13"/>
      <c r="Z2083" s="13"/>
      <c r="AA2083" s="13"/>
      <c r="AB2083" s="13"/>
      <c r="AC2083" s="13"/>
      <c r="AD2083" s="13"/>
      <c r="AE2083" s="13"/>
      <c r="AF2083" s="13"/>
      <c r="AG2083" s="13"/>
      <c r="AH2083" s="13"/>
      <c r="AI2083" s="13"/>
      <c r="AJ2083" s="13"/>
      <c r="AK2083" s="13"/>
      <c r="AL2083" s="13"/>
      <c r="AM2083" s="13"/>
      <c r="AN2083" s="13"/>
      <c r="AO2083" s="13"/>
      <c r="AP2083" s="13"/>
      <c r="AQ2083" s="13"/>
      <c r="AR2083" s="13"/>
      <c r="AS2083" s="13"/>
      <c r="AT2083" s="13"/>
      <c r="AU2083" s="13"/>
      <c r="AV2083" s="13"/>
      <c r="AW2083" s="13"/>
      <c r="AX2083" s="13"/>
      <c r="AY2083" s="13"/>
      <c r="AZ2083" s="13"/>
      <c r="BA2083" s="13"/>
      <c r="BB2083" s="13"/>
      <c r="BC2083" s="13"/>
      <c r="BD2083" s="13"/>
      <c r="BE2083" s="13"/>
      <c r="BF2083" s="13"/>
      <c r="BG2083" s="13"/>
    </row>
    <row r="2084" spans="1:59" x14ac:dyDescent="0.35">
      <c r="A2084" s="13"/>
      <c r="B2084" s="13"/>
      <c r="C2084" s="13"/>
      <c r="D2084" s="13"/>
      <c r="E2084" s="13"/>
      <c r="F2084" s="13"/>
      <c r="G2084" s="13"/>
      <c r="H2084" s="13"/>
      <c r="I2084" s="13"/>
      <c r="J2084" s="13"/>
      <c r="K2084" s="13"/>
      <c r="L2084" s="13"/>
      <c r="M2084" s="13"/>
      <c r="N2084" s="13"/>
      <c r="O2084" s="13"/>
      <c r="P2084" s="13"/>
      <c r="Q2084" s="13"/>
      <c r="R2084" s="13"/>
      <c r="S2084" s="13"/>
      <c r="T2084" s="13"/>
      <c r="U2084" s="13"/>
      <c r="V2084" s="13"/>
      <c r="W2084" s="13"/>
      <c r="X2084" s="13"/>
      <c r="Y2084" s="13"/>
      <c r="Z2084" s="13"/>
      <c r="AA2084" s="13"/>
      <c r="AB2084" s="13"/>
      <c r="AC2084" s="13"/>
      <c r="AD2084" s="13"/>
      <c r="AE2084" s="13"/>
      <c r="AF2084" s="13"/>
      <c r="AG2084" s="13"/>
      <c r="AH2084" s="13"/>
      <c r="AI2084" s="13"/>
      <c r="AJ2084" s="13"/>
      <c r="AK2084" s="13"/>
      <c r="AL2084" s="13"/>
      <c r="AM2084" s="13"/>
      <c r="AN2084" s="13"/>
      <c r="AO2084" s="13"/>
      <c r="AP2084" s="13"/>
      <c r="AQ2084" s="13"/>
      <c r="AR2084" s="13"/>
      <c r="AS2084" s="13"/>
      <c r="AT2084" s="13"/>
      <c r="AU2084" s="13"/>
      <c r="AV2084" s="13"/>
      <c r="AW2084" s="13"/>
      <c r="AX2084" s="13"/>
      <c r="AY2084" s="13"/>
      <c r="AZ2084" s="13"/>
      <c r="BA2084" s="13"/>
      <c r="BB2084" s="13"/>
      <c r="BC2084" s="13"/>
      <c r="BD2084" s="13"/>
      <c r="BE2084" s="13"/>
      <c r="BF2084" s="13"/>
      <c r="BG2084" s="13"/>
    </row>
    <row r="2085" spans="1:59" x14ac:dyDescent="0.35">
      <c r="A2085" s="13"/>
      <c r="B2085" s="13"/>
      <c r="C2085" s="13"/>
      <c r="D2085" s="13"/>
      <c r="E2085" s="13"/>
      <c r="F2085" s="13"/>
      <c r="G2085" s="13"/>
      <c r="H2085" s="13"/>
      <c r="I2085" s="13"/>
      <c r="J2085" s="13"/>
      <c r="K2085" s="13"/>
      <c r="L2085" s="13"/>
      <c r="M2085" s="13"/>
      <c r="N2085" s="13"/>
      <c r="O2085" s="13"/>
      <c r="P2085" s="13"/>
      <c r="Q2085" s="13"/>
      <c r="R2085" s="13"/>
      <c r="S2085" s="13"/>
      <c r="T2085" s="13"/>
      <c r="U2085" s="13"/>
      <c r="V2085" s="13"/>
      <c r="W2085" s="13"/>
      <c r="X2085" s="13"/>
      <c r="Y2085" s="13"/>
      <c r="Z2085" s="13"/>
      <c r="AA2085" s="13"/>
      <c r="AB2085" s="13"/>
      <c r="AC2085" s="13"/>
      <c r="AD2085" s="13"/>
      <c r="AE2085" s="13"/>
      <c r="AF2085" s="13"/>
      <c r="AG2085" s="13"/>
      <c r="AH2085" s="13"/>
      <c r="AI2085" s="13"/>
      <c r="AJ2085" s="13"/>
      <c r="AK2085" s="13"/>
      <c r="AL2085" s="13"/>
      <c r="AM2085" s="13"/>
      <c r="AN2085" s="13"/>
      <c r="AO2085" s="13"/>
      <c r="AP2085" s="13"/>
      <c r="AQ2085" s="13"/>
      <c r="AR2085" s="13"/>
      <c r="AS2085" s="13"/>
      <c r="AT2085" s="13"/>
      <c r="AU2085" s="13"/>
      <c r="AV2085" s="13"/>
      <c r="AW2085" s="13"/>
      <c r="AX2085" s="13"/>
      <c r="AY2085" s="13"/>
      <c r="AZ2085" s="13"/>
      <c r="BA2085" s="13"/>
      <c r="BB2085" s="13"/>
      <c r="BC2085" s="13"/>
      <c r="BD2085" s="13"/>
      <c r="BE2085" s="13"/>
      <c r="BF2085" s="13"/>
      <c r="BG2085" s="13"/>
    </row>
    <row r="2086" spans="1:59" x14ac:dyDescent="0.35">
      <c r="A2086" s="13"/>
      <c r="B2086" s="13"/>
      <c r="C2086" s="13"/>
      <c r="D2086" s="13"/>
      <c r="E2086" s="13"/>
      <c r="F2086" s="13"/>
      <c r="G2086" s="13"/>
      <c r="H2086" s="13"/>
      <c r="I2086" s="13"/>
      <c r="J2086" s="13"/>
      <c r="K2086" s="13"/>
      <c r="L2086" s="13"/>
      <c r="M2086" s="13"/>
      <c r="N2086" s="13"/>
      <c r="O2086" s="13"/>
      <c r="P2086" s="13"/>
      <c r="Q2086" s="13"/>
      <c r="R2086" s="13"/>
      <c r="S2086" s="13"/>
      <c r="T2086" s="13"/>
      <c r="U2086" s="13"/>
      <c r="V2086" s="13"/>
      <c r="W2086" s="13"/>
      <c r="X2086" s="13"/>
      <c r="Y2086" s="13"/>
      <c r="Z2086" s="13"/>
      <c r="AA2086" s="13"/>
      <c r="AB2086" s="13"/>
      <c r="AC2086" s="13"/>
      <c r="AD2086" s="13"/>
      <c r="AE2086" s="13"/>
      <c r="AF2086" s="13"/>
      <c r="AG2086" s="13"/>
      <c r="AH2086" s="13"/>
      <c r="AI2086" s="13"/>
      <c r="AJ2086" s="13"/>
      <c r="AK2086" s="13"/>
      <c r="AL2086" s="13"/>
      <c r="AM2086" s="13"/>
      <c r="AN2086" s="13"/>
      <c r="AO2086" s="13"/>
      <c r="AP2086" s="13"/>
      <c r="AQ2086" s="13"/>
      <c r="AR2086" s="13"/>
      <c r="AS2086" s="13"/>
      <c r="AT2086" s="13"/>
      <c r="AU2086" s="13"/>
      <c r="AV2086" s="13"/>
      <c r="AW2086" s="13"/>
      <c r="AX2086" s="13"/>
      <c r="AY2086" s="13"/>
      <c r="AZ2086" s="13"/>
      <c r="BA2086" s="13"/>
      <c r="BB2086" s="13"/>
      <c r="BC2086" s="13"/>
      <c r="BD2086" s="13"/>
      <c r="BE2086" s="13"/>
      <c r="BF2086" s="13"/>
      <c r="BG2086" s="13"/>
    </row>
    <row r="2087" spans="1:59" x14ac:dyDescent="0.35">
      <c r="A2087" s="13"/>
      <c r="B2087" s="13"/>
      <c r="C2087" s="13"/>
      <c r="D2087" s="13"/>
      <c r="E2087" s="13"/>
      <c r="F2087" s="13"/>
      <c r="G2087" s="13"/>
      <c r="H2087" s="13"/>
      <c r="I2087" s="13"/>
      <c r="J2087" s="13"/>
      <c r="K2087" s="13"/>
      <c r="L2087" s="13"/>
      <c r="M2087" s="13"/>
      <c r="N2087" s="13"/>
      <c r="O2087" s="13"/>
      <c r="P2087" s="13"/>
      <c r="Q2087" s="13"/>
      <c r="R2087" s="13"/>
      <c r="S2087" s="13"/>
      <c r="T2087" s="13"/>
      <c r="U2087" s="13"/>
      <c r="V2087" s="13"/>
      <c r="W2087" s="13"/>
      <c r="X2087" s="13"/>
      <c r="Y2087" s="13"/>
      <c r="Z2087" s="13"/>
      <c r="AA2087" s="13"/>
      <c r="AB2087" s="13"/>
      <c r="AC2087" s="13"/>
      <c r="AD2087" s="13"/>
      <c r="AE2087" s="13"/>
      <c r="AF2087" s="13"/>
      <c r="AG2087" s="13"/>
      <c r="AH2087" s="13"/>
      <c r="AI2087" s="13"/>
      <c r="AJ2087" s="13"/>
      <c r="AK2087" s="13"/>
      <c r="AL2087" s="13"/>
      <c r="AM2087" s="13"/>
      <c r="AN2087" s="13"/>
      <c r="AO2087" s="13"/>
      <c r="AP2087" s="13"/>
      <c r="AQ2087" s="13"/>
      <c r="AR2087" s="13"/>
      <c r="AS2087" s="13"/>
      <c r="AT2087" s="13"/>
      <c r="AU2087" s="13"/>
      <c r="AV2087" s="13"/>
      <c r="AW2087" s="13"/>
      <c r="AX2087" s="13"/>
      <c r="AY2087" s="13"/>
      <c r="AZ2087" s="13"/>
      <c r="BA2087" s="13"/>
      <c r="BB2087" s="13"/>
      <c r="BC2087" s="13"/>
      <c r="BD2087" s="13"/>
      <c r="BE2087" s="13"/>
      <c r="BF2087" s="13"/>
      <c r="BG2087" s="13"/>
    </row>
    <row r="2088" spans="1:59" x14ac:dyDescent="0.35">
      <c r="A2088" s="13"/>
      <c r="B2088" s="13"/>
      <c r="C2088" s="13"/>
      <c r="D2088" s="13"/>
      <c r="E2088" s="13"/>
      <c r="F2088" s="13"/>
      <c r="G2088" s="13"/>
      <c r="H2088" s="13"/>
      <c r="I2088" s="13"/>
      <c r="J2088" s="13"/>
      <c r="K2088" s="13"/>
      <c r="L2088" s="13"/>
      <c r="M2088" s="13"/>
      <c r="N2088" s="13"/>
      <c r="O2088" s="13"/>
      <c r="P2088" s="13"/>
      <c r="Q2088" s="13"/>
      <c r="R2088" s="13"/>
      <c r="S2088" s="13"/>
      <c r="T2088" s="13"/>
      <c r="U2088" s="13"/>
      <c r="V2088" s="13"/>
      <c r="W2088" s="13"/>
      <c r="X2088" s="13"/>
      <c r="Y2088" s="13"/>
      <c r="Z2088" s="13"/>
      <c r="AA2088" s="13"/>
      <c r="AB2088" s="13"/>
      <c r="AC2088" s="13"/>
      <c r="AD2088" s="13"/>
      <c r="AE2088" s="13"/>
      <c r="AF2088" s="13"/>
      <c r="AG2088" s="13"/>
      <c r="AH2088" s="13"/>
      <c r="AI2088" s="13"/>
      <c r="AJ2088" s="13"/>
      <c r="AK2088" s="13"/>
      <c r="AL2088" s="13"/>
      <c r="AM2088" s="13"/>
      <c r="AN2088" s="13"/>
      <c r="AO2088" s="13"/>
      <c r="AP2088" s="13"/>
      <c r="AQ2088" s="13"/>
      <c r="AR2088" s="13"/>
      <c r="AS2088" s="13"/>
      <c r="AT2088" s="13"/>
      <c r="AU2088" s="13"/>
      <c r="AV2088" s="13"/>
      <c r="AW2088" s="13"/>
      <c r="AX2088" s="13"/>
      <c r="AY2088" s="13"/>
      <c r="AZ2088" s="13"/>
      <c r="BA2088" s="13"/>
      <c r="BB2088" s="13"/>
      <c r="BC2088" s="13"/>
      <c r="BD2088" s="13"/>
      <c r="BE2088" s="13"/>
      <c r="BF2088" s="13"/>
      <c r="BG2088" s="13"/>
    </row>
    <row r="2089" spans="1:59" x14ac:dyDescent="0.35">
      <c r="A2089" s="13"/>
      <c r="B2089" s="13"/>
      <c r="C2089" s="13"/>
      <c r="D2089" s="13"/>
      <c r="E2089" s="13"/>
      <c r="F2089" s="13"/>
      <c r="G2089" s="13"/>
      <c r="H2089" s="13"/>
      <c r="I2089" s="13"/>
      <c r="J2089" s="13"/>
      <c r="K2089" s="13"/>
      <c r="L2089" s="13"/>
      <c r="M2089" s="13"/>
      <c r="N2089" s="13"/>
      <c r="O2089" s="13"/>
      <c r="P2089" s="13"/>
      <c r="Q2089" s="13"/>
      <c r="R2089" s="13"/>
      <c r="S2089" s="13"/>
      <c r="T2089" s="13"/>
      <c r="U2089" s="13"/>
      <c r="V2089" s="13"/>
      <c r="W2089" s="13"/>
      <c r="X2089" s="13"/>
      <c r="Y2089" s="13"/>
      <c r="Z2089" s="13"/>
      <c r="AA2089" s="13"/>
      <c r="AB2089" s="13"/>
      <c r="AC2089" s="13"/>
      <c r="AD2089" s="13"/>
      <c r="AE2089" s="13"/>
      <c r="AF2089" s="13"/>
      <c r="AG2089" s="13"/>
      <c r="AH2089" s="13"/>
      <c r="AI2089" s="13"/>
      <c r="AJ2089" s="13"/>
      <c r="AK2089" s="13"/>
      <c r="AL2089" s="13"/>
      <c r="AM2089" s="13"/>
      <c r="AN2089" s="13"/>
      <c r="AO2089" s="13"/>
      <c r="AP2089" s="13"/>
      <c r="AQ2089" s="13"/>
      <c r="AR2089" s="13"/>
      <c r="AS2089" s="13"/>
      <c r="AT2089" s="13"/>
      <c r="AU2089" s="13"/>
      <c r="AV2089" s="13"/>
      <c r="AW2089" s="13"/>
      <c r="AX2089" s="13"/>
      <c r="AY2089" s="13"/>
      <c r="AZ2089" s="13"/>
      <c r="BA2089" s="13"/>
      <c r="BB2089" s="13"/>
      <c r="BC2089" s="13"/>
      <c r="BD2089" s="13"/>
      <c r="BE2089" s="13"/>
      <c r="BF2089" s="13"/>
      <c r="BG2089" s="13"/>
    </row>
    <row r="2090" spans="1:59" x14ac:dyDescent="0.35">
      <c r="A2090" s="13"/>
      <c r="B2090" s="13"/>
      <c r="C2090" s="13"/>
      <c r="D2090" s="13"/>
      <c r="E2090" s="13"/>
      <c r="F2090" s="13"/>
      <c r="G2090" s="13"/>
      <c r="H2090" s="13"/>
      <c r="I2090" s="13"/>
      <c r="J2090" s="13"/>
      <c r="K2090" s="13"/>
      <c r="L2090" s="13"/>
      <c r="M2090" s="13"/>
      <c r="N2090" s="13"/>
      <c r="O2090" s="13"/>
      <c r="P2090" s="13"/>
      <c r="Q2090" s="13"/>
      <c r="R2090" s="13"/>
      <c r="S2090" s="13"/>
      <c r="T2090" s="13"/>
      <c r="U2090" s="13"/>
      <c r="V2090" s="13"/>
      <c r="W2090" s="13"/>
      <c r="X2090" s="13"/>
      <c r="Y2090" s="13"/>
      <c r="Z2090" s="13"/>
      <c r="AA2090" s="13"/>
      <c r="AB2090" s="13"/>
      <c r="AC2090" s="13"/>
      <c r="AD2090" s="13"/>
      <c r="AE2090" s="13"/>
      <c r="AF2090" s="13"/>
      <c r="AG2090" s="13"/>
      <c r="AH2090" s="13"/>
      <c r="AI2090" s="13"/>
      <c r="AJ2090" s="13"/>
      <c r="AK2090" s="13"/>
      <c r="AL2090" s="13"/>
      <c r="AM2090" s="13"/>
      <c r="AN2090" s="13"/>
      <c r="AO2090" s="13"/>
      <c r="AP2090" s="13"/>
      <c r="AQ2090" s="13"/>
      <c r="AR2090" s="13"/>
      <c r="AS2090" s="13"/>
      <c r="AT2090" s="13"/>
      <c r="AU2090" s="13"/>
      <c r="AV2090" s="13"/>
      <c r="AW2090" s="13"/>
      <c r="AX2090" s="13"/>
      <c r="AY2090" s="13"/>
      <c r="AZ2090" s="13"/>
      <c r="BA2090" s="13"/>
      <c r="BB2090" s="13"/>
      <c r="BC2090" s="13"/>
      <c r="BD2090" s="13"/>
      <c r="BE2090" s="13"/>
      <c r="BF2090" s="13"/>
      <c r="BG2090" s="13"/>
    </row>
    <row r="2091" spans="1:59" x14ac:dyDescent="0.35">
      <c r="A2091" s="13"/>
      <c r="B2091" s="13"/>
      <c r="C2091" s="13"/>
      <c r="D2091" s="13"/>
      <c r="E2091" s="13"/>
      <c r="F2091" s="13"/>
      <c r="G2091" s="13"/>
      <c r="H2091" s="13"/>
      <c r="I2091" s="13"/>
      <c r="J2091" s="13"/>
      <c r="K2091" s="13"/>
      <c r="L2091" s="13"/>
      <c r="M2091" s="13"/>
      <c r="N2091" s="13"/>
      <c r="O2091" s="13"/>
      <c r="P2091" s="13"/>
      <c r="Q2091" s="13"/>
      <c r="R2091" s="13"/>
      <c r="S2091" s="13"/>
      <c r="T2091" s="13"/>
      <c r="U2091" s="13"/>
      <c r="V2091" s="13"/>
      <c r="W2091" s="13"/>
      <c r="X2091" s="13"/>
      <c r="Y2091" s="13"/>
      <c r="Z2091" s="13"/>
      <c r="AA2091" s="13"/>
      <c r="AB2091" s="13"/>
      <c r="AC2091" s="13"/>
      <c r="AD2091" s="13"/>
      <c r="AE2091" s="13"/>
      <c r="AF2091" s="13"/>
      <c r="AG2091" s="13"/>
      <c r="AH2091" s="13"/>
      <c r="AI2091" s="13"/>
      <c r="AJ2091" s="13"/>
      <c r="AK2091" s="13"/>
      <c r="AL2091" s="13"/>
      <c r="AM2091" s="13"/>
      <c r="AN2091" s="13"/>
      <c r="AO2091" s="13"/>
      <c r="AP2091" s="13"/>
      <c r="AQ2091" s="13"/>
      <c r="AR2091" s="13"/>
      <c r="AS2091" s="13"/>
      <c r="AT2091" s="13"/>
      <c r="AU2091" s="13"/>
      <c r="AV2091" s="13"/>
      <c r="AW2091" s="13"/>
      <c r="AX2091" s="13"/>
      <c r="AY2091" s="13"/>
      <c r="AZ2091" s="13"/>
      <c r="BA2091" s="13"/>
      <c r="BB2091" s="13"/>
      <c r="BC2091" s="13"/>
      <c r="BD2091" s="13"/>
      <c r="BE2091" s="13"/>
      <c r="BF2091" s="13"/>
      <c r="BG2091" s="13"/>
    </row>
    <row r="2092" spans="1:59" x14ac:dyDescent="0.35">
      <c r="A2092" s="13"/>
      <c r="B2092" s="13"/>
      <c r="C2092" s="13"/>
      <c r="D2092" s="13"/>
      <c r="E2092" s="13"/>
      <c r="F2092" s="13"/>
      <c r="G2092" s="13"/>
      <c r="H2092" s="13"/>
      <c r="I2092" s="13"/>
      <c r="J2092" s="13"/>
      <c r="K2092" s="13"/>
      <c r="L2092" s="13"/>
      <c r="M2092" s="13"/>
      <c r="N2092" s="13"/>
      <c r="O2092" s="13"/>
      <c r="P2092" s="13"/>
      <c r="Q2092" s="13"/>
      <c r="R2092" s="13"/>
      <c r="S2092" s="13"/>
      <c r="T2092" s="13"/>
      <c r="U2092" s="13"/>
      <c r="V2092" s="13"/>
      <c r="W2092" s="13"/>
      <c r="X2092" s="13"/>
      <c r="Y2092" s="13"/>
      <c r="Z2092" s="13"/>
      <c r="AA2092" s="13"/>
      <c r="AB2092" s="13"/>
      <c r="AC2092" s="13"/>
      <c r="AD2092" s="13"/>
      <c r="AE2092" s="13"/>
      <c r="AF2092" s="13"/>
      <c r="AG2092" s="13"/>
      <c r="AH2092" s="13"/>
      <c r="AI2092" s="13"/>
      <c r="AJ2092" s="13"/>
      <c r="AK2092" s="13"/>
      <c r="AL2092" s="13"/>
      <c r="AM2092" s="13"/>
      <c r="AN2092" s="13"/>
      <c r="AO2092" s="13"/>
      <c r="AP2092" s="13"/>
      <c r="AQ2092" s="13"/>
      <c r="AR2092" s="13"/>
      <c r="AS2092" s="13"/>
      <c r="AT2092" s="13"/>
      <c r="AU2092" s="13"/>
      <c r="AV2092" s="13"/>
      <c r="AW2092" s="13"/>
      <c r="AX2092" s="13"/>
      <c r="AY2092" s="13"/>
      <c r="AZ2092" s="13"/>
      <c r="BA2092" s="13"/>
      <c r="BB2092" s="13"/>
      <c r="BC2092" s="13"/>
      <c r="BD2092" s="13"/>
      <c r="BE2092" s="13"/>
      <c r="BF2092" s="13"/>
      <c r="BG2092" s="13"/>
    </row>
    <row r="2093" spans="1:59" x14ac:dyDescent="0.35">
      <c r="A2093" s="13"/>
      <c r="B2093" s="13"/>
      <c r="C2093" s="13"/>
      <c r="D2093" s="13"/>
      <c r="E2093" s="13"/>
      <c r="F2093" s="13"/>
      <c r="G2093" s="13"/>
      <c r="H2093" s="13"/>
      <c r="I2093" s="13"/>
      <c r="J2093" s="13"/>
      <c r="K2093" s="13"/>
      <c r="L2093" s="13"/>
      <c r="M2093" s="13"/>
      <c r="N2093" s="13"/>
      <c r="O2093" s="13"/>
      <c r="P2093" s="13"/>
      <c r="Q2093" s="13"/>
      <c r="R2093" s="13"/>
      <c r="S2093" s="13"/>
      <c r="T2093" s="13"/>
      <c r="U2093" s="13"/>
      <c r="V2093" s="13"/>
      <c r="W2093" s="13"/>
      <c r="X2093" s="13"/>
      <c r="Y2093" s="13"/>
      <c r="Z2093" s="13"/>
      <c r="AA2093" s="13"/>
      <c r="AB2093" s="13"/>
      <c r="AC2093" s="13"/>
      <c r="AD2093" s="13"/>
      <c r="AE2093" s="13"/>
      <c r="AF2093" s="13"/>
      <c r="AG2093" s="13"/>
      <c r="AH2093" s="13"/>
      <c r="AI2093" s="13"/>
      <c r="AJ2093" s="13"/>
      <c r="AK2093" s="13"/>
      <c r="AL2093" s="13"/>
      <c r="AM2093" s="13"/>
      <c r="AN2093" s="13"/>
      <c r="AO2093" s="13"/>
      <c r="AP2093" s="13"/>
      <c r="AQ2093" s="13"/>
      <c r="AR2093" s="13"/>
      <c r="AS2093" s="13"/>
      <c r="AT2093" s="13"/>
      <c r="AU2093" s="13"/>
      <c r="AV2093" s="13"/>
      <c r="AW2093" s="13"/>
      <c r="AX2093" s="13"/>
      <c r="AY2093" s="13"/>
      <c r="AZ2093" s="13"/>
      <c r="BA2093" s="13"/>
      <c r="BB2093" s="13"/>
      <c r="BC2093" s="13"/>
      <c r="BD2093" s="13"/>
      <c r="BE2093" s="13"/>
      <c r="BF2093" s="13"/>
      <c r="BG2093" s="13"/>
    </row>
    <row r="2094" spans="1:59" x14ac:dyDescent="0.35">
      <c r="A2094" s="13"/>
      <c r="B2094" s="13"/>
      <c r="C2094" s="13"/>
      <c r="D2094" s="13"/>
      <c r="E2094" s="13"/>
      <c r="F2094" s="13"/>
      <c r="G2094" s="13"/>
      <c r="H2094" s="13"/>
      <c r="I2094" s="13"/>
      <c r="J2094" s="13"/>
      <c r="K2094" s="13"/>
      <c r="L2094" s="13"/>
      <c r="M2094" s="13"/>
      <c r="N2094" s="13"/>
      <c r="O2094" s="13"/>
      <c r="P2094" s="13"/>
      <c r="Q2094" s="13"/>
      <c r="R2094" s="13"/>
      <c r="S2094" s="13"/>
      <c r="T2094" s="13"/>
      <c r="U2094" s="13"/>
      <c r="V2094" s="13"/>
      <c r="W2094" s="13"/>
      <c r="X2094" s="13"/>
      <c r="Y2094" s="13"/>
      <c r="Z2094" s="13"/>
      <c r="AA2094" s="13"/>
      <c r="AB2094" s="13"/>
      <c r="AC2094" s="13"/>
      <c r="AD2094" s="13"/>
      <c r="AE2094" s="13"/>
      <c r="AF2094" s="13"/>
      <c r="AG2094" s="13"/>
      <c r="AH2094" s="13"/>
      <c r="AI2094" s="13"/>
      <c r="AJ2094" s="13"/>
      <c r="AK2094" s="13"/>
      <c r="AL2094" s="13"/>
      <c r="AM2094" s="13"/>
      <c r="AN2094" s="13"/>
      <c r="AO2094" s="13"/>
      <c r="AP2094" s="13"/>
      <c r="AQ2094" s="13"/>
      <c r="AR2094" s="13"/>
      <c r="AS2094" s="13"/>
      <c r="AT2094" s="13"/>
      <c r="AU2094" s="13"/>
      <c r="AV2094" s="13"/>
      <c r="AW2094" s="13"/>
      <c r="AX2094" s="13"/>
      <c r="AY2094" s="13"/>
      <c r="AZ2094" s="13"/>
      <c r="BA2094" s="13"/>
      <c r="BB2094" s="13"/>
      <c r="BC2094" s="13"/>
      <c r="BD2094" s="13"/>
      <c r="BE2094" s="13"/>
      <c r="BF2094" s="13"/>
      <c r="BG2094" s="13"/>
    </row>
    <row r="2095" spans="1:59" x14ac:dyDescent="0.35">
      <c r="A2095" s="13"/>
      <c r="B2095" s="13"/>
      <c r="C2095" s="13"/>
      <c r="D2095" s="13"/>
      <c r="E2095" s="13"/>
      <c r="F2095" s="13"/>
      <c r="G2095" s="13"/>
      <c r="H2095" s="13"/>
      <c r="I2095" s="13"/>
      <c r="J2095" s="13"/>
      <c r="K2095" s="13"/>
      <c r="L2095" s="13"/>
      <c r="M2095" s="13"/>
      <c r="N2095" s="13"/>
      <c r="O2095" s="13"/>
      <c r="P2095" s="13"/>
      <c r="Q2095" s="13"/>
      <c r="R2095" s="13"/>
      <c r="S2095" s="13"/>
      <c r="T2095" s="13"/>
      <c r="U2095" s="13"/>
      <c r="V2095" s="13"/>
      <c r="W2095" s="13"/>
      <c r="X2095" s="13"/>
      <c r="Y2095" s="13"/>
      <c r="Z2095" s="13"/>
      <c r="AA2095" s="13"/>
      <c r="AB2095" s="13"/>
      <c r="AC2095" s="13"/>
      <c r="AD2095" s="13"/>
      <c r="AE2095" s="13"/>
      <c r="AF2095" s="13"/>
      <c r="AG2095" s="13"/>
      <c r="AH2095" s="13"/>
      <c r="AI2095" s="13"/>
      <c r="AJ2095" s="13"/>
      <c r="AK2095" s="13"/>
      <c r="AL2095" s="13"/>
      <c r="AM2095" s="13"/>
      <c r="AN2095" s="13"/>
      <c r="AO2095" s="13"/>
      <c r="AP2095" s="13"/>
      <c r="AQ2095" s="13"/>
      <c r="AR2095" s="13"/>
      <c r="AS2095" s="13"/>
      <c r="AT2095" s="13"/>
      <c r="AU2095" s="13"/>
      <c r="AV2095" s="13"/>
      <c r="AW2095" s="13"/>
      <c r="AX2095" s="13"/>
      <c r="AY2095" s="13"/>
      <c r="AZ2095" s="13"/>
      <c r="BA2095" s="13"/>
      <c r="BB2095" s="13"/>
      <c r="BC2095" s="13"/>
      <c r="BD2095" s="13"/>
      <c r="BE2095" s="13"/>
      <c r="BF2095" s="13"/>
      <c r="BG2095" s="13"/>
    </row>
    <row r="2096" spans="1:59" x14ac:dyDescent="0.35">
      <c r="A2096" s="13"/>
      <c r="B2096" s="13"/>
      <c r="C2096" s="13"/>
      <c r="D2096" s="13"/>
      <c r="E2096" s="13"/>
      <c r="F2096" s="13"/>
      <c r="G2096" s="13"/>
      <c r="H2096" s="13"/>
      <c r="I2096" s="13"/>
      <c r="J2096" s="13"/>
      <c r="K2096" s="13"/>
      <c r="L2096" s="13"/>
      <c r="M2096" s="13"/>
      <c r="N2096" s="13"/>
      <c r="O2096" s="13"/>
      <c r="P2096" s="13"/>
      <c r="Q2096" s="13"/>
      <c r="R2096" s="13"/>
      <c r="S2096" s="13"/>
      <c r="T2096" s="13"/>
      <c r="U2096" s="13"/>
      <c r="V2096" s="13"/>
      <c r="W2096" s="13"/>
      <c r="X2096" s="13"/>
      <c r="Y2096" s="13"/>
      <c r="Z2096" s="13"/>
      <c r="AA2096" s="13"/>
      <c r="AB2096" s="13"/>
      <c r="AC2096" s="13"/>
      <c r="AD2096" s="13"/>
      <c r="AE2096" s="13"/>
      <c r="AF2096" s="13"/>
      <c r="AG2096" s="13"/>
      <c r="AH2096" s="13"/>
      <c r="AI2096" s="13"/>
      <c r="AJ2096" s="13"/>
      <c r="AK2096" s="13"/>
      <c r="AL2096" s="13"/>
      <c r="AM2096" s="13"/>
      <c r="AN2096" s="13"/>
      <c r="AO2096" s="13"/>
      <c r="AP2096" s="13"/>
      <c r="AQ2096" s="13"/>
      <c r="AR2096" s="13"/>
      <c r="AS2096" s="13"/>
      <c r="AT2096" s="13"/>
      <c r="AU2096" s="13"/>
      <c r="AV2096" s="13"/>
      <c r="AW2096" s="13"/>
      <c r="AX2096" s="13"/>
      <c r="AY2096" s="13"/>
      <c r="AZ2096" s="13"/>
      <c r="BA2096" s="13"/>
      <c r="BB2096" s="13"/>
      <c r="BC2096" s="13"/>
      <c r="BD2096" s="13"/>
      <c r="BE2096" s="13"/>
      <c r="BF2096" s="13"/>
      <c r="BG2096" s="13"/>
    </row>
    <row r="2097" spans="1:59" x14ac:dyDescent="0.35">
      <c r="A2097" s="13"/>
      <c r="B2097" s="13"/>
      <c r="C2097" s="13"/>
      <c r="D2097" s="13"/>
      <c r="E2097" s="13"/>
      <c r="F2097" s="13"/>
      <c r="G2097" s="13"/>
      <c r="H2097" s="13"/>
      <c r="I2097" s="13"/>
      <c r="J2097" s="13"/>
      <c r="K2097" s="13"/>
      <c r="L2097" s="13"/>
      <c r="M2097" s="13"/>
      <c r="N2097" s="13"/>
      <c r="O2097" s="13"/>
      <c r="P2097" s="13"/>
      <c r="Q2097" s="13"/>
      <c r="R2097" s="13"/>
      <c r="S2097" s="13"/>
      <c r="T2097" s="13"/>
      <c r="U2097" s="13"/>
      <c r="V2097" s="13"/>
      <c r="W2097" s="13"/>
      <c r="X2097" s="13"/>
      <c r="Y2097" s="13"/>
      <c r="Z2097" s="13"/>
      <c r="AA2097" s="13"/>
      <c r="AB2097" s="13"/>
      <c r="AC2097" s="13"/>
      <c r="AD2097" s="13"/>
      <c r="AE2097" s="13"/>
      <c r="AF2097" s="13"/>
      <c r="AG2097" s="13"/>
      <c r="AH2097" s="13"/>
      <c r="AI2097" s="13"/>
      <c r="AJ2097" s="13"/>
      <c r="AK2097" s="13"/>
      <c r="AL2097" s="13"/>
      <c r="AM2097" s="13"/>
      <c r="AN2097" s="13"/>
      <c r="AO2097" s="13"/>
      <c r="AP2097" s="13"/>
      <c r="AQ2097" s="13"/>
      <c r="AR2097" s="13"/>
      <c r="AS2097" s="13"/>
      <c r="AT2097" s="13"/>
      <c r="AU2097" s="13"/>
      <c r="AV2097" s="13"/>
      <c r="AW2097" s="13"/>
      <c r="AX2097" s="13"/>
      <c r="AY2097" s="13"/>
      <c r="AZ2097" s="13"/>
      <c r="BA2097" s="13"/>
      <c r="BB2097" s="13"/>
      <c r="BC2097" s="13"/>
      <c r="BD2097" s="13"/>
      <c r="BE2097" s="13"/>
      <c r="BF2097" s="13"/>
      <c r="BG2097" s="13"/>
    </row>
    <row r="2098" spans="1:59" x14ac:dyDescent="0.35">
      <c r="A2098" s="13"/>
      <c r="B2098" s="13"/>
      <c r="C2098" s="13"/>
      <c r="D2098" s="13"/>
      <c r="E2098" s="13"/>
      <c r="F2098" s="13"/>
      <c r="G2098" s="13"/>
      <c r="H2098" s="13"/>
      <c r="I2098" s="13"/>
      <c r="J2098" s="13"/>
      <c r="K2098" s="13"/>
      <c r="L2098" s="13"/>
      <c r="M2098" s="13"/>
      <c r="N2098" s="13"/>
      <c r="O2098" s="13"/>
      <c r="P2098" s="13"/>
      <c r="Q2098" s="13"/>
      <c r="R2098" s="13"/>
      <c r="S2098" s="13"/>
      <c r="T2098" s="13"/>
      <c r="U2098" s="13"/>
      <c r="V2098" s="13"/>
      <c r="W2098" s="13"/>
      <c r="X2098" s="13"/>
      <c r="Y2098" s="13"/>
      <c r="Z2098" s="13"/>
      <c r="AA2098" s="13"/>
      <c r="AB2098" s="13"/>
      <c r="AC2098" s="13"/>
      <c r="AD2098" s="13"/>
      <c r="AE2098" s="13"/>
      <c r="AF2098" s="13"/>
      <c r="AG2098" s="13"/>
      <c r="AH2098" s="13"/>
      <c r="AI2098" s="13"/>
      <c r="AJ2098" s="13"/>
      <c r="AK2098" s="13"/>
      <c r="AL2098" s="13"/>
      <c r="AM2098" s="13"/>
      <c r="AN2098" s="13"/>
      <c r="AO2098" s="13"/>
      <c r="AP2098" s="13"/>
      <c r="AQ2098" s="13"/>
      <c r="AR2098" s="13"/>
      <c r="AS2098" s="13"/>
      <c r="AT2098" s="13"/>
      <c r="AU2098" s="13"/>
      <c r="AV2098" s="13"/>
      <c r="AW2098" s="13"/>
      <c r="AX2098" s="13"/>
      <c r="AY2098" s="13"/>
      <c r="AZ2098" s="13"/>
      <c r="BA2098" s="13"/>
      <c r="BB2098" s="13"/>
      <c r="BC2098" s="13"/>
      <c r="BD2098" s="13"/>
      <c r="BE2098" s="13"/>
      <c r="BF2098" s="13"/>
      <c r="BG2098" s="13"/>
    </row>
    <row r="2099" spans="1:59" x14ac:dyDescent="0.35">
      <c r="A2099" s="13"/>
      <c r="B2099" s="13"/>
      <c r="C2099" s="13"/>
      <c r="D2099" s="13"/>
      <c r="E2099" s="13"/>
      <c r="F2099" s="13"/>
      <c r="G2099" s="13"/>
      <c r="H2099" s="13"/>
      <c r="I2099" s="13"/>
      <c r="J2099" s="13"/>
      <c r="K2099" s="13"/>
      <c r="L2099" s="13"/>
      <c r="M2099" s="13"/>
      <c r="N2099" s="13"/>
      <c r="O2099" s="13"/>
      <c r="P2099" s="13"/>
      <c r="Q2099" s="13"/>
      <c r="R2099" s="13"/>
      <c r="S2099" s="13"/>
      <c r="T2099" s="13"/>
      <c r="U2099" s="13"/>
      <c r="V2099" s="13"/>
      <c r="W2099" s="13"/>
      <c r="X2099" s="13"/>
      <c r="Y2099" s="13"/>
      <c r="Z2099" s="13"/>
      <c r="AA2099" s="13"/>
      <c r="AB2099" s="13"/>
      <c r="AC2099" s="13"/>
      <c r="AD2099" s="13"/>
      <c r="AE2099" s="13"/>
      <c r="AF2099" s="13"/>
      <c r="AG2099" s="13"/>
      <c r="AH2099" s="13"/>
      <c r="AI2099" s="13"/>
      <c r="AJ2099" s="13"/>
      <c r="AK2099" s="13"/>
      <c r="AL2099" s="13"/>
      <c r="AM2099" s="13"/>
      <c r="AN2099" s="13"/>
      <c r="AO2099" s="13"/>
      <c r="AP2099" s="13"/>
      <c r="AQ2099" s="13"/>
      <c r="AR2099" s="13"/>
      <c r="AS2099" s="13"/>
      <c r="AT2099" s="13"/>
      <c r="AU2099" s="13"/>
      <c r="AV2099" s="13"/>
      <c r="AW2099" s="13"/>
      <c r="AX2099" s="13"/>
      <c r="AY2099" s="13"/>
      <c r="AZ2099" s="13"/>
      <c r="BA2099" s="13"/>
      <c r="BB2099" s="13"/>
      <c r="BC2099" s="13"/>
      <c r="BD2099" s="13"/>
      <c r="BE2099" s="13"/>
      <c r="BF2099" s="13"/>
      <c r="BG2099" s="13"/>
    </row>
    <row r="2100" spans="1:59" x14ac:dyDescent="0.35">
      <c r="A2100" s="13"/>
      <c r="B2100" s="13"/>
      <c r="C2100" s="13"/>
      <c r="D2100" s="13"/>
      <c r="E2100" s="13"/>
      <c r="F2100" s="13"/>
      <c r="G2100" s="13"/>
      <c r="H2100" s="13"/>
      <c r="I2100" s="13"/>
      <c r="J2100" s="13"/>
      <c r="K2100" s="13"/>
      <c r="L2100" s="13"/>
      <c r="M2100" s="13"/>
      <c r="N2100" s="13"/>
      <c r="O2100" s="13"/>
      <c r="P2100" s="13"/>
      <c r="Q2100" s="13"/>
      <c r="R2100" s="13"/>
      <c r="S2100" s="13"/>
      <c r="T2100" s="13"/>
      <c r="U2100" s="13"/>
      <c r="V2100" s="13"/>
      <c r="W2100" s="13"/>
      <c r="X2100" s="13"/>
      <c r="Y2100" s="13"/>
      <c r="Z2100" s="13"/>
      <c r="AA2100" s="13"/>
      <c r="AB2100" s="13"/>
      <c r="AC2100" s="13"/>
      <c r="AD2100" s="13"/>
      <c r="AE2100" s="13"/>
      <c r="AF2100" s="13"/>
      <c r="AG2100" s="13"/>
      <c r="AH2100" s="13"/>
      <c r="AI2100" s="13"/>
      <c r="AJ2100" s="13"/>
      <c r="AK2100" s="13"/>
      <c r="AL2100" s="13"/>
      <c r="AM2100" s="13"/>
      <c r="AN2100" s="13"/>
      <c r="AO2100" s="13"/>
      <c r="AP2100" s="13"/>
      <c r="AQ2100" s="13"/>
      <c r="AR2100" s="13"/>
      <c r="AS2100" s="13"/>
      <c r="AT2100" s="13"/>
      <c r="AU2100" s="13"/>
      <c r="AV2100" s="13"/>
      <c r="AW2100" s="13"/>
      <c r="AX2100" s="13"/>
      <c r="AY2100" s="13"/>
      <c r="AZ2100" s="13"/>
      <c r="BA2100" s="13"/>
      <c r="BB2100" s="13"/>
      <c r="BC2100" s="13"/>
      <c r="BD2100" s="13"/>
      <c r="BE2100" s="13"/>
      <c r="BF2100" s="13"/>
      <c r="BG2100" s="13"/>
    </row>
    <row r="2101" spans="1:59" x14ac:dyDescent="0.35">
      <c r="A2101" s="13"/>
      <c r="B2101" s="13"/>
      <c r="C2101" s="13"/>
      <c r="D2101" s="13"/>
      <c r="E2101" s="13"/>
      <c r="F2101" s="13"/>
      <c r="G2101" s="13"/>
      <c r="H2101" s="13"/>
      <c r="I2101" s="13"/>
      <c r="J2101" s="13"/>
      <c r="K2101" s="13"/>
      <c r="L2101" s="13"/>
      <c r="M2101" s="13"/>
      <c r="N2101" s="13"/>
      <c r="O2101" s="13"/>
      <c r="P2101" s="13"/>
      <c r="Q2101" s="13"/>
      <c r="R2101" s="13"/>
      <c r="S2101" s="13"/>
      <c r="T2101" s="13"/>
      <c r="U2101" s="13"/>
      <c r="V2101" s="13"/>
      <c r="W2101" s="13"/>
      <c r="X2101" s="13"/>
      <c r="Y2101" s="13"/>
      <c r="Z2101" s="13"/>
      <c r="AA2101" s="13"/>
      <c r="AB2101" s="13"/>
      <c r="AC2101" s="13"/>
      <c r="AD2101" s="13"/>
      <c r="AE2101" s="13"/>
      <c r="AF2101" s="13"/>
      <c r="AG2101" s="13"/>
      <c r="AH2101" s="13"/>
      <c r="AI2101" s="13"/>
      <c r="AJ2101" s="13"/>
      <c r="AK2101" s="13"/>
      <c r="AL2101" s="13"/>
      <c r="AM2101" s="13"/>
      <c r="AN2101" s="13"/>
      <c r="AO2101" s="13"/>
      <c r="AP2101" s="13"/>
      <c r="AQ2101" s="13"/>
      <c r="AR2101" s="13"/>
      <c r="AS2101" s="13"/>
      <c r="AT2101" s="13"/>
      <c r="AU2101" s="13"/>
      <c r="AV2101" s="13"/>
      <c r="AW2101" s="13"/>
      <c r="AX2101" s="13"/>
      <c r="AY2101" s="13"/>
      <c r="AZ2101" s="13"/>
      <c r="BA2101" s="13"/>
      <c r="BB2101" s="13"/>
      <c r="BC2101" s="13"/>
      <c r="BD2101" s="13"/>
      <c r="BE2101" s="13"/>
      <c r="BF2101" s="13"/>
      <c r="BG2101" s="13"/>
    </row>
    <row r="2102" spans="1:59" x14ac:dyDescent="0.35">
      <c r="A2102" s="13"/>
      <c r="B2102" s="13"/>
      <c r="C2102" s="13"/>
      <c r="D2102" s="13"/>
      <c r="E2102" s="13"/>
      <c r="F2102" s="13"/>
      <c r="G2102" s="13"/>
      <c r="H2102" s="13"/>
      <c r="I2102" s="13"/>
      <c r="J2102" s="13"/>
      <c r="K2102" s="13"/>
      <c r="L2102" s="13"/>
      <c r="M2102" s="13"/>
      <c r="N2102" s="13"/>
      <c r="O2102" s="13"/>
      <c r="P2102" s="13"/>
      <c r="Q2102" s="13"/>
      <c r="R2102" s="13"/>
      <c r="S2102" s="13"/>
      <c r="T2102" s="13"/>
      <c r="U2102" s="13"/>
      <c r="V2102" s="13"/>
      <c r="W2102" s="13"/>
      <c r="X2102" s="13"/>
      <c r="Y2102" s="13"/>
      <c r="Z2102" s="13"/>
      <c r="AA2102" s="13"/>
      <c r="AB2102" s="13"/>
      <c r="AC2102" s="13"/>
      <c r="AD2102" s="13"/>
      <c r="AE2102" s="13"/>
      <c r="AF2102" s="13"/>
      <c r="AG2102" s="13"/>
      <c r="AH2102" s="13"/>
      <c r="AI2102" s="13"/>
      <c r="AJ2102" s="13"/>
      <c r="AK2102" s="13"/>
      <c r="AL2102" s="13"/>
      <c r="AM2102" s="13"/>
      <c r="AN2102" s="13"/>
      <c r="AO2102" s="13"/>
      <c r="AP2102" s="13"/>
      <c r="AQ2102" s="13"/>
      <c r="AR2102" s="13"/>
      <c r="AS2102" s="13"/>
      <c r="AT2102" s="13"/>
      <c r="AU2102" s="13"/>
      <c r="AV2102" s="13"/>
      <c r="AW2102" s="13"/>
      <c r="AX2102" s="13"/>
      <c r="AY2102" s="13"/>
      <c r="AZ2102" s="13"/>
      <c r="BA2102" s="13"/>
      <c r="BB2102" s="13"/>
      <c r="BC2102" s="13"/>
      <c r="BD2102" s="13"/>
      <c r="BE2102" s="13"/>
      <c r="BF2102" s="13"/>
      <c r="BG2102" s="13"/>
    </row>
    <row r="2103" spans="1:59" x14ac:dyDescent="0.35">
      <c r="A2103" s="13"/>
      <c r="B2103" s="13"/>
      <c r="C2103" s="13"/>
      <c r="D2103" s="13"/>
      <c r="E2103" s="13"/>
      <c r="F2103" s="13"/>
      <c r="G2103" s="13"/>
      <c r="H2103" s="13"/>
      <c r="I2103" s="13"/>
      <c r="J2103" s="13"/>
      <c r="K2103" s="13"/>
      <c r="L2103" s="13"/>
      <c r="M2103" s="13"/>
      <c r="N2103" s="13"/>
      <c r="O2103" s="13"/>
      <c r="P2103" s="13"/>
      <c r="Q2103" s="13"/>
      <c r="R2103" s="13"/>
      <c r="S2103" s="13"/>
      <c r="T2103" s="13"/>
      <c r="U2103" s="13"/>
      <c r="V2103" s="13"/>
      <c r="W2103" s="13"/>
      <c r="X2103" s="13"/>
      <c r="Y2103" s="13"/>
      <c r="Z2103" s="13"/>
      <c r="AA2103" s="13"/>
      <c r="AB2103" s="13"/>
      <c r="AC2103" s="13"/>
      <c r="AD2103" s="13"/>
      <c r="AE2103" s="13"/>
      <c r="AF2103" s="13"/>
      <c r="AG2103" s="13"/>
      <c r="AH2103" s="13"/>
      <c r="AI2103" s="13"/>
      <c r="AJ2103" s="13"/>
      <c r="AK2103" s="13"/>
      <c r="AL2103" s="13"/>
      <c r="AM2103" s="13"/>
      <c r="AN2103" s="13"/>
      <c r="AO2103" s="13"/>
      <c r="AP2103" s="13"/>
      <c r="AQ2103" s="13"/>
      <c r="AR2103" s="13"/>
      <c r="AS2103" s="13"/>
      <c r="AT2103" s="13"/>
      <c r="AU2103" s="13"/>
      <c r="AV2103" s="13"/>
      <c r="AW2103" s="13"/>
      <c r="AX2103" s="13"/>
      <c r="AY2103" s="13"/>
      <c r="AZ2103" s="13"/>
      <c r="BA2103" s="13"/>
      <c r="BB2103" s="13"/>
      <c r="BC2103" s="13"/>
      <c r="BD2103" s="13"/>
      <c r="BE2103" s="13"/>
      <c r="BF2103" s="13"/>
      <c r="BG2103" s="13"/>
    </row>
    <row r="2104" spans="1:59" x14ac:dyDescent="0.35">
      <c r="A2104" s="13"/>
      <c r="B2104" s="13"/>
      <c r="C2104" s="13"/>
      <c r="D2104" s="13"/>
      <c r="E2104" s="13"/>
      <c r="F2104" s="13"/>
      <c r="G2104" s="13"/>
      <c r="H2104" s="13"/>
      <c r="I2104" s="13"/>
      <c r="J2104" s="13"/>
      <c r="K2104" s="13"/>
      <c r="L2104" s="13"/>
      <c r="M2104" s="13"/>
      <c r="N2104" s="13"/>
      <c r="O2104" s="13"/>
      <c r="P2104" s="13"/>
      <c r="Q2104" s="13"/>
      <c r="R2104" s="13"/>
      <c r="S2104" s="13"/>
      <c r="T2104" s="13"/>
      <c r="U2104" s="13"/>
      <c r="V2104" s="13"/>
      <c r="W2104" s="13"/>
      <c r="X2104" s="13"/>
      <c r="Y2104" s="13"/>
      <c r="Z2104" s="13"/>
      <c r="AA2104" s="13"/>
      <c r="AB2104" s="13"/>
      <c r="AC2104" s="13"/>
      <c r="AD2104" s="13"/>
      <c r="AE2104" s="13"/>
      <c r="AF2104" s="13"/>
      <c r="AG2104" s="13"/>
      <c r="AH2104" s="13"/>
      <c r="AI2104" s="13"/>
      <c r="AJ2104" s="13"/>
      <c r="AK2104" s="13"/>
      <c r="AL2104" s="13"/>
      <c r="AM2104" s="13"/>
      <c r="AN2104" s="13"/>
      <c r="AO2104" s="13"/>
      <c r="AP2104" s="13"/>
      <c r="AQ2104" s="13"/>
      <c r="AR2104" s="13"/>
      <c r="AS2104" s="13"/>
      <c r="AT2104" s="13"/>
      <c r="AU2104" s="13"/>
      <c r="AV2104" s="13"/>
      <c r="AW2104" s="13"/>
      <c r="AX2104" s="13"/>
      <c r="AY2104" s="13"/>
      <c r="AZ2104" s="13"/>
      <c r="BA2104" s="13"/>
      <c r="BB2104" s="13"/>
      <c r="BC2104" s="13"/>
      <c r="BD2104" s="13"/>
      <c r="BE2104" s="13"/>
      <c r="BF2104" s="13"/>
      <c r="BG2104" s="13"/>
    </row>
    <row r="2105" spans="1:59" x14ac:dyDescent="0.35">
      <c r="A2105" s="13"/>
      <c r="B2105" s="13"/>
      <c r="C2105" s="13"/>
      <c r="D2105" s="13"/>
      <c r="E2105" s="13"/>
      <c r="F2105" s="13"/>
      <c r="G2105" s="13"/>
      <c r="H2105" s="13"/>
      <c r="I2105" s="13"/>
      <c r="J2105" s="13"/>
      <c r="K2105" s="13"/>
      <c r="L2105" s="13"/>
      <c r="M2105" s="13"/>
      <c r="N2105" s="13"/>
      <c r="O2105" s="13"/>
      <c r="P2105" s="13"/>
      <c r="Q2105" s="13"/>
      <c r="R2105" s="13"/>
      <c r="S2105" s="13"/>
      <c r="T2105" s="13"/>
      <c r="U2105" s="13"/>
      <c r="V2105" s="13"/>
      <c r="W2105" s="13"/>
      <c r="X2105" s="13"/>
      <c r="Y2105" s="13"/>
      <c r="Z2105" s="13"/>
      <c r="AA2105" s="13"/>
      <c r="AB2105" s="13"/>
      <c r="AC2105" s="13"/>
      <c r="AD2105" s="13"/>
      <c r="AE2105" s="13"/>
      <c r="AF2105" s="13"/>
      <c r="AG2105" s="13"/>
      <c r="AH2105" s="13"/>
      <c r="AI2105" s="13"/>
      <c r="AJ2105" s="13"/>
      <c r="AK2105" s="13"/>
      <c r="AL2105" s="13"/>
      <c r="AM2105" s="13"/>
      <c r="AN2105" s="13"/>
      <c r="AO2105" s="13"/>
      <c r="AP2105" s="13"/>
      <c r="AQ2105" s="13"/>
      <c r="AR2105" s="13"/>
      <c r="AS2105" s="13"/>
      <c r="AT2105" s="13"/>
      <c r="AU2105" s="13"/>
      <c r="AV2105" s="13"/>
      <c r="AW2105" s="13"/>
      <c r="AX2105" s="13"/>
      <c r="AY2105" s="13"/>
      <c r="AZ2105" s="13"/>
      <c r="BA2105" s="13"/>
      <c r="BB2105" s="13"/>
      <c r="BC2105" s="13"/>
      <c r="BD2105" s="13"/>
      <c r="BE2105" s="13"/>
      <c r="BF2105" s="13"/>
      <c r="BG2105" s="13"/>
    </row>
    <row r="2106" spans="1:59" x14ac:dyDescent="0.35">
      <c r="A2106" s="13"/>
      <c r="B2106" s="13"/>
      <c r="C2106" s="13"/>
      <c r="D2106" s="13"/>
      <c r="E2106" s="13"/>
      <c r="F2106" s="13"/>
      <c r="G2106" s="13"/>
      <c r="H2106" s="13"/>
      <c r="I2106" s="13"/>
      <c r="J2106" s="13"/>
      <c r="K2106" s="13"/>
      <c r="L2106" s="13"/>
      <c r="M2106" s="13"/>
      <c r="N2106" s="13"/>
      <c r="O2106" s="13"/>
      <c r="P2106" s="13"/>
      <c r="Q2106" s="13"/>
      <c r="R2106" s="13"/>
      <c r="S2106" s="13"/>
      <c r="T2106" s="13"/>
      <c r="U2106" s="13"/>
      <c r="V2106" s="13"/>
      <c r="W2106" s="13"/>
      <c r="X2106" s="13"/>
      <c r="Y2106" s="13"/>
      <c r="Z2106" s="13"/>
      <c r="AA2106" s="13"/>
      <c r="AB2106" s="13"/>
      <c r="AC2106" s="13"/>
      <c r="AD2106" s="13"/>
      <c r="AE2106" s="13"/>
      <c r="AF2106" s="13"/>
      <c r="AG2106" s="13"/>
      <c r="AH2106" s="13"/>
      <c r="AI2106" s="13"/>
      <c r="AJ2106" s="13"/>
      <c r="AK2106" s="13"/>
      <c r="AL2106" s="13"/>
      <c r="AM2106" s="13"/>
      <c r="AN2106" s="13"/>
      <c r="AO2106" s="13"/>
      <c r="AP2106" s="13"/>
      <c r="AQ2106" s="13"/>
      <c r="AR2106" s="13"/>
      <c r="AS2106" s="13"/>
      <c r="AT2106" s="13"/>
      <c r="AU2106" s="13"/>
      <c r="AV2106" s="13"/>
      <c r="AW2106" s="13"/>
      <c r="AX2106" s="13"/>
      <c r="AY2106" s="13"/>
      <c r="AZ2106" s="13"/>
      <c r="BA2106" s="13"/>
      <c r="BB2106" s="13"/>
      <c r="BC2106" s="13"/>
      <c r="BD2106" s="13"/>
      <c r="BE2106" s="13"/>
      <c r="BF2106" s="13"/>
      <c r="BG2106" s="13"/>
    </row>
    <row r="2107" spans="1:59" x14ac:dyDescent="0.35">
      <c r="A2107" s="13"/>
      <c r="B2107" s="13"/>
      <c r="C2107" s="13"/>
      <c r="D2107" s="13"/>
      <c r="E2107" s="13"/>
      <c r="F2107" s="13"/>
      <c r="G2107" s="13"/>
      <c r="H2107" s="13"/>
      <c r="I2107" s="13"/>
      <c r="J2107" s="13"/>
      <c r="K2107" s="13"/>
      <c r="L2107" s="13"/>
      <c r="M2107" s="13"/>
      <c r="N2107" s="13"/>
      <c r="O2107" s="13"/>
      <c r="P2107" s="13"/>
      <c r="Q2107" s="13"/>
      <c r="R2107" s="13"/>
      <c r="S2107" s="13"/>
      <c r="T2107" s="13"/>
      <c r="U2107" s="13"/>
      <c r="V2107" s="13"/>
      <c r="W2107" s="13"/>
      <c r="X2107" s="13"/>
      <c r="Y2107" s="13"/>
      <c r="Z2107" s="13"/>
      <c r="AA2107" s="13"/>
      <c r="AB2107" s="13"/>
      <c r="AC2107" s="13"/>
      <c r="AD2107" s="13"/>
      <c r="AE2107" s="13"/>
      <c r="AF2107" s="13"/>
      <c r="AG2107" s="13"/>
      <c r="AH2107" s="13"/>
      <c r="AI2107" s="13"/>
      <c r="AJ2107" s="13"/>
      <c r="AK2107" s="13"/>
      <c r="AL2107" s="13"/>
      <c r="AM2107" s="13"/>
      <c r="AN2107" s="13"/>
      <c r="AO2107" s="13"/>
      <c r="AP2107" s="13"/>
      <c r="AQ2107" s="13"/>
      <c r="AR2107" s="13"/>
      <c r="AS2107" s="13"/>
      <c r="AT2107" s="13"/>
      <c r="AU2107" s="13"/>
      <c r="AV2107" s="13"/>
      <c r="AW2107" s="13"/>
      <c r="AX2107" s="13"/>
      <c r="AY2107" s="13"/>
      <c r="AZ2107" s="13"/>
      <c r="BA2107" s="13"/>
      <c r="BB2107" s="13"/>
      <c r="BC2107" s="13"/>
      <c r="BD2107" s="13"/>
      <c r="BE2107" s="13"/>
      <c r="BF2107" s="13"/>
      <c r="BG2107" s="13"/>
    </row>
    <row r="2108" spans="1:59" x14ac:dyDescent="0.35">
      <c r="A2108" s="13"/>
      <c r="B2108" s="13"/>
      <c r="C2108" s="13"/>
      <c r="D2108" s="13"/>
      <c r="E2108" s="13"/>
      <c r="F2108" s="13"/>
      <c r="G2108" s="13"/>
      <c r="H2108" s="13"/>
      <c r="I2108" s="13"/>
      <c r="J2108" s="13"/>
      <c r="K2108" s="13"/>
      <c r="L2108" s="13"/>
      <c r="M2108" s="13"/>
      <c r="N2108" s="13"/>
      <c r="O2108" s="13"/>
      <c r="P2108" s="13"/>
      <c r="Q2108" s="13"/>
      <c r="R2108" s="13"/>
      <c r="S2108" s="13"/>
      <c r="T2108" s="13"/>
      <c r="U2108" s="13"/>
      <c r="V2108" s="13"/>
      <c r="W2108" s="13"/>
      <c r="X2108" s="13"/>
      <c r="Y2108" s="13"/>
      <c r="Z2108" s="13"/>
      <c r="AA2108" s="13"/>
      <c r="AB2108" s="13"/>
      <c r="AC2108" s="13"/>
      <c r="AD2108" s="13"/>
      <c r="AE2108" s="13"/>
      <c r="AF2108" s="13"/>
      <c r="AG2108" s="13"/>
      <c r="AH2108" s="13"/>
      <c r="AI2108" s="13"/>
      <c r="AJ2108" s="13"/>
      <c r="AK2108" s="13"/>
      <c r="AL2108" s="13"/>
      <c r="AM2108" s="13"/>
      <c r="AN2108" s="13"/>
      <c r="AO2108" s="13"/>
      <c r="AP2108" s="13"/>
      <c r="AQ2108" s="13"/>
      <c r="AR2108" s="13"/>
      <c r="AS2108" s="13"/>
      <c r="AT2108" s="13"/>
      <c r="AU2108" s="13"/>
      <c r="AV2108" s="13"/>
      <c r="AW2108" s="13"/>
      <c r="AX2108" s="13"/>
      <c r="AY2108" s="13"/>
      <c r="AZ2108" s="13"/>
      <c r="BA2108" s="13"/>
      <c r="BB2108" s="13"/>
      <c r="BC2108" s="13"/>
      <c r="BD2108" s="13"/>
      <c r="BE2108" s="13"/>
      <c r="BF2108" s="13"/>
      <c r="BG2108" s="13"/>
    </row>
    <row r="2109" spans="1:59" x14ac:dyDescent="0.35">
      <c r="A2109" s="13"/>
      <c r="B2109" s="13"/>
      <c r="C2109" s="13"/>
      <c r="D2109" s="13"/>
      <c r="E2109" s="13"/>
      <c r="F2109" s="13"/>
      <c r="G2109" s="13"/>
      <c r="H2109" s="13"/>
      <c r="I2109" s="13"/>
      <c r="J2109" s="13"/>
      <c r="K2109" s="13"/>
      <c r="L2109" s="13"/>
      <c r="M2109" s="13"/>
      <c r="N2109" s="13"/>
      <c r="O2109" s="13"/>
      <c r="P2109" s="13"/>
      <c r="Q2109" s="13"/>
      <c r="R2109" s="13"/>
      <c r="S2109" s="13"/>
      <c r="T2109" s="13"/>
      <c r="U2109" s="13"/>
      <c r="V2109" s="13"/>
      <c r="W2109" s="13"/>
      <c r="X2109" s="13"/>
      <c r="Y2109" s="13"/>
      <c r="Z2109" s="13"/>
      <c r="AA2109" s="13"/>
      <c r="AB2109" s="13"/>
      <c r="AC2109" s="13"/>
      <c r="AD2109" s="13"/>
      <c r="AE2109" s="13"/>
      <c r="AF2109" s="13"/>
      <c r="AG2109" s="13"/>
      <c r="AH2109" s="13"/>
      <c r="AI2109" s="13"/>
      <c r="AJ2109" s="13"/>
      <c r="AK2109" s="13"/>
      <c r="AL2109" s="13"/>
      <c r="AM2109" s="13"/>
      <c r="AN2109" s="13"/>
      <c r="AO2109" s="13"/>
      <c r="AP2109" s="13"/>
      <c r="AQ2109" s="13"/>
      <c r="AR2109" s="13"/>
      <c r="AS2109" s="13"/>
      <c r="AT2109" s="13"/>
      <c r="AU2109" s="13"/>
      <c r="AV2109" s="13"/>
      <c r="AW2109" s="13"/>
      <c r="AX2109" s="13"/>
      <c r="AY2109" s="13"/>
      <c r="AZ2109" s="13"/>
      <c r="BA2109" s="13"/>
      <c r="BB2109" s="13"/>
      <c r="BC2109" s="13"/>
      <c r="BD2109" s="13"/>
      <c r="BE2109" s="13"/>
      <c r="BF2109" s="13"/>
      <c r="BG2109" s="13"/>
    </row>
    <row r="2110" spans="1:59" x14ac:dyDescent="0.35">
      <c r="A2110" s="13"/>
      <c r="B2110" s="13"/>
      <c r="C2110" s="13"/>
      <c r="D2110" s="13"/>
      <c r="E2110" s="13"/>
      <c r="F2110" s="13"/>
      <c r="G2110" s="13"/>
      <c r="H2110" s="13"/>
      <c r="I2110" s="13"/>
      <c r="J2110" s="13"/>
      <c r="K2110" s="13"/>
      <c r="L2110" s="13"/>
      <c r="M2110" s="13"/>
      <c r="N2110" s="13"/>
      <c r="O2110" s="13"/>
      <c r="P2110" s="13"/>
      <c r="Q2110" s="13"/>
      <c r="R2110" s="13"/>
      <c r="S2110" s="13"/>
      <c r="T2110" s="13"/>
      <c r="U2110" s="13"/>
      <c r="V2110" s="13"/>
      <c r="W2110" s="13"/>
      <c r="X2110" s="13"/>
      <c r="Y2110" s="13"/>
      <c r="Z2110" s="13"/>
      <c r="AA2110" s="13"/>
      <c r="AB2110" s="13"/>
      <c r="AC2110" s="13"/>
      <c r="AD2110" s="13"/>
      <c r="AE2110" s="13"/>
      <c r="AF2110" s="13"/>
      <c r="AG2110" s="13"/>
      <c r="AH2110" s="13"/>
      <c r="AI2110" s="13"/>
      <c r="AJ2110" s="13"/>
      <c r="AK2110" s="13"/>
      <c r="AL2110" s="13"/>
      <c r="AM2110" s="13"/>
      <c r="AN2110" s="13"/>
      <c r="AO2110" s="13"/>
      <c r="AP2110" s="13"/>
      <c r="AQ2110" s="13"/>
      <c r="AR2110" s="13"/>
      <c r="AS2110" s="13"/>
      <c r="AT2110" s="13"/>
      <c r="AU2110" s="13"/>
      <c r="AV2110" s="13"/>
      <c r="AW2110" s="13"/>
      <c r="AX2110" s="13"/>
      <c r="AY2110" s="13"/>
      <c r="AZ2110" s="13"/>
      <c r="BA2110" s="13"/>
      <c r="BB2110" s="13"/>
      <c r="BC2110" s="13"/>
      <c r="BD2110" s="13"/>
      <c r="BE2110" s="13"/>
      <c r="BF2110" s="13"/>
      <c r="BG2110" s="13"/>
    </row>
    <row r="2111" spans="1:59" x14ac:dyDescent="0.35">
      <c r="A2111" s="13"/>
      <c r="B2111" s="13"/>
      <c r="C2111" s="13"/>
      <c r="D2111" s="13"/>
      <c r="E2111" s="13"/>
      <c r="F2111" s="13"/>
      <c r="G2111" s="13"/>
      <c r="H2111" s="13"/>
      <c r="I2111" s="13"/>
      <c r="J2111" s="13"/>
      <c r="K2111" s="13"/>
      <c r="L2111" s="13"/>
      <c r="M2111" s="13"/>
      <c r="N2111" s="13"/>
      <c r="O2111" s="13"/>
      <c r="P2111" s="13"/>
      <c r="Q2111" s="13"/>
      <c r="R2111" s="13"/>
      <c r="S2111" s="13"/>
      <c r="T2111" s="13"/>
      <c r="U2111" s="13"/>
      <c r="V2111" s="13"/>
      <c r="W2111" s="13"/>
      <c r="X2111" s="13"/>
      <c r="Y2111" s="13"/>
      <c r="Z2111" s="13"/>
      <c r="AA2111" s="13"/>
      <c r="AB2111" s="13"/>
      <c r="AC2111" s="13"/>
      <c r="AD2111" s="13"/>
      <c r="AE2111" s="13"/>
      <c r="AF2111" s="13"/>
      <c r="AG2111" s="13"/>
      <c r="AH2111" s="13"/>
      <c r="AI2111" s="13"/>
      <c r="AJ2111" s="13"/>
      <c r="AK2111" s="13"/>
      <c r="AL2111" s="13"/>
      <c r="AM2111" s="13"/>
      <c r="AN2111" s="13"/>
      <c r="AO2111" s="13"/>
      <c r="AP2111" s="13"/>
      <c r="AQ2111" s="13"/>
      <c r="AR2111" s="13"/>
      <c r="AS2111" s="13"/>
      <c r="AT2111" s="13"/>
      <c r="AU2111" s="13"/>
      <c r="AV2111" s="13"/>
      <c r="AW2111" s="13"/>
      <c r="AX2111" s="13"/>
      <c r="AY2111" s="13"/>
      <c r="AZ2111" s="13"/>
      <c r="BA2111" s="13"/>
      <c r="BB2111" s="13"/>
      <c r="BC2111" s="13"/>
      <c r="BD2111" s="13"/>
      <c r="BE2111" s="13"/>
      <c r="BF2111" s="13"/>
      <c r="BG2111" s="13"/>
    </row>
    <row r="2112" spans="1:59" x14ac:dyDescent="0.35">
      <c r="A2112" s="13"/>
      <c r="B2112" s="13"/>
      <c r="C2112" s="13"/>
      <c r="D2112" s="13"/>
      <c r="E2112" s="13"/>
      <c r="F2112" s="13"/>
      <c r="G2112" s="13"/>
      <c r="H2112" s="13"/>
      <c r="I2112" s="13"/>
      <c r="J2112" s="13"/>
      <c r="K2112" s="13"/>
      <c r="L2112" s="13"/>
      <c r="M2112" s="13"/>
      <c r="N2112" s="13"/>
      <c r="O2112" s="13"/>
      <c r="P2112" s="13"/>
      <c r="Q2112" s="13"/>
      <c r="R2112" s="13"/>
      <c r="S2112" s="13"/>
      <c r="T2112" s="13"/>
      <c r="U2112" s="13"/>
      <c r="V2112" s="13"/>
      <c r="W2112" s="13"/>
      <c r="X2112" s="13"/>
      <c r="Y2112" s="13"/>
      <c r="Z2112" s="13"/>
      <c r="AA2112" s="13"/>
      <c r="AB2112" s="13"/>
      <c r="AC2112" s="13"/>
      <c r="AD2112" s="13"/>
      <c r="AE2112" s="13"/>
      <c r="AF2112" s="13"/>
      <c r="AG2112" s="13"/>
      <c r="AH2112" s="13"/>
      <c r="AI2112" s="13"/>
      <c r="AJ2112" s="13"/>
      <c r="AK2112" s="13"/>
      <c r="AL2112" s="13"/>
      <c r="AM2112" s="13"/>
      <c r="AN2112" s="13"/>
      <c r="AO2112" s="13"/>
      <c r="AP2112" s="13"/>
      <c r="AQ2112" s="13"/>
      <c r="AR2112" s="13"/>
      <c r="AS2112" s="13"/>
      <c r="AT2112" s="13"/>
      <c r="AU2112" s="13"/>
      <c r="AV2112" s="13"/>
      <c r="AW2112" s="13"/>
      <c r="AX2112" s="13"/>
      <c r="AY2112" s="13"/>
      <c r="AZ2112" s="13"/>
      <c r="BA2112" s="13"/>
      <c r="BB2112" s="13"/>
      <c r="BC2112" s="13"/>
      <c r="BD2112" s="13"/>
      <c r="BE2112" s="13"/>
      <c r="BF2112" s="13"/>
      <c r="BG2112" s="13"/>
    </row>
    <row r="2113" spans="1:59" x14ac:dyDescent="0.35">
      <c r="A2113" s="13"/>
      <c r="B2113" s="13"/>
      <c r="C2113" s="13"/>
      <c r="D2113" s="13"/>
      <c r="E2113" s="13"/>
      <c r="F2113" s="13"/>
      <c r="G2113" s="13"/>
      <c r="H2113" s="13"/>
      <c r="I2113" s="13"/>
      <c r="J2113" s="13"/>
      <c r="K2113" s="13"/>
      <c r="L2113" s="13"/>
      <c r="M2113" s="13"/>
      <c r="N2113" s="13"/>
      <c r="O2113" s="13"/>
      <c r="P2113" s="13"/>
      <c r="Q2113" s="13"/>
      <c r="R2113" s="13"/>
      <c r="S2113" s="13"/>
      <c r="T2113" s="13"/>
      <c r="U2113" s="13"/>
      <c r="V2113" s="13"/>
      <c r="W2113" s="13"/>
      <c r="X2113" s="13"/>
      <c r="Y2113" s="13"/>
      <c r="Z2113" s="13"/>
      <c r="AA2113" s="13"/>
      <c r="AB2113" s="13"/>
      <c r="AC2113" s="13"/>
      <c r="AD2113" s="13"/>
      <c r="AE2113" s="13"/>
      <c r="AF2113" s="13"/>
      <c r="AG2113" s="13"/>
      <c r="AH2113" s="13"/>
      <c r="AI2113" s="13"/>
      <c r="AJ2113" s="13"/>
      <c r="AK2113" s="13"/>
      <c r="AL2113" s="13"/>
      <c r="AM2113" s="13"/>
      <c r="AN2113" s="13"/>
      <c r="AO2113" s="13"/>
      <c r="AP2113" s="13"/>
      <c r="AQ2113" s="13"/>
      <c r="AR2113" s="13"/>
      <c r="AS2113" s="13"/>
      <c r="AT2113" s="13"/>
      <c r="AU2113" s="13"/>
      <c r="AV2113" s="13"/>
      <c r="AW2113" s="13"/>
      <c r="AX2113" s="13"/>
      <c r="AY2113" s="13"/>
      <c r="AZ2113" s="13"/>
      <c r="BA2113" s="13"/>
      <c r="BB2113" s="13"/>
      <c r="BC2113" s="13"/>
      <c r="BD2113" s="13"/>
      <c r="BE2113" s="13"/>
      <c r="BF2113" s="13"/>
      <c r="BG2113" s="13"/>
    </row>
    <row r="2114" spans="1:59" x14ac:dyDescent="0.35">
      <c r="A2114" s="13"/>
      <c r="B2114" s="13"/>
      <c r="C2114" s="13"/>
      <c r="D2114" s="13"/>
      <c r="E2114" s="13"/>
      <c r="F2114" s="13"/>
      <c r="G2114" s="13"/>
      <c r="H2114" s="13"/>
      <c r="I2114" s="13"/>
      <c r="J2114" s="13"/>
      <c r="K2114" s="13"/>
      <c r="L2114" s="13"/>
      <c r="M2114" s="13"/>
      <c r="N2114" s="13"/>
      <c r="O2114" s="13"/>
      <c r="P2114" s="13"/>
      <c r="Q2114" s="13"/>
      <c r="R2114" s="13"/>
      <c r="S2114" s="13"/>
      <c r="T2114" s="13"/>
      <c r="U2114" s="13"/>
      <c r="V2114" s="13"/>
      <c r="W2114" s="13"/>
      <c r="X2114" s="13"/>
      <c r="Y2114" s="13"/>
      <c r="Z2114" s="13"/>
      <c r="AA2114" s="13"/>
      <c r="AB2114" s="13"/>
      <c r="AC2114" s="13"/>
      <c r="AD2114" s="13"/>
      <c r="AE2114" s="13"/>
      <c r="AF2114" s="13"/>
      <c r="AG2114" s="13"/>
      <c r="AH2114" s="13"/>
      <c r="AI2114" s="13"/>
      <c r="AJ2114" s="13"/>
      <c r="AK2114" s="13"/>
      <c r="AL2114" s="13"/>
      <c r="AM2114" s="13"/>
      <c r="AN2114" s="13"/>
      <c r="AO2114" s="13"/>
      <c r="AP2114" s="13"/>
      <c r="AQ2114" s="13"/>
      <c r="AR2114" s="13"/>
      <c r="AS2114" s="13"/>
      <c r="AT2114" s="13"/>
      <c r="AU2114" s="13"/>
      <c r="AV2114" s="13"/>
      <c r="AW2114" s="13"/>
      <c r="AX2114" s="13"/>
      <c r="AY2114" s="13"/>
      <c r="AZ2114" s="13"/>
      <c r="BA2114" s="13"/>
      <c r="BB2114" s="13"/>
      <c r="BC2114" s="13"/>
      <c r="BD2114" s="13"/>
      <c r="BE2114" s="13"/>
      <c r="BF2114" s="13"/>
      <c r="BG2114" s="13"/>
    </row>
    <row r="2115" spans="1:59" x14ac:dyDescent="0.35">
      <c r="A2115" s="13"/>
      <c r="B2115" s="13"/>
      <c r="C2115" s="13"/>
      <c r="D2115" s="13"/>
      <c r="E2115" s="13"/>
      <c r="F2115" s="13"/>
      <c r="G2115" s="13"/>
      <c r="H2115" s="13"/>
      <c r="I2115" s="13"/>
      <c r="J2115" s="13"/>
      <c r="K2115" s="13"/>
      <c r="L2115" s="13"/>
      <c r="M2115" s="13"/>
      <c r="N2115" s="13"/>
      <c r="O2115" s="13"/>
      <c r="P2115" s="13"/>
      <c r="Q2115" s="13"/>
      <c r="R2115" s="13"/>
      <c r="S2115" s="13"/>
      <c r="T2115" s="13"/>
      <c r="U2115" s="13"/>
      <c r="V2115" s="13"/>
      <c r="W2115" s="13"/>
      <c r="X2115" s="13"/>
      <c r="Y2115" s="13"/>
      <c r="Z2115" s="13"/>
      <c r="AA2115" s="13"/>
      <c r="AB2115" s="13"/>
      <c r="AC2115" s="13"/>
      <c r="AD2115" s="13"/>
      <c r="AE2115" s="13"/>
      <c r="AF2115" s="13"/>
      <c r="AG2115" s="13"/>
      <c r="AH2115" s="13"/>
      <c r="AI2115" s="13"/>
      <c r="AJ2115" s="13"/>
      <c r="AK2115" s="13"/>
      <c r="AL2115" s="13"/>
      <c r="AM2115" s="13"/>
      <c r="AN2115" s="13"/>
      <c r="AO2115" s="13"/>
      <c r="AP2115" s="13"/>
      <c r="AQ2115" s="13"/>
      <c r="AR2115" s="13"/>
      <c r="AS2115" s="13"/>
      <c r="AT2115" s="13"/>
      <c r="AU2115" s="13"/>
      <c r="AV2115" s="13"/>
      <c r="AW2115" s="13"/>
      <c r="AX2115" s="13"/>
      <c r="AY2115" s="13"/>
      <c r="AZ2115" s="13"/>
      <c r="BA2115" s="13"/>
      <c r="BB2115" s="13"/>
      <c r="BC2115" s="13"/>
      <c r="BD2115" s="13"/>
      <c r="BE2115" s="13"/>
      <c r="BF2115" s="13"/>
      <c r="BG2115" s="13"/>
    </row>
    <row r="2116" spans="1:59" x14ac:dyDescent="0.35">
      <c r="A2116" s="13"/>
      <c r="B2116" s="13"/>
      <c r="C2116" s="13"/>
      <c r="D2116" s="13"/>
      <c r="E2116" s="13"/>
      <c r="F2116" s="13"/>
      <c r="G2116" s="13"/>
      <c r="H2116" s="13"/>
      <c r="I2116" s="13"/>
      <c r="J2116" s="13"/>
      <c r="K2116" s="13"/>
      <c r="L2116" s="13"/>
      <c r="M2116" s="13"/>
      <c r="N2116" s="13"/>
      <c r="O2116" s="13"/>
      <c r="P2116" s="13"/>
      <c r="Q2116" s="13"/>
      <c r="R2116" s="13"/>
      <c r="S2116" s="13"/>
      <c r="T2116" s="13"/>
      <c r="U2116" s="13"/>
      <c r="V2116" s="13"/>
      <c r="W2116" s="13"/>
      <c r="X2116" s="13"/>
      <c r="Y2116" s="13"/>
      <c r="Z2116" s="13"/>
      <c r="AA2116" s="13"/>
      <c r="AB2116" s="13"/>
      <c r="AC2116" s="13"/>
      <c r="AD2116" s="13"/>
      <c r="AE2116" s="13"/>
      <c r="AF2116" s="13"/>
      <c r="AG2116" s="13"/>
      <c r="AH2116" s="13"/>
      <c r="AI2116" s="13"/>
      <c r="AJ2116" s="13"/>
      <c r="AK2116" s="13"/>
      <c r="AL2116" s="13"/>
      <c r="AM2116" s="13"/>
      <c r="AN2116" s="13"/>
      <c r="AO2116" s="13"/>
      <c r="AP2116" s="13"/>
      <c r="AQ2116" s="13"/>
      <c r="AR2116" s="13"/>
      <c r="AS2116" s="13"/>
      <c r="AT2116" s="13"/>
      <c r="AU2116" s="13"/>
      <c r="AV2116" s="13"/>
      <c r="AW2116" s="13"/>
      <c r="AX2116" s="13"/>
      <c r="AY2116" s="13"/>
      <c r="AZ2116" s="13"/>
      <c r="BA2116" s="13"/>
      <c r="BB2116" s="13"/>
      <c r="BC2116" s="13"/>
      <c r="BD2116" s="13"/>
      <c r="BE2116" s="13"/>
      <c r="BF2116" s="13"/>
      <c r="BG2116" s="13"/>
    </row>
    <row r="2117" spans="1:59" x14ac:dyDescent="0.35">
      <c r="A2117" s="13"/>
      <c r="B2117" s="13"/>
      <c r="C2117" s="13"/>
      <c r="D2117" s="13"/>
      <c r="E2117" s="13"/>
      <c r="F2117" s="13"/>
      <c r="G2117" s="13"/>
      <c r="H2117" s="13"/>
      <c r="I2117" s="13"/>
      <c r="J2117" s="13"/>
      <c r="K2117" s="13"/>
      <c r="L2117" s="13"/>
      <c r="M2117" s="13"/>
      <c r="N2117" s="13"/>
      <c r="O2117" s="13"/>
      <c r="P2117" s="13"/>
      <c r="Q2117" s="13"/>
      <c r="R2117" s="13"/>
      <c r="S2117" s="13"/>
      <c r="T2117" s="13"/>
      <c r="U2117" s="13"/>
      <c r="V2117" s="13"/>
      <c r="W2117" s="13"/>
      <c r="X2117" s="13"/>
      <c r="Y2117" s="13"/>
      <c r="Z2117" s="13"/>
      <c r="AA2117" s="13"/>
      <c r="AB2117" s="13"/>
      <c r="AC2117" s="13"/>
      <c r="AD2117" s="13"/>
      <c r="AE2117" s="13"/>
      <c r="AF2117" s="13"/>
      <c r="AG2117" s="13"/>
      <c r="AH2117" s="13"/>
      <c r="AI2117" s="13"/>
      <c r="AJ2117" s="13"/>
      <c r="AK2117" s="13"/>
      <c r="AL2117" s="13"/>
      <c r="AM2117" s="13"/>
      <c r="AN2117" s="13"/>
      <c r="AO2117" s="13"/>
      <c r="AP2117" s="13"/>
      <c r="AQ2117" s="13"/>
      <c r="AR2117" s="13"/>
      <c r="AS2117" s="13"/>
      <c r="AT2117" s="13"/>
      <c r="AU2117" s="13"/>
      <c r="AV2117" s="13"/>
      <c r="AW2117" s="13"/>
      <c r="AX2117" s="13"/>
      <c r="AY2117" s="13"/>
      <c r="AZ2117" s="13"/>
      <c r="BA2117" s="13"/>
      <c r="BB2117" s="13"/>
      <c r="BC2117" s="13"/>
      <c r="BD2117" s="13"/>
      <c r="BE2117" s="13"/>
      <c r="BF2117" s="13"/>
      <c r="BG2117" s="13"/>
    </row>
    <row r="2118" spans="1:59" x14ac:dyDescent="0.35">
      <c r="A2118" s="13"/>
      <c r="B2118" s="13"/>
      <c r="C2118" s="13"/>
      <c r="D2118" s="13"/>
      <c r="E2118" s="13"/>
      <c r="F2118" s="13"/>
      <c r="G2118" s="13"/>
      <c r="H2118" s="13"/>
      <c r="I2118" s="13"/>
      <c r="J2118" s="13"/>
      <c r="K2118" s="13"/>
      <c r="L2118" s="13"/>
      <c r="M2118" s="13"/>
      <c r="N2118" s="13"/>
      <c r="O2118" s="13"/>
      <c r="P2118" s="13"/>
      <c r="Q2118" s="13"/>
      <c r="R2118" s="13"/>
      <c r="S2118" s="13"/>
      <c r="T2118" s="13"/>
      <c r="U2118" s="13"/>
      <c r="V2118" s="13"/>
      <c r="W2118" s="13"/>
      <c r="X2118" s="13"/>
      <c r="Y2118" s="13"/>
      <c r="Z2118" s="13"/>
      <c r="AA2118" s="13"/>
      <c r="AB2118" s="13"/>
      <c r="AC2118" s="13"/>
      <c r="AD2118" s="13"/>
      <c r="AE2118" s="13"/>
      <c r="AF2118" s="13"/>
      <c r="AG2118" s="13"/>
      <c r="AH2118" s="13"/>
      <c r="AI2118" s="13"/>
      <c r="AJ2118" s="13"/>
      <c r="AK2118" s="13"/>
      <c r="AL2118" s="13"/>
      <c r="AM2118" s="13"/>
      <c r="AN2118" s="13"/>
      <c r="AO2118" s="13"/>
      <c r="AP2118" s="13"/>
      <c r="AQ2118" s="13"/>
      <c r="AR2118" s="13"/>
      <c r="AS2118" s="13"/>
      <c r="AT2118" s="13"/>
      <c r="AU2118" s="13"/>
      <c r="AV2118" s="13"/>
      <c r="AW2118" s="13"/>
      <c r="AX2118" s="13"/>
      <c r="AY2118" s="13"/>
      <c r="AZ2118" s="13"/>
      <c r="BA2118" s="13"/>
      <c r="BB2118" s="13"/>
      <c r="BC2118" s="13"/>
      <c r="BD2118" s="13"/>
      <c r="BE2118" s="13"/>
      <c r="BF2118" s="13"/>
      <c r="BG2118" s="13"/>
    </row>
    <row r="2119" spans="1:59" x14ac:dyDescent="0.35">
      <c r="A2119" s="13"/>
      <c r="B2119" s="13"/>
      <c r="C2119" s="13"/>
      <c r="D2119" s="13"/>
      <c r="E2119" s="13"/>
      <c r="F2119" s="13"/>
      <c r="G2119" s="13"/>
      <c r="H2119" s="13"/>
      <c r="I2119" s="13"/>
      <c r="J2119" s="13"/>
      <c r="K2119" s="13"/>
      <c r="L2119" s="13"/>
      <c r="M2119" s="13"/>
      <c r="N2119" s="13"/>
      <c r="O2119" s="13"/>
      <c r="P2119" s="13"/>
      <c r="Q2119" s="13"/>
      <c r="R2119" s="13"/>
      <c r="S2119" s="13"/>
      <c r="T2119" s="13"/>
      <c r="U2119" s="13"/>
      <c r="V2119" s="13"/>
      <c r="W2119" s="13"/>
      <c r="X2119" s="13"/>
      <c r="Y2119" s="13"/>
      <c r="Z2119" s="13"/>
      <c r="AA2119" s="13"/>
      <c r="AB2119" s="13"/>
      <c r="AC2119" s="13"/>
      <c r="AD2119" s="13"/>
      <c r="AE2119" s="13"/>
      <c r="AF2119" s="13"/>
      <c r="AG2119" s="13"/>
      <c r="AH2119" s="13"/>
      <c r="AI2119" s="13"/>
      <c r="AJ2119" s="13"/>
      <c r="AK2119" s="13"/>
      <c r="AL2119" s="13"/>
      <c r="AM2119" s="13"/>
      <c r="AN2119" s="13"/>
      <c r="AO2119" s="13"/>
      <c r="AP2119" s="13"/>
      <c r="AQ2119" s="13"/>
      <c r="AR2119" s="13"/>
      <c r="AS2119" s="13"/>
      <c r="AT2119" s="13"/>
      <c r="AU2119" s="13"/>
      <c r="AV2119" s="13"/>
      <c r="AW2119" s="13"/>
      <c r="AX2119" s="13"/>
      <c r="AY2119" s="13"/>
      <c r="AZ2119" s="13"/>
      <c r="BA2119" s="13"/>
      <c r="BB2119" s="13"/>
      <c r="BC2119" s="13"/>
      <c r="BD2119" s="13"/>
      <c r="BE2119" s="13"/>
      <c r="BF2119" s="13"/>
      <c r="BG2119" s="13"/>
    </row>
    <row r="2120" spans="1:59" x14ac:dyDescent="0.35">
      <c r="A2120" s="13"/>
      <c r="B2120" s="13"/>
      <c r="C2120" s="13"/>
      <c r="D2120" s="13"/>
      <c r="E2120" s="13"/>
      <c r="F2120" s="13"/>
      <c r="G2120" s="13"/>
      <c r="H2120" s="13"/>
      <c r="I2120" s="13"/>
      <c r="J2120" s="13"/>
      <c r="K2120" s="13"/>
      <c r="L2120" s="13"/>
      <c r="M2120" s="13"/>
      <c r="N2120" s="13"/>
      <c r="O2120" s="13"/>
      <c r="P2120" s="13"/>
      <c r="Q2120" s="13"/>
      <c r="R2120" s="13"/>
      <c r="S2120" s="13"/>
      <c r="T2120" s="13"/>
      <c r="U2120" s="13"/>
      <c r="V2120" s="13"/>
      <c r="W2120" s="13"/>
      <c r="X2120" s="13"/>
      <c r="Y2120" s="13"/>
      <c r="Z2120" s="13"/>
      <c r="AA2120" s="13"/>
      <c r="AB2120" s="13"/>
      <c r="AC2120" s="13"/>
      <c r="AD2120" s="13"/>
      <c r="AE2120" s="13"/>
      <c r="AF2120" s="13"/>
      <c r="AG2120" s="13"/>
      <c r="AH2120" s="13"/>
      <c r="AI2120" s="13"/>
      <c r="AJ2120" s="13"/>
      <c r="AK2120" s="13"/>
      <c r="AL2120" s="13"/>
      <c r="AM2120" s="13"/>
      <c r="AN2120" s="13"/>
      <c r="AO2120" s="13"/>
      <c r="AP2120" s="13"/>
      <c r="AQ2120" s="13"/>
      <c r="AR2120" s="13"/>
      <c r="AS2120" s="13"/>
      <c r="AT2120" s="13"/>
      <c r="AU2120" s="13"/>
      <c r="AV2120" s="13"/>
      <c r="AW2120" s="13"/>
      <c r="AX2120" s="13"/>
      <c r="AY2120" s="13"/>
      <c r="AZ2120" s="13"/>
      <c r="BA2120" s="13"/>
      <c r="BB2120" s="13"/>
      <c r="BC2120" s="13"/>
      <c r="BD2120" s="13"/>
      <c r="BE2120" s="13"/>
      <c r="BF2120" s="13"/>
      <c r="BG2120" s="13"/>
    </row>
    <row r="2121" spans="1:59" x14ac:dyDescent="0.35">
      <c r="A2121" s="13"/>
      <c r="B2121" s="13"/>
      <c r="C2121" s="13"/>
      <c r="D2121" s="13"/>
      <c r="E2121" s="13"/>
      <c r="F2121" s="13"/>
      <c r="G2121" s="13"/>
      <c r="H2121" s="13"/>
      <c r="I2121" s="13"/>
      <c r="J2121" s="13"/>
      <c r="K2121" s="13"/>
      <c r="L2121" s="13"/>
      <c r="M2121" s="13"/>
      <c r="N2121" s="13"/>
      <c r="O2121" s="13"/>
      <c r="P2121" s="13"/>
      <c r="Q2121" s="13"/>
      <c r="R2121" s="13"/>
      <c r="S2121" s="13"/>
      <c r="T2121" s="13"/>
      <c r="U2121" s="13"/>
      <c r="V2121" s="13"/>
      <c r="W2121" s="13"/>
      <c r="X2121" s="13"/>
      <c r="Y2121" s="13"/>
      <c r="Z2121" s="13"/>
      <c r="AA2121" s="13"/>
      <c r="AB2121" s="13"/>
      <c r="AC2121" s="13"/>
      <c r="AD2121" s="13"/>
      <c r="AE2121" s="13"/>
      <c r="AF2121" s="13"/>
      <c r="AG2121" s="13"/>
      <c r="AH2121" s="13"/>
      <c r="AI2121" s="13"/>
      <c r="AJ2121" s="13"/>
      <c r="AK2121" s="13"/>
      <c r="AL2121" s="13"/>
      <c r="AM2121" s="13"/>
      <c r="AN2121" s="13"/>
      <c r="AO2121" s="13"/>
      <c r="AP2121" s="13"/>
      <c r="AQ2121" s="13"/>
      <c r="AR2121" s="13"/>
      <c r="AS2121" s="13"/>
      <c r="AT2121" s="13"/>
      <c r="AU2121" s="13"/>
      <c r="AV2121" s="13"/>
      <c r="AW2121" s="13"/>
      <c r="AX2121" s="13"/>
      <c r="AY2121" s="13"/>
      <c r="AZ2121" s="13"/>
      <c r="BA2121" s="13"/>
      <c r="BB2121" s="13"/>
      <c r="BC2121" s="13"/>
      <c r="BD2121" s="13"/>
      <c r="BE2121" s="13"/>
      <c r="BF2121" s="13"/>
      <c r="BG2121" s="13"/>
    </row>
    <row r="2122" spans="1:59" x14ac:dyDescent="0.35">
      <c r="A2122" s="13"/>
      <c r="B2122" s="13"/>
      <c r="C2122" s="13"/>
      <c r="D2122" s="13"/>
      <c r="E2122" s="13"/>
      <c r="F2122" s="13"/>
      <c r="G2122" s="13"/>
      <c r="H2122" s="13"/>
      <c r="I2122" s="13"/>
      <c r="J2122" s="13"/>
      <c r="K2122" s="13"/>
      <c r="L2122" s="13"/>
      <c r="M2122" s="13"/>
      <c r="N2122" s="13"/>
      <c r="O2122" s="13"/>
      <c r="P2122" s="13"/>
      <c r="Q2122" s="13"/>
      <c r="R2122" s="13"/>
      <c r="S2122" s="13"/>
      <c r="T2122" s="13"/>
      <c r="U2122" s="13"/>
      <c r="V2122" s="13"/>
      <c r="W2122" s="13"/>
      <c r="X2122" s="13"/>
      <c r="Y2122" s="13"/>
      <c r="Z2122" s="13"/>
      <c r="AA2122" s="13"/>
      <c r="AB2122" s="13"/>
      <c r="AC2122" s="13"/>
      <c r="AD2122" s="13"/>
      <c r="AE2122" s="13"/>
      <c r="AF2122" s="13"/>
      <c r="AG2122" s="13"/>
      <c r="AH2122" s="13"/>
      <c r="AI2122" s="13"/>
      <c r="AJ2122" s="13"/>
      <c r="AK2122" s="13"/>
      <c r="AL2122" s="13"/>
      <c r="AM2122" s="13"/>
      <c r="AN2122" s="13"/>
      <c r="AO2122" s="13"/>
      <c r="AP2122" s="13"/>
      <c r="AQ2122" s="13"/>
      <c r="AR2122" s="13"/>
      <c r="AS2122" s="13"/>
      <c r="AT2122" s="13"/>
      <c r="AU2122" s="13"/>
      <c r="AV2122" s="13"/>
      <c r="AW2122" s="13"/>
      <c r="AX2122" s="13"/>
      <c r="AY2122" s="13"/>
      <c r="AZ2122" s="13"/>
      <c r="BA2122" s="13"/>
      <c r="BB2122" s="13"/>
      <c r="BC2122" s="13"/>
      <c r="BD2122" s="13"/>
      <c r="BE2122" s="13"/>
      <c r="BF2122" s="13"/>
      <c r="BG2122" s="13"/>
    </row>
    <row r="2123" spans="1:59" x14ac:dyDescent="0.35">
      <c r="A2123" s="13"/>
      <c r="B2123" s="13"/>
      <c r="C2123" s="13"/>
      <c r="D2123" s="13"/>
      <c r="E2123" s="13"/>
      <c r="F2123" s="13"/>
      <c r="G2123" s="13"/>
      <c r="H2123" s="13"/>
      <c r="I2123" s="13"/>
      <c r="J2123" s="13"/>
      <c r="K2123" s="13"/>
      <c r="L2123" s="13"/>
      <c r="M2123" s="13"/>
      <c r="N2123" s="13"/>
      <c r="O2123" s="13"/>
      <c r="P2123" s="13"/>
      <c r="Q2123" s="13"/>
      <c r="R2123" s="13"/>
      <c r="S2123" s="13"/>
      <c r="T2123" s="13"/>
      <c r="U2123" s="13"/>
      <c r="V2123" s="13"/>
      <c r="W2123" s="13"/>
      <c r="X2123" s="13"/>
      <c r="Y2123" s="13"/>
      <c r="Z2123" s="13"/>
      <c r="AA2123" s="13"/>
      <c r="AB2123" s="13"/>
      <c r="AC2123" s="13"/>
      <c r="AD2123" s="13"/>
      <c r="AE2123" s="13"/>
      <c r="AF2123" s="13"/>
      <c r="AG2123" s="13"/>
      <c r="AH2123" s="13"/>
      <c r="AI2123" s="13"/>
      <c r="AJ2123" s="13"/>
      <c r="AK2123" s="13"/>
      <c r="AL2123" s="13"/>
      <c r="AM2123" s="13"/>
      <c r="AN2123" s="13"/>
      <c r="AO2123" s="13"/>
      <c r="AP2123" s="13"/>
      <c r="AQ2123" s="13"/>
      <c r="AR2123" s="13"/>
      <c r="AS2123" s="13"/>
      <c r="AT2123" s="13"/>
      <c r="AU2123" s="13"/>
      <c r="AV2123" s="13"/>
      <c r="AW2123" s="13"/>
      <c r="AX2123" s="13"/>
      <c r="AY2123" s="13"/>
      <c r="AZ2123" s="13"/>
      <c r="BA2123" s="13"/>
      <c r="BB2123" s="13"/>
      <c r="BC2123" s="13"/>
      <c r="BD2123" s="13"/>
      <c r="BE2123" s="13"/>
      <c r="BF2123" s="13"/>
      <c r="BG2123" s="13"/>
    </row>
    <row r="2124" spans="1:59" x14ac:dyDescent="0.35">
      <c r="A2124" s="13"/>
      <c r="B2124" s="13"/>
      <c r="C2124" s="13"/>
      <c r="D2124" s="13"/>
      <c r="E2124" s="13"/>
      <c r="F2124" s="13"/>
      <c r="G2124" s="13"/>
      <c r="H2124" s="13"/>
      <c r="I2124" s="13"/>
      <c r="J2124" s="13"/>
      <c r="K2124" s="13"/>
      <c r="L2124" s="13"/>
      <c r="M2124" s="13"/>
      <c r="N2124" s="13"/>
      <c r="O2124" s="13"/>
      <c r="P2124" s="13"/>
      <c r="Q2124" s="13"/>
      <c r="R2124" s="13"/>
      <c r="S2124" s="13"/>
      <c r="T2124" s="13"/>
      <c r="U2124" s="13"/>
      <c r="V2124" s="13"/>
      <c r="W2124" s="13"/>
      <c r="X2124" s="13"/>
      <c r="Y2124" s="13"/>
      <c r="Z2124" s="13"/>
      <c r="AA2124" s="13"/>
      <c r="AB2124" s="13"/>
      <c r="AC2124" s="13"/>
      <c r="AD2124" s="13"/>
      <c r="AE2124" s="13"/>
      <c r="AF2124" s="13"/>
      <c r="AG2124" s="13"/>
      <c r="AH2124" s="13"/>
      <c r="AI2124" s="13"/>
      <c r="AJ2124" s="13"/>
      <c r="AK2124" s="13"/>
      <c r="AL2124" s="13"/>
      <c r="AM2124" s="13"/>
      <c r="AN2124" s="13"/>
      <c r="AO2124" s="13"/>
      <c r="AP2124" s="13"/>
      <c r="AQ2124" s="13"/>
      <c r="AR2124" s="13"/>
      <c r="AS2124" s="13"/>
      <c r="AT2124" s="13"/>
      <c r="AU2124" s="13"/>
      <c r="AV2124" s="13"/>
      <c r="AW2124" s="13"/>
      <c r="AX2124" s="13"/>
      <c r="AY2124" s="13"/>
      <c r="AZ2124" s="13"/>
      <c r="BA2124" s="13"/>
      <c r="BB2124" s="13"/>
      <c r="BC2124" s="13"/>
      <c r="BD2124" s="13"/>
      <c r="BE2124" s="13"/>
      <c r="BF2124" s="13"/>
      <c r="BG2124" s="13"/>
    </row>
    <row r="2125" spans="1:59" x14ac:dyDescent="0.35">
      <c r="A2125" s="13"/>
      <c r="B2125" s="13"/>
      <c r="C2125" s="13"/>
      <c r="D2125" s="13"/>
      <c r="E2125" s="13"/>
      <c r="F2125" s="13"/>
      <c r="G2125" s="13"/>
      <c r="H2125" s="13"/>
      <c r="I2125" s="13"/>
      <c r="J2125" s="13"/>
      <c r="K2125" s="13"/>
      <c r="L2125" s="13"/>
      <c r="M2125" s="13"/>
      <c r="N2125" s="13"/>
      <c r="O2125" s="13"/>
      <c r="P2125" s="13"/>
      <c r="Q2125" s="13"/>
      <c r="R2125" s="13"/>
      <c r="S2125" s="13"/>
      <c r="T2125" s="13"/>
      <c r="U2125" s="13"/>
      <c r="V2125" s="13"/>
      <c r="W2125" s="13"/>
      <c r="X2125" s="13"/>
      <c r="Y2125" s="13"/>
      <c r="Z2125" s="13"/>
      <c r="AA2125" s="13"/>
      <c r="AB2125" s="13"/>
      <c r="AC2125" s="13"/>
      <c r="AD2125" s="13"/>
      <c r="AE2125" s="13"/>
      <c r="AF2125" s="13"/>
      <c r="AG2125" s="13"/>
      <c r="AH2125" s="13"/>
      <c r="AI2125" s="13"/>
      <c r="AJ2125" s="13"/>
      <c r="AK2125" s="13"/>
      <c r="AL2125" s="13"/>
      <c r="AM2125" s="13"/>
      <c r="AN2125" s="13"/>
      <c r="AO2125" s="13"/>
      <c r="AP2125" s="13"/>
      <c r="AQ2125" s="13"/>
      <c r="AR2125" s="13"/>
      <c r="AS2125" s="13"/>
      <c r="AT2125" s="13"/>
      <c r="AU2125" s="13"/>
      <c r="AV2125" s="13"/>
      <c r="AW2125" s="13"/>
      <c r="AX2125" s="13"/>
      <c r="AY2125" s="13"/>
      <c r="AZ2125" s="13"/>
      <c r="BA2125" s="13"/>
      <c r="BB2125" s="13"/>
      <c r="BC2125" s="13"/>
      <c r="BD2125" s="13"/>
      <c r="BE2125" s="13"/>
      <c r="BF2125" s="13"/>
      <c r="BG2125" s="13"/>
    </row>
    <row r="2126" spans="1:59" x14ac:dyDescent="0.35">
      <c r="A2126" s="13"/>
      <c r="B2126" s="13"/>
      <c r="C2126" s="13"/>
      <c r="D2126" s="13"/>
      <c r="E2126" s="13"/>
      <c r="F2126" s="13"/>
      <c r="G2126" s="13"/>
      <c r="H2126" s="13"/>
      <c r="I2126" s="13"/>
      <c r="J2126" s="13"/>
      <c r="K2126" s="13"/>
      <c r="L2126" s="13"/>
      <c r="M2126" s="13"/>
      <c r="N2126" s="13"/>
      <c r="O2126" s="13"/>
      <c r="P2126" s="13"/>
      <c r="Q2126" s="13"/>
      <c r="R2126" s="13"/>
      <c r="S2126" s="13"/>
      <c r="T2126" s="13"/>
      <c r="U2126" s="13"/>
      <c r="V2126" s="13"/>
      <c r="W2126" s="13"/>
      <c r="X2126" s="13"/>
      <c r="Y2126" s="13"/>
      <c r="Z2126" s="13"/>
      <c r="AA2126" s="13"/>
      <c r="AB2126" s="13"/>
      <c r="AC2126" s="13"/>
      <c r="AD2126" s="13"/>
      <c r="AE2126" s="13"/>
      <c r="AF2126" s="13"/>
      <c r="AG2126" s="13"/>
      <c r="AH2126" s="13"/>
      <c r="AI2126" s="13"/>
      <c r="AJ2126" s="13"/>
      <c r="AK2126" s="13"/>
      <c r="AL2126" s="13"/>
      <c r="AM2126" s="13"/>
      <c r="AN2126" s="13"/>
      <c r="AO2126" s="13"/>
      <c r="AP2126" s="13"/>
      <c r="AQ2126" s="13"/>
      <c r="AR2126" s="13"/>
      <c r="AS2126" s="13"/>
      <c r="AT2126" s="13"/>
      <c r="AU2126" s="13"/>
      <c r="AV2126" s="13"/>
      <c r="AW2126" s="13"/>
      <c r="AX2126" s="13"/>
      <c r="AY2126" s="13"/>
      <c r="AZ2126" s="13"/>
      <c r="BA2126" s="13"/>
      <c r="BB2126" s="13"/>
      <c r="BC2126" s="13"/>
      <c r="BD2126" s="13"/>
      <c r="BE2126" s="13"/>
      <c r="BF2126" s="13"/>
      <c r="BG2126" s="13"/>
    </row>
    <row r="2127" spans="1:59" x14ac:dyDescent="0.35">
      <c r="A2127" s="13"/>
      <c r="B2127" s="13"/>
      <c r="C2127" s="13"/>
      <c r="D2127" s="13"/>
      <c r="E2127" s="13"/>
      <c r="F2127" s="13"/>
      <c r="G2127" s="13"/>
      <c r="H2127" s="13"/>
      <c r="I2127" s="13"/>
      <c r="J2127" s="13"/>
      <c r="K2127" s="13"/>
      <c r="L2127" s="13"/>
      <c r="M2127" s="13"/>
      <c r="N2127" s="13"/>
      <c r="O2127" s="13"/>
      <c r="P2127" s="13"/>
      <c r="Q2127" s="13"/>
      <c r="R2127" s="13"/>
      <c r="S2127" s="13"/>
      <c r="T2127" s="13"/>
      <c r="U2127" s="13"/>
      <c r="V2127" s="13"/>
      <c r="W2127" s="13"/>
      <c r="X2127" s="13"/>
      <c r="Y2127" s="13"/>
      <c r="Z2127" s="13"/>
      <c r="AA2127" s="13"/>
      <c r="AB2127" s="13"/>
      <c r="AC2127" s="13"/>
      <c r="AD2127" s="13"/>
      <c r="AE2127" s="13"/>
      <c r="AF2127" s="13"/>
      <c r="AG2127" s="13"/>
      <c r="AH2127" s="13"/>
      <c r="AI2127" s="13"/>
      <c r="AJ2127" s="13"/>
      <c r="AK2127" s="13"/>
      <c r="AL2127" s="13"/>
      <c r="AM2127" s="13"/>
      <c r="AN2127" s="13"/>
      <c r="AO2127" s="13"/>
      <c r="AP2127" s="13"/>
      <c r="AQ2127" s="13"/>
      <c r="AR2127" s="13"/>
      <c r="AS2127" s="13"/>
      <c r="AT2127" s="13"/>
      <c r="AU2127" s="13"/>
      <c r="AV2127" s="13"/>
      <c r="AW2127" s="13"/>
      <c r="AX2127" s="13"/>
      <c r="AY2127" s="13"/>
      <c r="AZ2127" s="13"/>
      <c r="BA2127" s="13"/>
      <c r="BB2127" s="13"/>
      <c r="BC2127" s="13"/>
      <c r="BD2127" s="13"/>
      <c r="BE2127" s="13"/>
      <c r="BF2127" s="13"/>
      <c r="BG2127" s="13"/>
    </row>
    <row r="2128" spans="1:59" x14ac:dyDescent="0.35">
      <c r="A2128" s="13"/>
      <c r="B2128" s="13"/>
      <c r="C2128" s="13"/>
      <c r="D2128" s="13"/>
      <c r="E2128" s="13"/>
      <c r="F2128" s="13"/>
      <c r="G2128" s="13"/>
      <c r="H2128" s="13"/>
      <c r="I2128" s="13"/>
      <c r="J2128" s="13"/>
      <c r="K2128" s="13"/>
      <c r="L2128" s="13"/>
      <c r="M2128" s="13"/>
      <c r="N2128" s="13"/>
      <c r="O2128" s="13"/>
      <c r="P2128" s="13"/>
      <c r="Q2128" s="13"/>
      <c r="R2128" s="13"/>
      <c r="S2128" s="13"/>
      <c r="T2128" s="13"/>
      <c r="U2128" s="13"/>
      <c r="V2128" s="13"/>
      <c r="W2128" s="13"/>
      <c r="X2128" s="13"/>
      <c r="Y2128" s="13"/>
      <c r="Z2128" s="13"/>
      <c r="AA2128" s="13"/>
      <c r="AB2128" s="13"/>
      <c r="AC2128" s="13"/>
      <c r="AD2128" s="13"/>
      <c r="AE2128" s="13"/>
      <c r="AF2128" s="13"/>
      <c r="AG2128" s="13"/>
      <c r="AH2128" s="13"/>
      <c r="AI2128" s="13"/>
      <c r="AJ2128" s="13"/>
      <c r="AK2128" s="13"/>
      <c r="AL2128" s="13"/>
      <c r="AM2128" s="13"/>
      <c r="AN2128" s="13"/>
      <c r="AO2128" s="13"/>
      <c r="AP2128" s="13"/>
      <c r="AQ2128" s="13"/>
      <c r="AR2128" s="13"/>
      <c r="AS2128" s="13"/>
      <c r="AT2128" s="13"/>
      <c r="AU2128" s="13"/>
      <c r="AV2128" s="13"/>
      <c r="AW2128" s="13"/>
      <c r="AX2128" s="13"/>
      <c r="AY2128" s="13"/>
      <c r="AZ2128" s="13"/>
      <c r="BA2128" s="13"/>
      <c r="BB2128" s="13"/>
      <c r="BC2128" s="13"/>
      <c r="BD2128" s="13"/>
      <c r="BE2128" s="13"/>
      <c r="BF2128" s="13"/>
      <c r="BG2128" s="13"/>
    </row>
    <row r="2129" spans="1:59" x14ac:dyDescent="0.35">
      <c r="A2129" s="13"/>
      <c r="B2129" s="13"/>
      <c r="C2129" s="13"/>
      <c r="D2129" s="13"/>
      <c r="E2129" s="13"/>
      <c r="F2129" s="13"/>
      <c r="G2129" s="13"/>
      <c r="H2129" s="13"/>
      <c r="I2129" s="13"/>
      <c r="J2129" s="13"/>
      <c r="K2129" s="13"/>
      <c r="L2129" s="13"/>
      <c r="M2129" s="13"/>
      <c r="N2129" s="13"/>
      <c r="O2129" s="13"/>
      <c r="P2129" s="13"/>
      <c r="Q2129" s="13"/>
      <c r="R2129" s="13"/>
      <c r="S2129" s="13"/>
      <c r="T2129" s="13"/>
      <c r="U2129" s="13"/>
      <c r="V2129" s="13"/>
      <c r="W2129" s="13"/>
      <c r="X2129" s="13"/>
      <c r="Y2129" s="13"/>
      <c r="Z2129" s="13"/>
      <c r="AA2129" s="13"/>
      <c r="AB2129" s="13"/>
      <c r="AC2129" s="13"/>
      <c r="AD2129" s="13"/>
      <c r="AE2129" s="13"/>
      <c r="AF2129" s="13"/>
      <c r="AG2129" s="13"/>
      <c r="AH2129" s="13"/>
      <c r="AI2129" s="13"/>
      <c r="AJ2129" s="13"/>
      <c r="AK2129" s="13"/>
      <c r="AL2129" s="13"/>
      <c r="AM2129" s="13"/>
      <c r="AN2129" s="13"/>
      <c r="AO2129" s="13"/>
      <c r="AP2129" s="13"/>
      <c r="AQ2129" s="13"/>
      <c r="AR2129" s="13"/>
      <c r="AS2129" s="13"/>
      <c r="AT2129" s="13"/>
      <c r="AU2129" s="13"/>
      <c r="AV2129" s="13"/>
      <c r="AW2129" s="13"/>
      <c r="AX2129" s="13"/>
      <c r="AY2129" s="13"/>
      <c r="AZ2129" s="13"/>
      <c r="BA2129" s="13"/>
      <c r="BB2129" s="13"/>
      <c r="BC2129" s="13"/>
      <c r="BD2129" s="13"/>
      <c r="BE2129" s="13"/>
      <c r="BF2129" s="13"/>
      <c r="BG2129" s="13"/>
    </row>
    <row r="2130" spans="1:59" x14ac:dyDescent="0.35">
      <c r="A2130" s="13"/>
      <c r="B2130" s="13"/>
      <c r="C2130" s="13"/>
      <c r="D2130" s="13"/>
      <c r="E2130" s="13"/>
      <c r="F2130" s="13"/>
      <c r="G2130" s="13"/>
      <c r="H2130" s="13"/>
      <c r="I2130" s="13"/>
      <c r="J2130" s="13"/>
      <c r="K2130" s="13"/>
      <c r="L2130" s="13"/>
      <c r="M2130" s="13"/>
      <c r="N2130" s="13"/>
      <c r="O2130" s="13"/>
      <c r="P2130" s="13"/>
      <c r="Q2130" s="13"/>
      <c r="R2130" s="13"/>
      <c r="S2130" s="13"/>
      <c r="T2130" s="13"/>
      <c r="U2130" s="13"/>
      <c r="V2130" s="13"/>
      <c r="W2130" s="13"/>
      <c r="X2130" s="13"/>
      <c r="Y2130" s="13"/>
      <c r="Z2130" s="13"/>
      <c r="AA2130" s="13"/>
      <c r="AB2130" s="13"/>
      <c r="AC2130" s="13"/>
      <c r="AD2130" s="13"/>
      <c r="AE2130" s="13"/>
      <c r="AF2130" s="13"/>
      <c r="AG2130" s="13"/>
      <c r="AH2130" s="13"/>
      <c r="AI2130" s="13"/>
      <c r="AJ2130" s="13"/>
      <c r="AK2130" s="13"/>
      <c r="AL2130" s="13"/>
      <c r="AM2130" s="13"/>
      <c r="AN2130" s="13"/>
      <c r="AO2130" s="13"/>
      <c r="AP2130" s="13"/>
      <c r="AQ2130" s="13"/>
      <c r="AR2130" s="13"/>
      <c r="AS2130" s="13"/>
      <c r="AT2130" s="13"/>
      <c r="AU2130" s="13"/>
      <c r="AV2130" s="13"/>
      <c r="AW2130" s="13"/>
      <c r="AX2130" s="13"/>
      <c r="AY2130" s="13"/>
      <c r="AZ2130" s="13"/>
      <c r="BA2130" s="13"/>
      <c r="BB2130" s="13"/>
      <c r="BC2130" s="13"/>
      <c r="BD2130" s="13"/>
      <c r="BE2130" s="13"/>
      <c r="BF2130" s="13"/>
      <c r="BG2130" s="13"/>
    </row>
    <row r="2131" spans="1:59" x14ac:dyDescent="0.35">
      <c r="A2131" s="13"/>
      <c r="B2131" s="13"/>
      <c r="C2131" s="13"/>
      <c r="D2131" s="13"/>
      <c r="E2131" s="13"/>
      <c r="F2131" s="13"/>
      <c r="G2131" s="13"/>
      <c r="H2131" s="13"/>
      <c r="I2131" s="13"/>
      <c r="J2131" s="13"/>
      <c r="K2131" s="13"/>
      <c r="L2131" s="13"/>
      <c r="M2131" s="13"/>
      <c r="N2131" s="13"/>
      <c r="O2131" s="13"/>
      <c r="P2131" s="13"/>
      <c r="Q2131" s="13"/>
      <c r="R2131" s="13"/>
      <c r="S2131" s="13"/>
      <c r="T2131" s="13"/>
      <c r="U2131" s="13"/>
      <c r="V2131" s="13"/>
      <c r="W2131" s="13"/>
      <c r="X2131" s="13"/>
      <c r="Y2131" s="13"/>
      <c r="Z2131" s="13"/>
      <c r="AA2131" s="13"/>
      <c r="AB2131" s="13"/>
      <c r="AC2131" s="13"/>
      <c r="AD2131" s="13"/>
      <c r="AE2131" s="13"/>
      <c r="AF2131" s="13"/>
      <c r="AG2131" s="13"/>
      <c r="AH2131" s="13"/>
      <c r="AI2131" s="13"/>
      <c r="AJ2131" s="13"/>
      <c r="AK2131" s="13"/>
      <c r="AL2131" s="13"/>
      <c r="AM2131" s="13"/>
      <c r="AN2131" s="13"/>
      <c r="AO2131" s="13"/>
      <c r="AP2131" s="13"/>
      <c r="AQ2131" s="13"/>
      <c r="AR2131" s="13"/>
      <c r="AS2131" s="13"/>
      <c r="AT2131" s="13"/>
      <c r="AU2131" s="13"/>
      <c r="AV2131" s="13"/>
      <c r="AW2131" s="13"/>
      <c r="AX2131" s="13"/>
      <c r="AY2131" s="13"/>
      <c r="AZ2131" s="13"/>
      <c r="BA2131" s="13"/>
      <c r="BB2131" s="13"/>
      <c r="BC2131" s="13"/>
      <c r="BD2131" s="13"/>
      <c r="BE2131" s="13"/>
      <c r="BF2131" s="13"/>
      <c r="BG2131" s="13"/>
    </row>
    <row r="2132" spans="1:59" x14ac:dyDescent="0.35">
      <c r="A2132" s="13"/>
      <c r="B2132" s="13"/>
      <c r="C2132" s="13"/>
      <c r="D2132" s="13"/>
      <c r="E2132" s="13"/>
      <c r="F2132" s="13"/>
      <c r="G2132" s="13"/>
      <c r="H2132" s="13"/>
      <c r="I2132" s="13"/>
      <c r="J2132" s="13"/>
      <c r="K2132" s="13"/>
      <c r="L2132" s="13"/>
      <c r="M2132" s="13"/>
      <c r="N2132" s="13"/>
      <c r="O2132" s="13"/>
      <c r="P2132" s="13"/>
      <c r="Q2132" s="13"/>
      <c r="R2132" s="13"/>
      <c r="S2132" s="13"/>
      <c r="T2132" s="13"/>
      <c r="U2132" s="13"/>
      <c r="V2132" s="13"/>
      <c r="W2132" s="13"/>
      <c r="X2132" s="13"/>
      <c r="Y2132" s="13"/>
      <c r="Z2132" s="13"/>
      <c r="AA2132" s="13"/>
      <c r="AB2132" s="13"/>
      <c r="AC2132" s="13"/>
      <c r="AD2132" s="13"/>
      <c r="AE2132" s="13"/>
      <c r="AF2132" s="13"/>
      <c r="AG2132" s="13"/>
      <c r="AH2132" s="13"/>
      <c r="AI2132" s="13"/>
      <c r="AJ2132" s="13"/>
      <c r="AK2132" s="13"/>
      <c r="AL2132" s="13"/>
      <c r="AM2132" s="13"/>
      <c r="AN2132" s="13"/>
      <c r="AO2132" s="13"/>
      <c r="AP2132" s="13"/>
      <c r="AQ2132" s="13"/>
      <c r="AR2132" s="13"/>
      <c r="AS2132" s="13"/>
      <c r="AT2132" s="13"/>
      <c r="AU2132" s="13"/>
      <c r="AV2132" s="13"/>
      <c r="AW2132" s="13"/>
      <c r="AX2132" s="13"/>
      <c r="AY2132" s="13"/>
      <c r="AZ2132" s="13"/>
      <c r="BA2132" s="13"/>
      <c r="BB2132" s="13"/>
      <c r="BC2132" s="13"/>
      <c r="BD2132" s="13"/>
      <c r="BE2132" s="13"/>
      <c r="BF2132" s="13"/>
      <c r="BG2132" s="13"/>
    </row>
    <row r="2133" spans="1:59" x14ac:dyDescent="0.35">
      <c r="A2133" s="13"/>
      <c r="B2133" s="13"/>
      <c r="C2133" s="13"/>
      <c r="D2133" s="13"/>
      <c r="E2133" s="13"/>
      <c r="F2133" s="13"/>
      <c r="G2133" s="13"/>
      <c r="H2133" s="13"/>
      <c r="I2133" s="13"/>
      <c r="J2133" s="13"/>
      <c r="K2133" s="13"/>
      <c r="L2133" s="13"/>
      <c r="M2133" s="13"/>
      <c r="N2133" s="13"/>
      <c r="O2133" s="13"/>
      <c r="P2133" s="13"/>
      <c r="Q2133" s="13"/>
      <c r="R2133" s="13"/>
      <c r="S2133" s="13"/>
      <c r="T2133" s="13"/>
      <c r="U2133" s="13"/>
      <c r="V2133" s="13"/>
      <c r="W2133" s="13"/>
      <c r="X2133" s="13"/>
      <c r="Y2133" s="13"/>
      <c r="Z2133" s="13"/>
      <c r="AA2133" s="13"/>
      <c r="AB2133" s="13"/>
      <c r="AC2133" s="13"/>
      <c r="AD2133" s="13"/>
      <c r="AE2133" s="13"/>
      <c r="AF2133" s="13"/>
      <c r="AG2133" s="13"/>
      <c r="AH2133" s="13"/>
      <c r="AI2133" s="13"/>
      <c r="AJ2133" s="13"/>
      <c r="AK2133" s="13"/>
      <c r="AL2133" s="13"/>
      <c r="AM2133" s="13"/>
      <c r="AN2133" s="13"/>
      <c r="AO2133" s="13"/>
      <c r="AP2133" s="13"/>
      <c r="AQ2133" s="13"/>
      <c r="AR2133" s="13"/>
      <c r="AS2133" s="13"/>
      <c r="AT2133" s="13"/>
      <c r="AU2133" s="13"/>
      <c r="AV2133" s="13"/>
      <c r="AW2133" s="13"/>
      <c r="AX2133" s="13"/>
      <c r="AY2133" s="13"/>
      <c r="AZ2133" s="13"/>
      <c r="BA2133" s="13"/>
      <c r="BB2133" s="13"/>
      <c r="BC2133" s="13"/>
      <c r="BD2133" s="13"/>
      <c r="BE2133" s="13"/>
      <c r="BF2133" s="13"/>
      <c r="BG2133" s="13"/>
    </row>
    <row r="2134" spans="1:59" x14ac:dyDescent="0.35">
      <c r="A2134" s="13"/>
      <c r="B2134" s="13"/>
      <c r="C2134" s="13"/>
      <c r="D2134" s="13"/>
      <c r="E2134" s="13"/>
      <c r="F2134" s="13"/>
      <c r="G2134" s="13"/>
      <c r="H2134" s="13"/>
      <c r="I2134" s="13"/>
      <c r="J2134" s="13"/>
      <c r="K2134" s="13"/>
      <c r="L2134" s="13"/>
      <c r="M2134" s="13"/>
      <c r="N2134" s="13"/>
      <c r="O2134" s="13"/>
      <c r="P2134" s="13"/>
      <c r="Q2134" s="13"/>
      <c r="R2134" s="13"/>
      <c r="S2134" s="13"/>
      <c r="T2134" s="13"/>
      <c r="U2134" s="13"/>
      <c r="V2134" s="13"/>
      <c r="W2134" s="13"/>
      <c r="X2134" s="13"/>
      <c r="Y2134" s="13"/>
      <c r="Z2134" s="13"/>
      <c r="AA2134" s="13"/>
      <c r="AB2134" s="13"/>
      <c r="AC2134" s="13"/>
      <c r="AD2134" s="13"/>
      <c r="AE2134" s="13"/>
      <c r="AF2134" s="13"/>
      <c r="AG2134" s="13"/>
      <c r="AH2134" s="13"/>
      <c r="AI2134" s="13"/>
      <c r="AJ2134" s="13"/>
      <c r="AK2134" s="13"/>
      <c r="AL2134" s="13"/>
      <c r="AM2134" s="13"/>
      <c r="AN2134" s="13"/>
      <c r="AO2134" s="13"/>
      <c r="AP2134" s="13"/>
      <c r="AQ2134" s="13"/>
      <c r="AR2134" s="13"/>
      <c r="AS2134" s="13"/>
      <c r="AT2134" s="13"/>
      <c r="AU2134" s="13"/>
      <c r="AV2134" s="13"/>
      <c r="AW2134" s="13"/>
      <c r="AX2134" s="13"/>
      <c r="AY2134" s="13"/>
      <c r="AZ2134" s="13"/>
      <c r="BA2134" s="13"/>
      <c r="BB2134" s="13"/>
      <c r="BC2134" s="13"/>
      <c r="BD2134" s="13"/>
      <c r="BE2134" s="13"/>
      <c r="BF2134" s="13"/>
      <c r="BG2134" s="13"/>
    </row>
    <row r="2135" spans="1:59" x14ac:dyDescent="0.35">
      <c r="A2135" s="13"/>
      <c r="B2135" s="13"/>
      <c r="C2135" s="13"/>
      <c r="D2135" s="13"/>
      <c r="E2135" s="13"/>
      <c r="F2135" s="13"/>
      <c r="G2135" s="13"/>
      <c r="H2135" s="13"/>
      <c r="I2135" s="13"/>
      <c r="J2135" s="13"/>
      <c r="K2135" s="13"/>
      <c r="L2135" s="13"/>
      <c r="M2135" s="13"/>
      <c r="N2135" s="13"/>
      <c r="O2135" s="13"/>
      <c r="P2135" s="13"/>
      <c r="Q2135" s="13"/>
      <c r="R2135" s="13"/>
      <c r="S2135" s="13"/>
      <c r="T2135" s="13"/>
      <c r="U2135" s="13"/>
      <c r="V2135" s="13"/>
      <c r="W2135" s="13"/>
      <c r="X2135" s="13"/>
      <c r="Y2135" s="13"/>
      <c r="Z2135" s="13"/>
      <c r="AA2135" s="13"/>
      <c r="AB2135" s="13"/>
      <c r="AC2135" s="13"/>
      <c r="AD2135" s="13"/>
      <c r="AE2135" s="13"/>
      <c r="AF2135" s="13"/>
      <c r="AG2135" s="13"/>
      <c r="AH2135" s="13"/>
      <c r="AI2135" s="13"/>
      <c r="AJ2135" s="13"/>
      <c r="AK2135" s="13"/>
      <c r="AL2135" s="13"/>
      <c r="AM2135" s="13"/>
      <c r="AN2135" s="13"/>
      <c r="AO2135" s="13"/>
      <c r="AP2135" s="13"/>
      <c r="AQ2135" s="13"/>
      <c r="AR2135" s="13"/>
      <c r="AS2135" s="13"/>
      <c r="AT2135" s="13"/>
      <c r="AU2135" s="13"/>
      <c r="AV2135" s="13"/>
      <c r="AW2135" s="13"/>
      <c r="AX2135" s="13"/>
      <c r="AY2135" s="13"/>
      <c r="AZ2135" s="13"/>
      <c r="BA2135" s="13"/>
      <c r="BB2135" s="13"/>
      <c r="BC2135" s="13"/>
      <c r="BD2135" s="13"/>
      <c r="BE2135" s="13"/>
      <c r="BF2135" s="13"/>
      <c r="BG2135" s="13"/>
    </row>
    <row r="2136" spans="1:59" x14ac:dyDescent="0.35">
      <c r="A2136" s="13"/>
      <c r="B2136" s="13"/>
      <c r="C2136" s="13"/>
      <c r="D2136" s="13"/>
      <c r="E2136" s="13"/>
      <c r="F2136" s="13"/>
      <c r="G2136" s="13"/>
      <c r="H2136" s="13"/>
      <c r="I2136" s="13"/>
      <c r="J2136" s="13"/>
      <c r="K2136" s="13"/>
      <c r="L2136" s="13"/>
      <c r="M2136" s="13"/>
      <c r="N2136" s="13"/>
      <c r="O2136" s="13"/>
      <c r="P2136" s="13"/>
      <c r="Q2136" s="13"/>
      <c r="R2136" s="13"/>
      <c r="S2136" s="13"/>
      <c r="T2136" s="13"/>
      <c r="U2136" s="13"/>
      <c r="V2136" s="13"/>
      <c r="W2136" s="13"/>
      <c r="X2136" s="13"/>
      <c r="Y2136" s="13"/>
      <c r="Z2136" s="13"/>
      <c r="AA2136" s="13"/>
      <c r="AB2136" s="13"/>
      <c r="AC2136" s="13"/>
      <c r="AD2136" s="13"/>
      <c r="AE2136" s="13"/>
      <c r="AF2136" s="13"/>
      <c r="AG2136" s="13"/>
      <c r="AH2136" s="13"/>
      <c r="AI2136" s="13"/>
      <c r="AJ2136" s="13"/>
      <c r="AK2136" s="13"/>
      <c r="AL2136" s="13"/>
      <c r="AM2136" s="13"/>
      <c r="AN2136" s="13"/>
      <c r="AO2136" s="13"/>
      <c r="AP2136" s="13"/>
      <c r="AQ2136" s="13"/>
      <c r="AR2136" s="13"/>
      <c r="AS2136" s="13"/>
      <c r="AT2136" s="13"/>
      <c r="AU2136" s="13"/>
      <c r="AV2136" s="13"/>
      <c r="AW2136" s="13"/>
      <c r="AX2136" s="13"/>
      <c r="AY2136" s="13"/>
      <c r="AZ2136" s="13"/>
      <c r="BA2136" s="13"/>
      <c r="BB2136" s="13"/>
      <c r="BC2136" s="13"/>
      <c r="BD2136" s="13"/>
      <c r="BE2136" s="13"/>
      <c r="BF2136" s="13"/>
      <c r="BG2136" s="13"/>
    </row>
    <row r="2137" spans="1:59" x14ac:dyDescent="0.35">
      <c r="A2137" s="13"/>
      <c r="B2137" s="13"/>
      <c r="C2137" s="13"/>
      <c r="D2137" s="13"/>
      <c r="E2137" s="13"/>
      <c r="F2137" s="13"/>
      <c r="G2137" s="13"/>
      <c r="H2137" s="13"/>
      <c r="I2137" s="13"/>
      <c r="J2137" s="13"/>
      <c r="K2137" s="13"/>
      <c r="L2137" s="13"/>
      <c r="M2137" s="13"/>
      <c r="N2137" s="13"/>
      <c r="O2137" s="13"/>
      <c r="P2137" s="13"/>
      <c r="Q2137" s="13"/>
      <c r="R2137" s="13"/>
      <c r="S2137" s="13"/>
      <c r="T2137" s="13"/>
      <c r="U2137" s="13"/>
      <c r="V2137" s="13"/>
      <c r="W2137" s="13"/>
      <c r="X2137" s="13"/>
      <c r="Y2137" s="13"/>
      <c r="Z2137" s="13"/>
      <c r="AA2137" s="13"/>
      <c r="AB2137" s="13"/>
      <c r="AC2137" s="13"/>
      <c r="AD2137" s="13"/>
      <c r="AE2137" s="13"/>
      <c r="AF2137" s="13"/>
      <c r="AG2137" s="13"/>
      <c r="AH2137" s="13"/>
      <c r="AI2137" s="13"/>
      <c r="AJ2137" s="13"/>
      <c r="AK2137" s="13"/>
      <c r="AL2137" s="13"/>
      <c r="AM2137" s="13"/>
      <c r="AN2137" s="13"/>
      <c r="AO2137" s="13"/>
      <c r="AP2137" s="13"/>
      <c r="AQ2137" s="13"/>
      <c r="AR2137" s="13"/>
      <c r="AS2137" s="13"/>
      <c r="AT2137" s="13"/>
      <c r="AU2137" s="13"/>
      <c r="AV2137" s="13"/>
      <c r="AW2137" s="13"/>
      <c r="AX2137" s="13"/>
      <c r="AY2137" s="13"/>
      <c r="AZ2137" s="13"/>
      <c r="BA2137" s="13"/>
      <c r="BB2137" s="13"/>
      <c r="BC2137" s="13"/>
      <c r="BD2137" s="13"/>
      <c r="BE2137" s="13"/>
      <c r="BF2137" s="13"/>
      <c r="BG2137" s="13"/>
    </row>
    <row r="2138" spans="1:59" x14ac:dyDescent="0.35">
      <c r="A2138" s="13"/>
      <c r="B2138" s="13"/>
      <c r="C2138" s="13"/>
      <c r="D2138" s="13"/>
      <c r="E2138" s="13"/>
      <c r="F2138" s="13"/>
      <c r="G2138" s="13"/>
      <c r="H2138" s="13"/>
      <c r="I2138" s="13"/>
      <c r="J2138" s="13"/>
      <c r="K2138" s="13"/>
      <c r="L2138" s="13"/>
      <c r="M2138" s="13"/>
      <c r="N2138" s="13"/>
      <c r="O2138" s="13"/>
      <c r="P2138" s="13"/>
      <c r="Q2138" s="13"/>
      <c r="R2138" s="13"/>
      <c r="S2138" s="13"/>
      <c r="T2138" s="13"/>
      <c r="U2138" s="13"/>
      <c r="V2138" s="13"/>
      <c r="W2138" s="13"/>
      <c r="X2138" s="13"/>
      <c r="Y2138" s="13"/>
      <c r="Z2138" s="13"/>
      <c r="AA2138" s="13"/>
      <c r="AB2138" s="13"/>
      <c r="AC2138" s="13"/>
      <c r="AD2138" s="13"/>
      <c r="AE2138" s="13"/>
      <c r="AF2138" s="13"/>
      <c r="AG2138" s="13"/>
      <c r="AH2138" s="13"/>
      <c r="AI2138" s="13"/>
      <c r="AJ2138" s="13"/>
      <c r="AK2138" s="13"/>
      <c r="AL2138" s="13"/>
      <c r="AM2138" s="13"/>
      <c r="AN2138" s="13"/>
      <c r="AO2138" s="13"/>
      <c r="AP2138" s="13"/>
      <c r="AQ2138" s="13"/>
      <c r="AR2138" s="13"/>
      <c r="AS2138" s="13"/>
      <c r="AT2138" s="13"/>
      <c r="AU2138" s="13"/>
      <c r="AV2138" s="13"/>
      <c r="AW2138" s="13"/>
      <c r="AX2138" s="13"/>
      <c r="AY2138" s="13"/>
      <c r="AZ2138" s="13"/>
      <c r="BA2138" s="13"/>
      <c r="BB2138" s="13"/>
      <c r="BC2138" s="13"/>
      <c r="BD2138" s="13"/>
      <c r="BE2138" s="13"/>
      <c r="BF2138" s="13"/>
      <c r="BG2138" s="13"/>
    </row>
    <row r="2139" spans="1:59" x14ac:dyDescent="0.35">
      <c r="A2139" s="13"/>
      <c r="B2139" s="13"/>
      <c r="C2139" s="13"/>
      <c r="D2139" s="13"/>
      <c r="E2139" s="13"/>
      <c r="F2139" s="13"/>
      <c r="G2139" s="13"/>
      <c r="H2139" s="13"/>
      <c r="I2139" s="13"/>
      <c r="J2139" s="13"/>
      <c r="K2139" s="13"/>
      <c r="L2139" s="13"/>
      <c r="M2139" s="13"/>
      <c r="N2139" s="13"/>
      <c r="O2139" s="13"/>
      <c r="P2139" s="13"/>
      <c r="Q2139" s="13"/>
      <c r="R2139" s="13"/>
      <c r="S2139" s="13"/>
      <c r="T2139" s="13"/>
      <c r="U2139" s="13"/>
      <c r="V2139" s="13"/>
      <c r="W2139" s="13"/>
      <c r="X2139" s="13"/>
      <c r="Y2139" s="13"/>
      <c r="Z2139" s="13"/>
      <c r="AA2139" s="13"/>
      <c r="AB2139" s="13"/>
      <c r="AC2139" s="13"/>
      <c r="AD2139" s="13"/>
      <c r="AE2139" s="13"/>
      <c r="AF2139" s="13"/>
      <c r="AG2139" s="13"/>
      <c r="AH2139" s="13"/>
      <c r="AI2139" s="13"/>
      <c r="AJ2139" s="13"/>
      <c r="AK2139" s="13"/>
      <c r="AL2139" s="13"/>
      <c r="AM2139" s="13"/>
      <c r="AN2139" s="13"/>
      <c r="AO2139" s="13"/>
      <c r="AP2139" s="13"/>
      <c r="AQ2139" s="13"/>
      <c r="AR2139" s="13"/>
      <c r="AS2139" s="13"/>
      <c r="AT2139" s="13"/>
      <c r="AU2139" s="13"/>
      <c r="AV2139" s="13"/>
      <c r="AW2139" s="13"/>
      <c r="AX2139" s="13"/>
      <c r="AY2139" s="13"/>
      <c r="AZ2139" s="13"/>
      <c r="BA2139" s="13"/>
      <c r="BB2139" s="13"/>
      <c r="BC2139" s="13"/>
      <c r="BD2139" s="13"/>
      <c r="BE2139" s="13"/>
      <c r="BF2139" s="13"/>
      <c r="BG2139" s="13"/>
    </row>
    <row r="2140" spans="1:59" x14ac:dyDescent="0.35">
      <c r="A2140" s="13"/>
      <c r="B2140" s="13"/>
      <c r="C2140" s="13"/>
      <c r="D2140" s="13"/>
      <c r="E2140" s="13"/>
      <c r="F2140" s="13"/>
      <c r="G2140" s="13"/>
      <c r="H2140" s="13"/>
      <c r="I2140" s="13"/>
      <c r="J2140" s="13"/>
      <c r="K2140" s="13"/>
      <c r="L2140" s="13"/>
      <c r="M2140" s="13"/>
      <c r="N2140" s="13"/>
      <c r="O2140" s="13"/>
      <c r="P2140" s="13"/>
      <c r="Q2140" s="13"/>
      <c r="R2140" s="13"/>
      <c r="S2140" s="13"/>
      <c r="T2140" s="13"/>
      <c r="U2140" s="13"/>
      <c r="V2140" s="13"/>
      <c r="W2140" s="13"/>
      <c r="X2140" s="13"/>
      <c r="Y2140" s="13"/>
      <c r="Z2140" s="13"/>
      <c r="AA2140" s="13"/>
      <c r="AB2140" s="13"/>
      <c r="AC2140" s="13"/>
      <c r="AD2140" s="13"/>
      <c r="AE2140" s="13"/>
      <c r="AF2140" s="13"/>
      <c r="AG2140" s="13"/>
      <c r="AH2140" s="13"/>
      <c r="AI2140" s="13"/>
      <c r="AJ2140" s="13"/>
      <c r="AK2140" s="13"/>
      <c r="AL2140" s="13"/>
      <c r="AM2140" s="13"/>
      <c r="AN2140" s="13"/>
      <c r="AO2140" s="13"/>
      <c r="AP2140" s="13"/>
      <c r="AQ2140" s="13"/>
      <c r="AR2140" s="13"/>
      <c r="AS2140" s="13"/>
      <c r="AT2140" s="13"/>
      <c r="AU2140" s="13"/>
      <c r="AV2140" s="13"/>
      <c r="AW2140" s="13"/>
      <c r="AX2140" s="13"/>
      <c r="AY2140" s="13"/>
      <c r="AZ2140" s="13"/>
      <c r="BA2140" s="13"/>
      <c r="BB2140" s="13"/>
      <c r="BC2140" s="13"/>
      <c r="BD2140" s="13"/>
      <c r="BE2140" s="13"/>
      <c r="BF2140" s="13"/>
      <c r="BG2140" s="13"/>
    </row>
    <row r="2141" spans="1:59" x14ac:dyDescent="0.35">
      <c r="A2141" s="13"/>
      <c r="B2141" s="13"/>
      <c r="C2141" s="13"/>
      <c r="D2141" s="13"/>
      <c r="E2141" s="13"/>
      <c r="F2141" s="13"/>
      <c r="G2141" s="13"/>
      <c r="H2141" s="13"/>
      <c r="I2141" s="13"/>
      <c r="J2141" s="13"/>
      <c r="K2141" s="13"/>
      <c r="L2141" s="13"/>
      <c r="M2141" s="13"/>
      <c r="N2141" s="13"/>
      <c r="O2141" s="13"/>
      <c r="P2141" s="13"/>
      <c r="Q2141" s="13"/>
      <c r="R2141" s="13"/>
      <c r="S2141" s="13"/>
      <c r="T2141" s="13"/>
      <c r="U2141" s="13"/>
      <c r="V2141" s="13"/>
      <c r="W2141" s="13"/>
      <c r="X2141" s="13"/>
      <c r="Y2141" s="13"/>
      <c r="Z2141" s="13"/>
      <c r="AA2141" s="13"/>
      <c r="AB2141" s="13"/>
      <c r="AC2141" s="13"/>
      <c r="AD2141" s="13"/>
      <c r="AE2141" s="13"/>
      <c r="AF2141" s="13"/>
      <c r="AG2141" s="13"/>
      <c r="AH2141" s="13"/>
      <c r="AI2141" s="13"/>
      <c r="AJ2141" s="13"/>
      <c r="AK2141" s="13"/>
      <c r="AL2141" s="13"/>
      <c r="AM2141" s="13"/>
      <c r="AN2141" s="13"/>
      <c r="AO2141" s="13"/>
      <c r="AP2141" s="13"/>
      <c r="AQ2141" s="13"/>
      <c r="AR2141" s="13"/>
      <c r="AS2141" s="13"/>
      <c r="AT2141" s="13"/>
      <c r="AU2141" s="13"/>
      <c r="AV2141" s="13"/>
      <c r="AW2141" s="13"/>
      <c r="AX2141" s="13"/>
      <c r="AY2141" s="13"/>
      <c r="AZ2141" s="13"/>
      <c r="BA2141" s="13"/>
      <c r="BB2141" s="13"/>
      <c r="BC2141" s="13"/>
      <c r="BD2141" s="13"/>
      <c r="BE2141" s="13"/>
      <c r="BF2141" s="13"/>
      <c r="BG2141" s="13"/>
    </row>
    <row r="2142" spans="1:59" x14ac:dyDescent="0.35">
      <c r="A2142" s="13"/>
      <c r="B2142" s="13"/>
      <c r="C2142" s="13"/>
      <c r="D2142" s="13"/>
      <c r="E2142" s="13"/>
      <c r="F2142" s="13"/>
      <c r="G2142" s="13"/>
      <c r="H2142" s="13"/>
      <c r="I2142" s="13"/>
      <c r="J2142" s="13"/>
      <c r="K2142" s="13"/>
      <c r="L2142" s="13"/>
      <c r="M2142" s="13"/>
      <c r="N2142" s="13"/>
      <c r="O2142" s="13"/>
      <c r="P2142" s="13"/>
      <c r="Q2142" s="13"/>
      <c r="R2142" s="13"/>
      <c r="S2142" s="13"/>
      <c r="T2142" s="13"/>
      <c r="U2142" s="13"/>
      <c r="V2142" s="13"/>
      <c r="W2142" s="13"/>
      <c r="X2142" s="13"/>
      <c r="Y2142" s="13"/>
      <c r="Z2142" s="13"/>
      <c r="AA2142" s="13"/>
      <c r="AB2142" s="13"/>
      <c r="AC2142" s="13"/>
      <c r="AD2142" s="13"/>
      <c r="AE2142" s="13"/>
      <c r="AF2142" s="13"/>
      <c r="AG2142" s="13"/>
      <c r="AH2142" s="13"/>
      <c r="AI2142" s="13"/>
      <c r="AJ2142" s="13"/>
      <c r="AK2142" s="13"/>
      <c r="AL2142" s="13"/>
      <c r="AM2142" s="13"/>
      <c r="AN2142" s="13"/>
      <c r="AO2142" s="13"/>
      <c r="AP2142" s="13"/>
      <c r="AQ2142" s="13"/>
      <c r="AR2142" s="13"/>
      <c r="AS2142" s="13"/>
      <c r="AT2142" s="13"/>
      <c r="AU2142" s="13"/>
      <c r="AV2142" s="13"/>
      <c r="AW2142" s="13"/>
      <c r="AX2142" s="13"/>
      <c r="AY2142" s="13"/>
      <c r="AZ2142" s="13"/>
      <c r="BA2142" s="13"/>
      <c r="BB2142" s="13"/>
      <c r="BC2142" s="13"/>
      <c r="BD2142" s="13"/>
      <c r="BE2142" s="13"/>
      <c r="BF2142" s="13"/>
      <c r="BG2142" s="13"/>
    </row>
    <row r="2143" spans="1:59" x14ac:dyDescent="0.35">
      <c r="A2143" s="13"/>
      <c r="B2143" s="13"/>
      <c r="C2143" s="13"/>
      <c r="D2143" s="13"/>
      <c r="E2143" s="13"/>
      <c r="F2143" s="13"/>
      <c r="G2143" s="13"/>
      <c r="H2143" s="13"/>
      <c r="I2143" s="13"/>
      <c r="J2143" s="13"/>
      <c r="K2143" s="13"/>
      <c r="L2143" s="13"/>
      <c r="M2143" s="13"/>
      <c r="N2143" s="13"/>
      <c r="O2143" s="13"/>
      <c r="P2143" s="13"/>
      <c r="Q2143" s="13"/>
      <c r="R2143" s="13"/>
      <c r="S2143" s="13"/>
      <c r="T2143" s="13"/>
      <c r="U2143" s="13"/>
      <c r="V2143" s="13"/>
      <c r="W2143" s="13"/>
      <c r="X2143" s="13"/>
      <c r="Y2143" s="13"/>
      <c r="Z2143" s="13"/>
      <c r="AA2143" s="13"/>
      <c r="AB2143" s="13"/>
      <c r="AC2143" s="13"/>
      <c r="AD2143" s="13"/>
      <c r="AE2143" s="13"/>
      <c r="AF2143" s="13"/>
      <c r="AG2143" s="13"/>
      <c r="AH2143" s="13"/>
      <c r="AI2143" s="13"/>
      <c r="AJ2143" s="13"/>
      <c r="AK2143" s="13"/>
      <c r="AL2143" s="13"/>
      <c r="AM2143" s="13"/>
      <c r="AN2143" s="13"/>
      <c r="AO2143" s="13"/>
      <c r="AP2143" s="13"/>
      <c r="AQ2143" s="13"/>
      <c r="AR2143" s="13"/>
      <c r="AS2143" s="13"/>
      <c r="AT2143" s="13"/>
      <c r="AU2143" s="13"/>
      <c r="AV2143" s="13"/>
      <c r="AW2143" s="13"/>
      <c r="AX2143" s="13"/>
      <c r="AY2143" s="13"/>
      <c r="AZ2143" s="13"/>
      <c r="BA2143" s="13"/>
      <c r="BB2143" s="13"/>
      <c r="BC2143" s="13"/>
      <c r="BD2143" s="13"/>
      <c r="BE2143" s="13"/>
      <c r="BF2143" s="13"/>
      <c r="BG2143" s="13"/>
    </row>
    <row r="2144" spans="1:59" x14ac:dyDescent="0.35">
      <c r="A2144" s="13"/>
      <c r="B2144" s="13"/>
      <c r="C2144" s="13"/>
      <c r="D2144" s="13"/>
      <c r="E2144" s="13"/>
      <c r="F2144" s="13"/>
      <c r="G2144" s="13"/>
      <c r="H2144" s="13"/>
      <c r="I2144" s="13"/>
      <c r="J2144" s="13"/>
      <c r="K2144" s="13"/>
      <c r="L2144" s="13"/>
      <c r="M2144" s="13"/>
      <c r="N2144" s="13"/>
      <c r="O2144" s="13"/>
      <c r="P2144" s="13"/>
      <c r="Q2144" s="13"/>
      <c r="R2144" s="13"/>
      <c r="S2144" s="13"/>
      <c r="T2144" s="13"/>
      <c r="U2144" s="13"/>
      <c r="V2144" s="13"/>
      <c r="W2144" s="13"/>
      <c r="X2144" s="13"/>
      <c r="Y2144" s="13"/>
      <c r="Z2144" s="13"/>
      <c r="AA2144" s="13"/>
      <c r="AB2144" s="13"/>
      <c r="AC2144" s="13"/>
      <c r="AD2144" s="13"/>
      <c r="AE2144" s="13"/>
      <c r="AF2144" s="13"/>
      <c r="AG2144" s="13"/>
      <c r="AH2144" s="13"/>
      <c r="AI2144" s="13"/>
      <c r="AJ2144" s="13"/>
      <c r="AK2144" s="13"/>
      <c r="AL2144" s="13"/>
      <c r="AM2144" s="13"/>
      <c r="AN2144" s="13"/>
      <c r="AO2144" s="13"/>
      <c r="AP2144" s="13"/>
      <c r="AQ2144" s="13"/>
      <c r="AR2144" s="13"/>
      <c r="AS2144" s="13"/>
      <c r="AT2144" s="13"/>
      <c r="AU2144" s="13"/>
      <c r="AV2144" s="13"/>
      <c r="AW2144" s="13"/>
      <c r="AX2144" s="13"/>
      <c r="AY2144" s="13"/>
      <c r="AZ2144" s="13"/>
      <c r="BA2144" s="13"/>
      <c r="BB2144" s="13"/>
      <c r="BC2144" s="13"/>
      <c r="BD2144" s="13"/>
      <c r="BE2144" s="13"/>
      <c r="BF2144" s="13"/>
      <c r="BG2144" s="13"/>
    </row>
    <row r="2145" spans="1:59" x14ac:dyDescent="0.35">
      <c r="A2145" s="13"/>
      <c r="B2145" s="13"/>
      <c r="C2145" s="13"/>
      <c r="D2145" s="13"/>
      <c r="E2145" s="13"/>
      <c r="F2145" s="13"/>
      <c r="G2145" s="13"/>
      <c r="H2145" s="13"/>
      <c r="I2145" s="13"/>
      <c r="J2145" s="13"/>
      <c r="K2145" s="13"/>
      <c r="L2145" s="13"/>
      <c r="M2145" s="13"/>
      <c r="N2145" s="13"/>
      <c r="O2145" s="13"/>
      <c r="P2145" s="13"/>
      <c r="Q2145" s="13"/>
      <c r="R2145" s="13"/>
      <c r="S2145" s="13"/>
      <c r="T2145" s="13"/>
      <c r="U2145" s="13"/>
      <c r="V2145" s="13"/>
      <c r="W2145" s="13"/>
      <c r="X2145" s="13"/>
      <c r="Y2145" s="13"/>
      <c r="Z2145" s="13"/>
      <c r="AA2145" s="13"/>
      <c r="AB2145" s="13"/>
      <c r="AC2145" s="13"/>
      <c r="AD2145" s="13"/>
      <c r="AE2145" s="13"/>
      <c r="AF2145" s="13"/>
      <c r="AG2145" s="13"/>
      <c r="AH2145" s="13"/>
      <c r="AI2145" s="13"/>
      <c r="AJ2145" s="13"/>
      <c r="AK2145" s="13"/>
      <c r="AL2145" s="13"/>
      <c r="AM2145" s="13"/>
      <c r="AN2145" s="13"/>
      <c r="AO2145" s="13"/>
      <c r="AP2145" s="13"/>
      <c r="AQ2145" s="13"/>
      <c r="AR2145" s="13"/>
      <c r="AS2145" s="13"/>
      <c r="AT2145" s="13"/>
      <c r="AU2145" s="13"/>
      <c r="AV2145" s="13"/>
      <c r="AW2145" s="13"/>
      <c r="AX2145" s="13"/>
      <c r="AY2145" s="13"/>
      <c r="AZ2145" s="13"/>
      <c r="BA2145" s="13"/>
      <c r="BB2145" s="13"/>
      <c r="BC2145" s="13"/>
      <c r="BD2145" s="13"/>
      <c r="BE2145" s="13"/>
      <c r="BF2145" s="13"/>
      <c r="BG2145" s="13"/>
    </row>
    <row r="2146" spans="1:59" x14ac:dyDescent="0.35">
      <c r="A2146" s="13"/>
      <c r="B2146" s="13"/>
      <c r="C2146" s="13"/>
      <c r="D2146" s="13"/>
      <c r="E2146" s="13"/>
      <c r="F2146" s="13"/>
      <c r="G2146" s="13"/>
      <c r="H2146" s="13"/>
      <c r="I2146" s="13"/>
      <c r="J2146" s="13"/>
      <c r="K2146" s="13"/>
      <c r="L2146" s="13"/>
      <c r="M2146" s="13"/>
      <c r="N2146" s="13"/>
      <c r="O2146" s="13"/>
      <c r="P2146" s="13"/>
      <c r="Q2146" s="13"/>
      <c r="R2146" s="13"/>
      <c r="S2146" s="13"/>
      <c r="T2146" s="13"/>
      <c r="U2146" s="13"/>
      <c r="V2146" s="13"/>
      <c r="W2146" s="13"/>
      <c r="X2146" s="13"/>
      <c r="Y2146" s="13"/>
      <c r="Z2146" s="13"/>
      <c r="AA2146" s="13"/>
      <c r="AB2146" s="13"/>
      <c r="AC2146" s="13"/>
      <c r="AD2146" s="13"/>
      <c r="AE2146" s="13"/>
      <c r="AF2146" s="13"/>
      <c r="AG2146" s="13"/>
      <c r="AH2146" s="13"/>
      <c r="AI2146" s="13"/>
      <c r="AJ2146" s="13"/>
      <c r="AK2146" s="13"/>
      <c r="AL2146" s="13"/>
      <c r="AM2146" s="13"/>
      <c r="AN2146" s="13"/>
      <c r="AO2146" s="13"/>
      <c r="AP2146" s="13"/>
      <c r="AQ2146" s="13"/>
      <c r="AR2146" s="13"/>
      <c r="AS2146" s="13"/>
      <c r="AT2146" s="13"/>
      <c r="AU2146" s="13"/>
      <c r="AV2146" s="13"/>
      <c r="AW2146" s="13"/>
      <c r="AX2146" s="13"/>
      <c r="AY2146" s="13"/>
      <c r="AZ2146" s="13"/>
      <c r="BA2146" s="13"/>
      <c r="BB2146" s="13"/>
      <c r="BC2146" s="13"/>
      <c r="BD2146" s="13"/>
      <c r="BE2146" s="13"/>
      <c r="BF2146" s="13"/>
      <c r="BG2146" s="13"/>
    </row>
    <row r="2147" spans="1:59" x14ac:dyDescent="0.35">
      <c r="A2147" s="13"/>
      <c r="B2147" s="13"/>
      <c r="C2147" s="13"/>
      <c r="D2147" s="13"/>
      <c r="E2147" s="13"/>
      <c r="F2147" s="13"/>
      <c r="G2147" s="13"/>
      <c r="H2147" s="13"/>
      <c r="I2147" s="13"/>
      <c r="J2147" s="13"/>
      <c r="K2147" s="13"/>
      <c r="L2147" s="13"/>
      <c r="M2147" s="13"/>
      <c r="N2147" s="13"/>
      <c r="O2147" s="13"/>
      <c r="P2147" s="13"/>
      <c r="Q2147" s="13"/>
      <c r="R2147" s="13"/>
      <c r="S2147" s="13"/>
      <c r="T2147" s="13"/>
      <c r="U2147" s="13"/>
      <c r="V2147" s="13"/>
      <c r="W2147" s="13"/>
      <c r="X2147" s="13"/>
      <c r="Y2147" s="13"/>
      <c r="Z2147" s="13"/>
      <c r="AA2147" s="13"/>
      <c r="AB2147" s="13"/>
      <c r="AC2147" s="13"/>
      <c r="AD2147" s="13"/>
      <c r="AE2147" s="13"/>
      <c r="AF2147" s="13"/>
      <c r="AG2147" s="13"/>
      <c r="AH2147" s="13"/>
      <c r="AI2147" s="13"/>
      <c r="AJ2147" s="13"/>
      <c r="AK2147" s="13"/>
      <c r="AL2147" s="13"/>
      <c r="AM2147" s="13"/>
      <c r="AN2147" s="13"/>
      <c r="AO2147" s="13"/>
      <c r="AP2147" s="13"/>
      <c r="AQ2147" s="13"/>
      <c r="AR2147" s="13"/>
      <c r="AS2147" s="13"/>
      <c r="AT2147" s="13"/>
      <c r="AU2147" s="13"/>
      <c r="AV2147" s="13"/>
      <c r="AW2147" s="13"/>
      <c r="AX2147" s="13"/>
      <c r="AY2147" s="13"/>
      <c r="AZ2147" s="13"/>
      <c r="BA2147" s="13"/>
      <c r="BB2147" s="13"/>
      <c r="BC2147" s="13"/>
      <c r="BD2147" s="13"/>
      <c r="BE2147" s="13"/>
      <c r="BF2147" s="13"/>
      <c r="BG2147" s="13"/>
    </row>
    <row r="2148" spans="1:59" x14ac:dyDescent="0.35">
      <c r="A2148" s="13"/>
      <c r="B2148" s="13"/>
      <c r="C2148" s="13"/>
      <c r="D2148" s="13"/>
      <c r="E2148" s="13"/>
      <c r="F2148" s="13"/>
      <c r="G2148" s="13"/>
      <c r="H2148" s="13"/>
      <c r="I2148" s="13"/>
      <c r="J2148" s="13"/>
      <c r="K2148" s="13"/>
      <c r="L2148" s="13"/>
      <c r="M2148" s="13"/>
      <c r="N2148" s="13"/>
      <c r="O2148" s="13"/>
      <c r="P2148" s="13"/>
      <c r="Q2148" s="13"/>
      <c r="R2148" s="13"/>
      <c r="S2148" s="13"/>
      <c r="T2148" s="13"/>
      <c r="U2148" s="13"/>
      <c r="V2148" s="13"/>
      <c r="W2148" s="13"/>
      <c r="X2148" s="13"/>
      <c r="Y2148" s="13"/>
      <c r="Z2148" s="13"/>
      <c r="AA2148" s="13"/>
      <c r="AB2148" s="13"/>
      <c r="AC2148" s="13"/>
      <c r="AD2148" s="13"/>
      <c r="AE2148" s="13"/>
      <c r="AF2148" s="13"/>
      <c r="AG2148" s="13"/>
      <c r="AH2148" s="13"/>
      <c r="AI2148" s="13"/>
      <c r="AJ2148" s="13"/>
      <c r="AK2148" s="13"/>
      <c r="AL2148" s="13"/>
      <c r="AM2148" s="13"/>
      <c r="AN2148" s="13"/>
      <c r="AO2148" s="13"/>
      <c r="AP2148" s="13"/>
      <c r="AQ2148" s="13"/>
      <c r="AR2148" s="13"/>
      <c r="AS2148" s="13"/>
      <c r="AT2148" s="13"/>
      <c r="AU2148" s="13"/>
      <c r="AV2148" s="13"/>
      <c r="AW2148" s="13"/>
      <c r="AX2148" s="13"/>
      <c r="AY2148" s="13"/>
      <c r="AZ2148" s="13"/>
      <c r="BA2148" s="13"/>
      <c r="BB2148" s="13"/>
      <c r="BC2148" s="13"/>
      <c r="BD2148" s="13"/>
      <c r="BE2148" s="13"/>
      <c r="BF2148" s="13"/>
      <c r="BG2148" s="13"/>
    </row>
    <row r="2149" spans="1:59" x14ac:dyDescent="0.35">
      <c r="A2149" s="13"/>
      <c r="B2149" s="13"/>
      <c r="C2149" s="13"/>
      <c r="D2149" s="13"/>
      <c r="E2149" s="13"/>
      <c r="F2149" s="13"/>
      <c r="G2149" s="13"/>
      <c r="H2149" s="13"/>
      <c r="I2149" s="13"/>
      <c r="J2149" s="13"/>
      <c r="K2149" s="13"/>
      <c r="L2149" s="13"/>
      <c r="M2149" s="13"/>
      <c r="N2149" s="13"/>
      <c r="O2149" s="13"/>
      <c r="P2149" s="13"/>
      <c r="Q2149" s="13"/>
      <c r="R2149" s="13"/>
      <c r="S2149" s="13"/>
      <c r="T2149" s="13"/>
      <c r="U2149" s="13"/>
      <c r="V2149" s="13"/>
      <c r="W2149" s="13"/>
      <c r="X2149" s="13"/>
      <c r="Y2149" s="13"/>
      <c r="Z2149" s="13"/>
      <c r="AA2149" s="13"/>
      <c r="AB2149" s="13"/>
      <c r="AC2149" s="13"/>
      <c r="AD2149" s="13"/>
      <c r="AE2149" s="13"/>
      <c r="AF2149" s="13"/>
      <c r="AG2149" s="13"/>
      <c r="AH2149" s="13"/>
      <c r="AI2149" s="13"/>
      <c r="AJ2149" s="13"/>
      <c r="AK2149" s="13"/>
      <c r="AL2149" s="13"/>
      <c r="AM2149" s="13"/>
      <c r="AN2149" s="13"/>
      <c r="AO2149" s="13"/>
      <c r="AP2149" s="13"/>
      <c r="AQ2149" s="13"/>
      <c r="AR2149" s="13"/>
      <c r="AS2149" s="13"/>
      <c r="AT2149" s="13"/>
      <c r="AU2149" s="13"/>
      <c r="AV2149" s="13"/>
      <c r="AW2149" s="13"/>
      <c r="AX2149" s="13"/>
      <c r="AY2149" s="13"/>
      <c r="AZ2149" s="13"/>
      <c r="BA2149" s="13"/>
      <c r="BB2149" s="13"/>
      <c r="BC2149" s="13"/>
      <c r="BD2149" s="13"/>
      <c r="BE2149" s="13"/>
      <c r="BF2149" s="13"/>
      <c r="BG2149" s="13"/>
    </row>
    <row r="2150" spans="1:59" x14ac:dyDescent="0.35">
      <c r="A2150" s="13"/>
      <c r="B2150" s="13"/>
      <c r="C2150" s="13"/>
      <c r="D2150" s="13"/>
      <c r="E2150" s="13"/>
      <c r="F2150" s="13"/>
      <c r="G2150" s="13"/>
      <c r="H2150" s="13"/>
      <c r="I2150" s="13"/>
      <c r="J2150" s="13"/>
      <c r="K2150" s="13"/>
      <c r="L2150" s="13"/>
      <c r="M2150" s="13"/>
      <c r="N2150" s="13"/>
      <c r="O2150" s="13"/>
      <c r="P2150" s="13"/>
      <c r="Q2150" s="13"/>
      <c r="R2150" s="13"/>
      <c r="S2150" s="13"/>
      <c r="T2150" s="13"/>
      <c r="U2150" s="13"/>
      <c r="V2150" s="13"/>
      <c r="W2150" s="13"/>
      <c r="X2150" s="13"/>
      <c r="Y2150" s="13"/>
      <c r="Z2150" s="13"/>
      <c r="AA2150" s="13"/>
      <c r="AB2150" s="13"/>
      <c r="AC2150" s="13"/>
      <c r="AD2150" s="13"/>
      <c r="AE2150" s="13"/>
      <c r="AF2150" s="13"/>
      <c r="AG2150" s="13"/>
      <c r="AH2150" s="13"/>
      <c r="AI2150" s="13"/>
      <c r="AJ2150" s="13"/>
      <c r="AK2150" s="13"/>
      <c r="AL2150" s="13"/>
      <c r="AM2150" s="13"/>
      <c r="AN2150" s="13"/>
      <c r="AO2150" s="13"/>
      <c r="AP2150" s="13"/>
      <c r="AQ2150" s="13"/>
      <c r="AR2150" s="13"/>
      <c r="AS2150" s="13"/>
      <c r="AT2150" s="13"/>
      <c r="AU2150" s="13"/>
      <c r="AV2150" s="13"/>
      <c r="AW2150" s="13"/>
      <c r="AX2150" s="13"/>
      <c r="AY2150" s="13"/>
      <c r="AZ2150" s="13"/>
      <c r="BA2150" s="13"/>
      <c r="BB2150" s="13"/>
      <c r="BC2150" s="13"/>
      <c r="BD2150" s="13"/>
      <c r="BE2150" s="13"/>
      <c r="BF2150" s="13"/>
      <c r="BG2150" s="13"/>
    </row>
    <row r="2151" spans="1:59" x14ac:dyDescent="0.35">
      <c r="A2151" s="13"/>
      <c r="B2151" s="13"/>
      <c r="C2151" s="13"/>
      <c r="D2151" s="13"/>
      <c r="E2151" s="13"/>
      <c r="F2151" s="13"/>
      <c r="G2151" s="13"/>
      <c r="H2151" s="13"/>
      <c r="I2151" s="13"/>
      <c r="J2151" s="13"/>
      <c r="K2151" s="13"/>
      <c r="L2151" s="13"/>
      <c r="M2151" s="13"/>
      <c r="N2151" s="13"/>
      <c r="O2151" s="13"/>
      <c r="P2151" s="13"/>
      <c r="Q2151" s="13"/>
      <c r="R2151" s="13"/>
      <c r="S2151" s="13"/>
      <c r="T2151" s="13"/>
      <c r="U2151" s="13"/>
      <c r="V2151" s="13"/>
      <c r="W2151" s="13"/>
      <c r="X2151" s="13"/>
      <c r="Y2151" s="13"/>
      <c r="Z2151" s="13"/>
      <c r="AA2151" s="13"/>
      <c r="AB2151" s="13"/>
      <c r="AC2151" s="13"/>
      <c r="AD2151" s="13"/>
      <c r="AE2151" s="13"/>
      <c r="AF2151" s="13"/>
      <c r="AG2151" s="13"/>
      <c r="AH2151" s="13"/>
      <c r="AI2151" s="13"/>
      <c r="AJ2151" s="13"/>
      <c r="AK2151" s="13"/>
      <c r="AL2151" s="13"/>
      <c r="AM2151" s="13"/>
      <c r="AN2151" s="13"/>
      <c r="AO2151" s="13"/>
      <c r="AP2151" s="13"/>
      <c r="AQ2151" s="13"/>
      <c r="AR2151" s="13"/>
      <c r="AS2151" s="13"/>
      <c r="AT2151" s="13"/>
      <c r="AU2151" s="13"/>
      <c r="AV2151" s="13"/>
      <c r="AW2151" s="13"/>
      <c r="AX2151" s="13"/>
      <c r="AY2151" s="13"/>
      <c r="AZ2151" s="13"/>
      <c r="BA2151" s="13"/>
      <c r="BB2151" s="13"/>
      <c r="BC2151" s="13"/>
      <c r="BD2151" s="13"/>
      <c r="BE2151" s="13"/>
      <c r="BF2151" s="13"/>
      <c r="BG2151" s="13"/>
    </row>
    <row r="2152" spans="1:59" x14ac:dyDescent="0.35">
      <c r="A2152" s="13"/>
      <c r="B2152" s="13"/>
      <c r="C2152" s="13"/>
      <c r="D2152" s="13"/>
      <c r="E2152" s="13"/>
      <c r="F2152" s="13"/>
      <c r="G2152" s="13"/>
      <c r="H2152" s="13"/>
      <c r="I2152" s="13"/>
      <c r="J2152" s="13"/>
      <c r="K2152" s="13"/>
      <c r="L2152" s="13"/>
      <c r="M2152" s="13"/>
      <c r="N2152" s="13"/>
      <c r="O2152" s="13"/>
      <c r="P2152" s="13"/>
      <c r="Q2152" s="13"/>
      <c r="R2152" s="13"/>
      <c r="S2152" s="13"/>
      <c r="T2152" s="13"/>
      <c r="U2152" s="13"/>
      <c r="V2152" s="13"/>
      <c r="W2152" s="13"/>
      <c r="X2152" s="13"/>
      <c r="Y2152" s="13"/>
      <c r="Z2152" s="13"/>
      <c r="AA2152" s="13"/>
      <c r="AB2152" s="13"/>
      <c r="AC2152" s="13"/>
      <c r="AD2152" s="13"/>
      <c r="AE2152" s="13"/>
      <c r="AF2152" s="13"/>
      <c r="AG2152" s="13"/>
      <c r="AH2152" s="13"/>
      <c r="AI2152" s="13"/>
      <c r="AJ2152" s="13"/>
      <c r="AK2152" s="13"/>
      <c r="AL2152" s="13"/>
      <c r="AM2152" s="13"/>
      <c r="AN2152" s="13"/>
      <c r="AO2152" s="13"/>
      <c r="AP2152" s="13"/>
      <c r="AQ2152" s="13"/>
      <c r="AR2152" s="13"/>
      <c r="AS2152" s="13"/>
      <c r="AT2152" s="13"/>
      <c r="AU2152" s="13"/>
      <c r="AV2152" s="13"/>
      <c r="AW2152" s="13"/>
      <c r="AX2152" s="13"/>
      <c r="AY2152" s="13"/>
      <c r="AZ2152" s="13"/>
      <c r="BA2152" s="13"/>
      <c r="BB2152" s="13"/>
      <c r="BC2152" s="13"/>
      <c r="BD2152" s="13"/>
      <c r="BE2152" s="13"/>
      <c r="BF2152" s="13"/>
      <c r="BG2152" s="13"/>
    </row>
    <row r="2153" spans="1:59" x14ac:dyDescent="0.35">
      <c r="A2153" s="13"/>
      <c r="B2153" s="13"/>
      <c r="C2153" s="13"/>
      <c r="D2153" s="13"/>
      <c r="E2153" s="13"/>
      <c r="F2153" s="13"/>
      <c r="G2153" s="13"/>
      <c r="H2153" s="13"/>
      <c r="I2153" s="13"/>
      <c r="J2153" s="13"/>
      <c r="K2153" s="13"/>
      <c r="L2153" s="13"/>
      <c r="M2153" s="13"/>
      <c r="N2153" s="13"/>
      <c r="O2153" s="13"/>
      <c r="P2153" s="13"/>
      <c r="Q2153" s="13"/>
      <c r="R2153" s="13"/>
      <c r="S2153" s="13"/>
      <c r="T2153" s="13"/>
      <c r="U2153" s="13"/>
      <c r="V2153" s="13"/>
      <c r="W2153" s="13"/>
      <c r="X2153" s="13"/>
      <c r="Y2153" s="13"/>
      <c r="Z2153" s="13"/>
      <c r="AA2153" s="13"/>
      <c r="AB2153" s="13"/>
      <c r="AC2153" s="13"/>
      <c r="AD2153" s="13"/>
      <c r="AE2153" s="13"/>
      <c r="AF2153" s="13"/>
      <c r="AG2153" s="13"/>
      <c r="AH2153" s="13"/>
      <c r="AI2153" s="13"/>
      <c r="AJ2153" s="13"/>
      <c r="AK2153" s="13"/>
      <c r="AL2153" s="13"/>
      <c r="AM2153" s="13"/>
      <c r="AN2153" s="13"/>
      <c r="AO2153" s="13"/>
      <c r="AP2153" s="13"/>
      <c r="AQ2153" s="13"/>
      <c r="AR2153" s="13"/>
      <c r="AS2153" s="13"/>
      <c r="AT2153" s="13"/>
      <c r="AU2153" s="13"/>
      <c r="AV2153" s="13"/>
      <c r="AW2153" s="13"/>
      <c r="AX2153" s="13"/>
      <c r="AY2153" s="13"/>
      <c r="AZ2153" s="13"/>
      <c r="BA2153" s="13"/>
      <c r="BB2153" s="13"/>
      <c r="BC2153" s="13"/>
      <c r="BD2153" s="13"/>
      <c r="BE2153" s="13"/>
      <c r="BF2153" s="13"/>
      <c r="BG2153" s="13"/>
    </row>
    <row r="2154" spans="1:59" x14ac:dyDescent="0.35">
      <c r="A2154" s="13"/>
      <c r="B2154" s="13"/>
      <c r="C2154" s="13"/>
      <c r="D2154" s="13"/>
      <c r="E2154" s="13"/>
      <c r="F2154" s="13"/>
      <c r="G2154" s="13"/>
      <c r="H2154" s="13"/>
      <c r="I2154" s="13"/>
      <c r="J2154" s="13"/>
      <c r="K2154" s="13"/>
      <c r="L2154" s="13"/>
      <c r="M2154" s="13"/>
      <c r="N2154" s="13"/>
      <c r="O2154" s="13"/>
      <c r="P2154" s="13"/>
      <c r="Q2154" s="13"/>
      <c r="R2154" s="13"/>
      <c r="S2154" s="13"/>
      <c r="T2154" s="13"/>
      <c r="U2154" s="13"/>
      <c r="V2154" s="13"/>
      <c r="W2154" s="13"/>
      <c r="X2154" s="13"/>
      <c r="Y2154" s="13"/>
      <c r="Z2154" s="13"/>
      <c r="AA2154" s="13"/>
      <c r="AB2154" s="13"/>
      <c r="AC2154" s="13"/>
      <c r="AD2154" s="13"/>
      <c r="AE2154" s="13"/>
      <c r="AF2154" s="13"/>
      <c r="AG2154" s="13"/>
      <c r="AH2154" s="13"/>
      <c r="AI2154" s="13"/>
      <c r="AJ2154" s="13"/>
      <c r="AK2154" s="13"/>
      <c r="AL2154" s="13"/>
      <c r="AM2154" s="13"/>
      <c r="AN2154" s="13"/>
      <c r="AO2154" s="13"/>
      <c r="AP2154" s="13"/>
      <c r="AQ2154" s="13"/>
      <c r="AR2154" s="13"/>
      <c r="AS2154" s="13"/>
      <c r="AT2154" s="13"/>
      <c r="AU2154" s="13"/>
      <c r="AV2154" s="13"/>
      <c r="AW2154" s="13"/>
      <c r="AX2154" s="13"/>
      <c r="AY2154" s="13"/>
      <c r="AZ2154" s="13"/>
      <c r="BA2154" s="13"/>
      <c r="BB2154" s="13"/>
      <c r="BC2154" s="13"/>
      <c r="BD2154" s="13"/>
      <c r="BE2154" s="13"/>
      <c r="BF2154" s="13"/>
      <c r="BG2154" s="13"/>
    </row>
    <row r="2155" spans="1:59" x14ac:dyDescent="0.35">
      <c r="A2155" s="13"/>
      <c r="B2155" s="13"/>
      <c r="C2155" s="13"/>
      <c r="D2155" s="13"/>
      <c r="E2155" s="13"/>
      <c r="F2155" s="13"/>
      <c r="G2155" s="13"/>
      <c r="H2155" s="13"/>
      <c r="I2155" s="13"/>
      <c r="J2155" s="13"/>
      <c r="K2155" s="13"/>
      <c r="L2155" s="13"/>
      <c r="M2155" s="13"/>
      <c r="N2155" s="13"/>
      <c r="O2155" s="13"/>
      <c r="P2155" s="13"/>
      <c r="Q2155" s="13"/>
      <c r="R2155" s="13"/>
      <c r="S2155" s="13"/>
      <c r="T2155" s="13"/>
      <c r="U2155" s="13"/>
      <c r="V2155" s="13"/>
      <c r="W2155" s="13"/>
      <c r="X2155" s="13"/>
      <c r="Y2155" s="13"/>
      <c r="Z2155" s="13"/>
      <c r="AA2155" s="13"/>
      <c r="AB2155" s="13"/>
      <c r="AC2155" s="13"/>
      <c r="AD2155" s="13"/>
      <c r="AE2155" s="13"/>
      <c r="AF2155" s="13"/>
      <c r="AG2155" s="13"/>
      <c r="AH2155" s="13"/>
      <c r="AI2155" s="13"/>
      <c r="AJ2155" s="13"/>
      <c r="AK2155" s="13"/>
      <c r="AL2155" s="13"/>
      <c r="AM2155" s="13"/>
      <c r="AN2155" s="13"/>
      <c r="AO2155" s="13"/>
      <c r="AP2155" s="13"/>
      <c r="AQ2155" s="13"/>
      <c r="AR2155" s="13"/>
      <c r="AS2155" s="13"/>
      <c r="AT2155" s="13"/>
      <c r="AU2155" s="13"/>
      <c r="AV2155" s="13"/>
      <c r="AW2155" s="13"/>
      <c r="AX2155" s="13"/>
      <c r="AY2155" s="13"/>
      <c r="AZ2155" s="13"/>
      <c r="BA2155" s="13"/>
      <c r="BB2155" s="13"/>
      <c r="BC2155" s="13"/>
      <c r="BD2155" s="13"/>
      <c r="BE2155" s="13"/>
      <c r="BF2155" s="13"/>
      <c r="BG2155" s="13"/>
    </row>
    <row r="2156" spans="1:59" x14ac:dyDescent="0.35">
      <c r="A2156" s="13"/>
      <c r="B2156" s="13"/>
      <c r="C2156" s="13"/>
      <c r="D2156" s="13"/>
      <c r="E2156" s="13"/>
      <c r="F2156" s="13"/>
      <c r="G2156" s="13"/>
      <c r="H2156" s="13"/>
      <c r="I2156" s="13"/>
      <c r="J2156" s="13"/>
      <c r="K2156" s="13"/>
      <c r="L2156" s="13"/>
      <c r="M2156" s="13"/>
      <c r="N2156" s="13"/>
      <c r="O2156" s="13"/>
      <c r="P2156" s="13"/>
      <c r="Q2156" s="13"/>
      <c r="R2156" s="13"/>
      <c r="S2156" s="13"/>
      <c r="T2156" s="13"/>
      <c r="U2156" s="13"/>
      <c r="V2156" s="13"/>
      <c r="W2156" s="13"/>
      <c r="X2156" s="13"/>
      <c r="Y2156" s="13"/>
      <c r="Z2156" s="13"/>
      <c r="AA2156" s="13"/>
      <c r="AB2156" s="13"/>
      <c r="AC2156" s="13"/>
      <c r="AD2156" s="13"/>
      <c r="AE2156" s="13"/>
      <c r="AF2156" s="13"/>
      <c r="AG2156" s="13"/>
      <c r="AH2156" s="13"/>
      <c r="AI2156" s="13"/>
      <c r="AJ2156" s="13"/>
      <c r="AK2156" s="13"/>
      <c r="AL2156" s="13"/>
      <c r="AM2156" s="13"/>
      <c r="AN2156" s="13"/>
      <c r="AO2156" s="13"/>
      <c r="AP2156" s="13"/>
      <c r="AQ2156" s="13"/>
      <c r="AR2156" s="13"/>
      <c r="AS2156" s="13"/>
      <c r="AT2156" s="13"/>
      <c r="AU2156" s="13"/>
      <c r="AV2156" s="13"/>
      <c r="AW2156" s="13"/>
      <c r="AX2156" s="13"/>
      <c r="AY2156" s="13"/>
      <c r="AZ2156" s="13"/>
      <c r="BA2156" s="13"/>
      <c r="BB2156" s="13"/>
      <c r="BC2156" s="13"/>
      <c r="BD2156" s="13"/>
      <c r="BE2156" s="13"/>
      <c r="BF2156" s="13"/>
      <c r="BG2156" s="13"/>
    </row>
    <row r="2157" spans="1:59" x14ac:dyDescent="0.35">
      <c r="A2157" s="13"/>
      <c r="B2157" s="13"/>
      <c r="C2157" s="13"/>
      <c r="D2157" s="13"/>
      <c r="E2157" s="13"/>
      <c r="F2157" s="13"/>
      <c r="G2157" s="13"/>
      <c r="H2157" s="13"/>
      <c r="I2157" s="13"/>
      <c r="J2157" s="13"/>
      <c r="K2157" s="13"/>
      <c r="L2157" s="13"/>
      <c r="M2157" s="13"/>
      <c r="N2157" s="13"/>
      <c r="O2157" s="13"/>
      <c r="P2157" s="13"/>
      <c r="Q2157" s="13"/>
      <c r="R2157" s="13"/>
      <c r="S2157" s="13"/>
      <c r="T2157" s="13"/>
      <c r="U2157" s="13"/>
      <c r="V2157" s="13"/>
      <c r="W2157" s="13"/>
      <c r="X2157" s="13"/>
      <c r="Y2157" s="13"/>
      <c r="Z2157" s="13"/>
      <c r="AA2157" s="13"/>
      <c r="AB2157" s="13"/>
      <c r="AC2157" s="13"/>
      <c r="AD2157" s="13"/>
      <c r="AE2157" s="13"/>
      <c r="AF2157" s="13"/>
      <c r="AG2157" s="13"/>
      <c r="AH2157" s="13"/>
      <c r="AI2157" s="13"/>
      <c r="AJ2157" s="13"/>
      <c r="AK2157" s="13"/>
      <c r="AL2157" s="13"/>
      <c r="AM2157" s="13"/>
      <c r="AN2157" s="13"/>
      <c r="AO2157" s="13"/>
      <c r="AP2157" s="13"/>
      <c r="AQ2157" s="13"/>
      <c r="AR2157" s="13"/>
      <c r="AS2157" s="13"/>
      <c r="AT2157" s="13"/>
      <c r="AU2157" s="13"/>
      <c r="AV2157" s="13"/>
      <c r="AW2157" s="13"/>
      <c r="AX2157" s="13"/>
      <c r="AY2157" s="13"/>
      <c r="AZ2157" s="13"/>
      <c r="BA2157" s="13"/>
      <c r="BB2157" s="13"/>
      <c r="BC2157" s="13"/>
      <c r="BD2157" s="13"/>
      <c r="BE2157" s="13"/>
      <c r="BF2157" s="13"/>
      <c r="BG2157" s="13"/>
    </row>
    <row r="2158" spans="1:59" x14ac:dyDescent="0.35">
      <c r="A2158" s="13"/>
      <c r="B2158" s="13"/>
      <c r="C2158" s="13"/>
      <c r="D2158" s="13"/>
      <c r="E2158" s="13"/>
      <c r="F2158" s="13"/>
      <c r="G2158" s="13"/>
      <c r="H2158" s="13"/>
      <c r="I2158" s="13"/>
      <c r="J2158" s="13"/>
      <c r="K2158" s="13"/>
      <c r="L2158" s="13"/>
      <c r="M2158" s="13"/>
      <c r="N2158" s="13"/>
      <c r="O2158" s="13"/>
      <c r="P2158" s="13"/>
      <c r="Q2158" s="13"/>
      <c r="R2158" s="13"/>
      <c r="S2158" s="13"/>
      <c r="T2158" s="13"/>
      <c r="U2158" s="13"/>
      <c r="V2158" s="13"/>
      <c r="W2158" s="13"/>
      <c r="X2158" s="13"/>
      <c r="Y2158" s="13"/>
      <c r="Z2158" s="13"/>
      <c r="AA2158" s="13"/>
      <c r="AB2158" s="13"/>
      <c r="AC2158" s="13"/>
      <c r="AD2158" s="13"/>
      <c r="AE2158" s="13"/>
      <c r="AF2158" s="13"/>
      <c r="AG2158" s="13"/>
      <c r="AH2158" s="13"/>
      <c r="AI2158" s="13"/>
      <c r="AJ2158" s="13"/>
      <c r="AK2158" s="13"/>
      <c r="AL2158" s="13"/>
      <c r="AM2158" s="13"/>
      <c r="AN2158" s="13"/>
      <c r="AO2158" s="13"/>
      <c r="AP2158" s="13"/>
      <c r="AQ2158" s="13"/>
      <c r="AR2158" s="13"/>
      <c r="AS2158" s="13"/>
      <c r="AT2158" s="13"/>
      <c r="AU2158" s="13"/>
      <c r="AV2158" s="13"/>
      <c r="AW2158" s="13"/>
      <c r="AX2158" s="13"/>
      <c r="AY2158" s="13"/>
      <c r="AZ2158" s="13"/>
      <c r="BA2158" s="13"/>
      <c r="BB2158" s="13"/>
      <c r="BC2158" s="13"/>
      <c r="BD2158" s="13"/>
      <c r="BE2158" s="13"/>
      <c r="BF2158" s="13"/>
      <c r="BG2158" s="13"/>
    </row>
    <row r="2159" spans="1:59" x14ac:dyDescent="0.35">
      <c r="A2159" s="13"/>
      <c r="B2159" s="13"/>
      <c r="C2159" s="13"/>
      <c r="D2159" s="13"/>
      <c r="E2159" s="13"/>
      <c r="F2159" s="13"/>
      <c r="G2159" s="13"/>
      <c r="H2159" s="13"/>
      <c r="I2159" s="13"/>
      <c r="J2159" s="13"/>
      <c r="K2159" s="13"/>
      <c r="L2159" s="13"/>
      <c r="M2159" s="13"/>
      <c r="N2159" s="13"/>
      <c r="O2159" s="13"/>
      <c r="P2159" s="13"/>
      <c r="Q2159" s="13"/>
      <c r="R2159" s="13"/>
      <c r="S2159" s="13"/>
      <c r="T2159" s="13"/>
      <c r="U2159" s="13"/>
      <c r="V2159" s="13"/>
      <c r="W2159" s="13"/>
      <c r="X2159" s="13"/>
      <c r="Y2159" s="13"/>
      <c r="Z2159" s="13"/>
      <c r="AA2159" s="13"/>
      <c r="AB2159" s="13"/>
      <c r="AC2159" s="13"/>
      <c r="AD2159" s="13"/>
      <c r="AE2159" s="13"/>
      <c r="AF2159" s="13"/>
      <c r="AG2159" s="13"/>
      <c r="AH2159" s="13"/>
      <c r="AI2159" s="13"/>
      <c r="AJ2159" s="13"/>
      <c r="AK2159" s="13"/>
      <c r="AL2159" s="13"/>
      <c r="AM2159" s="13"/>
      <c r="AN2159" s="13"/>
      <c r="AO2159" s="13"/>
      <c r="AP2159" s="13"/>
      <c r="AQ2159" s="13"/>
      <c r="AR2159" s="13"/>
      <c r="AS2159" s="13"/>
      <c r="AT2159" s="13"/>
      <c r="AU2159" s="13"/>
      <c r="AV2159" s="13"/>
      <c r="AW2159" s="13"/>
      <c r="AX2159" s="13"/>
      <c r="AY2159" s="13"/>
      <c r="AZ2159" s="13"/>
      <c r="BA2159" s="13"/>
      <c r="BB2159" s="13"/>
      <c r="BC2159" s="13"/>
      <c r="BD2159" s="13"/>
      <c r="BE2159" s="13"/>
      <c r="BF2159" s="13"/>
      <c r="BG2159" s="13"/>
    </row>
    <row r="2160" spans="1:59" x14ac:dyDescent="0.35">
      <c r="A2160" s="13"/>
      <c r="B2160" s="13"/>
      <c r="C2160" s="13"/>
      <c r="D2160" s="13"/>
      <c r="E2160" s="13"/>
      <c r="F2160" s="13"/>
      <c r="G2160" s="13"/>
      <c r="H2160" s="13"/>
      <c r="I2160" s="13"/>
      <c r="J2160" s="13"/>
      <c r="K2160" s="13"/>
      <c r="L2160" s="13"/>
      <c r="M2160" s="13"/>
      <c r="N2160" s="13"/>
      <c r="O2160" s="13"/>
      <c r="P2160" s="13"/>
      <c r="Q2160" s="13"/>
      <c r="R2160" s="13"/>
      <c r="S2160" s="13"/>
      <c r="T2160" s="13"/>
      <c r="U2160" s="13"/>
      <c r="V2160" s="13"/>
      <c r="W2160" s="13"/>
      <c r="X2160" s="13"/>
      <c r="Y2160" s="13"/>
      <c r="Z2160" s="13"/>
      <c r="AA2160" s="13"/>
      <c r="AB2160" s="13"/>
      <c r="AC2160" s="13"/>
      <c r="AD2160" s="13"/>
      <c r="AE2160" s="13"/>
      <c r="AF2160" s="13"/>
      <c r="AG2160" s="13"/>
      <c r="AH2160" s="13"/>
      <c r="AI2160" s="13"/>
      <c r="AJ2160" s="13"/>
      <c r="AK2160" s="13"/>
      <c r="AL2160" s="13"/>
      <c r="AM2160" s="13"/>
      <c r="AN2160" s="13"/>
      <c r="AO2160" s="13"/>
      <c r="AP2160" s="13"/>
      <c r="AQ2160" s="13"/>
      <c r="AR2160" s="13"/>
      <c r="AS2160" s="13"/>
      <c r="AT2160" s="13"/>
      <c r="AU2160" s="13"/>
      <c r="AV2160" s="13"/>
      <c r="AW2160" s="13"/>
      <c r="AX2160" s="13"/>
      <c r="AY2160" s="13"/>
      <c r="AZ2160" s="13"/>
      <c r="BA2160" s="13"/>
      <c r="BB2160" s="13"/>
      <c r="BC2160" s="13"/>
      <c r="BD2160" s="13"/>
      <c r="BE2160" s="13"/>
      <c r="BF2160" s="13"/>
      <c r="BG2160" s="13"/>
    </row>
    <row r="2161" spans="1:59" x14ac:dyDescent="0.35">
      <c r="A2161" s="13"/>
      <c r="B2161" s="13"/>
      <c r="C2161" s="13"/>
      <c r="D2161" s="13"/>
      <c r="E2161" s="13"/>
      <c r="F2161" s="13"/>
      <c r="G2161" s="13"/>
      <c r="H2161" s="13"/>
      <c r="I2161" s="13"/>
      <c r="J2161" s="13"/>
      <c r="K2161" s="13"/>
      <c r="L2161" s="13"/>
      <c r="M2161" s="13"/>
      <c r="N2161" s="13"/>
      <c r="O2161" s="13"/>
      <c r="P2161" s="13"/>
      <c r="Q2161" s="13"/>
      <c r="R2161" s="13"/>
      <c r="S2161" s="13"/>
      <c r="T2161" s="13"/>
      <c r="U2161" s="13"/>
      <c r="V2161" s="13"/>
      <c r="W2161" s="13"/>
      <c r="X2161" s="13"/>
      <c r="Y2161" s="13"/>
      <c r="Z2161" s="13"/>
      <c r="AA2161" s="13"/>
      <c r="AB2161" s="13"/>
      <c r="AC2161" s="13"/>
      <c r="AD2161" s="13"/>
      <c r="AE2161" s="13"/>
      <c r="AF2161" s="13"/>
      <c r="AG2161" s="13"/>
      <c r="AH2161" s="13"/>
      <c r="AI2161" s="13"/>
      <c r="AJ2161" s="13"/>
      <c r="AK2161" s="13"/>
      <c r="AL2161" s="13"/>
      <c r="AM2161" s="13"/>
      <c r="AN2161" s="13"/>
      <c r="AO2161" s="13"/>
      <c r="AP2161" s="13"/>
      <c r="AQ2161" s="13"/>
      <c r="AR2161" s="13"/>
      <c r="AS2161" s="13"/>
      <c r="AT2161" s="13"/>
      <c r="AU2161" s="13"/>
      <c r="AV2161" s="13"/>
      <c r="AW2161" s="13"/>
      <c r="AX2161" s="13"/>
      <c r="AY2161" s="13"/>
      <c r="AZ2161" s="13"/>
      <c r="BA2161" s="13"/>
      <c r="BB2161" s="13"/>
      <c r="BC2161" s="13"/>
      <c r="BD2161" s="13"/>
      <c r="BE2161" s="13"/>
      <c r="BF2161" s="13"/>
      <c r="BG2161" s="13"/>
    </row>
    <row r="2162" spans="1:59" x14ac:dyDescent="0.35">
      <c r="A2162" s="13"/>
      <c r="B2162" s="13"/>
      <c r="C2162" s="13"/>
      <c r="D2162" s="13"/>
      <c r="E2162" s="13"/>
      <c r="F2162" s="13"/>
      <c r="G2162" s="13"/>
      <c r="H2162" s="13"/>
      <c r="I2162" s="13"/>
      <c r="J2162" s="13"/>
      <c r="K2162" s="13"/>
      <c r="L2162" s="13"/>
      <c r="M2162" s="13"/>
      <c r="N2162" s="13"/>
      <c r="O2162" s="13"/>
      <c r="P2162" s="13"/>
      <c r="Q2162" s="13"/>
      <c r="R2162" s="13"/>
      <c r="S2162" s="13"/>
      <c r="T2162" s="13"/>
      <c r="U2162" s="13"/>
      <c r="V2162" s="13"/>
      <c r="W2162" s="13"/>
      <c r="X2162" s="13"/>
      <c r="Y2162" s="13"/>
      <c r="Z2162" s="13"/>
      <c r="AA2162" s="13"/>
      <c r="AB2162" s="13"/>
      <c r="AC2162" s="13"/>
      <c r="AD2162" s="13"/>
      <c r="AE2162" s="13"/>
      <c r="AF2162" s="13"/>
      <c r="AG2162" s="13"/>
      <c r="AH2162" s="13"/>
      <c r="AI2162" s="13"/>
      <c r="AJ2162" s="13"/>
      <c r="AK2162" s="13"/>
      <c r="AL2162" s="13"/>
      <c r="AM2162" s="13"/>
      <c r="AN2162" s="13"/>
      <c r="AO2162" s="13"/>
      <c r="AP2162" s="13"/>
      <c r="AQ2162" s="13"/>
      <c r="AR2162" s="13"/>
      <c r="AS2162" s="13"/>
      <c r="AT2162" s="13"/>
      <c r="AU2162" s="13"/>
      <c r="AV2162" s="13"/>
      <c r="AW2162" s="13"/>
      <c r="AX2162" s="13"/>
      <c r="AY2162" s="13"/>
      <c r="AZ2162" s="13"/>
      <c r="BA2162" s="13"/>
      <c r="BB2162" s="13"/>
      <c r="BC2162" s="13"/>
      <c r="BD2162" s="13"/>
      <c r="BE2162" s="13"/>
      <c r="BF2162" s="13"/>
      <c r="BG2162" s="13"/>
    </row>
    <row r="2163" spans="1:59" x14ac:dyDescent="0.35">
      <c r="A2163" s="13"/>
      <c r="B2163" s="13"/>
      <c r="C2163" s="13"/>
      <c r="D2163" s="13"/>
      <c r="E2163" s="13"/>
      <c r="F2163" s="13"/>
      <c r="G2163" s="13"/>
      <c r="H2163" s="13"/>
      <c r="I2163" s="13"/>
      <c r="J2163" s="13"/>
      <c r="K2163" s="13"/>
      <c r="L2163" s="13"/>
      <c r="M2163" s="13"/>
      <c r="N2163" s="13"/>
      <c r="O2163" s="13"/>
      <c r="P2163" s="13"/>
      <c r="Q2163" s="13"/>
      <c r="R2163" s="13"/>
      <c r="S2163" s="13"/>
      <c r="T2163" s="13"/>
      <c r="U2163" s="13"/>
      <c r="V2163" s="13"/>
      <c r="W2163" s="13"/>
      <c r="X2163" s="13"/>
      <c r="Y2163" s="13"/>
      <c r="Z2163" s="13"/>
      <c r="AA2163" s="13"/>
      <c r="AB2163" s="13"/>
      <c r="AC2163" s="13"/>
      <c r="AD2163" s="13"/>
      <c r="AE2163" s="13"/>
      <c r="AF2163" s="13"/>
      <c r="AG2163" s="13"/>
      <c r="AH2163" s="13"/>
      <c r="AI2163" s="13"/>
      <c r="AJ2163" s="13"/>
      <c r="AK2163" s="13"/>
      <c r="AL2163" s="13"/>
      <c r="AM2163" s="13"/>
      <c r="AN2163" s="13"/>
      <c r="AO2163" s="13"/>
      <c r="AP2163" s="13"/>
      <c r="AQ2163" s="13"/>
      <c r="AR2163" s="13"/>
      <c r="AS2163" s="13"/>
      <c r="AT2163" s="13"/>
      <c r="AU2163" s="13"/>
      <c r="AV2163" s="13"/>
      <c r="AW2163" s="13"/>
      <c r="AX2163" s="13"/>
      <c r="AY2163" s="13"/>
      <c r="AZ2163" s="13"/>
      <c r="BA2163" s="13"/>
      <c r="BB2163" s="13"/>
      <c r="BC2163" s="13"/>
      <c r="BD2163" s="13"/>
      <c r="BE2163" s="13"/>
      <c r="BF2163" s="13"/>
      <c r="BG2163" s="13"/>
    </row>
    <row r="2164" spans="1:59" x14ac:dyDescent="0.35">
      <c r="A2164" s="13"/>
      <c r="B2164" s="13"/>
      <c r="C2164" s="13"/>
      <c r="D2164" s="13"/>
      <c r="E2164" s="13"/>
      <c r="F2164" s="13"/>
      <c r="G2164" s="13"/>
      <c r="H2164" s="13"/>
      <c r="I2164" s="13"/>
      <c r="J2164" s="13"/>
      <c r="K2164" s="13"/>
      <c r="L2164" s="13"/>
      <c r="M2164" s="13"/>
      <c r="N2164" s="13"/>
      <c r="O2164" s="13"/>
      <c r="P2164" s="13"/>
      <c r="Q2164" s="13"/>
      <c r="R2164" s="13"/>
      <c r="S2164" s="13"/>
      <c r="T2164" s="13"/>
      <c r="U2164" s="13"/>
      <c r="V2164" s="13"/>
      <c r="W2164" s="13"/>
      <c r="X2164" s="13"/>
      <c r="Y2164" s="13"/>
      <c r="Z2164" s="13"/>
      <c r="AA2164" s="13"/>
      <c r="AB2164" s="13"/>
      <c r="AC2164" s="13"/>
      <c r="AD2164" s="13"/>
      <c r="AE2164" s="13"/>
      <c r="AF2164" s="13"/>
      <c r="AG2164" s="13"/>
      <c r="AH2164" s="13"/>
      <c r="AI2164" s="13"/>
      <c r="AJ2164" s="13"/>
      <c r="AK2164" s="13"/>
      <c r="AL2164" s="13"/>
      <c r="AM2164" s="13"/>
      <c r="AN2164" s="13"/>
      <c r="AO2164" s="13"/>
      <c r="AP2164" s="13"/>
      <c r="AQ2164" s="13"/>
      <c r="AR2164" s="13"/>
      <c r="AS2164" s="13"/>
      <c r="AT2164" s="13"/>
      <c r="AU2164" s="13"/>
      <c r="AV2164" s="13"/>
      <c r="AW2164" s="13"/>
      <c r="AX2164" s="13"/>
      <c r="AY2164" s="13"/>
      <c r="AZ2164" s="13"/>
      <c r="BA2164" s="13"/>
      <c r="BB2164" s="13"/>
      <c r="BC2164" s="13"/>
      <c r="BD2164" s="13"/>
      <c r="BE2164" s="13"/>
      <c r="BF2164" s="13"/>
      <c r="BG2164" s="13"/>
    </row>
    <row r="2165" spans="1:59" x14ac:dyDescent="0.35">
      <c r="A2165" s="13"/>
      <c r="B2165" s="13"/>
      <c r="C2165" s="13"/>
      <c r="D2165" s="13"/>
      <c r="E2165" s="13"/>
      <c r="F2165" s="13"/>
      <c r="G2165" s="13"/>
      <c r="H2165" s="13"/>
      <c r="I2165" s="13"/>
      <c r="J2165" s="13"/>
      <c r="K2165" s="13"/>
      <c r="L2165" s="13"/>
      <c r="M2165" s="13"/>
      <c r="N2165" s="13"/>
      <c r="O2165" s="13"/>
      <c r="P2165" s="13"/>
      <c r="Q2165" s="13"/>
      <c r="R2165" s="13"/>
      <c r="S2165" s="13"/>
      <c r="T2165" s="13"/>
      <c r="U2165" s="13"/>
      <c r="V2165" s="13"/>
      <c r="W2165" s="13"/>
      <c r="X2165" s="13"/>
      <c r="Y2165" s="13"/>
      <c r="Z2165" s="13"/>
      <c r="AA2165" s="13"/>
      <c r="AB2165" s="13"/>
      <c r="AC2165" s="13"/>
      <c r="AD2165" s="13"/>
      <c r="AE2165" s="13"/>
      <c r="AF2165" s="13"/>
      <c r="AG2165" s="13"/>
      <c r="AH2165" s="13"/>
      <c r="AI2165" s="13"/>
      <c r="AJ2165" s="13"/>
      <c r="AK2165" s="13"/>
      <c r="AL2165" s="13"/>
      <c r="AM2165" s="13"/>
      <c r="AN2165" s="13"/>
      <c r="AO2165" s="13"/>
      <c r="AP2165" s="13"/>
      <c r="AQ2165" s="13"/>
      <c r="AR2165" s="13"/>
      <c r="AS2165" s="13"/>
      <c r="AT2165" s="13"/>
      <c r="AU2165" s="13"/>
      <c r="AV2165" s="13"/>
      <c r="AW2165" s="13"/>
      <c r="AX2165" s="13"/>
      <c r="AY2165" s="13"/>
      <c r="AZ2165" s="13"/>
      <c r="BA2165" s="13"/>
      <c r="BB2165" s="13"/>
      <c r="BC2165" s="13"/>
      <c r="BD2165" s="13"/>
      <c r="BE2165" s="13"/>
      <c r="BF2165" s="13"/>
      <c r="BG2165" s="13"/>
    </row>
    <row r="2166" spans="1:59" x14ac:dyDescent="0.35">
      <c r="A2166" s="13"/>
      <c r="B2166" s="13"/>
      <c r="C2166" s="13"/>
      <c r="D2166" s="13"/>
      <c r="E2166" s="13"/>
      <c r="F2166" s="13"/>
      <c r="G2166" s="13"/>
      <c r="H2166" s="13"/>
      <c r="I2166" s="13"/>
      <c r="J2166" s="13"/>
      <c r="K2166" s="13"/>
      <c r="L2166" s="13"/>
      <c r="M2166" s="13"/>
      <c r="N2166" s="13"/>
      <c r="O2166" s="13"/>
      <c r="P2166" s="13"/>
      <c r="Q2166" s="13"/>
      <c r="R2166" s="13"/>
      <c r="S2166" s="13"/>
      <c r="T2166" s="13"/>
      <c r="U2166" s="13"/>
      <c r="V2166" s="13"/>
      <c r="W2166" s="13"/>
      <c r="X2166" s="13"/>
      <c r="Y2166" s="13"/>
      <c r="Z2166" s="13"/>
      <c r="AA2166" s="13"/>
      <c r="AB2166" s="13"/>
      <c r="AC2166" s="13"/>
      <c r="AD2166" s="13"/>
      <c r="AE2166" s="13"/>
      <c r="AF2166" s="13"/>
      <c r="AG2166" s="13"/>
      <c r="AH2166" s="13"/>
      <c r="AI2166" s="13"/>
      <c r="AJ2166" s="13"/>
      <c r="AK2166" s="13"/>
      <c r="AL2166" s="13"/>
      <c r="AM2166" s="13"/>
      <c r="AN2166" s="13"/>
      <c r="AO2166" s="13"/>
      <c r="AP2166" s="13"/>
      <c r="AQ2166" s="13"/>
      <c r="AR2166" s="13"/>
      <c r="AS2166" s="13"/>
      <c r="AT2166" s="13"/>
      <c r="AU2166" s="13"/>
      <c r="AV2166" s="13"/>
      <c r="AW2166" s="13"/>
      <c r="AX2166" s="13"/>
      <c r="AY2166" s="13"/>
      <c r="AZ2166" s="13"/>
      <c r="BA2166" s="13"/>
      <c r="BB2166" s="13"/>
      <c r="BC2166" s="13"/>
      <c r="BD2166" s="13"/>
      <c r="BE2166" s="13"/>
      <c r="BF2166" s="13"/>
      <c r="BG2166" s="13"/>
    </row>
    <row r="2167" spans="1:59" x14ac:dyDescent="0.35">
      <c r="A2167" s="13"/>
      <c r="B2167" s="13"/>
      <c r="C2167" s="13"/>
      <c r="D2167" s="13"/>
      <c r="E2167" s="13"/>
      <c r="F2167" s="13"/>
      <c r="G2167" s="13"/>
      <c r="H2167" s="13"/>
      <c r="I2167" s="13"/>
      <c r="J2167" s="13"/>
      <c r="K2167" s="13"/>
      <c r="L2167" s="13"/>
      <c r="M2167" s="13"/>
      <c r="N2167" s="13"/>
      <c r="O2167" s="13"/>
      <c r="P2167" s="13"/>
      <c r="Q2167" s="13"/>
      <c r="R2167" s="13"/>
      <c r="S2167" s="13"/>
      <c r="T2167" s="13"/>
      <c r="U2167" s="13"/>
      <c r="V2167" s="13"/>
      <c r="W2167" s="13"/>
      <c r="X2167" s="13"/>
      <c r="Y2167" s="13"/>
      <c r="Z2167" s="13"/>
      <c r="AA2167" s="13"/>
      <c r="AB2167" s="13"/>
      <c r="AC2167" s="13"/>
      <c r="AD2167" s="13"/>
      <c r="AE2167" s="13"/>
      <c r="AF2167" s="13"/>
      <c r="AG2167" s="13"/>
      <c r="AH2167" s="13"/>
      <c r="AI2167" s="13"/>
      <c r="AJ2167" s="13"/>
      <c r="AK2167" s="13"/>
      <c r="AL2167" s="13"/>
      <c r="AM2167" s="13"/>
      <c r="AN2167" s="13"/>
      <c r="AO2167" s="13"/>
      <c r="AP2167" s="13"/>
      <c r="AQ2167" s="13"/>
      <c r="AR2167" s="13"/>
      <c r="AS2167" s="13"/>
      <c r="AT2167" s="13"/>
      <c r="AU2167" s="13"/>
      <c r="AV2167" s="13"/>
      <c r="AW2167" s="13"/>
      <c r="AX2167" s="13"/>
      <c r="AY2167" s="13"/>
      <c r="AZ2167" s="13"/>
      <c r="BA2167" s="13"/>
      <c r="BB2167" s="13"/>
      <c r="BC2167" s="13"/>
      <c r="BD2167" s="13"/>
      <c r="BE2167" s="13"/>
      <c r="BF2167" s="13"/>
      <c r="BG2167" s="13"/>
    </row>
    <row r="2168" spans="1:59" x14ac:dyDescent="0.35">
      <c r="A2168" s="13"/>
      <c r="B2168" s="13"/>
      <c r="C2168" s="13"/>
      <c r="D2168" s="13"/>
      <c r="E2168" s="13"/>
      <c r="F2168" s="13"/>
      <c r="G2168" s="13"/>
      <c r="H2168" s="13"/>
      <c r="I2168" s="13"/>
      <c r="J2168" s="13"/>
      <c r="K2168" s="13"/>
      <c r="L2168" s="13"/>
      <c r="M2168" s="13"/>
      <c r="N2168" s="13"/>
      <c r="O2168" s="13"/>
      <c r="P2168" s="13"/>
      <c r="Q2168" s="13"/>
      <c r="R2168" s="13"/>
      <c r="S2168" s="13"/>
      <c r="T2168" s="13"/>
      <c r="U2168" s="13"/>
      <c r="V2168" s="13"/>
      <c r="W2168" s="13"/>
      <c r="X2168" s="13"/>
      <c r="Y2168" s="13"/>
      <c r="Z2168" s="13"/>
      <c r="AA2168" s="13"/>
      <c r="AB2168" s="13"/>
      <c r="AC2168" s="13"/>
      <c r="AD2168" s="13"/>
      <c r="AE2168" s="13"/>
      <c r="AF2168" s="13"/>
      <c r="AG2168" s="13"/>
      <c r="AH2168" s="13"/>
      <c r="AI2168" s="13"/>
      <c r="AJ2168" s="13"/>
      <c r="AK2168" s="13"/>
      <c r="AL2168" s="13"/>
      <c r="AM2168" s="13"/>
      <c r="AN2168" s="13"/>
      <c r="AO2168" s="13"/>
      <c r="AP2168" s="13"/>
      <c r="AQ2168" s="13"/>
      <c r="AR2168" s="13"/>
      <c r="AS2168" s="13"/>
      <c r="AT2168" s="13"/>
      <c r="AU2168" s="13"/>
      <c r="AV2168" s="13"/>
      <c r="AW2168" s="13"/>
      <c r="AX2168" s="13"/>
      <c r="AY2168" s="13"/>
      <c r="AZ2168" s="13"/>
      <c r="BA2168" s="13"/>
      <c r="BB2168" s="13"/>
      <c r="BC2168" s="13"/>
      <c r="BD2168" s="13"/>
      <c r="BE2168" s="13"/>
      <c r="BF2168" s="13"/>
      <c r="BG2168" s="13"/>
    </row>
    <row r="2169" spans="1:59" x14ac:dyDescent="0.35">
      <c r="A2169" s="13"/>
      <c r="B2169" s="13"/>
      <c r="C2169" s="13"/>
      <c r="D2169" s="13"/>
      <c r="E2169" s="13"/>
      <c r="F2169" s="13"/>
      <c r="G2169" s="13"/>
      <c r="H2169" s="13"/>
      <c r="I2169" s="13"/>
      <c r="J2169" s="13"/>
      <c r="K2169" s="13"/>
      <c r="L2169" s="13"/>
      <c r="M2169" s="13"/>
      <c r="N2169" s="13"/>
      <c r="O2169" s="13"/>
      <c r="P2169" s="13"/>
      <c r="Q2169" s="13"/>
      <c r="R2169" s="13"/>
      <c r="S2169" s="13"/>
      <c r="T2169" s="13"/>
      <c r="U2169" s="13"/>
      <c r="V2169" s="13"/>
      <c r="W2169" s="13"/>
      <c r="X2169" s="13"/>
      <c r="Y2169" s="13"/>
      <c r="Z2169" s="13"/>
      <c r="AA2169" s="13"/>
      <c r="AB2169" s="13"/>
      <c r="AC2169" s="13"/>
      <c r="AD2169" s="13"/>
      <c r="AE2169" s="13"/>
      <c r="AF2169" s="13"/>
      <c r="AG2169" s="13"/>
      <c r="AH2169" s="13"/>
      <c r="AI2169" s="13"/>
      <c r="AJ2169" s="13"/>
      <c r="AK2169" s="13"/>
      <c r="AL2169" s="13"/>
      <c r="AM2169" s="13"/>
      <c r="AN2169" s="13"/>
      <c r="AO2169" s="13"/>
      <c r="AP2169" s="13"/>
      <c r="AQ2169" s="13"/>
      <c r="AR2169" s="13"/>
      <c r="AS2169" s="13"/>
      <c r="AT2169" s="13"/>
      <c r="AU2169" s="13"/>
      <c r="AV2169" s="13"/>
      <c r="AW2169" s="13"/>
      <c r="AX2169" s="13"/>
      <c r="AY2169" s="13"/>
      <c r="AZ2169" s="13"/>
      <c r="BA2169" s="13"/>
      <c r="BB2169" s="13"/>
      <c r="BC2169" s="13"/>
      <c r="BD2169" s="13"/>
      <c r="BE2169" s="13"/>
      <c r="BF2169" s="13"/>
      <c r="BG2169" s="13"/>
    </row>
    <row r="2170" spans="1:59" x14ac:dyDescent="0.35">
      <c r="A2170" s="13"/>
      <c r="B2170" s="13"/>
      <c r="C2170" s="13"/>
      <c r="D2170" s="13"/>
      <c r="E2170" s="13"/>
      <c r="F2170" s="13"/>
      <c r="G2170" s="13"/>
      <c r="H2170" s="13"/>
      <c r="I2170" s="13"/>
      <c r="J2170" s="13"/>
      <c r="K2170" s="13"/>
      <c r="L2170" s="13"/>
      <c r="M2170" s="13"/>
      <c r="N2170" s="13"/>
      <c r="O2170" s="13"/>
      <c r="P2170" s="13"/>
      <c r="Q2170" s="13"/>
      <c r="R2170" s="13"/>
      <c r="S2170" s="13"/>
      <c r="T2170" s="13"/>
      <c r="U2170" s="13"/>
      <c r="V2170" s="13"/>
      <c r="W2170" s="13"/>
      <c r="X2170" s="13"/>
      <c r="Y2170" s="13"/>
      <c r="Z2170" s="13"/>
      <c r="AA2170" s="13"/>
      <c r="AB2170" s="13"/>
      <c r="AC2170" s="13"/>
      <c r="AD2170" s="13"/>
      <c r="AE2170" s="13"/>
      <c r="AF2170" s="13"/>
      <c r="AG2170" s="13"/>
      <c r="AH2170" s="13"/>
      <c r="AI2170" s="13"/>
      <c r="AJ2170" s="13"/>
      <c r="AK2170" s="13"/>
      <c r="AL2170" s="13"/>
      <c r="AM2170" s="13"/>
      <c r="AN2170" s="13"/>
      <c r="AO2170" s="13"/>
      <c r="AP2170" s="13"/>
      <c r="AQ2170" s="13"/>
      <c r="AR2170" s="13"/>
      <c r="AS2170" s="13"/>
      <c r="AT2170" s="13"/>
      <c r="AU2170" s="13"/>
      <c r="AV2170" s="13"/>
      <c r="AW2170" s="13"/>
      <c r="AX2170" s="13"/>
      <c r="AY2170" s="13"/>
      <c r="AZ2170" s="13"/>
      <c r="BA2170" s="13"/>
      <c r="BB2170" s="13"/>
      <c r="BC2170" s="13"/>
      <c r="BD2170" s="13"/>
      <c r="BE2170" s="13"/>
      <c r="BF2170" s="13"/>
      <c r="BG2170" s="13"/>
    </row>
    <row r="2171" spans="1:59" x14ac:dyDescent="0.35">
      <c r="A2171" s="13"/>
      <c r="B2171" s="13"/>
      <c r="C2171" s="13"/>
      <c r="D2171" s="13"/>
      <c r="E2171" s="13"/>
      <c r="F2171" s="13"/>
      <c r="G2171" s="13"/>
      <c r="H2171" s="13"/>
      <c r="I2171" s="13"/>
      <c r="J2171" s="13"/>
      <c r="K2171" s="13"/>
      <c r="L2171" s="13"/>
      <c r="M2171" s="13"/>
      <c r="N2171" s="13"/>
      <c r="O2171" s="13"/>
      <c r="P2171" s="13"/>
      <c r="Q2171" s="13"/>
      <c r="R2171" s="13"/>
      <c r="S2171" s="13"/>
      <c r="T2171" s="13"/>
      <c r="U2171" s="13"/>
      <c r="V2171" s="13"/>
      <c r="W2171" s="13"/>
      <c r="X2171" s="13"/>
      <c r="Y2171" s="13"/>
      <c r="Z2171" s="13"/>
      <c r="AA2171" s="13"/>
      <c r="AB2171" s="13"/>
      <c r="AC2171" s="13"/>
      <c r="AD2171" s="13"/>
      <c r="AE2171" s="13"/>
      <c r="AF2171" s="13"/>
      <c r="AG2171" s="13"/>
      <c r="AH2171" s="13"/>
      <c r="AI2171" s="13"/>
      <c r="AJ2171" s="13"/>
      <c r="AK2171" s="13"/>
      <c r="AL2171" s="13"/>
      <c r="AM2171" s="13"/>
      <c r="AN2171" s="13"/>
      <c r="AO2171" s="13"/>
      <c r="AP2171" s="13"/>
      <c r="AQ2171" s="13"/>
      <c r="AR2171" s="13"/>
      <c r="AS2171" s="13"/>
      <c r="AT2171" s="13"/>
      <c r="AU2171" s="13"/>
      <c r="AV2171" s="13"/>
      <c r="AW2171" s="13"/>
      <c r="AX2171" s="13"/>
      <c r="AY2171" s="13"/>
      <c r="AZ2171" s="13"/>
      <c r="BA2171" s="13"/>
      <c r="BB2171" s="13"/>
      <c r="BC2171" s="13"/>
      <c r="BD2171" s="13"/>
      <c r="BE2171" s="13"/>
      <c r="BF2171" s="13"/>
      <c r="BG2171" s="13"/>
    </row>
    <row r="2172" spans="1:59" x14ac:dyDescent="0.35">
      <c r="A2172" s="13"/>
      <c r="B2172" s="13"/>
      <c r="C2172" s="13"/>
      <c r="D2172" s="13"/>
      <c r="E2172" s="13"/>
      <c r="F2172" s="13"/>
      <c r="G2172" s="13"/>
      <c r="H2172" s="13"/>
      <c r="I2172" s="13"/>
      <c r="J2172" s="13"/>
      <c r="K2172" s="13"/>
      <c r="L2172" s="13"/>
      <c r="M2172" s="13"/>
      <c r="N2172" s="13"/>
      <c r="O2172" s="13"/>
      <c r="P2172" s="13"/>
      <c r="Q2172" s="13"/>
      <c r="R2172" s="13"/>
      <c r="S2172" s="13"/>
      <c r="T2172" s="13"/>
      <c r="U2172" s="13"/>
      <c r="V2172" s="13"/>
      <c r="W2172" s="13"/>
      <c r="X2172" s="13"/>
      <c r="Y2172" s="13"/>
      <c r="Z2172" s="13"/>
      <c r="AA2172" s="13"/>
      <c r="AB2172" s="13"/>
      <c r="AC2172" s="13"/>
      <c r="AD2172" s="13"/>
      <c r="AE2172" s="13"/>
      <c r="AF2172" s="13"/>
      <c r="AG2172" s="13"/>
      <c r="AH2172" s="13"/>
      <c r="AI2172" s="13"/>
      <c r="AJ2172" s="13"/>
      <c r="AK2172" s="13"/>
      <c r="AL2172" s="13"/>
      <c r="AM2172" s="13"/>
      <c r="AN2172" s="13"/>
      <c r="AO2172" s="13"/>
      <c r="AP2172" s="13"/>
      <c r="AQ2172" s="13"/>
      <c r="AR2172" s="13"/>
      <c r="AS2172" s="13"/>
      <c r="AT2172" s="13"/>
      <c r="AU2172" s="13"/>
      <c r="AV2172" s="13"/>
      <c r="AW2172" s="13"/>
      <c r="AX2172" s="13"/>
      <c r="AY2172" s="13"/>
      <c r="AZ2172" s="13"/>
      <c r="BA2172" s="13"/>
      <c r="BB2172" s="13"/>
      <c r="BC2172" s="13"/>
      <c r="BD2172" s="13"/>
      <c r="BE2172" s="13"/>
      <c r="BF2172" s="13"/>
      <c r="BG2172" s="13"/>
    </row>
    <row r="2173" spans="1:59" x14ac:dyDescent="0.35">
      <c r="A2173" s="13"/>
      <c r="B2173" s="13"/>
      <c r="C2173" s="13"/>
      <c r="D2173" s="13"/>
      <c r="E2173" s="13"/>
      <c r="F2173" s="13"/>
      <c r="G2173" s="13"/>
      <c r="H2173" s="13"/>
      <c r="I2173" s="13"/>
      <c r="J2173" s="13"/>
      <c r="K2173" s="13"/>
      <c r="L2173" s="13"/>
      <c r="M2173" s="13"/>
      <c r="N2173" s="13"/>
      <c r="O2173" s="13"/>
      <c r="P2173" s="13"/>
      <c r="Q2173" s="13"/>
      <c r="R2173" s="13"/>
      <c r="S2173" s="13"/>
      <c r="T2173" s="13"/>
      <c r="U2173" s="13"/>
      <c r="V2173" s="13"/>
      <c r="W2173" s="13"/>
      <c r="X2173" s="13"/>
      <c r="Y2173" s="13"/>
      <c r="Z2173" s="13"/>
      <c r="AA2173" s="13"/>
      <c r="AB2173" s="13"/>
      <c r="AC2173" s="13"/>
      <c r="AD2173" s="13"/>
      <c r="AE2173" s="13"/>
      <c r="AF2173" s="13"/>
      <c r="AG2173" s="13"/>
      <c r="AH2173" s="13"/>
      <c r="AI2173" s="13"/>
      <c r="AJ2173" s="13"/>
      <c r="AK2173" s="13"/>
      <c r="AL2173" s="13"/>
      <c r="AM2173" s="13"/>
      <c r="AN2173" s="13"/>
      <c r="AO2173" s="13"/>
      <c r="AP2173" s="13"/>
      <c r="AQ2173" s="13"/>
      <c r="AR2173" s="13"/>
      <c r="AS2173" s="13"/>
      <c r="AT2173" s="13"/>
      <c r="AU2173" s="13"/>
      <c r="AV2173" s="13"/>
      <c r="AW2173" s="13"/>
      <c r="AX2173" s="13"/>
      <c r="AY2173" s="13"/>
      <c r="AZ2173" s="13"/>
      <c r="BA2173" s="13"/>
      <c r="BB2173" s="13"/>
      <c r="BC2173" s="13"/>
      <c r="BD2173" s="13"/>
      <c r="BE2173" s="13"/>
      <c r="BF2173" s="13"/>
      <c r="BG2173" s="13"/>
    </row>
    <row r="2174" spans="1:59" x14ac:dyDescent="0.35">
      <c r="A2174" s="13"/>
      <c r="B2174" s="13"/>
      <c r="C2174" s="13"/>
      <c r="D2174" s="13"/>
      <c r="E2174" s="13"/>
      <c r="F2174" s="13"/>
      <c r="G2174" s="13"/>
      <c r="H2174" s="13"/>
      <c r="I2174" s="13"/>
      <c r="J2174" s="13"/>
      <c r="K2174" s="13"/>
      <c r="L2174" s="13"/>
      <c r="M2174" s="13"/>
      <c r="N2174" s="13"/>
      <c r="O2174" s="13"/>
      <c r="P2174" s="13"/>
      <c r="Q2174" s="13"/>
      <c r="R2174" s="13"/>
      <c r="S2174" s="13"/>
      <c r="T2174" s="13"/>
      <c r="U2174" s="13"/>
      <c r="V2174" s="13"/>
      <c r="W2174" s="13"/>
      <c r="X2174" s="13"/>
      <c r="Y2174" s="13"/>
      <c r="Z2174" s="13"/>
      <c r="AA2174" s="13"/>
      <c r="AB2174" s="13"/>
      <c r="AC2174" s="13"/>
      <c r="AD2174" s="13"/>
      <c r="AE2174" s="13"/>
      <c r="AF2174" s="13"/>
      <c r="AG2174" s="13"/>
      <c r="AH2174" s="13"/>
      <c r="AI2174" s="13"/>
      <c r="AJ2174" s="13"/>
      <c r="AK2174" s="13"/>
      <c r="AL2174" s="13"/>
      <c r="AM2174" s="13"/>
      <c r="AN2174" s="13"/>
      <c r="AO2174" s="13"/>
      <c r="AP2174" s="13"/>
      <c r="AQ2174" s="13"/>
      <c r="AR2174" s="13"/>
      <c r="AS2174" s="13"/>
      <c r="AT2174" s="13"/>
      <c r="AU2174" s="13"/>
      <c r="AV2174" s="13"/>
      <c r="AW2174" s="13"/>
      <c r="AX2174" s="13"/>
      <c r="AY2174" s="13"/>
      <c r="AZ2174" s="13"/>
      <c r="BA2174" s="13"/>
      <c r="BB2174" s="13"/>
      <c r="BC2174" s="13"/>
      <c r="BD2174" s="13"/>
      <c r="BE2174" s="13"/>
      <c r="BF2174" s="13"/>
      <c r="BG2174" s="13"/>
    </row>
    <row r="2175" spans="1:59" x14ac:dyDescent="0.35">
      <c r="A2175" s="13"/>
      <c r="B2175" s="13"/>
      <c r="C2175" s="13"/>
      <c r="D2175" s="13"/>
      <c r="E2175" s="13"/>
      <c r="F2175" s="13"/>
      <c r="G2175" s="13"/>
      <c r="H2175" s="13"/>
      <c r="I2175" s="13"/>
      <c r="J2175" s="13"/>
      <c r="K2175" s="13"/>
      <c r="L2175" s="13"/>
      <c r="M2175" s="13"/>
      <c r="N2175" s="13"/>
      <c r="O2175" s="13"/>
      <c r="P2175" s="13"/>
      <c r="Q2175" s="13"/>
      <c r="R2175" s="13"/>
      <c r="S2175" s="13"/>
      <c r="T2175" s="13"/>
      <c r="U2175" s="13"/>
      <c r="V2175" s="13"/>
      <c r="W2175" s="13"/>
      <c r="X2175" s="13"/>
      <c r="Y2175" s="13"/>
      <c r="Z2175" s="13"/>
      <c r="AA2175" s="13"/>
      <c r="AB2175" s="13"/>
      <c r="AC2175" s="13"/>
      <c r="AD2175" s="13"/>
      <c r="AE2175" s="13"/>
      <c r="AF2175" s="13"/>
      <c r="AG2175" s="13"/>
      <c r="AH2175" s="13"/>
      <c r="AI2175" s="13"/>
      <c r="AJ2175" s="13"/>
      <c r="AK2175" s="13"/>
      <c r="AL2175" s="13"/>
      <c r="AM2175" s="13"/>
      <c r="AN2175" s="13"/>
      <c r="AO2175" s="13"/>
      <c r="AP2175" s="13"/>
      <c r="AQ2175" s="13"/>
      <c r="AR2175" s="13"/>
      <c r="AS2175" s="13"/>
      <c r="AT2175" s="13"/>
      <c r="AU2175" s="13"/>
      <c r="AV2175" s="13"/>
      <c r="AW2175" s="13"/>
      <c r="AX2175" s="13"/>
      <c r="AY2175" s="13"/>
      <c r="AZ2175" s="13"/>
      <c r="BA2175" s="13"/>
      <c r="BB2175" s="13"/>
      <c r="BC2175" s="13"/>
      <c r="BD2175" s="13"/>
      <c r="BE2175" s="13"/>
      <c r="BF2175" s="13"/>
      <c r="BG2175" s="13"/>
    </row>
    <row r="2176" spans="1:59" x14ac:dyDescent="0.35">
      <c r="A2176" s="13"/>
      <c r="B2176" s="13"/>
      <c r="C2176" s="13"/>
      <c r="D2176" s="13"/>
      <c r="E2176" s="13"/>
      <c r="F2176" s="13"/>
      <c r="G2176" s="13"/>
      <c r="H2176" s="13"/>
      <c r="I2176" s="13"/>
      <c r="J2176" s="13"/>
      <c r="K2176" s="13"/>
      <c r="L2176" s="13"/>
      <c r="M2176" s="13"/>
      <c r="N2176" s="13"/>
      <c r="O2176" s="13"/>
      <c r="P2176" s="13"/>
      <c r="Q2176" s="13"/>
      <c r="R2176" s="13"/>
      <c r="S2176" s="13"/>
      <c r="T2176" s="13"/>
      <c r="U2176" s="13"/>
      <c r="V2176" s="13"/>
      <c r="W2176" s="13"/>
      <c r="X2176" s="13"/>
      <c r="Y2176" s="13"/>
      <c r="Z2176" s="13"/>
      <c r="AA2176" s="13"/>
      <c r="AB2176" s="13"/>
      <c r="AC2176" s="13"/>
      <c r="AD2176" s="13"/>
      <c r="AE2176" s="13"/>
      <c r="AF2176" s="13"/>
      <c r="AG2176" s="13"/>
      <c r="AH2176" s="13"/>
      <c r="AI2176" s="13"/>
      <c r="AJ2176" s="13"/>
      <c r="AK2176" s="13"/>
      <c r="AL2176" s="13"/>
      <c r="AM2176" s="13"/>
      <c r="AN2176" s="13"/>
      <c r="AO2176" s="13"/>
      <c r="AP2176" s="13"/>
      <c r="AQ2176" s="13"/>
      <c r="AR2176" s="13"/>
      <c r="AS2176" s="13"/>
      <c r="AT2176" s="13"/>
      <c r="AU2176" s="13"/>
      <c r="AV2176" s="13"/>
      <c r="AW2176" s="13"/>
      <c r="AX2176" s="13"/>
      <c r="AY2176" s="13"/>
      <c r="AZ2176" s="13"/>
      <c r="BA2176" s="13"/>
      <c r="BB2176" s="13"/>
      <c r="BC2176" s="13"/>
      <c r="BD2176" s="13"/>
      <c r="BE2176" s="13"/>
      <c r="BF2176" s="13"/>
      <c r="BG2176" s="13"/>
    </row>
    <row r="2177" spans="1:59" x14ac:dyDescent="0.35">
      <c r="A2177" s="13"/>
      <c r="B2177" s="13"/>
      <c r="C2177" s="13"/>
      <c r="D2177" s="13"/>
      <c r="E2177" s="13"/>
      <c r="F2177" s="13"/>
      <c r="G2177" s="13"/>
      <c r="H2177" s="13"/>
      <c r="I2177" s="13"/>
      <c r="J2177" s="13"/>
      <c r="K2177" s="13"/>
      <c r="L2177" s="13"/>
      <c r="M2177" s="13"/>
      <c r="N2177" s="13"/>
      <c r="O2177" s="13"/>
      <c r="P2177" s="13"/>
      <c r="Q2177" s="13"/>
      <c r="R2177" s="13"/>
      <c r="S2177" s="13"/>
      <c r="T2177" s="13"/>
      <c r="U2177" s="13"/>
      <c r="V2177" s="13"/>
      <c r="W2177" s="13"/>
      <c r="X2177" s="13"/>
      <c r="Y2177" s="13"/>
      <c r="Z2177" s="13"/>
      <c r="AA2177" s="13"/>
      <c r="AB2177" s="13"/>
      <c r="AC2177" s="13"/>
      <c r="AD2177" s="13"/>
      <c r="AE2177" s="13"/>
      <c r="AF2177" s="13"/>
      <c r="AG2177" s="13"/>
      <c r="AH2177" s="13"/>
      <c r="AI2177" s="13"/>
      <c r="AJ2177" s="13"/>
      <c r="AK2177" s="13"/>
      <c r="AL2177" s="13"/>
      <c r="AM2177" s="13"/>
      <c r="AN2177" s="13"/>
      <c r="AO2177" s="13"/>
      <c r="AP2177" s="13"/>
      <c r="AQ2177" s="13"/>
      <c r="AR2177" s="13"/>
      <c r="AS2177" s="13"/>
      <c r="AT2177" s="13"/>
      <c r="AU2177" s="13"/>
      <c r="AV2177" s="13"/>
      <c r="AW2177" s="13"/>
      <c r="AX2177" s="13"/>
      <c r="AY2177" s="13"/>
      <c r="AZ2177" s="13"/>
      <c r="BA2177" s="13"/>
      <c r="BB2177" s="13"/>
      <c r="BC2177" s="13"/>
      <c r="BD2177" s="13"/>
      <c r="BE2177" s="13"/>
      <c r="BF2177" s="13"/>
      <c r="BG2177" s="13"/>
    </row>
    <row r="2178" spans="1:59" x14ac:dyDescent="0.35">
      <c r="A2178" s="13"/>
      <c r="B2178" s="13"/>
      <c r="C2178" s="13"/>
      <c r="D2178" s="13"/>
      <c r="E2178" s="13"/>
      <c r="F2178" s="13"/>
      <c r="G2178" s="13"/>
      <c r="H2178" s="13"/>
      <c r="I2178" s="13"/>
      <c r="J2178" s="13"/>
      <c r="K2178" s="13"/>
      <c r="L2178" s="13"/>
      <c r="M2178" s="13"/>
      <c r="N2178" s="13"/>
      <c r="O2178" s="13"/>
      <c r="P2178" s="13"/>
      <c r="Q2178" s="13"/>
      <c r="R2178" s="13"/>
      <c r="S2178" s="13"/>
      <c r="T2178" s="13"/>
      <c r="U2178" s="13"/>
      <c r="V2178" s="13"/>
      <c r="W2178" s="13"/>
      <c r="X2178" s="13"/>
      <c r="Y2178" s="13"/>
      <c r="Z2178" s="13"/>
      <c r="AA2178" s="13"/>
      <c r="AB2178" s="13"/>
      <c r="AC2178" s="13"/>
      <c r="AD2178" s="13"/>
      <c r="AE2178" s="13"/>
      <c r="AF2178" s="13"/>
      <c r="AG2178" s="13"/>
      <c r="AH2178" s="13"/>
      <c r="AI2178" s="13"/>
      <c r="AJ2178" s="13"/>
      <c r="AK2178" s="13"/>
      <c r="AL2178" s="13"/>
      <c r="AM2178" s="13"/>
      <c r="AN2178" s="13"/>
      <c r="AO2178" s="13"/>
      <c r="AP2178" s="13"/>
      <c r="AQ2178" s="13"/>
      <c r="AR2178" s="13"/>
      <c r="AS2178" s="13"/>
      <c r="AT2178" s="13"/>
      <c r="AU2178" s="13"/>
      <c r="AV2178" s="13"/>
      <c r="AW2178" s="13"/>
      <c r="AX2178" s="13"/>
      <c r="AY2178" s="13"/>
      <c r="AZ2178" s="13"/>
      <c r="BA2178" s="13"/>
      <c r="BB2178" s="13"/>
      <c r="BC2178" s="13"/>
      <c r="BD2178" s="13"/>
      <c r="BE2178" s="13"/>
      <c r="BF2178" s="13"/>
      <c r="BG2178" s="13"/>
    </row>
    <row r="2179" spans="1:59" x14ac:dyDescent="0.35">
      <c r="A2179" s="13"/>
      <c r="B2179" s="13"/>
      <c r="C2179" s="13"/>
      <c r="D2179" s="13"/>
      <c r="E2179" s="13"/>
      <c r="F2179" s="13"/>
      <c r="G2179" s="13"/>
      <c r="H2179" s="13"/>
      <c r="I2179" s="13"/>
      <c r="J2179" s="13"/>
      <c r="K2179" s="13"/>
      <c r="L2179" s="13"/>
      <c r="M2179" s="13"/>
      <c r="N2179" s="13"/>
      <c r="O2179" s="13"/>
      <c r="P2179" s="13"/>
      <c r="Q2179" s="13"/>
      <c r="R2179" s="13"/>
      <c r="S2179" s="13"/>
      <c r="T2179" s="13"/>
      <c r="U2179" s="13"/>
      <c r="V2179" s="13"/>
      <c r="W2179" s="13"/>
      <c r="X2179" s="13"/>
      <c r="Y2179" s="13"/>
      <c r="Z2179" s="13"/>
      <c r="AA2179" s="13"/>
      <c r="AB2179" s="13"/>
      <c r="AC2179" s="13"/>
      <c r="AD2179" s="13"/>
      <c r="AE2179" s="13"/>
      <c r="AF2179" s="13"/>
      <c r="AG2179" s="13"/>
      <c r="AH2179" s="13"/>
      <c r="AI2179" s="13"/>
      <c r="AJ2179" s="13"/>
      <c r="AK2179" s="13"/>
      <c r="AL2179" s="13"/>
      <c r="AM2179" s="13"/>
      <c r="AN2179" s="13"/>
      <c r="AO2179" s="13"/>
      <c r="AP2179" s="13"/>
      <c r="AQ2179" s="13"/>
      <c r="AR2179" s="13"/>
      <c r="AS2179" s="13"/>
      <c r="AT2179" s="13"/>
      <c r="AU2179" s="13"/>
      <c r="AV2179" s="13"/>
      <c r="AW2179" s="13"/>
      <c r="AX2179" s="13"/>
      <c r="AY2179" s="13"/>
      <c r="AZ2179" s="13"/>
      <c r="BA2179" s="13"/>
      <c r="BB2179" s="13"/>
      <c r="BC2179" s="13"/>
      <c r="BD2179" s="13"/>
      <c r="BE2179" s="13"/>
      <c r="BF2179" s="13"/>
      <c r="BG2179" s="13"/>
    </row>
    <row r="2180" spans="1:59" x14ac:dyDescent="0.35">
      <c r="A2180" s="13"/>
      <c r="B2180" s="13"/>
      <c r="C2180" s="13"/>
      <c r="D2180" s="13"/>
      <c r="E2180" s="13"/>
      <c r="F2180" s="13"/>
      <c r="G2180" s="13"/>
      <c r="H2180" s="13"/>
      <c r="I2180" s="13"/>
      <c r="J2180" s="13"/>
      <c r="K2180" s="13"/>
      <c r="L2180" s="13"/>
      <c r="M2180" s="13"/>
      <c r="N2180" s="13"/>
      <c r="O2180" s="13"/>
      <c r="P2180" s="13"/>
      <c r="Q2180" s="13"/>
      <c r="R2180" s="13"/>
      <c r="S2180" s="13"/>
      <c r="T2180" s="13"/>
      <c r="U2180" s="13"/>
      <c r="V2180" s="13"/>
      <c r="W2180" s="13"/>
      <c r="X2180" s="13"/>
      <c r="Y2180" s="13"/>
      <c r="Z2180" s="13"/>
      <c r="AA2180" s="13"/>
      <c r="AB2180" s="13"/>
      <c r="AC2180" s="13"/>
      <c r="AD2180" s="13"/>
      <c r="AE2180" s="13"/>
      <c r="AF2180" s="13"/>
      <c r="AG2180" s="13"/>
      <c r="AH2180" s="13"/>
      <c r="AI2180" s="13"/>
      <c r="AJ2180" s="13"/>
      <c r="AK2180" s="13"/>
      <c r="AL2180" s="13"/>
      <c r="AM2180" s="13"/>
      <c r="AN2180" s="13"/>
      <c r="AO2180" s="13"/>
      <c r="AP2180" s="13"/>
      <c r="AQ2180" s="13"/>
      <c r="AR2180" s="13"/>
      <c r="AS2180" s="13"/>
      <c r="AT2180" s="13"/>
      <c r="AU2180" s="13"/>
      <c r="AV2180" s="13"/>
      <c r="AW2180" s="13"/>
      <c r="AX2180" s="13"/>
      <c r="AY2180" s="13"/>
      <c r="AZ2180" s="13"/>
      <c r="BA2180" s="13"/>
      <c r="BB2180" s="13"/>
      <c r="BC2180" s="13"/>
      <c r="BD2180" s="13"/>
      <c r="BE2180" s="13"/>
      <c r="BF2180" s="13"/>
      <c r="BG2180" s="13"/>
    </row>
    <row r="2181" spans="1:59" x14ac:dyDescent="0.35">
      <c r="A2181" s="13"/>
      <c r="B2181" s="13"/>
      <c r="C2181" s="13"/>
      <c r="D2181" s="13"/>
      <c r="E2181" s="13"/>
      <c r="F2181" s="13"/>
      <c r="G2181" s="13"/>
      <c r="H2181" s="13"/>
      <c r="I2181" s="13"/>
      <c r="J2181" s="13"/>
      <c r="K2181" s="13"/>
      <c r="L2181" s="13"/>
      <c r="M2181" s="13"/>
      <c r="N2181" s="13"/>
      <c r="O2181" s="13"/>
      <c r="P2181" s="13"/>
      <c r="Q2181" s="13"/>
      <c r="R2181" s="13"/>
      <c r="S2181" s="13"/>
      <c r="T2181" s="13"/>
      <c r="U2181" s="13"/>
      <c r="V2181" s="13"/>
      <c r="W2181" s="13"/>
      <c r="X2181" s="13"/>
      <c r="Y2181" s="13"/>
      <c r="Z2181" s="13"/>
      <c r="AA2181" s="13"/>
      <c r="AB2181" s="13"/>
      <c r="AC2181" s="13"/>
      <c r="AD2181" s="13"/>
      <c r="AE2181" s="13"/>
      <c r="AF2181" s="13"/>
      <c r="AG2181" s="13"/>
      <c r="AH2181" s="13"/>
      <c r="AI2181" s="13"/>
      <c r="AJ2181" s="13"/>
      <c r="AK2181" s="13"/>
      <c r="AL2181" s="13"/>
      <c r="AM2181" s="13"/>
      <c r="AN2181" s="13"/>
      <c r="AO2181" s="13"/>
      <c r="AP2181" s="13"/>
      <c r="AQ2181" s="13"/>
      <c r="AR2181" s="13"/>
      <c r="AS2181" s="13"/>
      <c r="AT2181" s="13"/>
      <c r="AU2181" s="13"/>
      <c r="AV2181" s="13"/>
      <c r="AW2181" s="13"/>
      <c r="AX2181" s="13"/>
      <c r="AY2181" s="13"/>
      <c r="AZ2181" s="13"/>
      <c r="BA2181" s="13"/>
      <c r="BB2181" s="13"/>
      <c r="BC2181" s="13"/>
      <c r="BD2181" s="13"/>
      <c r="BE2181" s="13"/>
      <c r="BF2181" s="13"/>
      <c r="BG2181" s="13"/>
    </row>
    <row r="2182" spans="1:59" x14ac:dyDescent="0.35">
      <c r="A2182" s="13"/>
      <c r="B2182" s="13"/>
      <c r="C2182" s="13"/>
      <c r="D2182" s="13"/>
      <c r="E2182" s="13"/>
      <c r="F2182" s="13"/>
      <c r="G2182" s="13"/>
      <c r="H2182" s="13"/>
      <c r="I2182" s="13"/>
      <c r="J2182" s="13"/>
      <c r="K2182" s="13"/>
      <c r="L2182" s="13"/>
      <c r="M2182" s="13"/>
      <c r="N2182" s="13"/>
      <c r="O2182" s="13"/>
      <c r="P2182" s="13"/>
      <c r="Q2182" s="13"/>
      <c r="R2182" s="13"/>
      <c r="S2182" s="13"/>
      <c r="T2182" s="13"/>
      <c r="U2182" s="13"/>
      <c r="V2182" s="13"/>
      <c r="W2182" s="13"/>
      <c r="X2182" s="13"/>
      <c r="Y2182" s="13"/>
      <c r="Z2182" s="13"/>
      <c r="AA2182" s="13"/>
      <c r="AB2182" s="13"/>
      <c r="AC2182" s="13"/>
      <c r="AD2182" s="13"/>
      <c r="AE2182" s="13"/>
      <c r="AF2182" s="13"/>
      <c r="AG2182" s="13"/>
      <c r="AH2182" s="13"/>
      <c r="AI2182" s="13"/>
      <c r="AJ2182" s="13"/>
      <c r="AK2182" s="13"/>
      <c r="AL2182" s="13"/>
      <c r="AM2182" s="13"/>
      <c r="AN2182" s="13"/>
      <c r="AO2182" s="13"/>
      <c r="AP2182" s="13"/>
      <c r="AQ2182" s="13"/>
      <c r="AR2182" s="13"/>
      <c r="AS2182" s="13"/>
      <c r="AT2182" s="13"/>
      <c r="AU2182" s="13"/>
      <c r="AV2182" s="13"/>
      <c r="AW2182" s="13"/>
      <c r="AX2182" s="13"/>
      <c r="AY2182" s="13"/>
      <c r="AZ2182" s="13"/>
      <c r="BA2182" s="13"/>
      <c r="BB2182" s="13"/>
      <c r="BC2182" s="13"/>
      <c r="BD2182" s="13"/>
      <c r="BE2182" s="13"/>
      <c r="BF2182" s="13"/>
      <c r="BG2182" s="13"/>
    </row>
    <row r="2183" spans="1:59" x14ac:dyDescent="0.35">
      <c r="A2183" s="13"/>
      <c r="B2183" s="13"/>
      <c r="C2183" s="13"/>
      <c r="D2183" s="13"/>
      <c r="E2183" s="13"/>
      <c r="F2183" s="13"/>
      <c r="G2183" s="13"/>
      <c r="H2183" s="13"/>
      <c r="I2183" s="13"/>
      <c r="J2183" s="13"/>
      <c r="K2183" s="13"/>
      <c r="L2183" s="13"/>
      <c r="M2183" s="13"/>
      <c r="N2183" s="13"/>
      <c r="O2183" s="13"/>
      <c r="P2183" s="13"/>
      <c r="Q2183" s="13"/>
      <c r="R2183" s="13"/>
      <c r="S2183" s="13"/>
      <c r="T2183" s="13"/>
      <c r="U2183" s="13"/>
      <c r="V2183" s="13"/>
      <c r="W2183" s="13"/>
      <c r="X2183" s="13"/>
      <c r="Y2183" s="13"/>
      <c r="Z2183" s="13"/>
      <c r="AA2183" s="13"/>
      <c r="AB2183" s="13"/>
      <c r="AC2183" s="13"/>
      <c r="AD2183" s="13"/>
      <c r="AE2183" s="13"/>
      <c r="AF2183" s="13"/>
      <c r="AG2183" s="13"/>
      <c r="AH2183" s="13"/>
      <c r="AI2183" s="13"/>
      <c r="AJ2183" s="13"/>
      <c r="AK2183" s="13"/>
      <c r="AL2183" s="13"/>
      <c r="AM2183" s="13"/>
      <c r="AN2183" s="13"/>
      <c r="AO2183" s="13"/>
      <c r="AP2183" s="13"/>
      <c r="AQ2183" s="13"/>
      <c r="AR2183" s="13"/>
      <c r="AS2183" s="13"/>
      <c r="AT2183" s="13"/>
      <c r="AU2183" s="13"/>
      <c r="AV2183" s="13"/>
      <c r="AW2183" s="13"/>
      <c r="AX2183" s="13"/>
      <c r="AY2183" s="13"/>
      <c r="AZ2183" s="13"/>
      <c r="BA2183" s="13"/>
      <c r="BB2183" s="13"/>
      <c r="BC2183" s="13"/>
      <c r="BD2183" s="13"/>
      <c r="BE2183" s="13"/>
      <c r="BF2183" s="13"/>
      <c r="BG2183" s="13"/>
    </row>
    <row r="2184" spans="1:59" x14ac:dyDescent="0.35">
      <c r="A2184" s="13"/>
      <c r="B2184" s="13"/>
      <c r="C2184" s="13"/>
      <c r="D2184" s="13"/>
      <c r="E2184" s="13"/>
      <c r="F2184" s="13"/>
      <c r="G2184" s="13"/>
      <c r="H2184" s="13"/>
      <c r="I2184" s="13"/>
      <c r="J2184" s="13"/>
      <c r="K2184" s="13"/>
      <c r="L2184" s="13"/>
      <c r="M2184" s="13"/>
      <c r="N2184" s="13"/>
      <c r="O2184" s="13"/>
      <c r="P2184" s="13"/>
      <c r="Q2184" s="13"/>
      <c r="R2184" s="13"/>
      <c r="S2184" s="13"/>
      <c r="T2184" s="13"/>
      <c r="U2184" s="13"/>
      <c r="V2184" s="13"/>
      <c r="W2184" s="13"/>
      <c r="X2184" s="13"/>
      <c r="Y2184" s="13"/>
      <c r="Z2184" s="13"/>
      <c r="AA2184" s="13"/>
      <c r="AB2184" s="13"/>
      <c r="AC2184" s="13"/>
      <c r="AD2184" s="13"/>
      <c r="AE2184" s="13"/>
      <c r="AF2184" s="13"/>
      <c r="AG2184" s="13"/>
      <c r="AH2184" s="13"/>
      <c r="AI2184" s="13"/>
      <c r="AJ2184" s="13"/>
      <c r="AK2184" s="13"/>
      <c r="AL2184" s="13"/>
      <c r="AM2184" s="13"/>
      <c r="AN2184" s="13"/>
      <c r="AO2184" s="13"/>
      <c r="AP2184" s="13"/>
      <c r="AQ2184" s="13"/>
      <c r="AR2184" s="13"/>
      <c r="AS2184" s="13"/>
      <c r="AT2184" s="13"/>
      <c r="AU2184" s="13"/>
      <c r="AV2184" s="13"/>
      <c r="AW2184" s="13"/>
      <c r="AX2184" s="13"/>
      <c r="AY2184" s="13"/>
      <c r="AZ2184" s="13"/>
      <c r="BA2184" s="13"/>
      <c r="BB2184" s="13"/>
      <c r="BC2184" s="13"/>
      <c r="BD2184" s="13"/>
      <c r="BE2184" s="13"/>
      <c r="BF2184" s="13"/>
      <c r="BG2184" s="13"/>
    </row>
    <row r="2185" spans="1:59" x14ac:dyDescent="0.35">
      <c r="A2185" s="13"/>
      <c r="B2185" s="13"/>
      <c r="C2185" s="13"/>
      <c r="D2185" s="13"/>
      <c r="E2185" s="13"/>
      <c r="F2185" s="13"/>
      <c r="G2185" s="13"/>
      <c r="H2185" s="13"/>
      <c r="I2185" s="13"/>
      <c r="J2185" s="13"/>
      <c r="K2185" s="13"/>
      <c r="L2185" s="13"/>
      <c r="M2185" s="13"/>
      <c r="N2185" s="13"/>
      <c r="O2185" s="13"/>
      <c r="P2185" s="13"/>
      <c r="Q2185" s="13"/>
      <c r="R2185" s="13"/>
      <c r="S2185" s="13"/>
      <c r="T2185" s="13"/>
      <c r="U2185" s="13"/>
      <c r="V2185" s="13"/>
      <c r="W2185" s="13"/>
      <c r="X2185" s="13"/>
      <c r="Y2185" s="13"/>
      <c r="Z2185" s="13"/>
      <c r="AA2185" s="13"/>
      <c r="AB2185" s="13"/>
      <c r="AC2185" s="13"/>
      <c r="AD2185" s="13"/>
      <c r="AE2185" s="13"/>
      <c r="AF2185" s="13"/>
      <c r="AG2185" s="13"/>
      <c r="AH2185" s="13"/>
      <c r="AI2185" s="13"/>
      <c r="AJ2185" s="13"/>
      <c r="AK2185" s="13"/>
      <c r="AL2185" s="13"/>
      <c r="AM2185" s="13"/>
      <c r="AN2185" s="13"/>
      <c r="AO2185" s="13"/>
      <c r="AP2185" s="13"/>
      <c r="AQ2185" s="13"/>
      <c r="AR2185" s="13"/>
      <c r="AS2185" s="13"/>
      <c r="AT2185" s="13"/>
      <c r="AU2185" s="13"/>
      <c r="AV2185" s="13"/>
      <c r="AW2185" s="13"/>
      <c r="AX2185" s="13"/>
      <c r="AY2185" s="13"/>
      <c r="AZ2185" s="13"/>
      <c r="BA2185" s="13"/>
      <c r="BB2185" s="13"/>
      <c r="BC2185" s="13"/>
      <c r="BD2185" s="13"/>
      <c r="BE2185" s="13"/>
      <c r="BF2185" s="13"/>
      <c r="BG2185" s="13"/>
    </row>
    <row r="2186" spans="1:59" x14ac:dyDescent="0.35">
      <c r="A2186" s="13"/>
      <c r="B2186" s="13"/>
      <c r="C2186" s="13"/>
      <c r="D2186" s="13"/>
      <c r="E2186" s="13"/>
      <c r="F2186" s="13"/>
      <c r="G2186" s="13"/>
      <c r="H2186" s="13"/>
      <c r="I2186" s="13"/>
      <c r="J2186" s="13"/>
      <c r="K2186" s="13"/>
      <c r="L2186" s="13"/>
      <c r="M2186" s="13"/>
      <c r="N2186" s="13"/>
      <c r="O2186" s="13"/>
      <c r="P2186" s="13"/>
      <c r="Q2186" s="13"/>
      <c r="R2186" s="13"/>
      <c r="S2186" s="13"/>
      <c r="T2186" s="13"/>
      <c r="U2186" s="13"/>
      <c r="V2186" s="13"/>
      <c r="W2186" s="13"/>
      <c r="X2186" s="13"/>
      <c r="Y2186" s="13"/>
      <c r="Z2186" s="13"/>
      <c r="AA2186" s="13"/>
      <c r="AB2186" s="13"/>
      <c r="AC2186" s="13"/>
      <c r="AD2186" s="13"/>
      <c r="AE2186" s="13"/>
      <c r="AF2186" s="13"/>
      <c r="AG2186" s="13"/>
      <c r="AH2186" s="13"/>
      <c r="AI2186" s="13"/>
      <c r="AJ2186" s="13"/>
      <c r="AK2186" s="13"/>
      <c r="AL2186" s="13"/>
      <c r="AM2186" s="13"/>
      <c r="AN2186" s="13"/>
      <c r="AO2186" s="13"/>
      <c r="AP2186" s="13"/>
      <c r="AQ2186" s="13"/>
      <c r="AR2186" s="13"/>
      <c r="AS2186" s="13"/>
      <c r="AT2186" s="13"/>
      <c r="AU2186" s="13"/>
      <c r="AV2186" s="13"/>
      <c r="AW2186" s="13"/>
      <c r="AX2186" s="13"/>
      <c r="AY2186" s="13"/>
      <c r="AZ2186" s="13"/>
      <c r="BA2186" s="13"/>
      <c r="BB2186" s="13"/>
      <c r="BC2186" s="13"/>
      <c r="BD2186" s="13"/>
      <c r="BE2186" s="13"/>
      <c r="BF2186" s="13"/>
      <c r="BG2186" s="13"/>
    </row>
    <row r="2187" spans="1:59" x14ac:dyDescent="0.35">
      <c r="A2187" s="13"/>
      <c r="B2187" s="13"/>
      <c r="C2187" s="13"/>
      <c r="D2187" s="13"/>
      <c r="E2187" s="13"/>
      <c r="F2187" s="13"/>
      <c r="G2187" s="13"/>
      <c r="H2187" s="13"/>
      <c r="I2187" s="13"/>
      <c r="J2187" s="13"/>
      <c r="K2187" s="13"/>
      <c r="L2187" s="13"/>
      <c r="M2187" s="13"/>
      <c r="N2187" s="13"/>
      <c r="O2187" s="13"/>
      <c r="P2187" s="13"/>
      <c r="Q2187" s="13"/>
      <c r="R2187" s="13"/>
      <c r="S2187" s="13"/>
      <c r="T2187" s="13"/>
      <c r="U2187" s="13"/>
      <c r="V2187" s="13"/>
      <c r="W2187" s="13"/>
      <c r="X2187" s="13"/>
      <c r="Y2187" s="13"/>
      <c r="Z2187" s="13"/>
      <c r="AA2187" s="13"/>
      <c r="AB2187" s="13"/>
      <c r="AC2187" s="13"/>
      <c r="AD2187" s="13"/>
      <c r="AE2187" s="13"/>
      <c r="AF2187" s="13"/>
      <c r="AG2187" s="13"/>
      <c r="AH2187" s="13"/>
      <c r="AI2187" s="13"/>
      <c r="AJ2187" s="13"/>
      <c r="AK2187" s="13"/>
      <c r="AL2187" s="13"/>
      <c r="AM2187" s="13"/>
      <c r="AN2187" s="13"/>
      <c r="AO2187" s="13"/>
      <c r="AP2187" s="13"/>
      <c r="AQ2187" s="13"/>
      <c r="AR2187" s="13"/>
      <c r="AS2187" s="13"/>
      <c r="AT2187" s="13"/>
      <c r="AU2187" s="13"/>
      <c r="AV2187" s="13"/>
      <c r="AW2187" s="13"/>
      <c r="AX2187" s="13"/>
      <c r="AY2187" s="13"/>
      <c r="AZ2187" s="13"/>
      <c r="BA2187" s="13"/>
      <c r="BB2187" s="13"/>
      <c r="BC2187" s="13"/>
      <c r="BD2187" s="13"/>
      <c r="BE2187" s="13"/>
      <c r="BF2187" s="13"/>
      <c r="BG2187" s="13"/>
    </row>
    <row r="2188" spans="1:59" x14ac:dyDescent="0.35">
      <c r="A2188" s="13"/>
      <c r="B2188" s="13"/>
      <c r="C2188" s="13"/>
      <c r="D2188" s="13"/>
      <c r="E2188" s="13"/>
      <c r="F2188" s="13"/>
      <c r="G2188" s="13"/>
      <c r="H2188" s="13"/>
      <c r="I2188" s="13"/>
      <c r="J2188" s="13"/>
      <c r="K2188" s="13"/>
      <c r="L2188" s="13"/>
      <c r="M2188" s="13"/>
      <c r="N2188" s="13"/>
      <c r="O2188" s="13"/>
      <c r="P2188" s="13"/>
      <c r="Q2188" s="13"/>
      <c r="R2188" s="13"/>
      <c r="S2188" s="13"/>
      <c r="T2188" s="13"/>
      <c r="U2188" s="13"/>
      <c r="V2188" s="13"/>
      <c r="W2188" s="13"/>
      <c r="X2188" s="13"/>
      <c r="Y2188" s="13"/>
      <c r="Z2188" s="13"/>
      <c r="AA2188" s="13"/>
      <c r="AB2188" s="13"/>
      <c r="AC2188" s="13"/>
      <c r="AD2188" s="13"/>
      <c r="AE2188" s="13"/>
      <c r="AF2188" s="13"/>
      <c r="AG2188" s="13"/>
      <c r="AH2188" s="13"/>
      <c r="AI2188" s="13"/>
      <c r="AJ2188" s="13"/>
      <c r="AK2188" s="13"/>
      <c r="AL2188" s="13"/>
      <c r="AM2188" s="13"/>
      <c r="AN2188" s="13"/>
      <c r="AO2188" s="13"/>
      <c r="AP2188" s="13"/>
      <c r="AQ2188" s="13"/>
      <c r="AR2188" s="13"/>
      <c r="AS2188" s="13"/>
      <c r="AT2188" s="13"/>
      <c r="AU2188" s="13"/>
      <c r="AV2188" s="13"/>
      <c r="AW2188" s="13"/>
      <c r="AX2188" s="13"/>
      <c r="AY2188" s="13"/>
      <c r="AZ2188" s="13"/>
      <c r="BA2188" s="13"/>
      <c r="BB2188" s="13"/>
      <c r="BC2188" s="13"/>
      <c r="BD2188" s="13"/>
      <c r="BE2188" s="13"/>
      <c r="BF2188" s="13"/>
      <c r="BG2188" s="13"/>
    </row>
    <row r="2189" spans="1:59" x14ac:dyDescent="0.35">
      <c r="A2189" s="13"/>
      <c r="B2189" s="13"/>
      <c r="C2189" s="13"/>
      <c r="D2189" s="13"/>
      <c r="E2189" s="13"/>
      <c r="F2189" s="13"/>
      <c r="G2189" s="13"/>
      <c r="H2189" s="13"/>
      <c r="I2189" s="13"/>
      <c r="J2189" s="13"/>
      <c r="K2189" s="13"/>
      <c r="L2189" s="13"/>
      <c r="M2189" s="13"/>
      <c r="N2189" s="13"/>
      <c r="O2189" s="13"/>
      <c r="P2189" s="13"/>
      <c r="Q2189" s="13"/>
      <c r="R2189" s="13"/>
      <c r="S2189" s="13"/>
      <c r="T2189" s="13"/>
      <c r="U2189" s="13"/>
      <c r="V2189" s="13"/>
      <c r="W2189" s="13"/>
      <c r="X2189" s="13"/>
      <c r="Y2189" s="13"/>
      <c r="Z2189" s="13"/>
      <c r="AA2189" s="13"/>
      <c r="AB2189" s="13"/>
      <c r="AC2189" s="13"/>
      <c r="AD2189" s="13"/>
      <c r="AE2189" s="13"/>
      <c r="AF2189" s="13"/>
      <c r="AG2189" s="13"/>
      <c r="AH2189" s="13"/>
      <c r="AI2189" s="13"/>
      <c r="AJ2189" s="13"/>
      <c r="AK2189" s="13"/>
      <c r="AL2189" s="13"/>
      <c r="AM2189" s="13"/>
      <c r="AN2189" s="13"/>
      <c r="AO2189" s="13"/>
      <c r="AP2189" s="13"/>
      <c r="AQ2189" s="13"/>
      <c r="AR2189" s="13"/>
      <c r="AS2189" s="13"/>
      <c r="AT2189" s="13"/>
      <c r="AU2189" s="13"/>
      <c r="AV2189" s="13"/>
      <c r="AW2189" s="13"/>
      <c r="AX2189" s="13"/>
      <c r="AY2189" s="13"/>
      <c r="AZ2189" s="13"/>
      <c r="BA2189" s="13"/>
      <c r="BB2189" s="13"/>
      <c r="BC2189" s="13"/>
      <c r="BD2189" s="13"/>
      <c r="BE2189" s="13"/>
      <c r="BF2189" s="13"/>
      <c r="BG2189" s="13"/>
    </row>
    <row r="2190" spans="1:59" x14ac:dyDescent="0.35">
      <c r="A2190" s="13"/>
      <c r="B2190" s="13"/>
      <c r="C2190" s="13"/>
      <c r="D2190" s="13"/>
      <c r="E2190" s="13"/>
      <c r="F2190" s="13"/>
      <c r="G2190" s="13"/>
      <c r="H2190" s="13"/>
      <c r="I2190" s="13"/>
      <c r="J2190" s="13"/>
      <c r="K2190" s="13"/>
      <c r="L2190" s="13"/>
      <c r="M2190" s="13"/>
      <c r="N2190" s="13"/>
      <c r="O2190" s="13"/>
      <c r="P2190" s="13"/>
      <c r="Q2190" s="13"/>
      <c r="R2190" s="13"/>
      <c r="S2190" s="13"/>
      <c r="T2190" s="13"/>
      <c r="U2190" s="13"/>
      <c r="V2190" s="13"/>
      <c r="W2190" s="13"/>
      <c r="X2190" s="13"/>
      <c r="Y2190" s="13"/>
      <c r="Z2190" s="13"/>
      <c r="AA2190" s="13"/>
      <c r="AB2190" s="13"/>
      <c r="AC2190" s="13"/>
      <c r="AD2190" s="13"/>
      <c r="AE2190" s="13"/>
      <c r="AF2190" s="13"/>
      <c r="AG2190" s="13"/>
      <c r="AH2190" s="13"/>
      <c r="AI2190" s="13"/>
      <c r="AJ2190" s="13"/>
      <c r="AK2190" s="13"/>
      <c r="AL2190" s="13"/>
      <c r="AM2190" s="13"/>
      <c r="AN2190" s="13"/>
      <c r="AO2190" s="13"/>
      <c r="AP2190" s="13"/>
      <c r="AQ2190" s="13"/>
      <c r="AR2190" s="13"/>
      <c r="AS2190" s="13"/>
      <c r="AT2190" s="13"/>
      <c r="AU2190" s="13"/>
      <c r="AV2190" s="13"/>
      <c r="AW2190" s="13"/>
      <c r="AX2190" s="13"/>
      <c r="AY2190" s="13"/>
      <c r="AZ2190" s="13"/>
      <c r="BA2190" s="13"/>
      <c r="BB2190" s="13"/>
      <c r="BC2190" s="13"/>
      <c r="BD2190" s="13"/>
      <c r="BE2190" s="13"/>
      <c r="BF2190" s="13"/>
      <c r="BG2190" s="13"/>
    </row>
    <row r="2191" spans="1:59" x14ac:dyDescent="0.35">
      <c r="A2191" s="13"/>
      <c r="B2191" s="13"/>
      <c r="C2191" s="13"/>
      <c r="D2191" s="13"/>
      <c r="E2191" s="13"/>
      <c r="F2191" s="13"/>
      <c r="G2191" s="13"/>
      <c r="H2191" s="13"/>
      <c r="I2191" s="13"/>
      <c r="J2191" s="13"/>
      <c r="K2191" s="13"/>
      <c r="L2191" s="13"/>
      <c r="M2191" s="13"/>
      <c r="N2191" s="13"/>
      <c r="O2191" s="13"/>
      <c r="P2191" s="13"/>
      <c r="Q2191" s="13"/>
      <c r="R2191" s="13"/>
      <c r="S2191" s="13"/>
      <c r="T2191" s="13"/>
      <c r="U2191" s="13"/>
      <c r="V2191" s="13"/>
      <c r="W2191" s="13"/>
      <c r="X2191" s="13"/>
      <c r="Y2191" s="13"/>
      <c r="Z2191" s="13"/>
      <c r="AA2191" s="13"/>
      <c r="AB2191" s="13"/>
      <c r="AC2191" s="13"/>
      <c r="AD2191" s="13"/>
      <c r="AE2191" s="13"/>
      <c r="AF2191" s="13"/>
      <c r="AG2191" s="13"/>
      <c r="AH2191" s="13"/>
      <c r="AI2191" s="13"/>
      <c r="AJ2191" s="13"/>
      <c r="AK2191" s="13"/>
      <c r="AL2191" s="13"/>
      <c r="AM2191" s="13"/>
      <c r="AN2191" s="13"/>
      <c r="AO2191" s="13"/>
      <c r="AP2191" s="13"/>
      <c r="AQ2191" s="13"/>
      <c r="AR2191" s="13"/>
      <c r="AS2191" s="13"/>
      <c r="AT2191" s="13"/>
      <c r="AU2191" s="13"/>
      <c r="AV2191" s="13"/>
      <c r="AW2191" s="13"/>
      <c r="AX2191" s="13"/>
      <c r="AY2191" s="13"/>
      <c r="AZ2191" s="13"/>
      <c r="BA2191" s="13"/>
      <c r="BB2191" s="13"/>
      <c r="BC2191" s="13"/>
      <c r="BD2191" s="13"/>
      <c r="BE2191" s="13"/>
      <c r="BF2191" s="13"/>
      <c r="BG2191" s="13"/>
    </row>
    <row r="2192" spans="1:59" x14ac:dyDescent="0.35">
      <c r="A2192" s="13"/>
      <c r="B2192" s="13"/>
      <c r="C2192" s="13"/>
      <c r="D2192" s="13"/>
      <c r="E2192" s="13"/>
      <c r="F2192" s="13"/>
      <c r="G2192" s="13"/>
      <c r="H2192" s="13"/>
      <c r="I2192" s="13"/>
      <c r="J2192" s="13"/>
      <c r="K2192" s="13"/>
      <c r="L2192" s="13"/>
      <c r="M2192" s="13"/>
      <c r="N2192" s="13"/>
      <c r="O2192" s="13"/>
      <c r="P2192" s="13"/>
      <c r="Q2192" s="13"/>
      <c r="R2192" s="13"/>
      <c r="S2192" s="13"/>
      <c r="T2192" s="13"/>
      <c r="U2192" s="13"/>
      <c r="V2192" s="13"/>
      <c r="W2192" s="13"/>
      <c r="X2192" s="13"/>
      <c r="Y2192" s="13"/>
      <c r="Z2192" s="13"/>
      <c r="AA2192" s="13"/>
      <c r="AB2192" s="13"/>
      <c r="AC2192" s="13"/>
      <c r="AD2192" s="13"/>
      <c r="AE2192" s="13"/>
      <c r="AF2192" s="13"/>
      <c r="AG2192" s="13"/>
      <c r="AH2192" s="13"/>
      <c r="AI2192" s="13"/>
      <c r="AJ2192" s="13"/>
      <c r="AK2192" s="13"/>
      <c r="AL2192" s="13"/>
      <c r="AM2192" s="13"/>
      <c r="AN2192" s="13"/>
      <c r="AO2192" s="13"/>
      <c r="AP2192" s="13"/>
      <c r="AQ2192" s="13"/>
      <c r="AR2192" s="13"/>
      <c r="AS2192" s="13"/>
      <c r="AT2192" s="13"/>
      <c r="AU2192" s="13"/>
      <c r="AV2192" s="13"/>
      <c r="AW2192" s="13"/>
      <c r="AX2192" s="13"/>
      <c r="AY2192" s="13"/>
      <c r="AZ2192" s="13"/>
      <c r="BA2192" s="13"/>
      <c r="BB2192" s="13"/>
      <c r="BC2192" s="13"/>
      <c r="BD2192" s="13"/>
      <c r="BE2192" s="13"/>
      <c r="BF2192" s="13"/>
      <c r="BG2192" s="13"/>
    </row>
    <row r="2193" spans="1:59" x14ac:dyDescent="0.35">
      <c r="A2193" s="13"/>
      <c r="B2193" s="13"/>
      <c r="C2193" s="13"/>
      <c r="D2193" s="13"/>
      <c r="E2193" s="13"/>
      <c r="F2193" s="13"/>
      <c r="G2193" s="13"/>
      <c r="H2193" s="13"/>
      <c r="I2193" s="13"/>
      <c r="J2193" s="13"/>
      <c r="K2193" s="13"/>
      <c r="L2193" s="13"/>
      <c r="M2193" s="13"/>
      <c r="N2193" s="13"/>
      <c r="O2193" s="13"/>
      <c r="P2193" s="13"/>
      <c r="Q2193" s="13"/>
      <c r="R2193" s="13"/>
      <c r="S2193" s="13"/>
      <c r="T2193" s="13"/>
      <c r="U2193" s="13"/>
      <c r="V2193" s="13"/>
      <c r="W2193" s="13"/>
      <c r="X2193" s="13"/>
      <c r="Y2193" s="13"/>
      <c r="Z2193" s="13"/>
      <c r="AA2193" s="13"/>
      <c r="AB2193" s="13"/>
      <c r="AC2193" s="13"/>
      <c r="AD2193" s="13"/>
      <c r="AE2193" s="13"/>
      <c r="AF2193" s="13"/>
      <c r="AG2193" s="13"/>
      <c r="AH2193" s="13"/>
      <c r="AI2193" s="13"/>
      <c r="AJ2193" s="13"/>
      <c r="AK2193" s="13"/>
      <c r="AL2193" s="13"/>
      <c r="AM2193" s="13"/>
      <c r="AN2193" s="13"/>
      <c r="AO2193" s="13"/>
      <c r="AP2193" s="13"/>
      <c r="AQ2193" s="13"/>
      <c r="AR2193" s="13"/>
      <c r="AS2193" s="13"/>
      <c r="AT2193" s="13"/>
      <c r="AU2193" s="13"/>
      <c r="AV2193" s="13"/>
      <c r="AW2193" s="13"/>
      <c r="AX2193" s="13"/>
      <c r="AY2193" s="13"/>
      <c r="AZ2193" s="13"/>
      <c r="BA2193" s="13"/>
      <c r="BB2193" s="13"/>
      <c r="BC2193" s="13"/>
      <c r="BD2193" s="13"/>
      <c r="BE2193" s="13"/>
      <c r="BF2193" s="13"/>
      <c r="BG2193" s="13"/>
    </row>
    <row r="2194" spans="1:59" x14ac:dyDescent="0.35">
      <c r="A2194" s="13"/>
      <c r="B2194" s="13"/>
      <c r="C2194" s="13"/>
      <c r="D2194" s="13"/>
      <c r="E2194" s="13"/>
      <c r="F2194" s="13"/>
      <c r="G2194" s="13"/>
      <c r="H2194" s="13"/>
      <c r="I2194" s="13"/>
      <c r="J2194" s="13"/>
      <c r="K2194" s="13"/>
      <c r="L2194" s="13"/>
      <c r="M2194" s="13"/>
      <c r="N2194" s="13"/>
      <c r="O2194" s="13"/>
      <c r="P2194" s="13"/>
      <c r="Q2194" s="13"/>
      <c r="R2194" s="13"/>
      <c r="S2194" s="13"/>
      <c r="T2194" s="13"/>
      <c r="U2194" s="13"/>
      <c r="V2194" s="13"/>
      <c r="W2194" s="13"/>
      <c r="X2194" s="13"/>
      <c r="Y2194" s="13"/>
      <c r="Z2194" s="13"/>
      <c r="AA2194" s="13"/>
      <c r="AB2194" s="13"/>
      <c r="AC2194" s="13"/>
      <c r="AD2194" s="13"/>
      <c r="AE2194" s="13"/>
      <c r="AF2194" s="13"/>
      <c r="AG2194" s="13"/>
      <c r="AH2194" s="13"/>
      <c r="AI2194" s="13"/>
      <c r="AJ2194" s="13"/>
      <c r="AK2194" s="13"/>
      <c r="AL2194" s="13"/>
      <c r="AM2194" s="13"/>
      <c r="AN2194" s="13"/>
      <c r="AO2194" s="13"/>
      <c r="AP2194" s="13"/>
      <c r="AQ2194" s="13"/>
      <c r="AR2194" s="13"/>
      <c r="AS2194" s="13"/>
      <c r="AT2194" s="13"/>
      <c r="AU2194" s="13"/>
      <c r="AV2194" s="13"/>
      <c r="AW2194" s="13"/>
      <c r="AX2194" s="13"/>
      <c r="AY2194" s="13"/>
      <c r="AZ2194" s="13"/>
      <c r="BA2194" s="13"/>
      <c r="BB2194" s="13"/>
      <c r="BC2194" s="13"/>
      <c r="BD2194" s="13"/>
      <c r="BE2194" s="13"/>
      <c r="BF2194" s="13"/>
      <c r="BG2194" s="13"/>
    </row>
    <row r="2195" spans="1:59" x14ac:dyDescent="0.35">
      <c r="A2195" s="13"/>
      <c r="B2195" s="13"/>
      <c r="C2195" s="13"/>
      <c r="D2195" s="13"/>
      <c r="E2195" s="13"/>
      <c r="F2195" s="13"/>
      <c r="G2195" s="13"/>
      <c r="H2195" s="13"/>
      <c r="I2195" s="13"/>
      <c r="J2195" s="13"/>
      <c r="K2195" s="13"/>
      <c r="L2195" s="13"/>
      <c r="M2195" s="13"/>
      <c r="N2195" s="13"/>
      <c r="O2195" s="13"/>
      <c r="P2195" s="13"/>
      <c r="Q2195" s="13"/>
      <c r="R2195" s="13"/>
      <c r="S2195" s="13"/>
      <c r="T2195" s="13"/>
      <c r="U2195" s="13"/>
      <c r="V2195" s="13"/>
      <c r="W2195" s="13"/>
      <c r="X2195" s="13"/>
      <c r="Y2195" s="13"/>
      <c r="Z2195" s="13"/>
      <c r="AA2195" s="13"/>
      <c r="AB2195" s="13"/>
      <c r="AC2195" s="13"/>
      <c r="AD2195" s="13"/>
      <c r="AE2195" s="13"/>
      <c r="AF2195" s="13"/>
      <c r="AG2195" s="13"/>
      <c r="AH2195" s="13"/>
      <c r="AI2195" s="13"/>
      <c r="AJ2195" s="13"/>
      <c r="AK2195" s="13"/>
      <c r="AL2195" s="13"/>
      <c r="AM2195" s="13"/>
      <c r="AN2195" s="13"/>
      <c r="AO2195" s="13"/>
      <c r="AP2195" s="13"/>
      <c r="AQ2195" s="13"/>
      <c r="AR2195" s="13"/>
      <c r="AS2195" s="13"/>
      <c r="AT2195" s="13"/>
      <c r="AU2195" s="13"/>
      <c r="AV2195" s="13"/>
      <c r="AW2195" s="13"/>
      <c r="AX2195" s="13"/>
      <c r="AY2195" s="13"/>
      <c r="AZ2195" s="13"/>
      <c r="BA2195" s="13"/>
      <c r="BB2195" s="13"/>
      <c r="BC2195" s="13"/>
      <c r="BD2195" s="13"/>
      <c r="BE2195" s="13"/>
      <c r="BF2195" s="13"/>
      <c r="BG2195" s="13"/>
    </row>
    <row r="2196" spans="1:59" x14ac:dyDescent="0.35">
      <c r="A2196" s="13"/>
      <c r="B2196" s="13"/>
      <c r="C2196" s="13"/>
      <c r="D2196" s="13"/>
      <c r="E2196" s="13"/>
      <c r="F2196" s="13"/>
      <c r="G2196" s="13"/>
      <c r="H2196" s="13"/>
      <c r="I2196" s="13"/>
      <c r="J2196" s="13"/>
      <c r="K2196" s="13"/>
      <c r="L2196" s="13"/>
      <c r="M2196" s="13"/>
      <c r="N2196" s="13"/>
      <c r="O2196" s="13"/>
      <c r="P2196" s="13"/>
      <c r="Q2196" s="13"/>
      <c r="R2196" s="13"/>
      <c r="S2196" s="13"/>
      <c r="T2196" s="13"/>
      <c r="U2196" s="13"/>
      <c r="V2196" s="13"/>
      <c r="W2196" s="13"/>
      <c r="X2196" s="13"/>
      <c r="Y2196" s="13"/>
      <c r="Z2196" s="13"/>
      <c r="AA2196" s="13"/>
      <c r="AB2196" s="13"/>
      <c r="AC2196" s="13"/>
      <c r="AD2196" s="13"/>
      <c r="AE2196" s="13"/>
      <c r="AF2196" s="13"/>
      <c r="AG2196" s="13"/>
      <c r="AH2196" s="13"/>
      <c r="AI2196" s="13"/>
      <c r="AJ2196" s="13"/>
      <c r="AK2196" s="13"/>
      <c r="AL2196" s="13"/>
      <c r="AM2196" s="13"/>
      <c r="AN2196" s="13"/>
      <c r="AO2196" s="13"/>
      <c r="AP2196" s="13"/>
      <c r="AQ2196" s="13"/>
      <c r="AR2196" s="13"/>
      <c r="AS2196" s="13"/>
      <c r="AT2196" s="13"/>
      <c r="AU2196" s="13"/>
      <c r="AV2196" s="13"/>
      <c r="AW2196" s="13"/>
      <c r="AX2196" s="13"/>
      <c r="AY2196" s="13"/>
      <c r="AZ2196" s="13"/>
      <c r="BA2196" s="13"/>
      <c r="BB2196" s="13"/>
      <c r="BC2196" s="13"/>
      <c r="BD2196" s="13"/>
      <c r="BE2196" s="13"/>
      <c r="BF2196" s="13"/>
      <c r="BG2196" s="13"/>
    </row>
    <row r="2197" spans="1:59" x14ac:dyDescent="0.35">
      <c r="A2197" s="13"/>
      <c r="B2197" s="13"/>
      <c r="C2197" s="13"/>
      <c r="D2197" s="13"/>
      <c r="E2197" s="13"/>
      <c r="F2197" s="13"/>
      <c r="G2197" s="13"/>
      <c r="H2197" s="13"/>
      <c r="I2197" s="13"/>
      <c r="J2197" s="13"/>
      <c r="K2197" s="13"/>
      <c r="L2197" s="13"/>
      <c r="M2197" s="13"/>
      <c r="N2197" s="13"/>
      <c r="O2197" s="13"/>
      <c r="P2197" s="13"/>
      <c r="Q2197" s="13"/>
      <c r="R2197" s="13"/>
      <c r="S2197" s="13"/>
      <c r="T2197" s="13"/>
      <c r="U2197" s="13"/>
      <c r="V2197" s="13"/>
      <c r="W2197" s="13"/>
      <c r="X2197" s="13"/>
      <c r="Y2197" s="13"/>
      <c r="Z2197" s="13"/>
      <c r="AA2197" s="13"/>
      <c r="AB2197" s="13"/>
      <c r="AC2197" s="13"/>
      <c r="AD2197" s="13"/>
      <c r="AE2197" s="13"/>
      <c r="AF2197" s="13"/>
      <c r="AG2197" s="13"/>
      <c r="AH2197" s="13"/>
      <c r="AI2197" s="13"/>
      <c r="AJ2197" s="13"/>
      <c r="AK2197" s="13"/>
      <c r="AL2197" s="13"/>
      <c r="AM2197" s="13"/>
      <c r="AN2197" s="13"/>
      <c r="AO2197" s="13"/>
      <c r="AP2197" s="13"/>
      <c r="AQ2197" s="13"/>
      <c r="AR2197" s="13"/>
      <c r="AS2197" s="13"/>
      <c r="AT2197" s="13"/>
      <c r="AU2197" s="13"/>
      <c r="AV2197" s="13"/>
      <c r="AW2197" s="13"/>
      <c r="AX2197" s="13"/>
      <c r="AY2197" s="13"/>
      <c r="AZ2197" s="13"/>
      <c r="BA2197" s="13"/>
      <c r="BB2197" s="13"/>
      <c r="BC2197" s="13"/>
      <c r="BD2197" s="13"/>
      <c r="BE2197" s="13"/>
      <c r="BF2197" s="13"/>
      <c r="BG2197" s="13"/>
    </row>
    <row r="2198" spans="1:59" x14ac:dyDescent="0.35">
      <c r="A2198" s="13"/>
      <c r="B2198" s="13"/>
      <c r="C2198" s="13"/>
      <c r="D2198" s="13"/>
      <c r="E2198" s="13"/>
      <c r="F2198" s="13"/>
      <c r="G2198" s="13"/>
      <c r="H2198" s="13"/>
      <c r="I2198" s="13"/>
      <c r="J2198" s="13"/>
      <c r="K2198" s="13"/>
      <c r="L2198" s="13"/>
      <c r="M2198" s="13"/>
      <c r="N2198" s="13"/>
      <c r="O2198" s="13"/>
      <c r="P2198" s="13"/>
      <c r="Q2198" s="13"/>
      <c r="R2198" s="13"/>
      <c r="S2198" s="13"/>
      <c r="T2198" s="13"/>
      <c r="U2198" s="13"/>
      <c r="V2198" s="13"/>
      <c r="W2198" s="13"/>
      <c r="X2198" s="13"/>
      <c r="Y2198" s="13"/>
      <c r="Z2198" s="13"/>
      <c r="AA2198" s="13"/>
      <c r="AB2198" s="13"/>
      <c r="AC2198" s="13"/>
      <c r="AD2198" s="13"/>
      <c r="AE2198" s="13"/>
      <c r="AF2198" s="13"/>
      <c r="AG2198" s="13"/>
      <c r="AH2198" s="13"/>
      <c r="AI2198" s="13"/>
      <c r="AJ2198" s="13"/>
      <c r="AK2198" s="13"/>
      <c r="AL2198" s="13"/>
      <c r="AM2198" s="13"/>
      <c r="AN2198" s="13"/>
      <c r="AO2198" s="13"/>
      <c r="AP2198" s="13"/>
      <c r="AQ2198" s="13"/>
      <c r="AR2198" s="13"/>
      <c r="AS2198" s="13"/>
      <c r="AT2198" s="13"/>
      <c r="AU2198" s="13"/>
      <c r="AV2198" s="13"/>
      <c r="AW2198" s="13"/>
      <c r="AX2198" s="13"/>
      <c r="AY2198" s="13"/>
      <c r="AZ2198" s="13"/>
      <c r="BA2198" s="13"/>
      <c r="BB2198" s="13"/>
      <c r="BC2198" s="13"/>
      <c r="BD2198" s="13"/>
      <c r="BE2198" s="13"/>
      <c r="BF2198" s="13"/>
      <c r="BG2198" s="13"/>
    </row>
    <row r="2199" spans="1:59" x14ac:dyDescent="0.35">
      <c r="A2199" s="13"/>
      <c r="B2199" s="13"/>
      <c r="C2199" s="13"/>
      <c r="D2199" s="13"/>
      <c r="E2199" s="13"/>
      <c r="F2199" s="13"/>
      <c r="G2199" s="13"/>
      <c r="H2199" s="13"/>
      <c r="I2199" s="13"/>
      <c r="J2199" s="13"/>
      <c r="K2199" s="13"/>
      <c r="L2199" s="13"/>
      <c r="M2199" s="13"/>
      <c r="N2199" s="13"/>
      <c r="O2199" s="13"/>
      <c r="P2199" s="13"/>
      <c r="Q2199" s="13"/>
      <c r="R2199" s="13"/>
      <c r="S2199" s="13"/>
      <c r="T2199" s="13"/>
      <c r="U2199" s="13"/>
      <c r="V2199" s="13"/>
      <c r="W2199" s="13"/>
      <c r="X2199" s="13"/>
      <c r="Y2199" s="13"/>
      <c r="Z2199" s="13"/>
      <c r="AA2199" s="13"/>
      <c r="AB2199" s="13"/>
      <c r="AC2199" s="13"/>
      <c r="AD2199" s="13"/>
      <c r="AE2199" s="13"/>
      <c r="AF2199" s="13"/>
      <c r="AG2199" s="13"/>
      <c r="AH2199" s="13"/>
      <c r="AI2199" s="13"/>
      <c r="AJ2199" s="13"/>
      <c r="AK2199" s="13"/>
      <c r="AL2199" s="13"/>
      <c r="AM2199" s="13"/>
      <c r="AN2199" s="13"/>
      <c r="AO2199" s="13"/>
      <c r="AP2199" s="13"/>
      <c r="AQ2199" s="13"/>
      <c r="AR2199" s="13"/>
      <c r="AS2199" s="13"/>
      <c r="AT2199" s="13"/>
      <c r="AU2199" s="13"/>
      <c r="AV2199" s="13"/>
      <c r="AW2199" s="13"/>
      <c r="AX2199" s="13"/>
      <c r="AY2199" s="13"/>
      <c r="AZ2199" s="13"/>
      <c r="BA2199" s="13"/>
      <c r="BB2199" s="13"/>
      <c r="BC2199" s="13"/>
      <c r="BD2199" s="13"/>
      <c r="BE2199" s="13"/>
      <c r="BF2199" s="13"/>
      <c r="BG2199" s="13"/>
    </row>
    <row r="2200" spans="1:59" x14ac:dyDescent="0.35">
      <c r="A2200" s="13"/>
      <c r="B2200" s="13"/>
      <c r="C2200" s="13"/>
      <c r="D2200" s="13"/>
      <c r="E2200" s="13"/>
      <c r="F2200" s="13"/>
      <c r="G2200" s="13"/>
      <c r="H2200" s="13"/>
      <c r="I2200" s="13"/>
      <c r="J2200" s="13"/>
      <c r="K2200" s="13"/>
      <c r="L2200" s="13"/>
      <c r="M2200" s="13"/>
      <c r="N2200" s="13"/>
      <c r="O2200" s="13"/>
      <c r="P2200" s="13"/>
      <c r="Q2200" s="13"/>
      <c r="R2200" s="13"/>
      <c r="S2200" s="13"/>
      <c r="T2200" s="13"/>
      <c r="U2200" s="13"/>
      <c r="V2200" s="13"/>
      <c r="W2200" s="13"/>
      <c r="X2200" s="13"/>
      <c r="Y2200" s="13"/>
      <c r="Z2200" s="13"/>
      <c r="AA2200" s="13"/>
      <c r="AB2200" s="13"/>
      <c r="AC2200" s="13"/>
      <c r="AD2200" s="13"/>
      <c r="AE2200" s="13"/>
      <c r="AF2200" s="13"/>
      <c r="AG2200" s="13"/>
      <c r="AH2200" s="13"/>
      <c r="AI2200" s="13"/>
      <c r="AJ2200" s="13"/>
      <c r="AK2200" s="13"/>
      <c r="AL2200" s="13"/>
      <c r="AM2200" s="13"/>
      <c r="AN2200" s="13"/>
      <c r="AO2200" s="13"/>
      <c r="AP2200" s="13"/>
      <c r="AQ2200" s="13"/>
      <c r="AR2200" s="13"/>
      <c r="AS2200" s="13"/>
      <c r="AT2200" s="13"/>
      <c r="AU2200" s="13"/>
      <c r="AV2200" s="13"/>
      <c r="AW2200" s="13"/>
      <c r="AX2200" s="13"/>
      <c r="AY2200" s="13"/>
      <c r="AZ2200" s="13"/>
      <c r="BA2200" s="13"/>
      <c r="BB2200" s="13"/>
      <c r="BC2200" s="13"/>
      <c r="BD2200" s="13"/>
      <c r="BE2200" s="13"/>
      <c r="BF2200" s="13"/>
      <c r="BG2200" s="13"/>
    </row>
    <row r="2201" spans="1:59" x14ac:dyDescent="0.35">
      <c r="A2201" s="13"/>
      <c r="B2201" s="13"/>
      <c r="C2201" s="13"/>
      <c r="D2201" s="13"/>
      <c r="E2201" s="13"/>
      <c r="F2201" s="13"/>
      <c r="G2201" s="13"/>
      <c r="H2201" s="13"/>
      <c r="I2201" s="13"/>
      <c r="J2201" s="13"/>
      <c r="K2201" s="13"/>
      <c r="L2201" s="13"/>
      <c r="M2201" s="13"/>
      <c r="N2201" s="13"/>
      <c r="O2201" s="13"/>
      <c r="P2201" s="13"/>
      <c r="Q2201" s="13"/>
      <c r="R2201" s="13"/>
      <c r="S2201" s="13"/>
      <c r="T2201" s="13"/>
      <c r="U2201" s="13"/>
      <c r="V2201" s="13"/>
      <c r="W2201" s="13"/>
      <c r="X2201" s="13"/>
      <c r="Y2201" s="13"/>
      <c r="Z2201" s="13"/>
      <c r="AA2201" s="13"/>
      <c r="AB2201" s="13"/>
      <c r="AC2201" s="13"/>
      <c r="AD2201" s="13"/>
      <c r="AE2201" s="13"/>
      <c r="AF2201" s="13"/>
      <c r="AG2201" s="13"/>
      <c r="AH2201" s="13"/>
      <c r="AI2201" s="13"/>
      <c r="AJ2201" s="13"/>
      <c r="AK2201" s="13"/>
      <c r="AL2201" s="13"/>
      <c r="AM2201" s="13"/>
      <c r="AN2201" s="13"/>
      <c r="AO2201" s="13"/>
      <c r="AP2201" s="13"/>
      <c r="AQ2201" s="13"/>
      <c r="AR2201" s="13"/>
      <c r="AS2201" s="13"/>
      <c r="AT2201" s="13"/>
      <c r="AU2201" s="13"/>
      <c r="AV2201" s="13"/>
      <c r="AW2201" s="13"/>
      <c r="AX2201" s="13"/>
      <c r="AY2201" s="13"/>
      <c r="AZ2201" s="13"/>
      <c r="BA2201" s="13"/>
      <c r="BB2201" s="13"/>
      <c r="BC2201" s="13"/>
      <c r="BD2201" s="13"/>
      <c r="BE2201" s="13"/>
      <c r="BF2201" s="13"/>
      <c r="BG2201" s="13"/>
    </row>
    <row r="2202" spans="1:59" x14ac:dyDescent="0.35">
      <c r="A2202" s="13"/>
      <c r="B2202" s="13"/>
      <c r="C2202" s="13"/>
      <c r="D2202" s="13"/>
      <c r="E2202" s="13"/>
      <c r="F2202" s="13"/>
      <c r="G2202" s="13"/>
      <c r="H2202" s="13"/>
      <c r="I2202" s="13"/>
      <c r="J2202" s="13"/>
      <c r="K2202" s="13"/>
      <c r="L2202" s="13"/>
      <c r="M2202" s="13"/>
      <c r="N2202" s="13"/>
      <c r="O2202" s="13"/>
      <c r="P2202" s="13"/>
      <c r="Q2202" s="13"/>
      <c r="R2202" s="13"/>
      <c r="S2202" s="13"/>
      <c r="T2202" s="13"/>
      <c r="U2202" s="13"/>
      <c r="V2202" s="13"/>
      <c r="W2202" s="13"/>
      <c r="X2202" s="13"/>
      <c r="Y2202" s="13"/>
      <c r="Z2202" s="13"/>
      <c r="AA2202" s="13"/>
      <c r="AB2202" s="13"/>
      <c r="AC2202" s="13"/>
      <c r="AD2202" s="13"/>
      <c r="AE2202" s="13"/>
      <c r="AF2202" s="13"/>
      <c r="AG2202" s="13"/>
      <c r="AH2202" s="13"/>
      <c r="AI2202" s="13"/>
      <c r="AJ2202" s="13"/>
      <c r="AK2202" s="13"/>
      <c r="AL2202" s="13"/>
      <c r="AM2202" s="13"/>
      <c r="AN2202" s="13"/>
      <c r="AO2202" s="13"/>
      <c r="AP2202" s="13"/>
      <c r="AQ2202" s="13"/>
      <c r="AR2202" s="13"/>
      <c r="AS2202" s="13"/>
      <c r="AT2202" s="13"/>
      <c r="AU2202" s="13"/>
      <c r="AV2202" s="13"/>
      <c r="AW2202" s="13"/>
      <c r="AX2202" s="13"/>
      <c r="AY2202" s="13"/>
      <c r="AZ2202" s="13"/>
      <c r="BA2202" s="13"/>
      <c r="BB2202" s="13"/>
      <c r="BC2202" s="13"/>
      <c r="BD2202" s="13"/>
      <c r="BE2202" s="13"/>
      <c r="BF2202" s="13"/>
      <c r="BG2202" s="13"/>
    </row>
    <row r="2203" spans="1:59" x14ac:dyDescent="0.35">
      <c r="A2203" s="13"/>
      <c r="B2203" s="13"/>
      <c r="C2203" s="13"/>
      <c r="D2203" s="13"/>
      <c r="E2203" s="13"/>
      <c r="F2203" s="13"/>
      <c r="G2203" s="13"/>
      <c r="H2203" s="13"/>
      <c r="I2203" s="13"/>
      <c r="J2203" s="13"/>
      <c r="K2203" s="13"/>
      <c r="L2203" s="13"/>
      <c r="M2203" s="13"/>
      <c r="N2203" s="13"/>
      <c r="O2203" s="13"/>
      <c r="P2203" s="13"/>
      <c r="Q2203" s="13"/>
      <c r="R2203" s="13"/>
      <c r="S2203" s="13"/>
      <c r="T2203" s="13"/>
      <c r="U2203" s="13"/>
      <c r="V2203" s="13"/>
      <c r="W2203" s="13"/>
      <c r="X2203" s="13"/>
      <c r="Y2203" s="13"/>
      <c r="Z2203" s="13"/>
      <c r="AA2203" s="13"/>
      <c r="AB2203" s="13"/>
      <c r="AC2203" s="13"/>
      <c r="AD2203" s="13"/>
      <c r="AE2203" s="13"/>
      <c r="AF2203" s="13"/>
      <c r="AG2203" s="13"/>
      <c r="AH2203" s="13"/>
      <c r="AI2203" s="13"/>
      <c r="AJ2203" s="13"/>
      <c r="AK2203" s="13"/>
      <c r="AL2203" s="13"/>
      <c r="AM2203" s="13"/>
      <c r="AN2203" s="13"/>
      <c r="AO2203" s="13"/>
      <c r="AP2203" s="13"/>
      <c r="AQ2203" s="13"/>
      <c r="AR2203" s="13"/>
      <c r="AS2203" s="13"/>
      <c r="AT2203" s="13"/>
      <c r="AU2203" s="13"/>
      <c r="AV2203" s="13"/>
      <c r="AW2203" s="13"/>
      <c r="AX2203" s="13"/>
      <c r="AY2203" s="13"/>
      <c r="AZ2203" s="13"/>
      <c r="BA2203" s="13"/>
      <c r="BB2203" s="13"/>
      <c r="BC2203" s="13"/>
      <c r="BD2203" s="13"/>
      <c r="BE2203" s="13"/>
      <c r="BF2203" s="13"/>
      <c r="BG2203" s="13"/>
    </row>
    <row r="2204" spans="1:59" x14ac:dyDescent="0.35">
      <c r="A2204" s="13"/>
      <c r="B2204" s="13"/>
      <c r="C2204" s="13"/>
      <c r="D2204" s="13"/>
      <c r="E2204" s="13"/>
      <c r="F2204" s="13"/>
      <c r="G2204" s="13"/>
      <c r="H2204" s="13"/>
      <c r="I2204" s="13"/>
      <c r="J2204" s="13"/>
      <c r="K2204" s="13"/>
      <c r="L2204" s="13"/>
      <c r="M2204" s="13"/>
      <c r="N2204" s="13"/>
      <c r="O2204" s="13"/>
      <c r="P2204" s="13"/>
      <c r="Q2204" s="13"/>
      <c r="R2204" s="13"/>
      <c r="S2204" s="13"/>
      <c r="T2204" s="13"/>
      <c r="U2204" s="13"/>
      <c r="V2204" s="13"/>
      <c r="W2204" s="13"/>
      <c r="X2204" s="13"/>
      <c r="Y2204" s="13"/>
      <c r="Z2204" s="13"/>
      <c r="AA2204" s="13"/>
      <c r="AB2204" s="13"/>
      <c r="AC2204" s="13"/>
      <c r="AD2204" s="13"/>
      <c r="AE2204" s="13"/>
      <c r="AF2204" s="13"/>
      <c r="AG2204" s="13"/>
      <c r="AH2204" s="13"/>
      <c r="AI2204" s="13"/>
      <c r="AJ2204" s="13"/>
      <c r="AK2204" s="13"/>
      <c r="AL2204" s="13"/>
      <c r="AM2204" s="13"/>
      <c r="AN2204" s="13"/>
      <c r="AO2204" s="13"/>
      <c r="AP2204" s="13"/>
      <c r="AQ2204" s="13"/>
      <c r="AR2204" s="13"/>
      <c r="AS2204" s="13"/>
      <c r="AT2204" s="13"/>
      <c r="AU2204" s="13"/>
      <c r="AV2204" s="13"/>
      <c r="AW2204" s="13"/>
      <c r="AX2204" s="13"/>
      <c r="AY2204" s="13"/>
      <c r="AZ2204" s="13"/>
      <c r="BA2204" s="13"/>
      <c r="BB2204" s="13"/>
      <c r="BC2204" s="13"/>
      <c r="BD2204" s="13"/>
      <c r="BE2204" s="13"/>
      <c r="BF2204" s="13"/>
      <c r="BG2204" s="13"/>
    </row>
    <row r="2205" spans="1:59" x14ac:dyDescent="0.35">
      <c r="A2205" s="13"/>
      <c r="B2205" s="13"/>
      <c r="C2205" s="13"/>
      <c r="D2205" s="13"/>
      <c r="E2205" s="13"/>
      <c r="F2205" s="13"/>
      <c r="G2205" s="13"/>
      <c r="H2205" s="13"/>
      <c r="I2205" s="13"/>
      <c r="J2205" s="13"/>
      <c r="K2205" s="13"/>
      <c r="L2205" s="13"/>
      <c r="M2205" s="13"/>
      <c r="N2205" s="13"/>
      <c r="O2205" s="13"/>
      <c r="P2205" s="13"/>
      <c r="Q2205" s="13"/>
      <c r="R2205" s="13"/>
      <c r="S2205" s="13"/>
      <c r="T2205" s="13"/>
      <c r="U2205" s="13"/>
      <c r="V2205" s="13"/>
      <c r="W2205" s="13"/>
      <c r="X2205" s="13"/>
      <c r="Y2205" s="13"/>
      <c r="Z2205" s="13"/>
      <c r="AA2205" s="13"/>
      <c r="AB2205" s="13"/>
      <c r="AC2205" s="13"/>
      <c r="AD2205" s="13"/>
      <c r="AE2205" s="13"/>
      <c r="AF2205" s="13"/>
      <c r="AG2205" s="13"/>
      <c r="AH2205" s="13"/>
      <c r="AI2205" s="13"/>
      <c r="AJ2205" s="13"/>
      <c r="AK2205" s="13"/>
      <c r="AL2205" s="13"/>
      <c r="AM2205" s="13"/>
      <c r="AN2205" s="13"/>
      <c r="AO2205" s="13"/>
      <c r="AP2205" s="13"/>
      <c r="AQ2205" s="13"/>
      <c r="AR2205" s="13"/>
      <c r="AS2205" s="13"/>
      <c r="AT2205" s="13"/>
      <c r="AU2205" s="13"/>
      <c r="AV2205" s="13"/>
      <c r="AW2205" s="13"/>
      <c r="AX2205" s="13"/>
      <c r="AY2205" s="13"/>
      <c r="AZ2205" s="13"/>
      <c r="BA2205" s="13"/>
      <c r="BB2205" s="13"/>
      <c r="BC2205" s="13"/>
      <c r="BD2205" s="13"/>
      <c r="BE2205" s="13"/>
      <c r="BF2205" s="13"/>
      <c r="BG2205" s="13"/>
    </row>
  </sheetData>
  <conditionalFormatting sqref="B81">
    <cfRule type="expression" dxfId="432" priority="1">
      <formula>ROW()=CELL("row")</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4F5D0-D7D4-45B5-BCC0-226A98AF7F6D}">
  <sheetPr codeName="Sheet8">
    <tabColor rgb="FF663300"/>
  </sheetPr>
  <dimension ref="A29:BA156"/>
  <sheetViews>
    <sheetView zoomScale="60" zoomScaleNormal="60" workbookViewId="0">
      <selection activeCell="A141" sqref="A141:BA152"/>
    </sheetView>
  </sheetViews>
  <sheetFormatPr defaultRowHeight="14.5" x14ac:dyDescent="0.35"/>
  <cols>
    <col min="1" max="1" width="13" customWidth="1"/>
    <col min="2" max="2" width="50.54296875" bestFit="1" customWidth="1"/>
    <col min="3" max="3" width="13.36328125" customWidth="1"/>
    <col min="4" max="4" width="15.6328125" customWidth="1"/>
    <col min="5" max="5" width="11.54296875" customWidth="1"/>
    <col min="6" max="6" width="9.6328125" bestFit="1" customWidth="1"/>
    <col min="7" max="7" width="9.90625" bestFit="1" customWidth="1"/>
    <col min="10" max="22" width="8.90625" customWidth="1"/>
    <col min="23" max="23" width="8.81640625" customWidth="1"/>
    <col min="24" max="25" width="8.90625" customWidth="1"/>
    <col min="26" max="26" width="10.26953125" customWidth="1"/>
    <col min="27" max="27" width="10.1796875" customWidth="1"/>
    <col min="28" max="28" width="9.81640625" customWidth="1"/>
    <col min="29" max="29" width="9.26953125" customWidth="1"/>
    <col min="30" max="30" width="28.6328125" customWidth="1"/>
    <col min="31" max="31" width="27.453125" customWidth="1"/>
    <col min="32" max="32" width="25.90625" customWidth="1"/>
    <col min="33" max="33" width="34.90625" bestFit="1" customWidth="1"/>
    <col min="34" max="35" width="35.81640625" bestFit="1" customWidth="1"/>
    <col min="36" max="36" width="33.54296875" bestFit="1" customWidth="1"/>
    <col min="37" max="37" width="34" bestFit="1" customWidth="1"/>
    <col min="38" max="38" width="34.6328125" bestFit="1" customWidth="1"/>
    <col min="39" max="39" width="32.08984375" bestFit="1" customWidth="1"/>
    <col min="40" max="41" width="32.54296875" bestFit="1" customWidth="1"/>
    <col min="42" max="42" width="25.453125" customWidth="1"/>
    <col min="43" max="43" width="27.1796875" bestFit="1" customWidth="1"/>
    <col min="44" max="44" width="36.1796875" bestFit="1" customWidth="1"/>
    <col min="45" max="45" width="29.7265625" customWidth="1"/>
    <col min="46" max="46" width="30.7265625" customWidth="1"/>
    <col min="47" max="47" width="36.1796875" bestFit="1" customWidth="1"/>
    <col min="48" max="48" width="26.54296875" customWidth="1"/>
    <col min="49" max="50" width="27.54296875" customWidth="1"/>
    <col min="51" max="51" width="24.81640625" customWidth="1"/>
    <col min="52" max="52" width="25.90625" customWidth="1"/>
    <col min="53" max="53" width="36.1796875" bestFit="1" customWidth="1"/>
  </cols>
  <sheetData>
    <row r="29" spans="1:36" x14ac:dyDescent="0.35">
      <c r="G29" s="5">
        <v>45379</v>
      </c>
      <c r="H29" s="26">
        <v>45383</v>
      </c>
      <c r="I29" s="26">
        <v>45413</v>
      </c>
      <c r="N29" s="26">
        <v>45444</v>
      </c>
      <c r="S29" s="26">
        <v>45474</v>
      </c>
      <c r="W29" s="34" t="s">
        <v>220</v>
      </c>
      <c r="X29" s="34"/>
      <c r="AA29" s="36" t="s">
        <v>249</v>
      </c>
      <c r="AB29" s="34"/>
      <c r="AC29" s="34"/>
    </row>
    <row r="30" spans="1:36" x14ac:dyDescent="0.35">
      <c r="A30" s="105" t="s">
        <v>0</v>
      </c>
      <c r="B30" s="105" t="s">
        <v>444</v>
      </c>
      <c r="C30" s="105" t="s">
        <v>2</v>
      </c>
      <c r="D30" s="105" t="s">
        <v>3</v>
      </c>
      <c r="E30" s="105" t="s">
        <v>4</v>
      </c>
      <c r="F30" s="105" t="s">
        <v>115</v>
      </c>
      <c r="G30" s="134" t="s">
        <v>148</v>
      </c>
      <c r="H30" s="106" t="s">
        <v>106</v>
      </c>
      <c r="I30" s="135" t="s">
        <v>114</v>
      </c>
      <c r="J30" s="108" t="s">
        <v>7</v>
      </c>
      <c r="K30" s="108" t="s">
        <v>6</v>
      </c>
      <c r="L30" s="108" t="s">
        <v>135</v>
      </c>
      <c r="M30" s="108" t="s">
        <v>5</v>
      </c>
      <c r="N30" s="135" t="s">
        <v>8</v>
      </c>
      <c r="O30" s="108" t="s">
        <v>9</v>
      </c>
      <c r="P30" s="108" t="s">
        <v>10</v>
      </c>
      <c r="Q30" s="108" t="s">
        <v>11</v>
      </c>
      <c r="R30" s="108" t="s">
        <v>12</v>
      </c>
      <c r="S30" s="135" t="s">
        <v>13</v>
      </c>
      <c r="T30" s="108" t="s">
        <v>14</v>
      </c>
      <c r="U30" s="108" t="s">
        <v>144</v>
      </c>
      <c r="V30" s="108" t="s">
        <v>213</v>
      </c>
      <c r="W30" s="108" t="s">
        <v>219</v>
      </c>
      <c r="X30" s="111" t="s">
        <v>227</v>
      </c>
      <c r="Y30" s="108" t="s">
        <v>233</v>
      </c>
      <c r="Z30" s="108" t="s">
        <v>245</v>
      </c>
      <c r="AA30" s="250" t="s">
        <v>254</v>
      </c>
      <c r="AB30" s="250" t="s">
        <v>284</v>
      </c>
      <c r="AC30" s="251" t="s">
        <v>291</v>
      </c>
      <c r="AD30" s="110" t="s">
        <v>362</v>
      </c>
      <c r="AE30" s="110" t="s">
        <v>363</v>
      </c>
      <c r="AF30" s="110" t="s">
        <v>364</v>
      </c>
      <c r="AG30" s="114" t="s">
        <v>453</v>
      </c>
      <c r="AH30" s="109" t="s">
        <v>517</v>
      </c>
      <c r="AI30" s="352" t="s">
        <v>524</v>
      </c>
      <c r="AJ30" s="257" t="s">
        <v>542</v>
      </c>
    </row>
    <row r="31" spans="1:36" hidden="1" x14ac:dyDescent="0.35">
      <c r="A31" s="132" t="s">
        <v>15</v>
      </c>
      <c r="B31" s="132" t="s">
        <v>16</v>
      </c>
      <c r="C31" s="132" t="s">
        <v>99</v>
      </c>
      <c r="D31" s="132" t="s">
        <v>100</v>
      </c>
      <c r="E31" s="195" t="s">
        <v>109</v>
      </c>
      <c r="F31" s="165">
        <v>169000</v>
      </c>
      <c r="G31" s="118">
        <v>0</v>
      </c>
      <c r="H31" s="118">
        <v>0</v>
      </c>
      <c r="I31" s="118">
        <v>0</v>
      </c>
      <c r="J31" s="118">
        <v>0</v>
      </c>
      <c r="K31" s="118">
        <v>0</v>
      </c>
      <c r="L31" s="118">
        <v>0</v>
      </c>
      <c r="M31" s="118">
        <v>0</v>
      </c>
      <c r="N31" s="118">
        <v>0</v>
      </c>
      <c r="O31" s="118">
        <v>0</v>
      </c>
      <c r="P31" s="118">
        <v>0</v>
      </c>
      <c r="Q31" s="118">
        <v>0</v>
      </c>
      <c r="R31" s="118">
        <v>0</v>
      </c>
      <c r="S31" s="118">
        <v>0</v>
      </c>
      <c r="T31" s="118">
        <v>0</v>
      </c>
      <c r="U31" s="118">
        <v>0</v>
      </c>
      <c r="V31" s="118">
        <v>0</v>
      </c>
      <c r="W31" s="118">
        <v>0</v>
      </c>
      <c r="X31" s="118">
        <v>0</v>
      </c>
      <c r="Y31" s="118">
        <v>0</v>
      </c>
      <c r="Z31" s="118">
        <v>0</v>
      </c>
      <c r="AA31" s="118">
        <v>0</v>
      </c>
      <c r="AB31" s="118">
        <v>0</v>
      </c>
      <c r="AC31" s="118">
        <v>0</v>
      </c>
      <c r="AD31" s="118">
        <v>0</v>
      </c>
      <c r="AE31" s="118">
        <v>0</v>
      </c>
      <c r="AF31" s="118">
        <v>0</v>
      </c>
      <c r="AG31" s="118">
        <v>0</v>
      </c>
      <c r="AH31" s="131">
        <v>0</v>
      </c>
      <c r="AI31" s="367"/>
    </row>
    <row r="32" spans="1:36" hidden="1" x14ac:dyDescent="0.35">
      <c r="A32" s="130" t="s">
        <v>17</v>
      </c>
      <c r="B32" s="130" t="s">
        <v>18</v>
      </c>
      <c r="C32" s="130" t="s">
        <v>99</v>
      </c>
      <c r="D32" s="130" t="s">
        <v>100</v>
      </c>
      <c r="E32" s="198" t="s">
        <v>109</v>
      </c>
      <c r="F32" s="165">
        <v>99000</v>
      </c>
      <c r="G32" s="122">
        <v>0</v>
      </c>
      <c r="H32" s="122">
        <v>0</v>
      </c>
      <c r="I32" s="122">
        <v>0</v>
      </c>
      <c r="J32" s="122">
        <v>0</v>
      </c>
      <c r="K32" s="122">
        <v>0</v>
      </c>
      <c r="L32" s="122">
        <v>0</v>
      </c>
      <c r="M32" s="122">
        <v>0</v>
      </c>
      <c r="N32" s="122">
        <v>0</v>
      </c>
      <c r="O32" s="122">
        <v>0</v>
      </c>
      <c r="P32" s="122">
        <v>0</v>
      </c>
      <c r="Q32" s="122">
        <v>0</v>
      </c>
      <c r="R32" s="122">
        <v>0</v>
      </c>
      <c r="S32" s="122">
        <v>0</v>
      </c>
      <c r="T32" s="122">
        <v>0</v>
      </c>
      <c r="U32" s="122">
        <v>0</v>
      </c>
      <c r="V32" s="122">
        <v>0</v>
      </c>
      <c r="W32" s="122">
        <v>0</v>
      </c>
      <c r="X32" s="122">
        <v>0</v>
      </c>
      <c r="Y32" s="122">
        <v>0</v>
      </c>
      <c r="Z32" s="122">
        <v>0</v>
      </c>
      <c r="AA32" s="122">
        <v>0</v>
      </c>
      <c r="AB32" s="122">
        <v>0</v>
      </c>
      <c r="AC32" s="122">
        <v>0</v>
      </c>
      <c r="AD32" s="122">
        <v>0</v>
      </c>
      <c r="AE32" s="122">
        <v>0</v>
      </c>
      <c r="AF32" s="122">
        <v>0</v>
      </c>
      <c r="AG32" s="122">
        <v>0</v>
      </c>
      <c r="AH32" s="129">
        <v>0</v>
      </c>
      <c r="AI32" s="368"/>
    </row>
    <row r="33" spans="1:35" hidden="1" x14ac:dyDescent="0.35">
      <c r="A33" s="132" t="s">
        <v>19</v>
      </c>
      <c r="B33" s="132" t="s">
        <v>20</v>
      </c>
      <c r="C33" s="132" t="s">
        <v>99</v>
      </c>
      <c r="D33" s="132" t="s">
        <v>100</v>
      </c>
      <c r="E33" s="195" t="s">
        <v>109</v>
      </c>
      <c r="F33" s="165">
        <v>119000</v>
      </c>
      <c r="G33" s="118">
        <v>0</v>
      </c>
      <c r="H33" s="118">
        <v>0</v>
      </c>
      <c r="I33" s="118">
        <v>0</v>
      </c>
      <c r="J33" s="118">
        <v>0</v>
      </c>
      <c r="K33" s="118">
        <v>0</v>
      </c>
      <c r="L33" s="118">
        <v>0</v>
      </c>
      <c r="M33" s="118">
        <v>0</v>
      </c>
      <c r="N33" s="118">
        <v>0</v>
      </c>
      <c r="O33" s="118">
        <v>0</v>
      </c>
      <c r="P33" s="118">
        <v>0</v>
      </c>
      <c r="Q33" s="118">
        <v>0</v>
      </c>
      <c r="R33" s="118">
        <v>0</v>
      </c>
      <c r="S33" s="118">
        <v>0</v>
      </c>
      <c r="T33" s="118">
        <v>0</v>
      </c>
      <c r="U33" s="118">
        <v>0</v>
      </c>
      <c r="V33" s="118">
        <v>0</v>
      </c>
      <c r="W33" s="118">
        <v>0</v>
      </c>
      <c r="X33" s="118">
        <v>0</v>
      </c>
      <c r="Y33" s="118">
        <v>0</v>
      </c>
      <c r="Z33" s="118">
        <v>0</v>
      </c>
      <c r="AA33" s="118">
        <v>0</v>
      </c>
      <c r="AB33" s="118">
        <v>0</v>
      </c>
      <c r="AC33" s="118">
        <v>0</v>
      </c>
      <c r="AD33" s="118">
        <v>0</v>
      </c>
      <c r="AE33" s="118">
        <v>0</v>
      </c>
      <c r="AF33" s="118">
        <v>0</v>
      </c>
      <c r="AG33" s="118">
        <v>0</v>
      </c>
      <c r="AH33" s="117">
        <v>0</v>
      </c>
      <c r="AI33" s="367"/>
    </row>
    <row r="34" spans="1:35" hidden="1" x14ac:dyDescent="0.35">
      <c r="A34" s="130" t="s">
        <v>19</v>
      </c>
      <c r="B34" s="130" t="s">
        <v>20</v>
      </c>
      <c r="C34" s="130" t="s">
        <v>100</v>
      </c>
      <c r="D34" s="130" t="s">
        <v>100</v>
      </c>
      <c r="E34" s="198" t="s">
        <v>109</v>
      </c>
      <c r="F34" s="165">
        <v>119000</v>
      </c>
      <c r="G34" s="122">
        <v>0</v>
      </c>
      <c r="H34" s="122">
        <v>0</v>
      </c>
      <c r="I34" s="122">
        <v>0</v>
      </c>
      <c r="J34" s="122">
        <v>0</v>
      </c>
      <c r="K34" s="122">
        <v>0</v>
      </c>
      <c r="L34" s="122">
        <v>0</v>
      </c>
      <c r="M34" s="122">
        <v>0</v>
      </c>
      <c r="N34" s="122">
        <v>0</v>
      </c>
      <c r="O34" s="122">
        <v>0</v>
      </c>
      <c r="P34" s="122">
        <v>0</v>
      </c>
      <c r="Q34" s="122">
        <v>0</v>
      </c>
      <c r="R34" s="122">
        <v>0</v>
      </c>
      <c r="S34" s="122">
        <v>0</v>
      </c>
      <c r="T34" s="122">
        <v>0</v>
      </c>
      <c r="U34" s="122">
        <v>0</v>
      </c>
      <c r="V34" s="122">
        <v>0</v>
      </c>
      <c r="W34" s="122">
        <v>0</v>
      </c>
      <c r="X34" s="122">
        <v>0</v>
      </c>
      <c r="Y34" s="122">
        <v>0</v>
      </c>
      <c r="Z34" s="122">
        <v>0</v>
      </c>
      <c r="AA34" s="122">
        <v>0</v>
      </c>
      <c r="AB34" s="122">
        <v>0</v>
      </c>
      <c r="AC34" s="122">
        <v>0</v>
      </c>
      <c r="AD34" s="122">
        <v>0</v>
      </c>
      <c r="AE34" s="122">
        <v>0</v>
      </c>
      <c r="AF34" s="122">
        <v>0</v>
      </c>
      <c r="AG34" s="122">
        <v>0</v>
      </c>
      <c r="AH34" s="121">
        <v>0</v>
      </c>
      <c r="AI34" s="368"/>
    </row>
    <row r="35" spans="1:35" hidden="1" x14ac:dyDescent="0.35">
      <c r="A35" s="132" t="s">
        <v>19</v>
      </c>
      <c r="B35" s="132" t="s">
        <v>20</v>
      </c>
      <c r="C35" s="132" t="s">
        <v>99</v>
      </c>
      <c r="D35" s="132" t="s">
        <v>100</v>
      </c>
      <c r="E35" s="195" t="s">
        <v>110</v>
      </c>
      <c r="F35" s="165">
        <v>119000</v>
      </c>
      <c r="G35" s="118">
        <v>0</v>
      </c>
      <c r="H35" s="118">
        <v>0</v>
      </c>
      <c r="I35" s="118">
        <v>0</v>
      </c>
      <c r="J35" s="118">
        <v>0</v>
      </c>
      <c r="K35" s="118">
        <v>0</v>
      </c>
      <c r="L35" s="118">
        <v>0</v>
      </c>
      <c r="M35" s="118">
        <v>0</v>
      </c>
      <c r="N35" s="118">
        <v>0</v>
      </c>
      <c r="O35" s="118">
        <v>0</v>
      </c>
      <c r="P35" s="118">
        <v>0</v>
      </c>
      <c r="Q35" s="118">
        <v>0</v>
      </c>
      <c r="R35" s="118">
        <v>0</v>
      </c>
      <c r="S35" s="118">
        <v>0</v>
      </c>
      <c r="T35" s="118">
        <v>0</v>
      </c>
      <c r="U35" s="118">
        <v>0</v>
      </c>
      <c r="V35" s="118">
        <v>0</v>
      </c>
      <c r="W35" s="118">
        <v>0</v>
      </c>
      <c r="X35" s="118">
        <v>0</v>
      </c>
      <c r="Y35" s="118">
        <v>0</v>
      </c>
      <c r="Z35" s="118">
        <v>0</v>
      </c>
      <c r="AA35" s="118">
        <v>0</v>
      </c>
      <c r="AB35" s="118">
        <v>0</v>
      </c>
      <c r="AC35" s="118">
        <v>0</v>
      </c>
      <c r="AD35" s="118">
        <v>0</v>
      </c>
      <c r="AE35" s="118">
        <v>0</v>
      </c>
      <c r="AF35" s="118">
        <v>0</v>
      </c>
      <c r="AG35" s="118">
        <v>0</v>
      </c>
      <c r="AH35" s="117">
        <v>0</v>
      </c>
      <c r="AI35" s="367"/>
    </row>
    <row r="36" spans="1:35" hidden="1" x14ac:dyDescent="0.35">
      <c r="A36" s="130" t="s">
        <v>21</v>
      </c>
      <c r="B36" s="130" t="s">
        <v>22</v>
      </c>
      <c r="C36" s="130" t="s">
        <v>99</v>
      </c>
      <c r="D36" s="130" t="s">
        <v>100</v>
      </c>
      <c r="E36" s="198" t="s">
        <v>110</v>
      </c>
      <c r="F36" s="165">
        <v>169000</v>
      </c>
      <c r="G36" s="122">
        <v>0</v>
      </c>
      <c r="H36" s="122">
        <v>0</v>
      </c>
      <c r="I36" s="122">
        <v>0</v>
      </c>
      <c r="J36" s="122">
        <v>0</v>
      </c>
      <c r="K36" s="122">
        <v>0</v>
      </c>
      <c r="L36" s="122">
        <v>0</v>
      </c>
      <c r="M36" s="122">
        <v>0</v>
      </c>
      <c r="N36" s="122">
        <v>0</v>
      </c>
      <c r="O36" s="122">
        <v>0</v>
      </c>
      <c r="P36" s="122">
        <v>0</v>
      </c>
      <c r="Q36" s="122">
        <v>0</v>
      </c>
      <c r="R36" s="122">
        <v>0</v>
      </c>
      <c r="S36" s="122">
        <v>0</v>
      </c>
      <c r="T36" s="122">
        <v>0</v>
      </c>
      <c r="U36" s="122">
        <v>0</v>
      </c>
      <c r="V36" s="122">
        <v>0</v>
      </c>
      <c r="W36" s="122">
        <v>0</v>
      </c>
      <c r="X36" s="122">
        <v>0</v>
      </c>
      <c r="Y36" s="122">
        <v>0</v>
      </c>
      <c r="Z36" s="122">
        <v>0</v>
      </c>
      <c r="AA36" s="122">
        <v>0</v>
      </c>
      <c r="AB36" s="122">
        <v>0</v>
      </c>
      <c r="AC36" s="122">
        <v>0</v>
      </c>
      <c r="AD36" s="122">
        <v>0</v>
      </c>
      <c r="AE36" s="122">
        <v>0</v>
      </c>
      <c r="AF36" s="122">
        <v>0</v>
      </c>
      <c r="AG36" s="122">
        <v>0</v>
      </c>
      <c r="AH36" s="121">
        <v>0</v>
      </c>
      <c r="AI36" s="368"/>
    </row>
    <row r="37" spans="1:35" hidden="1" x14ac:dyDescent="0.35">
      <c r="A37" s="132" t="s">
        <v>21</v>
      </c>
      <c r="B37" s="132" t="s">
        <v>22</v>
      </c>
      <c r="C37" s="132" t="s">
        <v>99</v>
      </c>
      <c r="D37" s="132" t="s">
        <v>100</v>
      </c>
      <c r="E37" s="195" t="s">
        <v>109</v>
      </c>
      <c r="F37" s="165">
        <v>169000</v>
      </c>
      <c r="G37" s="118">
        <v>0</v>
      </c>
      <c r="H37" s="118">
        <v>0</v>
      </c>
      <c r="I37" s="118">
        <v>0</v>
      </c>
      <c r="J37" s="118">
        <v>0</v>
      </c>
      <c r="K37" s="118">
        <v>0</v>
      </c>
      <c r="L37" s="118">
        <v>0</v>
      </c>
      <c r="M37" s="118">
        <v>0</v>
      </c>
      <c r="N37" s="118">
        <v>0</v>
      </c>
      <c r="O37" s="118">
        <v>0</v>
      </c>
      <c r="P37" s="118">
        <v>0</v>
      </c>
      <c r="Q37" s="118">
        <v>0</v>
      </c>
      <c r="R37" s="118">
        <v>0</v>
      </c>
      <c r="S37" s="118">
        <v>0</v>
      </c>
      <c r="T37" s="118">
        <v>0</v>
      </c>
      <c r="U37" s="118">
        <v>0</v>
      </c>
      <c r="V37" s="118">
        <v>0</v>
      </c>
      <c r="W37" s="118">
        <v>0</v>
      </c>
      <c r="X37" s="118">
        <v>0</v>
      </c>
      <c r="Y37" s="118">
        <v>0</v>
      </c>
      <c r="Z37" s="118">
        <v>0</v>
      </c>
      <c r="AA37" s="118">
        <v>0</v>
      </c>
      <c r="AB37" s="118">
        <v>0</v>
      </c>
      <c r="AC37" s="118">
        <v>0</v>
      </c>
      <c r="AD37" s="118">
        <v>0</v>
      </c>
      <c r="AE37" s="118">
        <v>0</v>
      </c>
      <c r="AF37" s="118">
        <v>0</v>
      </c>
      <c r="AG37" s="118">
        <v>0</v>
      </c>
      <c r="AH37" s="117">
        <v>0</v>
      </c>
      <c r="AI37" s="367"/>
    </row>
    <row r="38" spans="1:35" hidden="1" x14ac:dyDescent="0.35">
      <c r="A38" s="130" t="s">
        <v>21</v>
      </c>
      <c r="B38" s="130" t="s">
        <v>22</v>
      </c>
      <c r="C38" s="130" t="s">
        <v>100</v>
      </c>
      <c r="D38" s="130" t="s">
        <v>100</v>
      </c>
      <c r="E38" s="198" t="s">
        <v>109</v>
      </c>
      <c r="F38" s="165">
        <v>169000</v>
      </c>
      <c r="G38" s="122">
        <v>0</v>
      </c>
      <c r="H38" s="122">
        <v>0</v>
      </c>
      <c r="I38" s="122">
        <v>0</v>
      </c>
      <c r="J38" s="122">
        <v>0</v>
      </c>
      <c r="K38" s="122">
        <v>0</v>
      </c>
      <c r="L38" s="122">
        <v>0</v>
      </c>
      <c r="M38" s="122">
        <v>0</v>
      </c>
      <c r="N38" s="122">
        <v>0</v>
      </c>
      <c r="O38" s="122">
        <v>0</v>
      </c>
      <c r="P38" s="122">
        <v>0</v>
      </c>
      <c r="Q38" s="122">
        <v>0</v>
      </c>
      <c r="R38" s="122">
        <v>0</v>
      </c>
      <c r="S38" s="122">
        <v>0</v>
      </c>
      <c r="T38" s="122">
        <v>0</v>
      </c>
      <c r="U38" s="122">
        <v>0</v>
      </c>
      <c r="V38" s="122">
        <v>0</v>
      </c>
      <c r="W38" s="122">
        <v>0</v>
      </c>
      <c r="X38" s="122">
        <v>0</v>
      </c>
      <c r="Y38" s="122">
        <v>0</v>
      </c>
      <c r="Z38" s="122">
        <v>0</v>
      </c>
      <c r="AA38" s="122">
        <v>0</v>
      </c>
      <c r="AB38" s="122">
        <v>0</v>
      </c>
      <c r="AC38" s="122">
        <v>0</v>
      </c>
      <c r="AD38" s="122">
        <v>0</v>
      </c>
      <c r="AE38" s="122">
        <v>0</v>
      </c>
      <c r="AF38" s="122">
        <v>0</v>
      </c>
      <c r="AG38" s="122">
        <v>0</v>
      </c>
      <c r="AH38" s="121">
        <v>0</v>
      </c>
      <c r="AI38" s="368"/>
    </row>
    <row r="39" spans="1:35" hidden="1" x14ac:dyDescent="0.35">
      <c r="A39" s="132" t="s">
        <v>23</v>
      </c>
      <c r="B39" s="132" t="s">
        <v>24</v>
      </c>
      <c r="C39" s="132" t="s">
        <v>99</v>
      </c>
      <c r="D39" s="132" t="s">
        <v>100</v>
      </c>
      <c r="E39" s="195" t="s">
        <v>109</v>
      </c>
      <c r="F39" s="165">
        <v>178000</v>
      </c>
      <c r="G39" s="118">
        <v>0</v>
      </c>
      <c r="H39" s="118">
        <v>0</v>
      </c>
      <c r="I39" s="118">
        <v>0</v>
      </c>
      <c r="J39" s="118">
        <v>0</v>
      </c>
      <c r="K39" s="118">
        <v>0</v>
      </c>
      <c r="L39" s="118">
        <v>0</v>
      </c>
      <c r="M39" s="118">
        <v>0</v>
      </c>
      <c r="N39" s="118">
        <v>0</v>
      </c>
      <c r="O39" s="118">
        <v>0</v>
      </c>
      <c r="P39" s="118">
        <v>0</v>
      </c>
      <c r="Q39" s="118">
        <v>0</v>
      </c>
      <c r="R39" s="118">
        <v>0</v>
      </c>
      <c r="S39" s="118">
        <v>0</v>
      </c>
      <c r="T39" s="118">
        <v>0</v>
      </c>
      <c r="U39" s="118">
        <v>0</v>
      </c>
      <c r="V39" s="118">
        <v>0</v>
      </c>
      <c r="W39" s="118">
        <v>0</v>
      </c>
      <c r="X39" s="118">
        <v>0</v>
      </c>
      <c r="Y39" s="118">
        <v>0</v>
      </c>
      <c r="Z39" s="118">
        <v>0</v>
      </c>
      <c r="AA39" s="118">
        <v>0</v>
      </c>
      <c r="AB39" s="118">
        <v>0</v>
      </c>
      <c r="AC39" s="118">
        <v>0</v>
      </c>
      <c r="AD39" s="118">
        <v>0</v>
      </c>
      <c r="AE39" s="118">
        <v>0</v>
      </c>
      <c r="AF39" s="118">
        <v>0</v>
      </c>
      <c r="AG39" s="118">
        <v>0</v>
      </c>
      <c r="AH39" s="117">
        <v>0</v>
      </c>
      <c r="AI39" s="367"/>
    </row>
    <row r="40" spans="1:35" hidden="1" x14ac:dyDescent="0.35">
      <c r="A40" s="130" t="s">
        <v>23</v>
      </c>
      <c r="B40" s="130" t="s">
        <v>24</v>
      </c>
      <c r="C40" s="130" t="s">
        <v>100</v>
      </c>
      <c r="D40" s="130" t="s">
        <v>100</v>
      </c>
      <c r="E40" s="198" t="s">
        <v>109</v>
      </c>
      <c r="F40" s="165">
        <v>178000</v>
      </c>
      <c r="G40" s="122">
        <v>0</v>
      </c>
      <c r="H40" s="122">
        <v>0</v>
      </c>
      <c r="I40" s="122">
        <v>0</v>
      </c>
      <c r="J40" s="122">
        <v>0</v>
      </c>
      <c r="K40" s="122">
        <v>0</v>
      </c>
      <c r="L40" s="122">
        <v>0</v>
      </c>
      <c r="M40" s="122">
        <v>0</v>
      </c>
      <c r="N40" s="122">
        <v>0</v>
      </c>
      <c r="O40" s="122">
        <v>0</v>
      </c>
      <c r="P40" s="122">
        <v>0</v>
      </c>
      <c r="Q40" s="122">
        <v>0</v>
      </c>
      <c r="R40" s="122">
        <v>0</v>
      </c>
      <c r="S40" s="122">
        <v>0</v>
      </c>
      <c r="T40" s="122">
        <v>0</v>
      </c>
      <c r="U40" s="122">
        <v>0</v>
      </c>
      <c r="V40" s="122">
        <v>0</v>
      </c>
      <c r="W40" s="122">
        <v>0</v>
      </c>
      <c r="X40" s="122">
        <v>0</v>
      </c>
      <c r="Y40" s="122">
        <v>0</v>
      </c>
      <c r="Z40" s="122">
        <v>0</v>
      </c>
      <c r="AA40" s="122">
        <v>0</v>
      </c>
      <c r="AB40" s="122">
        <v>0</v>
      </c>
      <c r="AC40" s="122">
        <v>0</v>
      </c>
      <c r="AD40" s="122">
        <v>0</v>
      </c>
      <c r="AE40" s="122">
        <v>0</v>
      </c>
      <c r="AF40" s="122">
        <v>0</v>
      </c>
      <c r="AG40" s="122">
        <v>0</v>
      </c>
      <c r="AH40" s="121">
        <v>0</v>
      </c>
      <c r="AI40" s="368"/>
    </row>
    <row r="41" spans="1:35" hidden="1" x14ac:dyDescent="0.35">
      <c r="A41" s="132" t="s">
        <v>25</v>
      </c>
      <c r="B41" s="132" t="s">
        <v>26</v>
      </c>
      <c r="C41" s="132" t="s">
        <v>99</v>
      </c>
      <c r="D41" s="132" t="s">
        <v>100</v>
      </c>
      <c r="E41" s="195" t="s">
        <v>109</v>
      </c>
      <c r="F41" s="165">
        <v>248000</v>
      </c>
      <c r="G41" s="118">
        <v>0</v>
      </c>
      <c r="H41" s="118">
        <v>0</v>
      </c>
      <c r="I41" s="118">
        <v>0</v>
      </c>
      <c r="J41" s="118">
        <v>0</v>
      </c>
      <c r="K41" s="118">
        <v>0</v>
      </c>
      <c r="L41" s="118">
        <v>0</v>
      </c>
      <c r="M41" s="118">
        <v>0</v>
      </c>
      <c r="N41" s="118">
        <v>0</v>
      </c>
      <c r="O41" s="118">
        <v>0</v>
      </c>
      <c r="P41" s="118">
        <v>0</v>
      </c>
      <c r="Q41" s="118">
        <v>0</v>
      </c>
      <c r="R41" s="118">
        <v>0</v>
      </c>
      <c r="S41" s="118">
        <v>0</v>
      </c>
      <c r="T41" s="118">
        <v>0</v>
      </c>
      <c r="U41" s="118">
        <v>0</v>
      </c>
      <c r="V41" s="118">
        <v>0</v>
      </c>
      <c r="W41" s="118">
        <v>0</v>
      </c>
      <c r="X41" s="118">
        <v>0</v>
      </c>
      <c r="Y41" s="118">
        <v>0</v>
      </c>
      <c r="Z41" s="118">
        <v>0</v>
      </c>
      <c r="AA41" s="118">
        <v>0</v>
      </c>
      <c r="AB41" s="118">
        <v>0</v>
      </c>
      <c r="AC41" s="118">
        <v>0</v>
      </c>
      <c r="AD41" s="118">
        <v>0</v>
      </c>
      <c r="AE41" s="118">
        <v>0</v>
      </c>
      <c r="AF41" s="118">
        <v>0</v>
      </c>
      <c r="AG41" s="118">
        <v>0</v>
      </c>
      <c r="AH41" s="117">
        <v>0</v>
      </c>
      <c r="AI41" s="367"/>
    </row>
    <row r="42" spans="1:35" hidden="1" x14ac:dyDescent="0.35">
      <c r="A42" s="130" t="s">
        <v>25</v>
      </c>
      <c r="B42" s="130" t="s">
        <v>26</v>
      </c>
      <c r="C42" s="130" t="s">
        <v>100</v>
      </c>
      <c r="D42" s="130" t="s">
        <v>100</v>
      </c>
      <c r="E42" s="198" t="s">
        <v>109</v>
      </c>
      <c r="F42" s="165">
        <v>248000</v>
      </c>
      <c r="G42" s="122">
        <v>0</v>
      </c>
      <c r="H42" s="122">
        <v>0</v>
      </c>
      <c r="I42" s="122">
        <v>0</v>
      </c>
      <c r="J42" s="122">
        <v>0</v>
      </c>
      <c r="K42" s="122">
        <v>0</v>
      </c>
      <c r="L42" s="122">
        <v>0</v>
      </c>
      <c r="M42" s="122">
        <v>0</v>
      </c>
      <c r="N42" s="122">
        <v>0</v>
      </c>
      <c r="O42" s="122">
        <v>0</v>
      </c>
      <c r="P42" s="122">
        <v>0</v>
      </c>
      <c r="Q42" s="122">
        <v>0</v>
      </c>
      <c r="R42" s="122">
        <v>0</v>
      </c>
      <c r="S42" s="122">
        <v>0</v>
      </c>
      <c r="T42" s="122">
        <v>0</v>
      </c>
      <c r="U42" s="122">
        <v>0</v>
      </c>
      <c r="V42" s="122">
        <v>0</v>
      </c>
      <c r="W42" s="122">
        <v>0</v>
      </c>
      <c r="X42" s="122">
        <v>0</v>
      </c>
      <c r="Y42" s="122">
        <v>0</v>
      </c>
      <c r="Z42" s="122">
        <v>0</v>
      </c>
      <c r="AA42" s="122">
        <v>0</v>
      </c>
      <c r="AB42" s="122">
        <v>0</v>
      </c>
      <c r="AC42" s="122">
        <v>0</v>
      </c>
      <c r="AD42" s="122">
        <v>0</v>
      </c>
      <c r="AE42" s="122">
        <v>0</v>
      </c>
      <c r="AF42" s="122">
        <v>0</v>
      </c>
      <c r="AG42" s="122">
        <v>0</v>
      </c>
      <c r="AH42" s="121">
        <v>0</v>
      </c>
      <c r="AI42" s="368"/>
    </row>
    <row r="43" spans="1:35" hidden="1" x14ac:dyDescent="0.35">
      <c r="A43" s="132" t="s">
        <v>25</v>
      </c>
      <c r="B43" s="132" t="s">
        <v>26</v>
      </c>
      <c r="C43" s="132" t="s">
        <v>100</v>
      </c>
      <c r="D43" s="132" t="s">
        <v>100</v>
      </c>
      <c r="E43" s="195" t="s">
        <v>110</v>
      </c>
      <c r="F43" s="165">
        <v>248000</v>
      </c>
      <c r="G43" s="118">
        <v>0</v>
      </c>
      <c r="H43" s="118">
        <v>0</v>
      </c>
      <c r="I43" s="118">
        <v>0</v>
      </c>
      <c r="J43" s="118">
        <v>0</v>
      </c>
      <c r="K43" s="118">
        <v>0</v>
      </c>
      <c r="L43" s="118">
        <v>0</v>
      </c>
      <c r="M43" s="118">
        <v>0</v>
      </c>
      <c r="N43" s="118">
        <v>0</v>
      </c>
      <c r="O43" s="118">
        <v>0</v>
      </c>
      <c r="P43" s="118">
        <v>0</v>
      </c>
      <c r="Q43" s="118">
        <v>0</v>
      </c>
      <c r="R43" s="118">
        <v>0</v>
      </c>
      <c r="S43" s="118">
        <v>0</v>
      </c>
      <c r="T43" s="118">
        <v>0</v>
      </c>
      <c r="U43" s="118">
        <v>0</v>
      </c>
      <c r="V43" s="118">
        <v>0</v>
      </c>
      <c r="W43" s="118">
        <v>0</v>
      </c>
      <c r="X43" s="118">
        <v>0</v>
      </c>
      <c r="Y43" s="118">
        <v>0</v>
      </c>
      <c r="Z43" s="118">
        <v>0</v>
      </c>
      <c r="AA43" s="118">
        <v>0</v>
      </c>
      <c r="AB43" s="118">
        <v>0</v>
      </c>
      <c r="AC43" s="118">
        <v>0</v>
      </c>
      <c r="AD43" s="118">
        <v>0</v>
      </c>
      <c r="AE43" s="118">
        <v>0</v>
      </c>
      <c r="AF43" s="118">
        <v>0</v>
      </c>
      <c r="AG43" s="118">
        <v>0</v>
      </c>
      <c r="AH43" s="117">
        <v>0</v>
      </c>
      <c r="AI43" s="367"/>
    </row>
    <row r="44" spans="1:35" hidden="1" x14ac:dyDescent="0.35">
      <c r="A44" s="130" t="s">
        <v>27</v>
      </c>
      <c r="B44" s="130" t="s">
        <v>28</v>
      </c>
      <c r="C44" s="130" t="s">
        <v>100</v>
      </c>
      <c r="D44" s="130" t="s">
        <v>100</v>
      </c>
      <c r="E44" s="198" t="s">
        <v>110</v>
      </c>
      <c r="F44" s="165">
        <v>11000</v>
      </c>
      <c r="G44" s="122">
        <v>0</v>
      </c>
      <c r="H44" s="122">
        <v>0</v>
      </c>
      <c r="I44" s="122">
        <v>0</v>
      </c>
      <c r="J44" s="122">
        <v>0</v>
      </c>
      <c r="K44" s="122">
        <v>0</v>
      </c>
      <c r="L44" s="122">
        <v>0</v>
      </c>
      <c r="M44" s="122">
        <v>0</v>
      </c>
      <c r="N44" s="122">
        <v>0</v>
      </c>
      <c r="O44" s="122">
        <v>0</v>
      </c>
      <c r="P44" s="122">
        <v>0</v>
      </c>
      <c r="Q44" s="122">
        <v>0</v>
      </c>
      <c r="R44" s="122">
        <v>0</v>
      </c>
      <c r="S44" s="122">
        <v>0</v>
      </c>
      <c r="T44" s="122">
        <v>0</v>
      </c>
      <c r="U44" s="122">
        <v>0</v>
      </c>
      <c r="V44" s="122">
        <v>0</v>
      </c>
      <c r="W44" s="122">
        <v>0</v>
      </c>
      <c r="X44" s="122">
        <v>0</v>
      </c>
      <c r="Y44" s="122">
        <v>0</v>
      </c>
      <c r="Z44" s="122">
        <v>0</v>
      </c>
      <c r="AA44" s="122">
        <v>0</v>
      </c>
      <c r="AB44" s="122">
        <v>0</v>
      </c>
      <c r="AC44" s="122">
        <v>0</v>
      </c>
      <c r="AD44" s="122">
        <v>0</v>
      </c>
      <c r="AE44" s="122">
        <v>0</v>
      </c>
      <c r="AF44" s="122">
        <v>0</v>
      </c>
      <c r="AG44" s="122">
        <v>0</v>
      </c>
      <c r="AH44" s="121">
        <v>0</v>
      </c>
      <c r="AI44" s="368"/>
    </row>
    <row r="45" spans="1:35" hidden="1" x14ac:dyDescent="0.35">
      <c r="A45" s="132" t="s">
        <v>27</v>
      </c>
      <c r="B45" s="132" t="s">
        <v>28</v>
      </c>
      <c r="C45" s="132" t="s">
        <v>100</v>
      </c>
      <c r="D45" s="132" t="s">
        <v>100</v>
      </c>
      <c r="E45" s="195" t="s">
        <v>109</v>
      </c>
      <c r="F45" s="165">
        <v>11000</v>
      </c>
      <c r="G45" s="118">
        <v>0</v>
      </c>
      <c r="H45" s="118">
        <v>0</v>
      </c>
      <c r="I45" s="118">
        <v>0</v>
      </c>
      <c r="J45" s="118">
        <v>0</v>
      </c>
      <c r="K45" s="118">
        <v>0</v>
      </c>
      <c r="L45" s="118">
        <v>0</v>
      </c>
      <c r="M45" s="118">
        <v>0</v>
      </c>
      <c r="N45" s="118">
        <v>0</v>
      </c>
      <c r="O45" s="118">
        <v>0</v>
      </c>
      <c r="P45" s="118">
        <v>0</v>
      </c>
      <c r="Q45" s="118">
        <v>0</v>
      </c>
      <c r="R45" s="118">
        <v>0</v>
      </c>
      <c r="S45" s="118">
        <v>0</v>
      </c>
      <c r="T45" s="118">
        <v>0</v>
      </c>
      <c r="U45" s="118">
        <v>0</v>
      </c>
      <c r="V45" s="118">
        <v>0</v>
      </c>
      <c r="W45" s="118">
        <v>0</v>
      </c>
      <c r="X45" s="118">
        <v>0</v>
      </c>
      <c r="Y45" s="118">
        <v>0</v>
      </c>
      <c r="Z45" s="118">
        <v>0</v>
      </c>
      <c r="AA45" s="118">
        <v>0</v>
      </c>
      <c r="AB45" s="118">
        <v>0</v>
      </c>
      <c r="AC45" s="118">
        <v>0</v>
      </c>
      <c r="AD45" s="118">
        <v>0</v>
      </c>
      <c r="AE45" s="118">
        <v>0</v>
      </c>
      <c r="AF45" s="118">
        <v>0</v>
      </c>
      <c r="AG45" s="118">
        <v>0</v>
      </c>
      <c r="AH45" s="117">
        <v>0</v>
      </c>
      <c r="AI45" s="367"/>
    </row>
    <row r="46" spans="1:35" hidden="1" x14ac:dyDescent="0.35">
      <c r="A46" s="130" t="s">
        <v>29</v>
      </c>
      <c r="B46" s="130" t="s">
        <v>30</v>
      </c>
      <c r="C46" s="130" t="s">
        <v>100</v>
      </c>
      <c r="D46" s="130" t="s">
        <v>100</v>
      </c>
      <c r="E46" s="198" t="s">
        <v>109</v>
      </c>
      <c r="F46" s="165">
        <v>59000</v>
      </c>
      <c r="G46" s="122">
        <v>0</v>
      </c>
      <c r="H46" s="122">
        <v>0</v>
      </c>
      <c r="I46" s="122">
        <v>0</v>
      </c>
      <c r="J46" s="122">
        <v>0</v>
      </c>
      <c r="K46" s="122">
        <v>0</v>
      </c>
      <c r="L46" s="122">
        <v>0</v>
      </c>
      <c r="M46" s="122">
        <v>0</v>
      </c>
      <c r="N46" s="122">
        <v>0</v>
      </c>
      <c r="O46" s="122">
        <v>0</v>
      </c>
      <c r="P46" s="122">
        <v>0</v>
      </c>
      <c r="Q46" s="122">
        <v>0</v>
      </c>
      <c r="R46" s="122">
        <v>0</v>
      </c>
      <c r="S46" s="122">
        <v>0</v>
      </c>
      <c r="T46" s="122">
        <v>0</v>
      </c>
      <c r="U46" s="122">
        <v>0</v>
      </c>
      <c r="V46" s="122">
        <v>0</v>
      </c>
      <c r="W46" s="122">
        <v>0</v>
      </c>
      <c r="X46" s="122">
        <v>0</v>
      </c>
      <c r="Y46" s="122">
        <v>0</v>
      </c>
      <c r="Z46" s="122">
        <v>0</v>
      </c>
      <c r="AA46" s="122">
        <v>0</v>
      </c>
      <c r="AB46" s="122">
        <v>0</v>
      </c>
      <c r="AC46" s="122">
        <v>0</v>
      </c>
      <c r="AD46" s="122">
        <v>0</v>
      </c>
      <c r="AE46" s="122">
        <v>0</v>
      </c>
      <c r="AF46" s="122">
        <v>0</v>
      </c>
      <c r="AG46" s="122">
        <v>0</v>
      </c>
      <c r="AH46" s="121">
        <v>0</v>
      </c>
      <c r="AI46" s="368"/>
    </row>
    <row r="47" spans="1:35" hidden="1" x14ac:dyDescent="0.35">
      <c r="A47" s="132" t="s">
        <v>31</v>
      </c>
      <c r="B47" s="132" t="s">
        <v>32</v>
      </c>
      <c r="C47" s="132" t="s">
        <v>100</v>
      </c>
      <c r="D47" s="132" t="s">
        <v>100</v>
      </c>
      <c r="E47" s="195" t="s">
        <v>109</v>
      </c>
      <c r="F47" s="165">
        <v>56000</v>
      </c>
      <c r="G47" s="118">
        <v>0</v>
      </c>
      <c r="H47" s="118">
        <v>0</v>
      </c>
      <c r="I47" s="118">
        <v>0</v>
      </c>
      <c r="J47" s="118">
        <v>0</v>
      </c>
      <c r="K47" s="118">
        <v>0</v>
      </c>
      <c r="L47" s="118">
        <v>0</v>
      </c>
      <c r="M47" s="118">
        <v>0</v>
      </c>
      <c r="N47" s="118">
        <v>0</v>
      </c>
      <c r="O47" s="118">
        <v>0</v>
      </c>
      <c r="P47" s="118">
        <v>0</v>
      </c>
      <c r="Q47" s="118">
        <v>0</v>
      </c>
      <c r="R47" s="118">
        <v>0</v>
      </c>
      <c r="S47" s="118">
        <v>0</v>
      </c>
      <c r="T47" s="118">
        <v>0</v>
      </c>
      <c r="U47" s="118">
        <v>0</v>
      </c>
      <c r="V47" s="118">
        <v>0</v>
      </c>
      <c r="W47" s="118">
        <v>0</v>
      </c>
      <c r="X47" s="118">
        <v>0</v>
      </c>
      <c r="Y47" s="118">
        <v>0</v>
      </c>
      <c r="Z47" s="118">
        <v>0</v>
      </c>
      <c r="AA47" s="118">
        <v>0</v>
      </c>
      <c r="AB47" s="118">
        <v>0</v>
      </c>
      <c r="AC47" s="118">
        <v>0</v>
      </c>
      <c r="AD47" s="118">
        <v>0</v>
      </c>
      <c r="AE47" s="118">
        <v>0</v>
      </c>
      <c r="AF47" s="118">
        <v>0</v>
      </c>
      <c r="AG47" s="118">
        <v>0</v>
      </c>
      <c r="AH47" s="117">
        <v>0</v>
      </c>
      <c r="AI47" s="367"/>
    </row>
    <row r="48" spans="1:35" hidden="1" x14ac:dyDescent="0.35">
      <c r="A48" s="130" t="s">
        <v>33</v>
      </c>
      <c r="B48" s="130" t="s">
        <v>34</v>
      </c>
      <c r="C48" s="130" t="s">
        <v>100</v>
      </c>
      <c r="D48" s="130" t="s">
        <v>100</v>
      </c>
      <c r="E48" s="198" t="s">
        <v>109</v>
      </c>
      <c r="F48" s="165">
        <v>56000</v>
      </c>
      <c r="G48" s="122">
        <v>0</v>
      </c>
      <c r="H48" s="122">
        <v>0</v>
      </c>
      <c r="I48" s="122">
        <v>0</v>
      </c>
      <c r="J48" s="122">
        <v>0</v>
      </c>
      <c r="K48" s="122">
        <v>0</v>
      </c>
      <c r="L48" s="122">
        <v>0</v>
      </c>
      <c r="M48" s="122">
        <v>0</v>
      </c>
      <c r="N48" s="122">
        <v>0</v>
      </c>
      <c r="O48" s="122">
        <v>0</v>
      </c>
      <c r="P48" s="122">
        <v>0</v>
      </c>
      <c r="Q48" s="122">
        <v>0</v>
      </c>
      <c r="R48" s="122">
        <v>0</v>
      </c>
      <c r="S48" s="122">
        <v>0</v>
      </c>
      <c r="T48" s="122">
        <v>0</v>
      </c>
      <c r="U48" s="122">
        <v>0</v>
      </c>
      <c r="V48" s="122">
        <v>0</v>
      </c>
      <c r="W48" s="122">
        <v>0</v>
      </c>
      <c r="X48" s="122">
        <v>0</v>
      </c>
      <c r="Y48" s="122">
        <v>0</v>
      </c>
      <c r="Z48" s="122">
        <v>0</v>
      </c>
      <c r="AA48" s="122">
        <v>0</v>
      </c>
      <c r="AB48" s="122">
        <v>0</v>
      </c>
      <c r="AC48" s="122">
        <v>0</v>
      </c>
      <c r="AD48" s="122">
        <v>0</v>
      </c>
      <c r="AE48" s="122">
        <v>0</v>
      </c>
      <c r="AF48" s="122">
        <v>0</v>
      </c>
      <c r="AG48" s="122">
        <v>0</v>
      </c>
      <c r="AH48" s="121">
        <v>0</v>
      </c>
      <c r="AI48" s="368"/>
    </row>
    <row r="49" spans="1:35" hidden="1" x14ac:dyDescent="0.35">
      <c r="A49" s="132" t="s">
        <v>116</v>
      </c>
      <c r="B49" s="132" t="s">
        <v>117</v>
      </c>
      <c r="C49" s="132" t="s">
        <v>100</v>
      </c>
      <c r="D49" s="132" t="s">
        <v>100</v>
      </c>
      <c r="E49" s="205" t="s">
        <v>109</v>
      </c>
      <c r="F49" s="206">
        <v>119000</v>
      </c>
      <c r="G49" s="118">
        <v>0</v>
      </c>
      <c r="H49" s="118">
        <v>0</v>
      </c>
      <c r="I49" s="118">
        <v>0</v>
      </c>
      <c r="J49" s="118">
        <v>0</v>
      </c>
      <c r="K49" s="118">
        <v>0</v>
      </c>
      <c r="L49" s="118">
        <v>0</v>
      </c>
      <c r="M49" s="118">
        <v>0</v>
      </c>
      <c r="N49" s="118">
        <v>0</v>
      </c>
      <c r="O49" s="118">
        <v>0</v>
      </c>
      <c r="P49" s="118">
        <v>0</v>
      </c>
      <c r="Q49" s="118">
        <v>0</v>
      </c>
      <c r="R49" s="118">
        <v>0</v>
      </c>
      <c r="S49" s="118">
        <v>0</v>
      </c>
      <c r="T49" s="118">
        <v>0</v>
      </c>
      <c r="U49" s="118">
        <v>0</v>
      </c>
      <c r="V49" s="118">
        <v>0</v>
      </c>
      <c r="W49" s="118">
        <v>0</v>
      </c>
      <c r="X49" s="118">
        <v>0</v>
      </c>
      <c r="Y49" s="118">
        <v>0</v>
      </c>
      <c r="Z49" s="118">
        <v>0</v>
      </c>
      <c r="AA49" s="118">
        <v>0</v>
      </c>
      <c r="AB49" s="118">
        <v>0</v>
      </c>
      <c r="AC49" s="118">
        <v>0</v>
      </c>
      <c r="AD49" s="118">
        <v>0</v>
      </c>
      <c r="AE49" s="118">
        <v>0</v>
      </c>
      <c r="AF49" s="118">
        <v>0</v>
      </c>
      <c r="AG49" s="118">
        <v>0</v>
      </c>
      <c r="AH49" s="117">
        <v>0</v>
      </c>
      <c r="AI49" s="367"/>
    </row>
    <row r="50" spans="1:35" hidden="1" x14ac:dyDescent="0.35">
      <c r="A50" s="130" t="s">
        <v>118</v>
      </c>
      <c r="B50" s="130" t="s">
        <v>119</v>
      </c>
      <c r="C50" s="130" t="s">
        <v>100</v>
      </c>
      <c r="D50" s="130" t="s">
        <v>100</v>
      </c>
      <c r="E50" s="207" t="s">
        <v>109</v>
      </c>
      <c r="F50" s="206">
        <v>169000</v>
      </c>
      <c r="G50" s="122">
        <v>0</v>
      </c>
      <c r="H50" s="122">
        <v>0</v>
      </c>
      <c r="I50" s="122">
        <v>0</v>
      </c>
      <c r="J50" s="122">
        <v>0</v>
      </c>
      <c r="K50" s="122">
        <v>0</v>
      </c>
      <c r="L50" s="122">
        <v>0</v>
      </c>
      <c r="M50" s="122">
        <v>0</v>
      </c>
      <c r="N50" s="122">
        <v>0</v>
      </c>
      <c r="O50" s="122">
        <v>0</v>
      </c>
      <c r="P50" s="122">
        <v>0</v>
      </c>
      <c r="Q50" s="122">
        <v>0</v>
      </c>
      <c r="R50" s="122">
        <v>0</v>
      </c>
      <c r="S50" s="122">
        <v>0</v>
      </c>
      <c r="T50" s="122">
        <v>0</v>
      </c>
      <c r="U50" s="122">
        <v>0</v>
      </c>
      <c r="V50" s="122">
        <v>0</v>
      </c>
      <c r="W50" s="122">
        <v>0</v>
      </c>
      <c r="X50" s="122">
        <v>0</v>
      </c>
      <c r="Y50" s="122">
        <v>0</v>
      </c>
      <c r="Z50" s="122">
        <v>0</v>
      </c>
      <c r="AA50" s="122">
        <v>0</v>
      </c>
      <c r="AB50" s="122">
        <v>0</v>
      </c>
      <c r="AC50" s="122">
        <v>0</v>
      </c>
      <c r="AD50" s="122">
        <v>0</v>
      </c>
      <c r="AE50" s="122">
        <v>0</v>
      </c>
      <c r="AF50" s="122">
        <v>0</v>
      </c>
      <c r="AG50" s="122">
        <v>0</v>
      </c>
      <c r="AH50" s="121">
        <v>0</v>
      </c>
      <c r="AI50" s="368"/>
    </row>
    <row r="51" spans="1:35" hidden="1" x14ac:dyDescent="0.35">
      <c r="A51" s="132" t="s">
        <v>120</v>
      </c>
      <c r="B51" s="132" t="s">
        <v>121</v>
      </c>
      <c r="C51" s="132" t="s">
        <v>100</v>
      </c>
      <c r="D51" s="132" t="s">
        <v>100</v>
      </c>
      <c r="E51" s="205" t="s">
        <v>109</v>
      </c>
      <c r="F51" s="206">
        <v>178000</v>
      </c>
      <c r="G51" s="118">
        <v>0</v>
      </c>
      <c r="H51" s="118">
        <v>0</v>
      </c>
      <c r="I51" s="118">
        <v>0</v>
      </c>
      <c r="J51" s="118">
        <v>0</v>
      </c>
      <c r="K51" s="118">
        <v>0</v>
      </c>
      <c r="L51" s="118">
        <v>0</v>
      </c>
      <c r="M51" s="118">
        <v>0</v>
      </c>
      <c r="N51" s="118">
        <v>0</v>
      </c>
      <c r="O51" s="118">
        <v>0</v>
      </c>
      <c r="P51" s="118">
        <v>0</v>
      </c>
      <c r="Q51" s="118">
        <v>0</v>
      </c>
      <c r="R51" s="118">
        <v>0</v>
      </c>
      <c r="S51" s="118">
        <v>0</v>
      </c>
      <c r="T51" s="118">
        <v>0</v>
      </c>
      <c r="U51" s="118">
        <v>0</v>
      </c>
      <c r="V51" s="118">
        <v>0</v>
      </c>
      <c r="W51" s="118">
        <v>0</v>
      </c>
      <c r="X51" s="118">
        <v>0</v>
      </c>
      <c r="Y51" s="118">
        <v>0</v>
      </c>
      <c r="Z51" s="118">
        <v>0</v>
      </c>
      <c r="AA51" s="118">
        <v>0</v>
      </c>
      <c r="AB51" s="118">
        <v>0</v>
      </c>
      <c r="AC51" s="118">
        <v>0</v>
      </c>
      <c r="AD51" s="118">
        <v>0</v>
      </c>
      <c r="AE51" s="118">
        <v>0</v>
      </c>
      <c r="AF51" s="118">
        <v>0</v>
      </c>
      <c r="AG51" s="118">
        <v>0</v>
      </c>
      <c r="AH51" s="117">
        <v>0</v>
      </c>
      <c r="AI51" s="367"/>
    </row>
    <row r="52" spans="1:35" hidden="1" x14ac:dyDescent="0.35">
      <c r="A52" s="130" t="s">
        <v>122</v>
      </c>
      <c r="B52" s="130" t="s">
        <v>123</v>
      </c>
      <c r="C52" s="130" t="s">
        <v>100</v>
      </c>
      <c r="D52" s="130" t="s">
        <v>100</v>
      </c>
      <c r="E52" s="207" t="s">
        <v>109</v>
      </c>
      <c r="F52" s="206">
        <v>248000</v>
      </c>
      <c r="G52" s="122">
        <v>0</v>
      </c>
      <c r="H52" s="122">
        <v>0</v>
      </c>
      <c r="I52" s="122">
        <v>0</v>
      </c>
      <c r="J52" s="122">
        <v>0</v>
      </c>
      <c r="K52" s="122">
        <v>0</v>
      </c>
      <c r="L52" s="122">
        <v>0</v>
      </c>
      <c r="M52" s="122">
        <v>0</v>
      </c>
      <c r="N52" s="122">
        <v>0</v>
      </c>
      <c r="O52" s="122">
        <v>0</v>
      </c>
      <c r="P52" s="122">
        <v>0</v>
      </c>
      <c r="Q52" s="122">
        <v>0</v>
      </c>
      <c r="R52" s="122">
        <v>0</v>
      </c>
      <c r="S52" s="122">
        <v>0</v>
      </c>
      <c r="T52" s="122">
        <v>0</v>
      </c>
      <c r="U52" s="122">
        <v>0</v>
      </c>
      <c r="V52" s="122">
        <v>0</v>
      </c>
      <c r="W52" s="122">
        <v>0</v>
      </c>
      <c r="X52" s="122">
        <v>0</v>
      </c>
      <c r="Y52" s="122">
        <v>0</v>
      </c>
      <c r="Z52" s="122">
        <v>0</v>
      </c>
      <c r="AA52" s="122">
        <v>0</v>
      </c>
      <c r="AB52" s="122">
        <v>0</v>
      </c>
      <c r="AC52" s="122">
        <v>0</v>
      </c>
      <c r="AD52" s="122">
        <v>0</v>
      </c>
      <c r="AE52" s="122">
        <v>0</v>
      </c>
      <c r="AF52" s="122">
        <v>0</v>
      </c>
      <c r="AG52" s="122">
        <v>0</v>
      </c>
      <c r="AH52" s="121">
        <v>0</v>
      </c>
      <c r="AI52" s="368"/>
    </row>
    <row r="53" spans="1:35" hidden="1" x14ac:dyDescent="0.35">
      <c r="A53" s="132" t="s">
        <v>124</v>
      </c>
      <c r="B53" s="132" t="s">
        <v>125</v>
      </c>
      <c r="C53" s="132" t="s">
        <v>100</v>
      </c>
      <c r="D53" s="132" t="s">
        <v>100</v>
      </c>
      <c r="E53" s="205" t="s">
        <v>109</v>
      </c>
      <c r="F53" s="206">
        <v>119000</v>
      </c>
      <c r="G53" s="118">
        <v>0</v>
      </c>
      <c r="H53" s="118">
        <v>0</v>
      </c>
      <c r="I53" s="118">
        <v>0</v>
      </c>
      <c r="J53" s="118">
        <v>0</v>
      </c>
      <c r="K53" s="118">
        <v>0</v>
      </c>
      <c r="L53" s="118">
        <v>0</v>
      </c>
      <c r="M53" s="118">
        <v>0</v>
      </c>
      <c r="N53" s="118">
        <v>0</v>
      </c>
      <c r="O53" s="118">
        <v>0</v>
      </c>
      <c r="P53" s="118">
        <v>0</v>
      </c>
      <c r="Q53" s="118">
        <v>0</v>
      </c>
      <c r="R53" s="118">
        <v>0</v>
      </c>
      <c r="S53" s="118">
        <v>0</v>
      </c>
      <c r="T53" s="118">
        <v>0</v>
      </c>
      <c r="U53" s="118">
        <v>0</v>
      </c>
      <c r="V53" s="118">
        <v>0</v>
      </c>
      <c r="W53" s="118">
        <v>0</v>
      </c>
      <c r="X53" s="118">
        <v>0</v>
      </c>
      <c r="Y53" s="118">
        <v>0</v>
      </c>
      <c r="Z53" s="118">
        <v>0</v>
      </c>
      <c r="AA53" s="118">
        <v>0</v>
      </c>
      <c r="AB53" s="118">
        <v>0</v>
      </c>
      <c r="AC53" s="118">
        <v>0</v>
      </c>
      <c r="AD53" s="118">
        <v>0</v>
      </c>
      <c r="AE53" s="118">
        <v>0</v>
      </c>
      <c r="AF53" s="118">
        <v>0</v>
      </c>
      <c r="AG53" s="118">
        <v>0</v>
      </c>
      <c r="AH53" s="117">
        <v>0</v>
      </c>
      <c r="AI53" s="367"/>
    </row>
    <row r="54" spans="1:35" hidden="1" x14ac:dyDescent="0.35">
      <c r="A54" s="130" t="s">
        <v>124</v>
      </c>
      <c r="B54" s="130" t="s">
        <v>125</v>
      </c>
      <c r="C54" s="130" t="s">
        <v>100</v>
      </c>
      <c r="D54" s="130" t="s">
        <v>100</v>
      </c>
      <c r="E54" s="207" t="s">
        <v>109</v>
      </c>
      <c r="F54" s="206">
        <v>128000</v>
      </c>
      <c r="G54" s="122">
        <v>0</v>
      </c>
      <c r="H54" s="122">
        <v>0</v>
      </c>
      <c r="I54" s="122">
        <v>0</v>
      </c>
      <c r="J54" s="122">
        <v>0</v>
      </c>
      <c r="K54" s="122">
        <v>0</v>
      </c>
      <c r="L54" s="122">
        <v>0</v>
      </c>
      <c r="M54" s="122">
        <v>0</v>
      </c>
      <c r="N54" s="122">
        <v>0</v>
      </c>
      <c r="O54" s="122">
        <v>0</v>
      </c>
      <c r="P54" s="122">
        <v>0</v>
      </c>
      <c r="Q54" s="122">
        <v>0</v>
      </c>
      <c r="R54" s="122">
        <v>0</v>
      </c>
      <c r="S54" s="122">
        <v>0</v>
      </c>
      <c r="T54" s="122">
        <v>0</v>
      </c>
      <c r="U54" s="122">
        <v>0</v>
      </c>
      <c r="V54" s="122">
        <v>0</v>
      </c>
      <c r="W54" s="122">
        <v>0</v>
      </c>
      <c r="X54" s="122">
        <v>0</v>
      </c>
      <c r="Y54" s="122">
        <v>0</v>
      </c>
      <c r="Z54" s="122">
        <v>0</v>
      </c>
      <c r="AA54" s="122">
        <v>0</v>
      </c>
      <c r="AB54" s="122">
        <v>0</v>
      </c>
      <c r="AC54" s="122">
        <v>0</v>
      </c>
      <c r="AD54" s="122">
        <v>0</v>
      </c>
      <c r="AE54" s="122">
        <v>0</v>
      </c>
      <c r="AF54" s="122">
        <v>0</v>
      </c>
      <c r="AG54" s="122">
        <v>0</v>
      </c>
      <c r="AH54" s="121">
        <v>0</v>
      </c>
      <c r="AI54" s="368"/>
    </row>
    <row r="55" spans="1:35" hidden="1" x14ac:dyDescent="0.35">
      <c r="A55" s="132" t="s">
        <v>124</v>
      </c>
      <c r="B55" s="132" t="s">
        <v>125</v>
      </c>
      <c r="C55" s="132" t="s">
        <v>100</v>
      </c>
      <c r="D55" s="132" t="s">
        <v>100</v>
      </c>
      <c r="E55" s="205" t="s">
        <v>110</v>
      </c>
      <c r="F55" s="206">
        <v>119000</v>
      </c>
      <c r="G55" s="118">
        <v>0</v>
      </c>
      <c r="H55" s="118">
        <v>0</v>
      </c>
      <c r="I55" s="118">
        <v>0</v>
      </c>
      <c r="J55" s="118">
        <v>0</v>
      </c>
      <c r="K55" s="118">
        <v>0</v>
      </c>
      <c r="L55" s="118">
        <v>0</v>
      </c>
      <c r="M55" s="118">
        <v>0</v>
      </c>
      <c r="N55" s="118">
        <v>0</v>
      </c>
      <c r="O55" s="118">
        <v>0</v>
      </c>
      <c r="P55" s="118">
        <v>0</v>
      </c>
      <c r="Q55" s="118">
        <v>0</v>
      </c>
      <c r="R55" s="118">
        <v>0</v>
      </c>
      <c r="S55" s="118">
        <v>0</v>
      </c>
      <c r="T55" s="118">
        <v>0</v>
      </c>
      <c r="U55" s="118">
        <v>0</v>
      </c>
      <c r="V55" s="118">
        <v>0</v>
      </c>
      <c r="W55" s="118">
        <v>0</v>
      </c>
      <c r="X55" s="118">
        <v>0</v>
      </c>
      <c r="Y55" s="118">
        <v>0</v>
      </c>
      <c r="Z55" s="118">
        <v>0</v>
      </c>
      <c r="AA55" s="118">
        <v>0</v>
      </c>
      <c r="AB55" s="118">
        <v>0</v>
      </c>
      <c r="AC55" s="118">
        <v>0</v>
      </c>
      <c r="AD55" s="118">
        <v>0</v>
      </c>
      <c r="AE55" s="118">
        <v>0</v>
      </c>
      <c r="AF55" s="118">
        <v>0</v>
      </c>
      <c r="AG55" s="118">
        <v>0</v>
      </c>
      <c r="AH55" s="117">
        <v>0</v>
      </c>
      <c r="AI55" s="367"/>
    </row>
    <row r="56" spans="1:35" hidden="1" x14ac:dyDescent="0.35">
      <c r="A56" s="130" t="s">
        <v>126</v>
      </c>
      <c r="B56" s="130" t="s">
        <v>127</v>
      </c>
      <c r="C56" s="130" t="s">
        <v>100</v>
      </c>
      <c r="D56" s="130" t="s">
        <v>100</v>
      </c>
      <c r="E56" s="207" t="s">
        <v>109</v>
      </c>
      <c r="F56" s="206">
        <v>169000</v>
      </c>
      <c r="G56" s="122">
        <v>0</v>
      </c>
      <c r="H56" s="122">
        <v>0</v>
      </c>
      <c r="I56" s="122">
        <v>0</v>
      </c>
      <c r="J56" s="122">
        <v>0</v>
      </c>
      <c r="K56" s="122">
        <v>0</v>
      </c>
      <c r="L56" s="122">
        <v>0</v>
      </c>
      <c r="M56" s="122">
        <v>0</v>
      </c>
      <c r="N56" s="122">
        <v>0</v>
      </c>
      <c r="O56" s="122">
        <v>0</v>
      </c>
      <c r="P56" s="122">
        <v>0</v>
      </c>
      <c r="Q56" s="122">
        <v>0</v>
      </c>
      <c r="R56" s="122">
        <v>0</v>
      </c>
      <c r="S56" s="122">
        <v>0</v>
      </c>
      <c r="T56" s="122">
        <v>0</v>
      </c>
      <c r="U56" s="122">
        <v>0</v>
      </c>
      <c r="V56" s="122">
        <v>0</v>
      </c>
      <c r="W56" s="122">
        <v>0</v>
      </c>
      <c r="X56" s="122">
        <v>0</v>
      </c>
      <c r="Y56" s="122">
        <v>0</v>
      </c>
      <c r="Z56" s="122">
        <v>0</v>
      </c>
      <c r="AA56" s="122">
        <v>0</v>
      </c>
      <c r="AB56" s="122">
        <v>0</v>
      </c>
      <c r="AC56" s="122">
        <v>0</v>
      </c>
      <c r="AD56" s="122">
        <v>0</v>
      </c>
      <c r="AE56" s="122">
        <v>0</v>
      </c>
      <c r="AF56" s="122">
        <v>0</v>
      </c>
      <c r="AG56" s="122">
        <v>0</v>
      </c>
      <c r="AH56" s="121">
        <v>0</v>
      </c>
      <c r="AI56" s="368"/>
    </row>
    <row r="57" spans="1:35" hidden="1" x14ac:dyDescent="0.35">
      <c r="A57" s="132" t="s">
        <v>126</v>
      </c>
      <c r="B57" s="132" t="s">
        <v>127</v>
      </c>
      <c r="C57" s="132" t="s">
        <v>100</v>
      </c>
      <c r="D57" s="132" t="s">
        <v>100</v>
      </c>
      <c r="E57" s="205" t="s">
        <v>109</v>
      </c>
      <c r="F57" s="206">
        <v>179000</v>
      </c>
      <c r="G57" s="118">
        <v>0</v>
      </c>
      <c r="H57" s="118">
        <v>0</v>
      </c>
      <c r="I57" s="118">
        <v>0</v>
      </c>
      <c r="J57" s="118">
        <v>0</v>
      </c>
      <c r="K57" s="118">
        <v>0</v>
      </c>
      <c r="L57" s="118">
        <v>0</v>
      </c>
      <c r="M57" s="118">
        <v>0</v>
      </c>
      <c r="N57" s="118">
        <v>0</v>
      </c>
      <c r="O57" s="118">
        <v>0</v>
      </c>
      <c r="P57" s="118">
        <v>0</v>
      </c>
      <c r="Q57" s="118">
        <v>0</v>
      </c>
      <c r="R57" s="118">
        <v>0</v>
      </c>
      <c r="S57" s="118">
        <v>0</v>
      </c>
      <c r="T57" s="118">
        <v>0</v>
      </c>
      <c r="U57" s="118">
        <v>0</v>
      </c>
      <c r="V57" s="118">
        <v>0</v>
      </c>
      <c r="W57" s="118">
        <v>0</v>
      </c>
      <c r="X57" s="118">
        <v>0</v>
      </c>
      <c r="Y57" s="118">
        <v>0</v>
      </c>
      <c r="Z57" s="118">
        <v>0</v>
      </c>
      <c r="AA57" s="118">
        <v>0</v>
      </c>
      <c r="AB57" s="118">
        <v>0</v>
      </c>
      <c r="AC57" s="118">
        <v>0</v>
      </c>
      <c r="AD57" s="118">
        <v>0</v>
      </c>
      <c r="AE57" s="118">
        <v>0</v>
      </c>
      <c r="AF57" s="118">
        <v>0</v>
      </c>
      <c r="AG57" s="118">
        <v>0</v>
      </c>
      <c r="AH57" s="117">
        <v>0</v>
      </c>
      <c r="AI57" s="367"/>
    </row>
    <row r="58" spans="1:35" hidden="1" x14ac:dyDescent="0.35">
      <c r="A58" s="130" t="s">
        <v>128</v>
      </c>
      <c r="B58" s="130" t="s">
        <v>129</v>
      </c>
      <c r="C58" s="130" t="s">
        <v>100</v>
      </c>
      <c r="D58" s="130" t="s">
        <v>100</v>
      </c>
      <c r="E58" s="207" t="s">
        <v>109</v>
      </c>
      <c r="F58" s="206">
        <v>178000</v>
      </c>
      <c r="G58" s="122">
        <v>0</v>
      </c>
      <c r="H58" s="122">
        <v>0</v>
      </c>
      <c r="I58" s="122">
        <v>0</v>
      </c>
      <c r="J58" s="122">
        <v>0</v>
      </c>
      <c r="K58" s="122">
        <v>0</v>
      </c>
      <c r="L58" s="122">
        <v>0</v>
      </c>
      <c r="M58" s="122">
        <v>0</v>
      </c>
      <c r="N58" s="122">
        <v>0</v>
      </c>
      <c r="O58" s="122">
        <v>0</v>
      </c>
      <c r="P58" s="122">
        <v>0</v>
      </c>
      <c r="Q58" s="122">
        <v>0</v>
      </c>
      <c r="R58" s="122">
        <v>0</v>
      </c>
      <c r="S58" s="122">
        <v>0</v>
      </c>
      <c r="T58" s="122">
        <v>0</v>
      </c>
      <c r="U58" s="122">
        <v>0</v>
      </c>
      <c r="V58" s="122">
        <v>0</v>
      </c>
      <c r="W58" s="122">
        <v>0</v>
      </c>
      <c r="X58" s="122">
        <v>0</v>
      </c>
      <c r="Y58" s="122">
        <v>0</v>
      </c>
      <c r="Z58" s="122">
        <v>0</v>
      </c>
      <c r="AA58" s="122">
        <v>0</v>
      </c>
      <c r="AB58" s="122">
        <v>0</v>
      </c>
      <c r="AC58" s="122">
        <v>0</v>
      </c>
      <c r="AD58" s="122">
        <v>0</v>
      </c>
      <c r="AE58" s="122">
        <v>0</v>
      </c>
      <c r="AF58" s="122">
        <v>0</v>
      </c>
      <c r="AG58" s="122">
        <v>0</v>
      </c>
      <c r="AH58" s="121">
        <v>0</v>
      </c>
      <c r="AI58" s="368"/>
    </row>
    <row r="59" spans="1:35" hidden="1" x14ac:dyDescent="0.35">
      <c r="A59" s="132" t="s">
        <v>128</v>
      </c>
      <c r="B59" s="132" t="s">
        <v>129</v>
      </c>
      <c r="C59" s="132" t="s">
        <v>100</v>
      </c>
      <c r="D59" s="132" t="s">
        <v>100</v>
      </c>
      <c r="E59" s="205" t="s">
        <v>109</v>
      </c>
      <c r="F59" s="206">
        <v>183000</v>
      </c>
      <c r="G59" s="118">
        <v>0</v>
      </c>
      <c r="H59" s="118">
        <v>0</v>
      </c>
      <c r="I59" s="118">
        <v>0</v>
      </c>
      <c r="J59" s="118">
        <v>0</v>
      </c>
      <c r="K59" s="118">
        <v>0</v>
      </c>
      <c r="L59" s="118">
        <v>0</v>
      </c>
      <c r="M59" s="118">
        <v>0</v>
      </c>
      <c r="N59" s="118">
        <v>0</v>
      </c>
      <c r="O59" s="118">
        <v>0</v>
      </c>
      <c r="P59" s="118">
        <v>0</v>
      </c>
      <c r="Q59" s="118">
        <v>0</v>
      </c>
      <c r="R59" s="118">
        <v>0</v>
      </c>
      <c r="S59" s="118">
        <v>0</v>
      </c>
      <c r="T59" s="118">
        <v>0</v>
      </c>
      <c r="U59" s="118">
        <v>0</v>
      </c>
      <c r="V59" s="118">
        <v>0</v>
      </c>
      <c r="W59" s="118">
        <v>0</v>
      </c>
      <c r="X59" s="118">
        <v>0</v>
      </c>
      <c r="Y59" s="118">
        <v>0</v>
      </c>
      <c r="Z59" s="118">
        <v>0</v>
      </c>
      <c r="AA59" s="118">
        <v>0</v>
      </c>
      <c r="AB59" s="118">
        <v>0</v>
      </c>
      <c r="AC59" s="118">
        <v>0</v>
      </c>
      <c r="AD59" s="118">
        <v>0</v>
      </c>
      <c r="AE59" s="118">
        <v>0</v>
      </c>
      <c r="AF59" s="118">
        <v>0</v>
      </c>
      <c r="AG59" s="118">
        <v>0</v>
      </c>
      <c r="AH59" s="117">
        <v>0</v>
      </c>
      <c r="AI59" s="367"/>
    </row>
    <row r="60" spans="1:35" hidden="1" x14ac:dyDescent="0.35">
      <c r="A60" s="130" t="s">
        <v>130</v>
      </c>
      <c r="B60" s="130" t="s">
        <v>131</v>
      </c>
      <c r="C60" s="130" t="s">
        <v>100</v>
      </c>
      <c r="D60" s="130" t="s">
        <v>100</v>
      </c>
      <c r="E60" s="207" t="s">
        <v>109</v>
      </c>
      <c r="F60" s="206">
        <v>248000</v>
      </c>
      <c r="G60" s="122">
        <v>0</v>
      </c>
      <c r="H60" s="122">
        <v>0</v>
      </c>
      <c r="I60" s="122">
        <v>0</v>
      </c>
      <c r="J60" s="122">
        <v>0</v>
      </c>
      <c r="K60" s="122">
        <v>0</v>
      </c>
      <c r="L60" s="122">
        <v>0</v>
      </c>
      <c r="M60" s="122">
        <v>0</v>
      </c>
      <c r="N60" s="122">
        <v>0</v>
      </c>
      <c r="O60" s="122">
        <v>0</v>
      </c>
      <c r="P60" s="122">
        <v>0</v>
      </c>
      <c r="Q60" s="122">
        <v>0</v>
      </c>
      <c r="R60" s="122">
        <v>0</v>
      </c>
      <c r="S60" s="122">
        <v>0</v>
      </c>
      <c r="T60" s="122">
        <v>0</v>
      </c>
      <c r="U60" s="122">
        <v>0</v>
      </c>
      <c r="V60" s="122">
        <v>0</v>
      </c>
      <c r="W60" s="122">
        <v>0</v>
      </c>
      <c r="X60" s="122">
        <v>0</v>
      </c>
      <c r="Y60" s="122">
        <v>0</v>
      </c>
      <c r="Z60" s="122">
        <v>0</v>
      </c>
      <c r="AA60" s="122">
        <v>0</v>
      </c>
      <c r="AB60" s="122">
        <v>0</v>
      </c>
      <c r="AC60" s="122">
        <v>0</v>
      </c>
      <c r="AD60" s="122">
        <v>0</v>
      </c>
      <c r="AE60" s="122">
        <v>0</v>
      </c>
      <c r="AF60" s="122">
        <v>0</v>
      </c>
      <c r="AG60" s="122">
        <v>0</v>
      </c>
      <c r="AH60" s="121">
        <v>0</v>
      </c>
      <c r="AI60" s="368"/>
    </row>
    <row r="61" spans="1:35" hidden="1" x14ac:dyDescent="0.35">
      <c r="A61" s="132" t="s">
        <v>130</v>
      </c>
      <c r="B61" s="132" t="s">
        <v>131</v>
      </c>
      <c r="C61" s="132" t="s">
        <v>100</v>
      </c>
      <c r="D61" s="132" t="s">
        <v>100</v>
      </c>
      <c r="E61" s="205" t="s">
        <v>109</v>
      </c>
      <c r="F61" s="206">
        <v>259000</v>
      </c>
      <c r="G61" s="118">
        <v>0</v>
      </c>
      <c r="H61" s="118">
        <v>0</v>
      </c>
      <c r="I61" s="118">
        <v>0</v>
      </c>
      <c r="J61" s="118">
        <v>0</v>
      </c>
      <c r="K61" s="118">
        <v>0</v>
      </c>
      <c r="L61" s="118">
        <v>0</v>
      </c>
      <c r="M61" s="118">
        <v>0</v>
      </c>
      <c r="N61" s="118">
        <v>0</v>
      </c>
      <c r="O61" s="118">
        <v>0</v>
      </c>
      <c r="P61" s="118">
        <v>0</v>
      </c>
      <c r="Q61" s="118">
        <v>0</v>
      </c>
      <c r="R61" s="118">
        <v>0</v>
      </c>
      <c r="S61" s="118">
        <v>0</v>
      </c>
      <c r="T61" s="118">
        <v>0</v>
      </c>
      <c r="U61" s="118">
        <v>0</v>
      </c>
      <c r="V61" s="118">
        <v>0</v>
      </c>
      <c r="W61" s="118">
        <v>0</v>
      </c>
      <c r="X61" s="118">
        <v>0</v>
      </c>
      <c r="Y61" s="118">
        <v>0</v>
      </c>
      <c r="Z61" s="118">
        <v>0</v>
      </c>
      <c r="AA61" s="118">
        <v>0</v>
      </c>
      <c r="AB61" s="118">
        <v>0</v>
      </c>
      <c r="AC61" s="118">
        <v>0</v>
      </c>
      <c r="AD61" s="118">
        <v>0</v>
      </c>
      <c r="AE61" s="118">
        <v>0</v>
      </c>
      <c r="AF61" s="118">
        <v>0</v>
      </c>
      <c r="AG61" s="118">
        <v>0</v>
      </c>
      <c r="AH61" s="117">
        <v>0</v>
      </c>
      <c r="AI61" s="367"/>
    </row>
    <row r="62" spans="1:35" hidden="1" x14ac:dyDescent="0.35">
      <c r="A62" s="130" t="s">
        <v>35</v>
      </c>
      <c r="B62" s="130" t="s">
        <v>36</v>
      </c>
      <c r="C62" s="130" t="s">
        <v>100</v>
      </c>
      <c r="D62" s="130" t="s">
        <v>100</v>
      </c>
      <c r="E62" s="198" t="s">
        <v>109</v>
      </c>
      <c r="F62" s="165">
        <v>12000</v>
      </c>
      <c r="G62" s="122">
        <v>0</v>
      </c>
      <c r="H62" s="122">
        <v>0</v>
      </c>
      <c r="I62" s="122">
        <v>0</v>
      </c>
      <c r="J62" s="122">
        <v>0</v>
      </c>
      <c r="K62" s="122">
        <v>0</v>
      </c>
      <c r="L62" s="122">
        <v>0</v>
      </c>
      <c r="M62" s="122">
        <v>0</v>
      </c>
      <c r="N62" s="122">
        <v>0</v>
      </c>
      <c r="O62" s="122">
        <v>0</v>
      </c>
      <c r="P62" s="122">
        <v>0</v>
      </c>
      <c r="Q62" s="122">
        <v>0</v>
      </c>
      <c r="R62" s="122">
        <v>0</v>
      </c>
      <c r="S62" s="122">
        <v>0</v>
      </c>
      <c r="T62" s="122">
        <v>0</v>
      </c>
      <c r="U62" s="122">
        <v>0</v>
      </c>
      <c r="V62" s="122">
        <v>0</v>
      </c>
      <c r="W62" s="122">
        <v>0</v>
      </c>
      <c r="X62" s="122">
        <v>0</v>
      </c>
      <c r="Y62" s="122">
        <v>0</v>
      </c>
      <c r="Z62" s="122">
        <v>0</v>
      </c>
      <c r="AA62" s="122">
        <v>0</v>
      </c>
      <c r="AB62" s="122">
        <v>0</v>
      </c>
      <c r="AC62" s="122">
        <v>0</v>
      </c>
      <c r="AD62" s="122">
        <v>0</v>
      </c>
      <c r="AE62" s="122">
        <v>0</v>
      </c>
      <c r="AF62" s="122">
        <v>0</v>
      </c>
      <c r="AG62" s="122">
        <v>0</v>
      </c>
      <c r="AH62" s="121">
        <v>0</v>
      </c>
      <c r="AI62" s="368"/>
    </row>
    <row r="63" spans="1:35" hidden="1" x14ac:dyDescent="0.35">
      <c r="A63" s="132" t="s">
        <v>37</v>
      </c>
      <c r="B63" s="132" t="s">
        <v>38</v>
      </c>
      <c r="C63" s="132" t="s">
        <v>100</v>
      </c>
      <c r="D63" s="132" t="s">
        <v>100</v>
      </c>
      <c r="E63" s="195" t="s">
        <v>110</v>
      </c>
      <c r="F63" s="165">
        <v>50000</v>
      </c>
      <c r="G63" s="118">
        <v>0</v>
      </c>
      <c r="H63" s="118">
        <v>0</v>
      </c>
      <c r="I63" s="118">
        <v>0</v>
      </c>
      <c r="J63" s="118">
        <v>0</v>
      </c>
      <c r="K63" s="118">
        <v>0</v>
      </c>
      <c r="L63" s="118">
        <v>0</v>
      </c>
      <c r="M63" s="118">
        <v>0</v>
      </c>
      <c r="N63" s="118">
        <v>0</v>
      </c>
      <c r="O63" s="118">
        <v>0</v>
      </c>
      <c r="P63" s="118">
        <v>0</v>
      </c>
      <c r="Q63" s="118">
        <v>0</v>
      </c>
      <c r="R63" s="118">
        <v>0</v>
      </c>
      <c r="S63" s="118">
        <v>0</v>
      </c>
      <c r="T63" s="118">
        <v>0</v>
      </c>
      <c r="U63" s="118">
        <v>0</v>
      </c>
      <c r="V63" s="118">
        <v>0</v>
      </c>
      <c r="W63" s="118">
        <v>0</v>
      </c>
      <c r="X63" s="118">
        <v>0</v>
      </c>
      <c r="Y63" s="118">
        <v>0</v>
      </c>
      <c r="Z63" s="118">
        <v>0</v>
      </c>
      <c r="AA63" s="118">
        <v>0</v>
      </c>
      <c r="AB63" s="118">
        <v>0</v>
      </c>
      <c r="AC63" s="118">
        <v>0</v>
      </c>
      <c r="AD63" s="118">
        <v>0</v>
      </c>
      <c r="AE63" s="118">
        <v>0</v>
      </c>
      <c r="AF63" s="118">
        <v>0</v>
      </c>
      <c r="AG63" s="118">
        <v>0</v>
      </c>
      <c r="AH63" s="117">
        <v>0</v>
      </c>
      <c r="AI63" s="367"/>
    </row>
    <row r="64" spans="1:35" hidden="1" x14ac:dyDescent="0.35">
      <c r="A64" s="130" t="s">
        <v>37</v>
      </c>
      <c r="B64" s="130" t="s">
        <v>38</v>
      </c>
      <c r="C64" s="130" t="s">
        <v>100</v>
      </c>
      <c r="D64" s="130" t="s">
        <v>100</v>
      </c>
      <c r="E64" s="198" t="s">
        <v>109</v>
      </c>
      <c r="F64" s="165">
        <v>50000</v>
      </c>
      <c r="G64" s="122">
        <v>0</v>
      </c>
      <c r="H64" s="122">
        <v>0</v>
      </c>
      <c r="I64" s="122">
        <v>0</v>
      </c>
      <c r="J64" s="122">
        <v>0</v>
      </c>
      <c r="K64" s="122">
        <v>0</v>
      </c>
      <c r="L64" s="122">
        <v>0</v>
      </c>
      <c r="M64" s="122">
        <v>0</v>
      </c>
      <c r="N64" s="122">
        <v>0</v>
      </c>
      <c r="O64" s="122">
        <v>0</v>
      </c>
      <c r="P64" s="122">
        <v>0</v>
      </c>
      <c r="Q64" s="122">
        <v>0</v>
      </c>
      <c r="R64" s="122">
        <v>0</v>
      </c>
      <c r="S64" s="122">
        <v>0</v>
      </c>
      <c r="T64" s="122">
        <v>0</v>
      </c>
      <c r="U64" s="122">
        <v>0</v>
      </c>
      <c r="V64" s="122">
        <v>0</v>
      </c>
      <c r="W64" s="122">
        <v>0</v>
      </c>
      <c r="X64" s="122">
        <v>0</v>
      </c>
      <c r="Y64" s="122">
        <v>0</v>
      </c>
      <c r="Z64" s="122">
        <v>0</v>
      </c>
      <c r="AA64" s="122">
        <v>0</v>
      </c>
      <c r="AB64" s="122">
        <v>0</v>
      </c>
      <c r="AC64" s="122">
        <v>0</v>
      </c>
      <c r="AD64" s="122">
        <v>0</v>
      </c>
      <c r="AE64" s="122">
        <v>0</v>
      </c>
      <c r="AF64" s="122">
        <v>0</v>
      </c>
      <c r="AG64" s="122">
        <v>0</v>
      </c>
      <c r="AH64" s="121">
        <v>0</v>
      </c>
      <c r="AI64" s="368"/>
    </row>
    <row r="65" spans="1:36" hidden="1" x14ac:dyDescent="0.35">
      <c r="A65" s="132" t="s">
        <v>39</v>
      </c>
      <c r="B65" s="132" t="s">
        <v>40</v>
      </c>
      <c r="C65" s="132" t="s">
        <v>100</v>
      </c>
      <c r="D65" s="132" t="s">
        <v>100</v>
      </c>
      <c r="E65" s="195" t="s">
        <v>109</v>
      </c>
      <c r="F65" s="165">
        <v>0</v>
      </c>
      <c r="G65" s="118">
        <v>0</v>
      </c>
      <c r="H65" s="118">
        <v>0</v>
      </c>
      <c r="I65" s="118">
        <v>0</v>
      </c>
      <c r="J65" s="118">
        <v>0</v>
      </c>
      <c r="K65" s="118">
        <v>0</v>
      </c>
      <c r="L65" s="118">
        <v>0</v>
      </c>
      <c r="M65" s="118">
        <v>0</v>
      </c>
      <c r="N65" s="118">
        <v>0</v>
      </c>
      <c r="O65" s="118">
        <v>0</v>
      </c>
      <c r="P65" s="118">
        <v>0</v>
      </c>
      <c r="Q65" s="118">
        <v>0</v>
      </c>
      <c r="R65" s="118">
        <v>0</v>
      </c>
      <c r="S65" s="118">
        <v>0</v>
      </c>
      <c r="T65" s="118">
        <v>0</v>
      </c>
      <c r="U65" s="118">
        <v>3</v>
      </c>
      <c r="V65" s="118">
        <v>1</v>
      </c>
      <c r="W65" s="118">
        <v>5</v>
      </c>
      <c r="X65" s="118">
        <v>2</v>
      </c>
      <c r="Y65" s="118">
        <v>4</v>
      </c>
      <c r="Z65" s="118">
        <v>4</v>
      </c>
      <c r="AA65" s="118">
        <v>2</v>
      </c>
      <c r="AB65" s="118">
        <v>5</v>
      </c>
      <c r="AC65" s="118">
        <v>2</v>
      </c>
      <c r="AD65" s="118">
        <v>0</v>
      </c>
      <c r="AE65" s="118">
        <v>3</v>
      </c>
      <c r="AF65" s="118">
        <v>4</v>
      </c>
      <c r="AG65" s="118">
        <v>6</v>
      </c>
      <c r="AH65" s="117">
        <v>4</v>
      </c>
      <c r="AI65" s="340">
        <v>2</v>
      </c>
      <c r="AJ65" s="258">
        <v>2</v>
      </c>
    </row>
    <row r="66" spans="1:36" hidden="1" x14ac:dyDescent="0.35">
      <c r="A66" s="130" t="s">
        <v>41</v>
      </c>
      <c r="B66" s="130" t="s">
        <v>42</v>
      </c>
      <c r="C66" s="130" t="s">
        <v>100</v>
      </c>
      <c r="D66" s="130" t="s">
        <v>100</v>
      </c>
      <c r="E66" s="198" t="s">
        <v>109</v>
      </c>
      <c r="F66" s="165">
        <v>0</v>
      </c>
      <c r="G66" s="122">
        <v>0</v>
      </c>
      <c r="H66" s="122">
        <v>0</v>
      </c>
      <c r="I66" s="122">
        <v>0</v>
      </c>
      <c r="J66" s="122">
        <v>0</v>
      </c>
      <c r="K66" s="122">
        <v>0</v>
      </c>
      <c r="L66" s="122">
        <v>0</v>
      </c>
      <c r="M66" s="122">
        <v>0</v>
      </c>
      <c r="N66" s="122">
        <v>0</v>
      </c>
      <c r="O66" s="122">
        <v>0</v>
      </c>
      <c r="P66" s="122">
        <v>0</v>
      </c>
      <c r="Q66" s="122">
        <v>0</v>
      </c>
      <c r="R66" s="122">
        <v>0</v>
      </c>
      <c r="S66" s="122">
        <v>0</v>
      </c>
      <c r="T66" s="122">
        <v>0</v>
      </c>
      <c r="U66" s="122">
        <v>3</v>
      </c>
      <c r="V66" s="122">
        <v>1</v>
      </c>
      <c r="W66" s="122">
        <v>5</v>
      </c>
      <c r="X66" s="122">
        <v>2</v>
      </c>
      <c r="Y66" s="122">
        <v>4</v>
      </c>
      <c r="Z66" s="122">
        <v>4</v>
      </c>
      <c r="AA66" s="122">
        <v>2</v>
      </c>
      <c r="AB66" s="122">
        <v>4</v>
      </c>
      <c r="AC66" s="122">
        <v>2</v>
      </c>
      <c r="AD66" s="122">
        <v>0</v>
      </c>
      <c r="AE66" s="122">
        <v>0</v>
      </c>
      <c r="AF66" s="122">
        <v>0</v>
      </c>
      <c r="AG66" s="122">
        <v>0</v>
      </c>
      <c r="AH66" s="121">
        <v>0</v>
      </c>
      <c r="AI66" s="368"/>
    </row>
    <row r="67" spans="1:36" hidden="1" x14ac:dyDescent="0.35">
      <c r="A67" s="132" t="s">
        <v>41</v>
      </c>
      <c r="B67" s="132" t="s">
        <v>392</v>
      </c>
      <c r="C67" s="132" t="s">
        <v>100</v>
      </c>
      <c r="D67" s="132" t="s">
        <v>100</v>
      </c>
      <c r="E67" s="195" t="s">
        <v>109</v>
      </c>
      <c r="F67" s="165">
        <v>0</v>
      </c>
      <c r="G67" s="118">
        <v>0</v>
      </c>
      <c r="H67" s="118">
        <v>0</v>
      </c>
      <c r="I67" s="118">
        <v>0</v>
      </c>
      <c r="J67" s="118">
        <v>0</v>
      </c>
      <c r="K67" s="118">
        <v>0</v>
      </c>
      <c r="L67" s="118">
        <v>0</v>
      </c>
      <c r="M67" s="118">
        <v>0</v>
      </c>
      <c r="N67" s="118">
        <v>0</v>
      </c>
      <c r="O67" s="118">
        <v>0</v>
      </c>
      <c r="P67" s="118">
        <v>0</v>
      </c>
      <c r="Q67" s="118">
        <v>0</v>
      </c>
      <c r="R67" s="118">
        <v>0</v>
      </c>
      <c r="S67" s="118">
        <v>0</v>
      </c>
      <c r="T67" s="118">
        <v>0</v>
      </c>
      <c r="U67" s="118">
        <v>0</v>
      </c>
      <c r="V67" s="118">
        <v>0</v>
      </c>
      <c r="W67" s="118">
        <v>0</v>
      </c>
      <c r="X67" s="118">
        <v>0</v>
      </c>
      <c r="Y67" s="118">
        <v>0</v>
      </c>
      <c r="Z67" s="118">
        <v>0</v>
      </c>
      <c r="AA67" s="118">
        <v>0</v>
      </c>
      <c r="AB67" s="118">
        <v>0</v>
      </c>
      <c r="AC67" s="118">
        <v>0</v>
      </c>
      <c r="AD67" s="118">
        <v>0</v>
      </c>
      <c r="AE67" s="118">
        <v>0</v>
      </c>
      <c r="AF67" s="118">
        <v>1</v>
      </c>
      <c r="AG67" s="118">
        <v>1</v>
      </c>
      <c r="AH67" s="117">
        <v>0</v>
      </c>
      <c r="AI67" s="367"/>
    </row>
    <row r="68" spans="1:36" hidden="1" x14ac:dyDescent="0.35">
      <c r="A68" s="130" t="s">
        <v>41</v>
      </c>
      <c r="B68" s="130" t="s">
        <v>389</v>
      </c>
      <c r="C68" s="130" t="s">
        <v>100</v>
      </c>
      <c r="D68" s="130" t="s">
        <v>100</v>
      </c>
      <c r="E68" s="198" t="s">
        <v>109</v>
      </c>
      <c r="F68" s="165">
        <v>0</v>
      </c>
      <c r="G68" s="122">
        <v>0</v>
      </c>
      <c r="H68" s="122">
        <v>0</v>
      </c>
      <c r="I68" s="122">
        <v>0</v>
      </c>
      <c r="J68" s="122">
        <v>0</v>
      </c>
      <c r="K68" s="122">
        <v>0</v>
      </c>
      <c r="L68" s="122">
        <v>0</v>
      </c>
      <c r="M68" s="122">
        <v>0</v>
      </c>
      <c r="N68" s="122">
        <v>0</v>
      </c>
      <c r="O68" s="122">
        <v>0</v>
      </c>
      <c r="P68" s="122">
        <v>0</v>
      </c>
      <c r="Q68" s="122">
        <v>0</v>
      </c>
      <c r="R68" s="122">
        <v>0</v>
      </c>
      <c r="S68" s="122">
        <v>0</v>
      </c>
      <c r="T68" s="122">
        <v>0</v>
      </c>
      <c r="U68" s="122">
        <v>0</v>
      </c>
      <c r="V68" s="122">
        <v>0</v>
      </c>
      <c r="W68" s="122">
        <v>0</v>
      </c>
      <c r="X68" s="122">
        <v>0</v>
      </c>
      <c r="Y68" s="122">
        <v>0</v>
      </c>
      <c r="Z68" s="122">
        <v>0</v>
      </c>
      <c r="AA68" s="122">
        <v>0</v>
      </c>
      <c r="AB68" s="122">
        <v>0</v>
      </c>
      <c r="AC68" s="122">
        <v>0</v>
      </c>
      <c r="AD68" s="122">
        <v>0</v>
      </c>
      <c r="AE68" s="122">
        <v>0</v>
      </c>
      <c r="AF68" s="122">
        <v>1</v>
      </c>
      <c r="AG68" s="122">
        <v>2</v>
      </c>
      <c r="AH68" s="121">
        <v>1</v>
      </c>
      <c r="AI68" s="368"/>
      <c r="AJ68" s="319">
        <v>1</v>
      </c>
    </row>
    <row r="69" spans="1:36" hidden="1" x14ac:dyDescent="0.35">
      <c r="A69" s="132" t="s">
        <v>41</v>
      </c>
      <c r="B69" s="132" t="s">
        <v>391</v>
      </c>
      <c r="C69" s="132" t="s">
        <v>100</v>
      </c>
      <c r="D69" s="132" t="s">
        <v>100</v>
      </c>
      <c r="E69" s="195" t="s">
        <v>109</v>
      </c>
      <c r="F69" s="165">
        <v>0</v>
      </c>
      <c r="G69" s="118">
        <v>0</v>
      </c>
      <c r="H69" s="118">
        <v>0</v>
      </c>
      <c r="I69" s="118">
        <v>0</v>
      </c>
      <c r="J69" s="118">
        <v>0</v>
      </c>
      <c r="K69" s="118">
        <v>0</v>
      </c>
      <c r="L69" s="118">
        <v>0</v>
      </c>
      <c r="M69" s="118">
        <v>0</v>
      </c>
      <c r="N69" s="118">
        <v>0</v>
      </c>
      <c r="O69" s="118">
        <v>0</v>
      </c>
      <c r="P69" s="118">
        <v>0</v>
      </c>
      <c r="Q69" s="118">
        <v>0</v>
      </c>
      <c r="R69" s="118">
        <v>0</v>
      </c>
      <c r="S69" s="118">
        <v>0</v>
      </c>
      <c r="T69" s="118">
        <v>0</v>
      </c>
      <c r="U69" s="118">
        <v>0</v>
      </c>
      <c r="V69" s="118">
        <v>0</v>
      </c>
      <c r="W69" s="118">
        <v>0</v>
      </c>
      <c r="X69" s="118">
        <v>0</v>
      </c>
      <c r="Y69" s="118">
        <v>0</v>
      </c>
      <c r="Z69" s="118">
        <v>0</v>
      </c>
      <c r="AA69" s="118">
        <v>0</v>
      </c>
      <c r="AB69" s="118">
        <v>0</v>
      </c>
      <c r="AC69" s="118">
        <v>0</v>
      </c>
      <c r="AD69" s="118">
        <v>0</v>
      </c>
      <c r="AE69" s="118">
        <v>2</v>
      </c>
      <c r="AF69" s="118">
        <v>1</v>
      </c>
      <c r="AG69" s="118">
        <v>2</v>
      </c>
      <c r="AH69" s="117">
        <v>1</v>
      </c>
      <c r="AI69" s="340">
        <v>1</v>
      </c>
      <c r="AJ69" s="258">
        <v>1</v>
      </c>
    </row>
    <row r="70" spans="1:36" hidden="1" x14ac:dyDescent="0.35">
      <c r="A70" s="130" t="s">
        <v>41</v>
      </c>
      <c r="B70" s="130" t="s">
        <v>390</v>
      </c>
      <c r="C70" s="130" t="s">
        <v>100</v>
      </c>
      <c r="D70" s="130" t="s">
        <v>100</v>
      </c>
      <c r="E70" s="198" t="s">
        <v>109</v>
      </c>
      <c r="F70" s="165">
        <v>0</v>
      </c>
      <c r="G70" s="122">
        <v>0</v>
      </c>
      <c r="H70" s="122">
        <v>0</v>
      </c>
      <c r="I70" s="122">
        <v>0</v>
      </c>
      <c r="J70" s="122">
        <v>0</v>
      </c>
      <c r="K70" s="122">
        <v>0</v>
      </c>
      <c r="L70" s="122">
        <v>0</v>
      </c>
      <c r="M70" s="122">
        <v>0</v>
      </c>
      <c r="N70" s="122">
        <v>0</v>
      </c>
      <c r="O70" s="122">
        <v>0</v>
      </c>
      <c r="P70" s="122">
        <v>0</v>
      </c>
      <c r="Q70" s="122">
        <v>0</v>
      </c>
      <c r="R70" s="122">
        <v>0</v>
      </c>
      <c r="S70" s="122">
        <v>0</v>
      </c>
      <c r="T70" s="122">
        <v>0</v>
      </c>
      <c r="U70" s="122">
        <v>0</v>
      </c>
      <c r="V70" s="122">
        <v>0</v>
      </c>
      <c r="W70" s="122">
        <v>0</v>
      </c>
      <c r="X70" s="122">
        <v>0</v>
      </c>
      <c r="Y70" s="122">
        <v>0</v>
      </c>
      <c r="Z70" s="122">
        <v>0</v>
      </c>
      <c r="AA70" s="122">
        <v>0</v>
      </c>
      <c r="AB70" s="122">
        <v>0</v>
      </c>
      <c r="AC70" s="122">
        <v>0</v>
      </c>
      <c r="AD70" s="122">
        <v>0</v>
      </c>
      <c r="AE70" s="122">
        <v>1</v>
      </c>
      <c r="AF70" s="122">
        <v>1</v>
      </c>
      <c r="AG70" s="122">
        <v>1</v>
      </c>
      <c r="AH70" s="121">
        <v>2</v>
      </c>
      <c r="AI70" s="341">
        <v>1</v>
      </c>
    </row>
    <row r="71" spans="1:36" hidden="1" x14ac:dyDescent="0.35">
      <c r="A71" s="132" t="s">
        <v>41</v>
      </c>
      <c r="B71" s="132" t="s">
        <v>398</v>
      </c>
      <c r="C71" s="132" t="s">
        <v>100</v>
      </c>
      <c r="D71" s="132" t="s">
        <v>100</v>
      </c>
      <c r="E71" s="195" t="s">
        <v>109</v>
      </c>
      <c r="F71" s="165">
        <v>0</v>
      </c>
      <c r="G71" s="118">
        <v>0</v>
      </c>
      <c r="H71" s="118">
        <v>0</v>
      </c>
      <c r="I71" s="118">
        <v>0</v>
      </c>
      <c r="J71" s="118">
        <v>0</v>
      </c>
      <c r="K71" s="118">
        <v>0</v>
      </c>
      <c r="L71" s="118">
        <v>0</v>
      </c>
      <c r="M71" s="118">
        <v>0</v>
      </c>
      <c r="N71" s="118">
        <v>0</v>
      </c>
      <c r="O71" s="118">
        <v>0</v>
      </c>
      <c r="P71" s="118">
        <v>0</v>
      </c>
      <c r="Q71" s="118">
        <v>0</v>
      </c>
      <c r="R71" s="118">
        <v>0</v>
      </c>
      <c r="S71" s="118">
        <v>0</v>
      </c>
      <c r="T71" s="118">
        <v>0</v>
      </c>
      <c r="U71" s="118">
        <v>0</v>
      </c>
      <c r="V71" s="118">
        <v>0</v>
      </c>
      <c r="W71" s="118">
        <v>0</v>
      </c>
      <c r="X71" s="118">
        <v>0</v>
      </c>
      <c r="Y71" s="118">
        <v>0</v>
      </c>
      <c r="Z71" s="118">
        <v>0</v>
      </c>
      <c r="AA71" s="118">
        <v>0</v>
      </c>
      <c r="AB71" s="118">
        <v>0</v>
      </c>
      <c r="AC71" s="118">
        <v>0</v>
      </c>
      <c r="AD71" s="118">
        <v>0</v>
      </c>
      <c r="AE71" s="118">
        <v>0</v>
      </c>
      <c r="AF71" s="118">
        <v>0</v>
      </c>
      <c r="AG71" s="118">
        <v>0</v>
      </c>
      <c r="AH71" s="117">
        <v>0</v>
      </c>
      <c r="AI71" s="367"/>
    </row>
    <row r="72" spans="1:36" hidden="1" x14ac:dyDescent="0.35">
      <c r="A72" s="130" t="s">
        <v>43</v>
      </c>
      <c r="B72" s="130" t="s">
        <v>44</v>
      </c>
      <c r="C72" s="130" t="s">
        <v>100</v>
      </c>
      <c r="D72" s="130" t="s">
        <v>100</v>
      </c>
      <c r="E72" s="198" t="s">
        <v>109</v>
      </c>
      <c r="F72" s="165">
        <v>14000</v>
      </c>
      <c r="G72" s="122">
        <v>0</v>
      </c>
      <c r="H72" s="122">
        <v>0</v>
      </c>
      <c r="I72" s="122">
        <v>0</v>
      </c>
      <c r="J72" s="122">
        <v>0</v>
      </c>
      <c r="K72" s="122">
        <v>0</v>
      </c>
      <c r="L72" s="122">
        <v>0</v>
      </c>
      <c r="M72" s="122">
        <v>0</v>
      </c>
      <c r="N72" s="122">
        <v>0</v>
      </c>
      <c r="O72" s="122">
        <v>0</v>
      </c>
      <c r="P72" s="122">
        <v>0</v>
      </c>
      <c r="Q72" s="122">
        <v>0</v>
      </c>
      <c r="R72" s="122">
        <v>0</v>
      </c>
      <c r="S72" s="122">
        <v>0</v>
      </c>
      <c r="T72" s="122">
        <v>0</v>
      </c>
      <c r="U72" s="122">
        <v>0</v>
      </c>
      <c r="V72" s="122">
        <v>0</v>
      </c>
      <c r="W72" s="122">
        <v>0</v>
      </c>
      <c r="X72" s="122">
        <v>0</v>
      </c>
      <c r="Y72" s="122">
        <v>0</v>
      </c>
      <c r="Z72" s="122">
        <v>0</v>
      </c>
      <c r="AA72" s="122">
        <v>0</v>
      </c>
      <c r="AB72" s="122">
        <v>0</v>
      </c>
      <c r="AC72" s="122">
        <v>0</v>
      </c>
      <c r="AD72" s="122">
        <v>0</v>
      </c>
      <c r="AE72" s="122">
        <v>0</v>
      </c>
      <c r="AF72" s="122">
        <v>0</v>
      </c>
      <c r="AG72" s="122">
        <v>0</v>
      </c>
      <c r="AH72" s="121">
        <v>0</v>
      </c>
      <c r="AI72" s="368"/>
    </row>
    <row r="73" spans="1:36" hidden="1" x14ac:dyDescent="0.35">
      <c r="A73" s="132" t="s">
        <v>43</v>
      </c>
      <c r="B73" s="132" t="s">
        <v>44</v>
      </c>
      <c r="C73" s="132" t="s">
        <v>100</v>
      </c>
      <c r="D73" s="132" t="s">
        <v>100</v>
      </c>
      <c r="E73" s="195" t="s">
        <v>110</v>
      </c>
      <c r="F73" s="165">
        <v>14000</v>
      </c>
      <c r="G73" s="118">
        <v>0</v>
      </c>
      <c r="H73" s="118">
        <v>0</v>
      </c>
      <c r="I73" s="118">
        <v>0</v>
      </c>
      <c r="J73" s="118">
        <v>0</v>
      </c>
      <c r="K73" s="118">
        <v>0</v>
      </c>
      <c r="L73" s="118">
        <v>0</v>
      </c>
      <c r="M73" s="118">
        <v>0</v>
      </c>
      <c r="N73" s="118">
        <v>0</v>
      </c>
      <c r="O73" s="118">
        <v>0</v>
      </c>
      <c r="P73" s="118">
        <v>0</v>
      </c>
      <c r="Q73" s="118">
        <v>0</v>
      </c>
      <c r="R73" s="118">
        <v>0</v>
      </c>
      <c r="S73" s="118">
        <v>0</v>
      </c>
      <c r="T73" s="118">
        <v>0</v>
      </c>
      <c r="U73" s="118">
        <v>0</v>
      </c>
      <c r="V73" s="118">
        <v>0</v>
      </c>
      <c r="W73" s="118">
        <v>0</v>
      </c>
      <c r="X73" s="118">
        <v>0</v>
      </c>
      <c r="Y73" s="118">
        <v>0</v>
      </c>
      <c r="Z73" s="118">
        <v>0</v>
      </c>
      <c r="AA73" s="118">
        <v>0</v>
      </c>
      <c r="AB73" s="118">
        <v>0</v>
      </c>
      <c r="AC73" s="118">
        <v>0</v>
      </c>
      <c r="AD73" s="118">
        <v>0</v>
      </c>
      <c r="AE73" s="118">
        <v>0</v>
      </c>
      <c r="AF73" s="118">
        <v>0</v>
      </c>
      <c r="AG73" s="118">
        <v>0</v>
      </c>
      <c r="AH73" s="117">
        <v>0</v>
      </c>
      <c r="AI73" s="367"/>
    </row>
    <row r="74" spans="1:36" hidden="1" x14ac:dyDescent="0.35">
      <c r="A74" s="130" t="s">
        <v>45</v>
      </c>
      <c r="B74" s="130" t="s">
        <v>46</v>
      </c>
      <c r="C74" s="130" t="s">
        <v>100</v>
      </c>
      <c r="D74" s="130" t="s">
        <v>100</v>
      </c>
      <c r="E74" s="198" t="s">
        <v>109</v>
      </c>
      <c r="F74" s="165">
        <v>0</v>
      </c>
      <c r="G74" s="122">
        <v>0</v>
      </c>
      <c r="H74" s="122">
        <v>0</v>
      </c>
      <c r="I74" s="122">
        <v>0</v>
      </c>
      <c r="J74" s="122">
        <v>0</v>
      </c>
      <c r="K74" s="122">
        <v>0</v>
      </c>
      <c r="L74" s="122">
        <v>0</v>
      </c>
      <c r="M74" s="122">
        <v>0</v>
      </c>
      <c r="N74" s="122">
        <v>0</v>
      </c>
      <c r="O74" s="122">
        <v>0</v>
      </c>
      <c r="P74" s="122">
        <v>0</v>
      </c>
      <c r="Q74" s="122">
        <v>0</v>
      </c>
      <c r="R74" s="122">
        <v>0</v>
      </c>
      <c r="S74" s="122">
        <v>0</v>
      </c>
      <c r="T74" s="122">
        <v>0</v>
      </c>
      <c r="U74" s="122">
        <v>0</v>
      </c>
      <c r="V74" s="122">
        <v>0</v>
      </c>
      <c r="W74" s="122">
        <v>0</v>
      </c>
      <c r="X74" s="122">
        <v>0</v>
      </c>
      <c r="Y74" s="122">
        <v>0</v>
      </c>
      <c r="Z74" s="122">
        <v>0</v>
      </c>
      <c r="AA74" s="122">
        <v>0</v>
      </c>
      <c r="AB74" s="122">
        <v>0</v>
      </c>
      <c r="AC74" s="122">
        <v>0</v>
      </c>
      <c r="AD74" s="122">
        <v>0</v>
      </c>
      <c r="AE74" s="122">
        <v>0</v>
      </c>
      <c r="AF74" s="122">
        <v>0</v>
      </c>
      <c r="AG74" s="122">
        <v>0</v>
      </c>
      <c r="AH74" s="121">
        <v>0</v>
      </c>
      <c r="AI74" s="368"/>
    </row>
    <row r="75" spans="1:36" hidden="1" x14ac:dyDescent="0.35">
      <c r="A75" s="132" t="s">
        <v>47</v>
      </c>
      <c r="B75" s="132" t="s">
        <v>48</v>
      </c>
      <c r="C75" s="132" t="s">
        <v>100</v>
      </c>
      <c r="D75" s="132" t="s">
        <v>100</v>
      </c>
      <c r="E75" s="195" t="s">
        <v>109</v>
      </c>
      <c r="F75" s="165">
        <v>90000</v>
      </c>
      <c r="G75" s="118">
        <v>0</v>
      </c>
      <c r="H75" s="118">
        <v>0</v>
      </c>
      <c r="I75" s="118">
        <v>0</v>
      </c>
      <c r="J75" s="118">
        <v>0</v>
      </c>
      <c r="K75" s="118">
        <v>0</v>
      </c>
      <c r="L75" s="118">
        <v>0</v>
      </c>
      <c r="M75" s="118">
        <v>0</v>
      </c>
      <c r="N75" s="118">
        <v>0</v>
      </c>
      <c r="O75" s="118">
        <v>0</v>
      </c>
      <c r="P75" s="118">
        <v>0</v>
      </c>
      <c r="Q75" s="118">
        <v>0</v>
      </c>
      <c r="R75" s="118">
        <v>0</v>
      </c>
      <c r="S75" s="118">
        <v>0</v>
      </c>
      <c r="T75" s="118">
        <v>0</v>
      </c>
      <c r="U75" s="118">
        <v>0</v>
      </c>
      <c r="V75" s="118">
        <v>0</v>
      </c>
      <c r="W75" s="118">
        <v>0</v>
      </c>
      <c r="X75" s="118">
        <v>0</v>
      </c>
      <c r="Y75" s="118">
        <v>0</v>
      </c>
      <c r="Z75" s="118">
        <v>0</v>
      </c>
      <c r="AA75" s="118">
        <v>0</v>
      </c>
      <c r="AB75" s="118">
        <v>0</v>
      </c>
      <c r="AC75" s="118">
        <v>0</v>
      </c>
      <c r="AD75" s="118">
        <v>0</v>
      </c>
      <c r="AE75" s="118">
        <v>0</v>
      </c>
      <c r="AF75" s="118">
        <v>0</v>
      </c>
      <c r="AG75" s="118">
        <v>0</v>
      </c>
      <c r="AH75" s="117">
        <v>0</v>
      </c>
      <c r="AI75" s="367"/>
    </row>
    <row r="76" spans="1:36" hidden="1" x14ac:dyDescent="0.35">
      <c r="A76" s="130" t="s">
        <v>47</v>
      </c>
      <c r="B76" s="130" t="s">
        <v>132</v>
      </c>
      <c r="C76" s="130" t="s">
        <v>100</v>
      </c>
      <c r="D76" s="130" t="s">
        <v>100</v>
      </c>
      <c r="E76" s="198" t="s">
        <v>109</v>
      </c>
      <c r="F76" s="165">
        <v>90000</v>
      </c>
      <c r="G76" s="122">
        <v>0</v>
      </c>
      <c r="H76" s="122">
        <v>0</v>
      </c>
      <c r="I76" s="122">
        <v>0</v>
      </c>
      <c r="J76" s="122">
        <v>0</v>
      </c>
      <c r="K76" s="122">
        <v>0</v>
      </c>
      <c r="L76" s="122">
        <v>0</v>
      </c>
      <c r="M76" s="122">
        <v>0</v>
      </c>
      <c r="N76" s="122">
        <v>0</v>
      </c>
      <c r="O76" s="122">
        <v>0</v>
      </c>
      <c r="P76" s="122">
        <v>0</v>
      </c>
      <c r="Q76" s="122">
        <v>0</v>
      </c>
      <c r="R76" s="122">
        <v>0</v>
      </c>
      <c r="S76" s="122">
        <v>0</v>
      </c>
      <c r="T76" s="122">
        <v>0</v>
      </c>
      <c r="U76" s="122">
        <v>0</v>
      </c>
      <c r="V76" s="122">
        <v>0</v>
      </c>
      <c r="W76" s="122">
        <v>0</v>
      </c>
      <c r="X76" s="122">
        <v>0</v>
      </c>
      <c r="Y76" s="122">
        <v>0</v>
      </c>
      <c r="Z76" s="122">
        <v>0</v>
      </c>
      <c r="AA76" s="122">
        <v>0</v>
      </c>
      <c r="AB76" s="122">
        <v>0</v>
      </c>
      <c r="AC76" s="122">
        <v>0</v>
      </c>
      <c r="AD76" s="122">
        <v>0</v>
      </c>
      <c r="AE76" s="122">
        <v>0</v>
      </c>
      <c r="AF76" s="122">
        <v>0</v>
      </c>
      <c r="AG76" s="122">
        <v>0</v>
      </c>
      <c r="AH76" s="121">
        <v>0</v>
      </c>
      <c r="AI76" s="368"/>
    </row>
    <row r="77" spans="1:36" hidden="1" x14ac:dyDescent="0.35">
      <c r="A77" s="132" t="s">
        <v>49</v>
      </c>
      <c r="B77" s="132" t="s">
        <v>50</v>
      </c>
      <c r="C77" s="132" t="s">
        <v>100</v>
      </c>
      <c r="D77" s="132" t="s">
        <v>102</v>
      </c>
      <c r="E77" s="195" t="s">
        <v>109</v>
      </c>
      <c r="F77" s="165">
        <v>129000</v>
      </c>
      <c r="G77" s="118">
        <v>0</v>
      </c>
      <c r="H77" s="118">
        <v>0</v>
      </c>
      <c r="I77" s="118">
        <v>0</v>
      </c>
      <c r="J77" s="118">
        <v>0</v>
      </c>
      <c r="K77" s="118">
        <v>0</v>
      </c>
      <c r="L77" s="118">
        <v>0</v>
      </c>
      <c r="M77" s="118">
        <v>0</v>
      </c>
      <c r="N77" s="118">
        <v>0</v>
      </c>
      <c r="O77" s="118">
        <v>0</v>
      </c>
      <c r="P77" s="118">
        <v>0</v>
      </c>
      <c r="Q77" s="118">
        <v>0</v>
      </c>
      <c r="R77" s="118">
        <v>0</v>
      </c>
      <c r="S77" s="118">
        <v>0</v>
      </c>
      <c r="T77" s="118">
        <v>0</v>
      </c>
      <c r="U77" s="118">
        <v>0</v>
      </c>
      <c r="V77" s="118">
        <v>0</v>
      </c>
      <c r="W77" s="118">
        <v>0</v>
      </c>
      <c r="X77" s="118">
        <v>0</v>
      </c>
      <c r="Y77" s="118">
        <v>0</v>
      </c>
      <c r="Z77" s="118">
        <v>0</v>
      </c>
      <c r="AA77" s="118">
        <v>0</v>
      </c>
      <c r="AB77" s="118">
        <v>0</v>
      </c>
      <c r="AC77" s="118">
        <v>0</v>
      </c>
      <c r="AD77" s="118">
        <v>0</v>
      </c>
      <c r="AE77" s="118">
        <v>0</v>
      </c>
      <c r="AF77" s="118">
        <v>0</v>
      </c>
      <c r="AG77" s="118">
        <v>0</v>
      </c>
      <c r="AH77" s="117">
        <v>0</v>
      </c>
      <c r="AI77" s="367"/>
    </row>
    <row r="78" spans="1:36" hidden="1" x14ac:dyDescent="0.35">
      <c r="A78" s="130" t="s">
        <v>51</v>
      </c>
      <c r="B78" s="130" t="s">
        <v>52</v>
      </c>
      <c r="C78" s="130" t="s">
        <v>100</v>
      </c>
      <c r="D78" s="130" t="s">
        <v>102</v>
      </c>
      <c r="E78" s="198" t="s">
        <v>109</v>
      </c>
      <c r="F78" s="165">
        <v>169000</v>
      </c>
      <c r="G78" s="122">
        <v>0</v>
      </c>
      <c r="H78" s="122">
        <v>0</v>
      </c>
      <c r="I78" s="122">
        <v>0</v>
      </c>
      <c r="J78" s="122">
        <v>0</v>
      </c>
      <c r="K78" s="122">
        <v>0</v>
      </c>
      <c r="L78" s="122">
        <v>0</v>
      </c>
      <c r="M78" s="122">
        <v>0</v>
      </c>
      <c r="N78" s="122">
        <v>0</v>
      </c>
      <c r="O78" s="122">
        <v>0</v>
      </c>
      <c r="P78" s="122">
        <v>0</v>
      </c>
      <c r="Q78" s="122">
        <v>0</v>
      </c>
      <c r="R78" s="122">
        <v>0</v>
      </c>
      <c r="S78" s="122">
        <v>0</v>
      </c>
      <c r="T78" s="122">
        <v>0</v>
      </c>
      <c r="U78" s="122">
        <v>0</v>
      </c>
      <c r="V78" s="122">
        <v>0</v>
      </c>
      <c r="W78" s="122">
        <v>0</v>
      </c>
      <c r="X78" s="122">
        <v>0</v>
      </c>
      <c r="Y78" s="122">
        <v>0</v>
      </c>
      <c r="Z78" s="122">
        <v>0</v>
      </c>
      <c r="AA78" s="122">
        <v>0</v>
      </c>
      <c r="AB78" s="122">
        <v>0</v>
      </c>
      <c r="AC78" s="122">
        <v>0</v>
      </c>
      <c r="AD78" s="122">
        <v>0</v>
      </c>
      <c r="AE78" s="122">
        <v>0</v>
      </c>
      <c r="AF78" s="122">
        <v>0</v>
      </c>
      <c r="AG78" s="122">
        <v>0</v>
      </c>
      <c r="AH78" s="121">
        <v>0</v>
      </c>
      <c r="AI78" s="368"/>
    </row>
    <row r="79" spans="1:36" hidden="1" x14ac:dyDescent="0.35">
      <c r="A79" s="132" t="s">
        <v>53</v>
      </c>
      <c r="B79" s="132" t="s">
        <v>54</v>
      </c>
      <c r="C79" s="132" t="s">
        <v>100</v>
      </c>
      <c r="D79" s="132" t="s">
        <v>102</v>
      </c>
      <c r="E79" s="195" t="s">
        <v>109</v>
      </c>
      <c r="F79" s="165">
        <v>216000</v>
      </c>
      <c r="G79" s="118">
        <v>0</v>
      </c>
      <c r="H79" s="118">
        <v>0</v>
      </c>
      <c r="I79" s="118">
        <v>0</v>
      </c>
      <c r="J79" s="118">
        <v>0</v>
      </c>
      <c r="K79" s="118">
        <v>0</v>
      </c>
      <c r="L79" s="118">
        <v>0</v>
      </c>
      <c r="M79" s="118">
        <v>0</v>
      </c>
      <c r="N79" s="118">
        <v>0</v>
      </c>
      <c r="O79" s="118">
        <v>0</v>
      </c>
      <c r="P79" s="118">
        <v>0</v>
      </c>
      <c r="Q79" s="118">
        <v>0</v>
      </c>
      <c r="R79" s="118">
        <v>0</v>
      </c>
      <c r="S79" s="118">
        <v>0</v>
      </c>
      <c r="T79" s="118">
        <v>0</v>
      </c>
      <c r="U79" s="118">
        <v>0</v>
      </c>
      <c r="V79" s="118">
        <v>0</v>
      </c>
      <c r="W79" s="118">
        <v>0</v>
      </c>
      <c r="X79" s="118">
        <v>0</v>
      </c>
      <c r="Y79" s="118">
        <v>0</v>
      </c>
      <c r="Z79" s="118">
        <v>0</v>
      </c>
      <c r="AA79" s="118">
        <v>0</v>
      </c>
      <c r="AB79" s="118">
        <v>0</v>
      </c>
      <c r="AC79" s="118">
        <v>0</v>
      </c>
      <c r="AD79" s="118">
        <v>0</v>
      </c>
      <c r="AE79" s="118">
        <v>0</v>
      </c>
      <c r="AF79" s="118">
        <v>0</v>
      </c>
      <c r="AG79" s="118">
        <v>0</v>
      </c>
      <c r="AH79" s="117">
        <v>0</v>
      </c>
      <c r="AI79" s="367"/>
    </row>
    <row r="80" spans="1:36" hidden="1" x14ac:dyDescent="0.35">
      <c r="A80" s="130" t="s">
        <v>55</v>
      </c>
      <c r="B80" s="130" t="s">
        <v>56</v>
      </c>
      <c r="C80" s="130" t="s">
        <v>100</v>
      </c>
      <c r="D80" s="130" t="s">
        <v>102</v>
      </c>
      <c r="E80" s="198" t="s">
        <v>109</v>
      </c>
      <c r="F80" s="165">
        <v>328000</v>
      </c>
      <c r="G80" s="122">
        <v>0</v>
      </c>
      <c r="H80" s="122">
        <v>0</v>
      </c>
      <c r="I80" s="122">
        <v>0</v>
      </c>
      <c r="J80" s="122">
        <v>0</v>
      </c>
      <c r="K80" s="122">
        <v>0</v>
      </c>
      <c r="L80" s="122">
        <v>0</v>
      </c>
      <c r="M80" s="122">
        <v>0</v>
      </c>
      <c r="N80" s="122">
        <v>0</v>
      </c>
      <c r="O80" s="122">
        <v>0</v>
      </c>
      <c r="P80" s="122">
        <v>0</v>
      </c>
      <c r="Q80" s="122">
        <v>0</v>
      </c>
      <c r="R80" s="122">
        <v>0</v>
      </c>
      <c r="S80" s="122">
        <v>0</v>
      </c>
      <c r="T80" s="122">
        <v>0</v>
      </c>
      <c r="U80" s="122">
        <v>0</v>
      </c>
      <c r="V80" s="122">
        <v>0</v>
      </c>
      <c r="W80" s="122">
        <v>0</v>
      </c>
      <c r="X80" s="122">
        <v>0</v>
      </c>
      <c r="Y80" s="122">
        <v>0</v>
      </c>
      <c r="Z80" s="122">
        <v>0</v>
      </c>
      <c r="AA80" s="122">
        <v>0</v>
      </c>
      <c r="AB80" s="122">
        <v>0</v>
      </c>
      <c r="AC80" s="122">
        <v>0</v>
      </c>
      <c r="AD80" s="122">
        <v>0</v>
      </c>
      <c r="AE80" s="122">
        <v>0</v>
      </c>
      <c r="AF80" s="122">
        <v>0</v>
      </c>
      <c r="AG80" s="122">
        <v>0</v>
      </c>
      <c r="AH80" s="121">
        <v>0</v>
      </c>
      <c r="AI80" s="368"/>
    </row>
    <row r="81" spans="1:36" hidden="1" x14ac:dyDescent="0.35">
      <c r="A81" s="132" t="s">
        <v>97</v>
      </c>
      <c r="B81" s="132" t="s">
        <v>98</v>
      </c>
      <c r="C81" s="132" t="s">
        <v>101</v>
      </c>
      <c r="D81" s="132" t="s">
        <v>100</v>
      </c>
      <c r="E81" s="195" t="s">
        <v>109</v>
      </c>
      <c r="F81" s="165">
        <v>0</v>
      </c>
      <c r="G81" s="118">
        <v>0</v>
      </c>
      <c r="H81" s="118">
        <v>0</v>
      </c>
      <c r="I81" s="118">
        <v>0</v>
      </c>
      <c r="J81" s="118">
        <v>0</v>
      </c>
      <c r="K81" s="118">
        <v>0</v>
      </c>
      <c r="L81" s="118">
        <v>0</v>
      </c>
      <c r="M81" s="118">
        <v>0</v>
      </c>
      <c r="N81" s="118">
        <v>0</v>
      </c>
      <c r="O81" s="118">
        <v>0</v>
      </c>
      <c r="P81" s="118">
        <v>0</v>
      </c>
      <c r="Q81" s="118">
        <v>0</v>
      </c>
      <c r="R81" s="118">
        <v>0</v>
      </c>
      <c r="S81" s="118">
        <v>0</v>
      </c>
      <c r="T81" s="118">
        <v>0</v>
      </c>
      <c r="U81" s="118">
        <v>0</v>
      </c>
      <c r="V81" s="118">
        <v>0</v>
      </c>
      <c r="W81" s="118">
        <v>0</v>
      </c>
      <c r="X81" s="118">
        <v>0</v>
      </c>
      <c r="Y81" s="118">
        <v>0</v>
      </c>
      <c r="Z81" s="118">
        <v>0</v>
      </c>
      <c r="AA81" s="118">
        <v>0</v>
      </c>
      <c r="AB81" s="118">
        <v>0</v>
      </c>
      <c r="AC81" s="118">
        <v>0</v>
      </c>
      <c r="AD81" s="118">
        <v>0</v>
      </c>
      <c r="AE81" s="118">
        <v>0</v>
      </c>
      <c r="AF81" s="118">
        <v>0</v>
      </c>
      <c r="AG81" s="118">
        <v>0</v>
      </c>
      <c r="AH81" s="117">
        <v>0</v>
      </c>
      <c r="AI81" s="367"/>
    </row>
    <row r="82" spans="1:36" hidden="1" x14ac:dyDescent="0.35">
      <c r="A82" s="130" t="s">
        <v>57</v>
      </c>
      <c r="B82" s="130" t="s">
        <v>58</v>
      </c>
      <c r="C82" s="130" t="s">
        <v>100</v>
      </c>
      <c r="D82" s="130" t="s">
        <v>100</v>
      </c>
      <c r="E82" s="198" t="s">
        <v>109</v>
      </c>
      <c r="F82" s="165">
        <v>0</v>
      </c>
      <c r="G82" s="122">
        <v>0</v>
      </c>
      <c r="H82" s="122">
        <v>0</v>
      </c>
      <c r="I82" s="122">
        <v>0</v>
      </c>
      <c r="J82" s="122">
        <v>0</v>
      </c>
      <c r="K82" s="122">
        <v>0</v>
      </c>
      <c r="L82" s="122">
        <v>0</v>
      </c>
      <c r="M82" s="122">
        <v>0</v>
      </c>
      <c r="N82" s="122">
        <v>0</v>
      </c>
      <c r="O82" s="122">
        <v>0</v>
      </c>
      <c r="P82" s="122">
        <v>0</v>
      </c>
      <c r="Q82" s="122">
        <v>0</v>
      </c>
      <c r="R82" s="122">
        <v>0</v>
      </c>
      <c r="S82" s="122">
        <v>0</v>
      </c>
      <c r="T82" s="122">
        <v>0</v>
      </c>
      <c r="U82" s="122">
        <v>0</v>
      </c>
      <c r="V82" s="122">
        <v>0</v>
      </c>
      <c r="W82" s="122">
        <v>0</v>
      </c>
      <c r="X82" s="122">
        <v>0</v>
      </c>
      <c r="Y82" s="122">
        <v>0</v>
      </c>
      <c r="Z82" s="122">
        <v>0</v>
      </c>
      <c r="AA82" s="122">
        <v>0</v>
      </c>
      <c r="AB82" s="122">
        <v>0</v>
      </c>
      <c r="AC82" s="122">
        <v>0</v>
      </c>
      <c r="AD82" s="122">
        <v>0</v>
      </c>
      <c r="AE82" s="122">
        <v>0</v>
      </c>
      <c r="AF82" s="122">
        <v>0</v>
      </c>
      <c r="AG82" s="122">
        <v>0</v>
      </c>
      <c r="AH82" s="121">
        <v>0</v>
      </c>
      <c r="AI82" s="368"/>
    </row>
    <row r="83" spans="1:36" hidden="1" x14ac:dyDescent="0.35">
      <c r="A83" s="132" t="s">
        <v>59</v>
      </c>
      <c r="B83" s="132" t="s">
        <v>60</v>
      </c>
      <c r="C83" s="132" t="s">
        <v>100</v>
      </c>
      <c r="D83" s="132" t="s">
        <v>103</v>
      </c>
      <c r="E83" s="195" t="s">
        <v>109</v>
      </c>
      <c r="F83" s="165">
        <v>167000</v>
      </c>
      <c r="G83" s="118">
        <v>0</v>
      </c>
      <c r="H83" s="118">
        <v>0</v>
      </c>
      <c r="I83" s="118">
        <v>0</v>
      </c>
      <c r="J83" s="118">
        <v>0</v>
      </c>
      <c r="K83" s="118">
        <v>0</v>
      </c>
      <c r="L83" s="118">
        <v>0</v>
      </c>
      <c r="M83" s="118">
        <v>0</v>
      </c>
      <c r="N83" s="118">
        <v>0</v>
      </c>
      <c r="O83" s="118">
        <v>0</v>
      </c>
      <c r="P83" s="118">
        <v>0</v>
      </c>
      <c r="Q83" s="118">
        <v>0</v>
      </c>
      <c r="R83" s="118">
        <v>0</v>
      </c>
      <c r="S83" s="118">
        <v>0</v>
      </c>
      <c r="T83" s="118">
        <v>0</v>
      </c>
      <c r="U83" s="118">
        <v>0</v>
      </c>
      <c r="V83" s="118">
        <v>0</v>
      </c>
      <c r="W83" s="118">
        <v>0</v>
      </c>
      <c r="X83" s="118">
        <v>0</v>
      </c>
      <c r="Y83" s="118">
        <v>0</v>
      </c>
      <c r="Z83" s="118">
        <v>0</v>
      </c>
      <c r="AA83" s="118">
        <v>0</v>
      </c>
      <c r="AB83" s="118">
        <v>0</v>
      </c>
      <c r="AC83" s="118">
        <v>0</v>
      </c>
      <c r="AD83" s="118">
        <v>0</v>
      </c>
      <c r="AE83" s="118">
        <v>0</v>
      </c>
      <c r="AF83" s="118">
        <v>0</v>
      </c>
      <c r="AG83" s="118">
        <v>0</v>
      </c>
      <c r="AH83" s="117">
        <v>0</v>
      </c>
      <c r="AI83" s="367"/>
    </row>
    <row r="84" spans="1:36" hidden="1" x14ac:dyDescent="0.35">
      <c r="A84" s="130" t="s">
        <v>61</v>
      </c>
      <c r="B84" s="130" t="s">
        <v>62</v>
      </c>
      <c r="C84" s="130" t="s">
        <v>100</v>
      </c>
      <c r="D84" s="130" t="s">
        <v>103</v>
      </c>
      <c r="E84" s="198" t="s">
        <v>109</v>
      </c>
      <c r="F84" s="165">
        <v>329000</v>
      </c>
      <c r="G84" s="122">
        <v>0</v>
      </c>
      <c r="H84" s="122">
        <v>0</v>
      </c>
      <c r="I84" s="122">
        <v>0</v>
      </c>
      <c r="J84" s="122">
        <v>0</v>
      </c>
      <c r="K84" s="122">
        <v>0</v>
      </c>
      <c r="L84" s="122">
        <v>0</v>
      </c>
      <c r="M84" s="122">
        <v>0</v>
      </c>
      <c r="N84" s="122">
        <v>0</v>
      </c>
      <c r="O84" s="122">
        <v>0</v>
      </c>
      <c r="P84" s="122">
        <v>0</v>
      </c>
      <c r="Q84" s="122">
        <v>0</v>
      </c>
      <c r="R84" s="122">
        <v>0</v>
      </c>
      <c r="S84" s="122">
        <v>0</v>
      </c>
      <c r="T84" s="122">
        <v>0</v>
      </c>
      <c r="U84" s="122">
        <v>0</v>
      </c>
      <c r="V84" s="122">
        <v>0</v>
      </c>
      <c r="W84" s="122">
        <v>0</v>
      </c>
      <c r="X84" s="122">
        <v>0</v>
      </c>
      <c r="Y84" s="122">
        <v>0</v>
      </c>
      <c r="Z84" s="122">
        <v>0</v>
      </c>
      <c r="AA84" s="122">
        <v>0</v>
      </c>
      <c r="AB84" s="122">
        <v>0</v>
      </c>
      <c r="AC84" s="122">
        <v>0</v>
      </c>
      <c r="AD84" s="122">
        <v>0</v>
      </c>
      <c r="AE84" s="122">
        <v>0</v>
      </c>
      <c r="AF84" s="122">
        <v>0</v>
      </c>
      <c r="AG84" s="122">
        <v>0</v>
      </c>
      <c r="AH84" s="121">
        <v>0</v>
      </c>
      <c r="AI84" s="368"/>
    </row>
    <row r="85" spans="1:36" hidden="1" x14ac:dyDescent="0.35">
      <c r="A85" s="132" t="s">
        <v>63</v>
      </c>
      <c r="B85" s="132" t="s">
        <v>64</v>
      </c>
      <c r="C85" s="132" t="s">
        <v>100</v>
      </c>
      <c r="D85" s="132" t="s">
        <v>103</v>
      </c>
      <c r="E85" s="195" t="s">
        <v>109</v>
      </c>
      <c r="F85" s="165">
        <v>39000</v>
      </c>
      <c r="G85" s="118">
        <v>0</v>
      </c>
      <c r="H85" s="118">
        <v>0</v>
      </c>
      <c r="I85" s="118">
        <v>0</v>
      </c>
      <c r="J85" s="118">
        <v>0</v>
      </c>
      <c r="K85" s="118">
        <v>0</v>
      </c>
      <c r="L85" s="118">
        <v>0</v>
      </c>
      <c r="M85" s="118">
        <v>0</v>
      </c>
      <c r="N85" s="118">
        <v>0</v>
      </c>
      <c r="O85" s="118">
        <v>0</v>
      </c>
      <c r="P85" s="118">
        <v>0</v>
      </c>
      <c r="Q85" s="118">
        <v>0</v>
      </c>
      <c r="R85" s="118">
        <v>0</v>
      </c>
      <c r="S85" s="118">
        <v>0</v>
      </c>
      <c r="T85" s="118">
        <v>0</v>
      </c>
      <c r="U85" s="118">
        <v>0</v>
      </c>
      <c r="V85" s="118">
        <v>0</v>
      </c>
      <c r="W85" s="118">
        <v>0</v>
      </c>
      <c r="X85" s="118">
        <v>0</v>
      </c>
      <c r="Y85" s="118">
        <v>0</v>
      </c>
      <c r="Z85" s="118">
        <v>0</v>
      </c>
      <c r="AA85" s="118">
        <v>0</v>
      </c>
      <c r="AB85" s="118">
        <v>0</v>
      </c>
      <c r="AC85" s="118">
        <v>0</v>
      </c>
      <c r="AD85" s="118">
        <v>0</v>
      </c>
      <c r="AE85" s="118">
        <v>0</v>
      </c>
      <c r="AF85" s="118">
        <v>0</v>
      </c>
      <c r="AG85" s="118">
        <v>0</v>
      </c>
      <c r="AH85" s="117">
        <v>0</v>
      </c>
      <c r="AI85" s="367"/>
    </row>
    <row r="86" spans="1:36" hidden="1" x14ac:dyDescent="0.35">
      <c r="A86" s="130" t="s">
        <v>65</v>
      </c>
      <c r="B86" s="130" t="s">
        <v>66</v>
      </c>
      <c r="C86" s="130" t="s">
        <v>100</v>
      </c>
      <c r="D86" s="130" t="s">
        <v>103</v>
      </c>
      <c r="E86" s="198" t="s">
        <v>109</v>
      </c>
      <c r="F86" s="165">
        <v>99000</v>
      </c>
      <c r="G86" s="122">
        <v>0</v>
      </c>
      <c r="H86" s="122">
        <v>0</v>
      </c>
      <c r="I86" s="122">
        <v>0</v>
      </c>
      <c r="J86" s="122">
        <v>0</v>
      </c>
      <c r="K86" s="122">
        <v>0</v>
      </c>
      <c r="L86" s="122">
        <v>0</v>
      </c>
      <c r="M86" s="122">
        <v>0</v>
      </c>
      <c r="N86" s="122">
        <v>0</v>
      </c>
      <c r="O86" s="122">
        <v>0</v>
      </c>
      <c r="P86" s="122">
        <v>0</v>
      </c>
      <c r="Q86" s="122">
        <v>0</v>
      </c>
      <c r="R86" s="122">
        <v>0</v>
      </c>
      <c r="S86" s="122">
        <v>0</v>
      </c>
      <c r="T86" s="122">
        <v>0</v>
      </c>
      <c r="U86" s="122">
        <v>20</v>
      </c>
      <c r="V86" s="122">
        <v>12</v>
      </c>
      <c r="W86" s="122">
        <v>13</v>
      </c>
      <c r="X86" s="122">
        <v>15</v>
      </c>
      <c r="Y86" s="122">
        <v>11</v>
      </c>
      <c r="Z86" s="122">
        <v>38</v>
      </c>
      <c r="AA86" s="122">
        <v>12</v>
      </c>
      <c r="AB86" s="122">
        <v>21</v>
      </c>
      <c r="AC86" s="122">
        <v>11</v>
      </c>
      <c r="AD86" s="122">
        <v>27</v>
      </c>
      <c r="AE86" s="122">
        <v>5</v>
      </c>
      <c r="AF86" s="122">
        <v>17</v>
      </c>
      <c r="AG86" s="122">
        <v>15</v>
      </c>
      <c r="AH86" s="121">
        <v>15</v>
      </c>
      <c r="AI86" s="341">
        <v>11</v>
      </c>
      <c r="AJ86" s="319">
        <v>22</v>
      </c>
    </row>
    <row r="87" spans="1:36" hidden="1" x14ac:dyDescent="0.35">
      <c r="A87" s="132" t="s">
        <v>67</v>
      </c>
      <c r="B87" s="132" t="s">
        <v>68</v>
      </c>
      <c r="C87" s="132" t="s">
        <v>100</v>
      </c>
      <c r="D87" s="132" t="s">
        <v>100</v>
      </c>
      <c r="E87" s="195" t="s">
        <v>109</v>
      </c>
      <c r="F87" s="165">
        <v>0</v>
      </c>
      <c r="G87" s="118">
        <v>0</v>
      </c>
      <c r="H87" s="118">
        <v>0</v>
      </c>
      <c r="I87" s="118">
        <v>0</v>
      </c>
      <c r="J87" s="118">
        <v>0</v>
      </c>
      <c r="K87" s="118">
        <v>0</v>
      </c>
      <c r="L87" s="118">
        <v>0</v>
      </c>
      <c r="M87" s="118">
        <v>0</v>
      </c>
      <c r="N87" s="118">
        <v>0</v>
      </c>
      <c r="O87" s="118">
        <v>0</v>
      </c>
      <c r="P87" s="118">
        <v>0</v>
      </c>
      <c r="Q87" s="118">
        <v>0</v>
      </c>
      <c r="R87" s="118">
        <v>0</v>
      </c>
      <c r="S87" s="118">
        <v>0</v>
      </c>
      <c r="T87" s="118">
        <v>0</v>
      </c>
      <c r="U87" s="118">
        <v>0</v>
      </c>
      <c r="V87" s="118">
        <v>0</v>
      </c>
      <c r="W87" s="118">
        <v>0</v>
      </c>
      <c r="X87" s="118">
        <v>0</v>
      </c>
      <c r="Y87" s="118">
        <v>0</v>
      </c>
      <c r="Z87" s="118">
        <v>0</v>
      </c>
      <c r="AA87" s="118">
        <v>0</v>
      </c>
      <c r="AB87" s="118">
        <v>0</v>
      </c>
      <c r="AC87" s="118">
        <v>0</v>
      </c>
      <c r="AD87" s="118">
        <v>0</v>
      </c>
      <c r="AE87" s="118">
        <v>0</v>
      </c>
      <c r="AF87" s="118">
        <v>0</v>
      </c>
      <c r="AG87" s="118">
        <v>0</v>
      </c>
      <c r="AH87" s="117">
        <v>0</v>
      </c>
      <c r="AI87" s="367"/>
    </row>
    <row r="88" spans="1:36" hidden="1" x14ac:dyDescent="0.35">
      <c r="A88" s="130" t="s">
        <v>69</v>
      </c>
      <c r="B88" s="130" t="s">
        <v>70</v>
      </c>
      <c r="C88" s="130" t="s">
        <v>100</v>
      </c>
      <c r="D88" s="130" t="s">
        <v>104</v>
      </c>
      <c r="E88" s="198" t="s">
        <v>109</v>
      </c>
      <c r="F88" s="165">
        <v>155000</v>
      </c>
      <c r="G88" s="122">
        <v>0</v>
      </c>
      <c r="H88" s="122">
        <v>0</v>
      </c>
      <c r="I88" s="122">
        <v>0</v>
      </c>
      <c r="J88" s="122">
        <v>0</v>
      </c>
      <c r="K88" s="122">
        <v>0</v>
      </c>
      <c r="L88" s="122">
        <v>0</v>
      </c>
      <c r="M88" s="122">
        <v>0</v>
      </c>
      <c r="N88" s="122">
        <v>0</v>
      </c>
      <c r="O88" s="122">
        <v>0</v>
      </c>
      <c r="P88" s="122">
        <v>0</v>
      </c>
      <c r="Q88" s="122">
        <v>0</v>
      </c>
      <c r="R88" s="122">
        <v>0</v>
      </c>
      <c r="S88" s="122">
        <v>0</v>
      </c>
      <c r="T88" s="122">
        <v>0</v>
      </c>
      <c r="U88" s="122">
        <v>28</v>
      </c>
      <c r="V88" s="122">
        <v>37</v>
      </c>
      <c r="W88" s="122">
        <v>6</v>
      </c>
      <c r="X88" s="122">
        <v>0</v>
      </c>
      <c r="Y88" s="122">
        <v>0</v>
      </c>
      <c r="Z88" s="122">
        <v>0</v>
      </c>
      <c r="AA88" s="122">
        <v>0</v>
      </c>
      <c r="AB88" s="122">
        <v>0</v>
      </c>
      <c r="AC88" s="122">
        <v>0</v>
      </c>
      <c r="AD88" s="122">
        <v>0</v>
      </c>
      <c r="AE88" s="122">
        <v>0</v>
      </c>
      <c r="AF88" s="122">
        <v>0</v>
      </c>
      <c r="AG88" s="122">
        <v>0</v>
      </c>
      <c r="AH88" s="121">
        <v>0</v>
      </c>
      <c r="AI88" s="368"/>
    </row>
    <row r="89" spans="1:36" hidden="1" x14ac:dyDescent="0.35">
      <c r="A89" s="132" t="s">
        <v>71</v>
      </c>
      <c r="B89" s="132" t="s">
        <v>72</v>
      </c>
      <c r="C89" s="132" t="s">
        <v>100</v>
      </c>
      <c r="D89" s="132" t="s">
        <v>104</v>
      </c>
      <c r="E89" s="195" t="s">
        <v>109</v>
      </c>
      <c r="F89" s="165">
        <v>196000</v>
      </c>
      <c r="G89" s="118">
        <v>0</v>
      </c>
      <c r="H89" s="118">
        <v>0</v>
      </c>
      <c r="I89" s="118">
        <v>0</v>
      </c>
      <c r="J89" s="118">
        <v>0</v>
      </c>
      <c r="K89" s="118">
        <v>0</v>
      </c>
      <c r="L89" s="118">
        <v>0</v>
      </c>
      <c r="M89" s="118">
        <v>0</v>
      </c>
      <c r="N89" s="118">
        <v>0</v>
      </c>
      <c r="O89" s="118">
        <v>0</v>
      </c>
      <c r="P89" s="118">
        <v>0</v>
      </c>
      <c r="Q89" s="118">
        <v>0</v>
      </c>
      <c r="R89" s="118">
        <v>0</v>
      </c>
      <c r="S89" s="118">
        <v>0</v>
      </c>
      <c r="T89" s="118">
        <v>0</v>
      </c>
      <c r="U89" s="118">
        <v>14</v>
      </c>
      <c r="V89" s="118">
        <v>20</v>
      </c>
      <c r="W89" s="118">
        <v>2</v>
      </c>
      <c r="X89" s="118">
        <v>0</v>
      </c>
      <c r="Y89" s="118">
        <v>0</v>
      </c>
      <c r="Z89" s="118">
        <v>0</v>
      </c>
      <c r="AA89" s="118">
        <v>0</v>
      </c>
      <c r="AB89" s="118">
        <v>0</v>
      </c>
      <c r="AC89" s="118">
        <v>0</v>
      </c>
      <c r="AD89" s="118">
        <v>0</v>
      </c>
      <c r="AE89" s="118">
        <v>0</v>
      </c>
      <c r="AF89" s="118">
        <v>0</v>
      </c>
      <c r="AG89" s="118">
        <v>0</v>
      </c>
      <c r="AH89" s="117">
        <v>0</v>
      </c>
      <c r="AI89" s="367"/>
    </row>
    <row r="90" spans="1:36" hidden="1" x14ac:dyDescent="0.35">
      <c r="A90" s="130" t="s">
        <v>73</v>
      </c>
      <c r="B90" s="130" t="s">
        <v>74</v>
      </c>
      <c r="C90" s="130" t="s">
        <v>100</v>
      </c>
      <c r="D90" s="130" t="s">
        <v>104</v>
      </c>
      <c r="E90" s="198" t="s">
        <v>109</v>
      </c>
      <c r="F90" s="165">
        <v>168000</v>
      </c>
      <c r="G90" s="122">
        <v>0</v>
      </c>
      <c r="H90" s="122">
        <v>0</v>
      </c>
      <c r="I90" s="122">
        <v>0</v>
      </c>
      <c r="J90" s="122">
        <v>0</v>
      </c>
      <c r="K90" s="122">
        <v>0</v>
      </c>
      <c r="L90" s="122">
        <v>0</v>
      </c>
      <c r="M90" s="122">
        <v>0</v>
      </c>
      <c r="N90" s="122">
        <v>0</v>
      </c>
      <c r="O90" s="122">
        <v>0</v>
      </c>
      <c r="P90" s="122">
        <v>0</v>
      </c>
      <c r="Q90" s="122">
        <v>0</v>
      </c>
      <c r="R90" s="122">
        <v>0</v>
      </c>
      <c r="S90" s="122">
        <v>0</v>
      </c>
      <c r="T90" s="122">
        <v>0</v>
      </c>
      <c r="U90" s="122">
        <v>21</v>
      </c>
      <c r="V90" s="122">
        <v>12</v>
      </c>
      <c r="W90" s="122">
        <v>8</v>
      </c>
      <c r="X90" s="122">
        <v>0</v>
      </c>
      <c r="Y90" s="122">
        <v>0</v>
      </c>
      <c r="Z90" s="122">
        <v>0</v>
      </c>
      <c r="AA90" s="122">
        <v>0</v>
      </c>
      <c r="AB90" s="122">
        <v>0</v>
      </c>
      <c r="AC90" s="122">
        <v>0</v>
      </c>
      <c r="AD90" s="122">
        <v>0</v>
      </c>
      <c r="AE90" s="122">
        <v>0</v>
      </c>
      <c r="AF90" s="122">
        <v>0</v>
      </c>
      <c r="AG90" s="122">
        <v>0</v>
      </c>
      <c r="AH90" s="121">
        <v>0</v>
      </c>
      <c r="AI90" s="368"/>
    </row>
    <row r="91" spans="1:36" hidden="1" x14ac:dyDescent="0.35">
      <c r="A91" s="132" t="s">
        <v>75</v>
      </c>
      <c r="B91" s="132" t="s">
        <v>76</v>
      </c>
      <c r="C91" s="132" t="s">
        <v>100</v>
      </c>
      <c r="D91" s="132" t="s">
        <v>104</v>
      </c>
      <c r="E91" s="195" t="s">
        <v>109</v>
      </c>
      <c r="F91" s="165">
        <v>209000</v>
      </c>
      <c r="G91" s="118">
        <v>0</v>
      </c>
      <c r="H91" s="118">
        <v>0</v>
      </c>
      <c r="I91" s="118">
        <v>0</v>
      </c>
      <c r="J91" s="118">
        <v>0</v>
      </c>
      <c r="K91" s="118">
        <v>0</v>
      </c>
      <c r="L91" s="118">
        <v>0</v>
      </c>
      <c r="M91" s="118">
        <v>0</v>
      </c>
      <c r="N91" s="118">
        <v>0</v>
      </c>
      <c r="O91" s="118">
        <v>0</v>
      </c>
      <c r="P91" s="118">
        <v>0</v>
      </c>
      <c r="Q91" s="118">
        <v>0</v>
      </c>
      <c r="R91" s="118">
        <v>0</v>
      </c>
      <c r="S91" s="118">
        <v>0</v>
      </c>
      <c r="T91" s="118">
        <v>0</v>
      </c>
      <c r="U91" s="118">
        <v>7</v>
      </c>
      <c r="V91" s="118">
        <v>7</v>
      </c>
      <c r="W91" s="118">
        <v>0</v>
      </c>
      <c r="X91" s="118">
        <v>0</v>
      </c>
      <c r="Y91" s="118">
        <v>0</v>
      </c>
      <c r="Z91" s="118">
        <v>0</v>
      </c>
      <c r="AA91" s="118">
        <v>0</v>
      </c>
      <c r="AB91" s="118">
        <v>0</v>
      </c>
      <c r="AC91" s="118">
        <v>0</v>
      </c>
      <c r="AD91" s="118">
        <v>0</v>
      </c>
      <c r="AE91" s="118">
        <v>0</v>
      </c>
      <c r="AF91" s="118">
        <v>0</v>
      </c>
      <c r="AG91" s="118">
        <v>0</v>
      </c>
      <c r="AH91" s="117">
        <v>0</v>
      </c>
      <c r="AI91" s="367"/>
    </row>
    <row r="92" spans="1:36" hidden="1" x14ac:dyDescent="0.35">
      <c r="A92" s="130" t="s">
        <v>77</v>
      </c>
      <c r="B92" s="130" t="s">
        <v>78</v>
      </c>
      <c r="C92" s="130" t="s">
        <v>100</v>
      </c>
      <c r="D92" s="130" t="s">
        <v>104</v>
      </c>
      <c r="E92" s="198" t="s">
        <v>109</v>
      </c>
      <c r="F92" s="165">
        <v>128000</v>
      </c>
      <c r="G92" s="122">
        <v>0</v>
      </c>
      <c r="H92" s="122">
        <v>0</v>
      </c>
      <c r="I92" s="122">
        <v>0</v>
      </c>
      <c r="J92" s="122">
        <v>0</v>
      </c>
      <c r="K92" s="122">
        <v>0</v>
      </c>
      <c r="L92" s="122">
        <v>0</v>
      </c>
      <c r="M92" s="122">
        <v>0</v>
      </c>
      <c r="N92" s="122">
        <v>0</v>
      </c>
      <c r="O92" s="122">
        <v>0</v>
      </c>
      <c r="P92" s="122">
        <v>0</v>
      </c>
      <c r="Q92" s="122">
        <v>0</v>
      </c>
      <c r="R92" s="122">
        <v>0</v>
      </c>
      <c r="S92" s="122">
        <v>0</v>
      </c>
      <c r="T92" s="122">
        <v>0</v>
      </c>
      <c r="U92" s="122">
        <v>0</v>
      </c>
      <c r="V92" s="122">
        <v>0</v>
      </c>
      <c r="W92" s="122">
        <v>0</v>
      </c>
      <c r="X92" s="122">
        <v>0</v>
      </c>
      <c r="Y92" s="122">
        <v>0</v>
      </c>
      <c r="Z92" s="122">
        <v>0</v>
      </c>
      <c r="AA92" s="122">
        <v>0</v>
      </c>
      <c r="AB92" s="122">
        <v>0</v>
      </c>
      <c r="AC92" s="122">
        <v>0</v>
      </c>
      <c r="AD92" s="122">
        <v>0</v>
      </c>
      <c r="AE92" s="122">
        <v>0</v>
      </c>
      <c r="AF92" s="122">
        <v>0</v>
      </c>
      <c r="AG92" s="122">
        <v>0</v>
      </c>
      <c r="AH92" s="121">
        <v>0</v>
      </c>
      <c r="AI92" s="368"/>
    </row>
    <row r="93" spans="1:36" hidden="1" x14ac:dyDescent="0.35">
      <c r="A93" s="132" t="s">
        <v>79</v>
      </c>
      <c r="B93" s="132" t="s">
        <v>80</v>
      </c>
      <c r="C93" s="132" t="s">
        <v>100</v>
      </c>
      <c r="D93" s="132" t="s">
        <v>104</v>
      </c>
      <c r="E93" s="195" t="s">
        <v>109</v>
      </c>
      <c r="F93" s="165">
        <v>179000</v>
      </c>
      <c r="G93" s="118">
        <v>0</v>
      </c>
      <c r="H93" s="118">
        <v>0</v>
      </c>
      <c r="I93" s="118">
        <v>0</v>
      </c>
      <c r="J93" s="118">
        <v>0</v>
      </c>
      <c r="K93" s="118">
        <v>0</v>
      </c>
      <c r="L93" s="118">
        <v>0</v>
      </c>
      <c r="M93" s="118">
        <v>0</v>
      </c>
      <c r="N93" s="118">
        <v>0</v>
      </c>
      <c r="O93" s="118">
        <v>0</v>
      </c>
      <c r="P93" s="118">
        <v>0</v>
      </c>
      <c r="Q93" s="118">
        <v>0</v>
      </c>
      <c r="R93" s="118">
        <v>0</v>
      </c>
      <c r="S93" s="118">
        <v>0</v>
      </c>
      <c r="T93" s="118">
        <v>0</v>
      </c>
      <c r="U93" s="118">
        <v>0</v>
      </c>
      <c r="V93" s="118">
        <v>0</v>
      </c>
      <c r="W93" s="118">
        <v>0</v>
      </c>
      <c r="X93" s="118">
        <v>0</v>
      </c>
      <c r="Y93" s="118">
        <v>0</v>
      </c>
      <c r="Z93" s="118">
        <v>0</v>
      </c>
      <c r="AA93" s="118">
        <v>0</v>
      </c>
      <c r="AB93" s="118">
        <v>0</v>
      </c>
      <c r="AC93" s="118">
        <v>0</v>
      </c>
      <c r="AD93" s="118">
        <v>0</v>
      </c>
      <c r="AE93" s="118">
        <v>0</v>
      </c>
      <c r="AF93" s="118">
        <v>0</v>
      </c>
      <c r="AG93" s="118">
        <v>0</v>
      </c>
      <c r="AH93" s="117">
        <v>0</v>
      </c>
      <c r="AI93" s="367"/>
    </row>
    <row r="94" spans="1:36" hidden="1" x14ac:dyDescent="0.35">
      <c r="A94" s="130" t="s">
        <v>81</v>
      </c>
      <c r="B94" s="130" t="s">
        <v>82</v>
      </c>
      <c r="C94" s="130" t="s">
        <v>100</v>
      </c>
      <c r="D94" s="130" t="s">
        <v>104</v>
      </c>
      <c r="E94" s="198" t="s">
        <v>109</v>
      </c>
      <c r="F94" s="165">
        <v>183000</v>
      </c>
      <c r="G94" s="122">
        <v>0</v>
      </c>
      <c r="H94" s="122">
        <v>0</v>
      </c>
      <c r="I94" s="122">
        <v>0</v>
      </c>
      <c r="J94" s="122">
        <v>0</v>
      </c>
      <c r="K94" s="122">
        <v>0</v>
      </c>
      <c r="L94" s="122">
        <v>0</v>
      </c>
      <c r="M94" s="122">
        <v>0</v>
      </c>
      <c r="N94" s="122">
        <v>0</v>
      </c>
      <c r="O94" s="122">
        <v>0</v>
      </c>
      <c r="P94" s="122">
        <v>0</v>
      </c>
      <c r="Q94" s="122">
        <v>0</v>
      </c>
      <c r="R94" s="122">
        <v>0</v>
      </c>
      <c r="S94" s="122">
        <v>0</v>
      </c>
      <c r="T94" s="122">
        <v>0</v>
      </c>
      <c r="U94" s="122">
        <v>0</v>
      </c>
      <c r="V94" s="122">
        <v>0</v>
      </c>
      <c r="W94" s="122">
        <v>0</v>
      </c>
      <c r="X94" s="122">
        <v>0</v>
      </c>
      <c r="Y94" s="122">
        <v>0</v>
      </c>
      <c r="Z94" s="122">
        <v>0</v>
      </c>
      <c r="AA94" s="122">
        <v>0</v>
      </c>
      <c r="AB94" s="122">
        <v>0</v>
      </c>
      <c r="AC94" s="122">
        <v>0</v>
      </c>
      <c r="AD94" s="122">
        <v>0</v>
      </c>
      <c r="AE94" s="122">
        <v>0</v>
      </c>
      <c r="AF94" s="122">
        <v>0</v>
      </c>
      <c r="AG94" s="122">
        <v>0</v>
      </c>
      <c r="AH94" s="121">
        <v>0</v>
      </c>
      <c r="AI94" s="368"/>
    </row>
    <row r="95" spans="1:36" hidden="1" x14ac:dyDescent="0.35">
      <c r="A95" s="132" t="s">
        <v>83</v>
      </c>
      <c r="B95" s="132" t="s">
        <v>84</v>
      </c>
      <c r="C95" s="132" t="s">
        <v>100</v>
      </c>
      <c r="D95" s="132" t="s">
        <v>104</v>
      </c>
      <c r="E95" s="195" t="s">
        <v>109</v>
      </c>
      <c r="F95" s="165">
        <v>259000</v>
      </c>
      <c r="G95" s="118">
        <v>0</v>
      </c>
      <c r="H95" s="118">
        <v>0</v>
      </c>
      <c r="I95" s="118">
        <v>0</v>
      </c>
      <c r="J95" s="118">
        <v>0</v>
      </c>
      <c r="K95" s="118">
        <v>0</v>
      </c>
      <c r="L95" s="118">
        <v>0</v>
      </c>
      <c r="M95" s="118">
        <v>0</v>
      </c>
      <c r="N95" s="118">
        <v>0</v>
      </c>
      <c r="O95" s="118">
        <v>0</v>
      </c>
      <c r="P95" s="118">
        <v>0</v>
      </c>
      <c r="Q95" s="118">
        <v>0</v>
      </c>
      <c r="R95" s="118">
        <v>0</v>
      </c>
      <c r="S95" s="118">
        <v>0</v>
      </c>
      <c r="T95" s="118">
        <v>0</v>
      </c>
      <c r="U95" s="118">
        <v>0</v>
      </c>
      <c r="V95" s="118">
        <v>0</v>
      </c>
      <c r="W95" s="118">
        <v>0</v>
      </c>
      <c r="X95" s="118">
        <v>0</v>
      </c>
      <c r="Y95" s="118">
        <v>0</v>
      </c>
      <c r="Z95" s="118">
        <v>0</v>
      </c>
      <c r="AA95" s="118">
        <v>0</v>
      </c>
      <c r="AB95" s="118">
        <v>0</v>
      </c>
      <c r="AC95" s="118">
        <v>0</v>
      </c>
      <c r="AD95" s="118">
        <v>0</v>
      </c>
      <c r="AE95" s="118">
        <v>0</v>
      </c>
      <c r="AF95" s="118">
        <v>0</v>
      </c>
      <c r="AG95" s="118">
        <v>0</v>
      </c>
      <c r="AH95" s="117">
        <v>0</v>
      </c>
      <c r="AI95" s="367"/>
    </row>
    <row r="96" spans="1:36" hidden="1" x14ac:dyDescent="0.35">
      <c r="A96" s="130" t="s">
        <v>85</v>
      </c>
      <c r="B96" s="130" t="s">
        <v>86</v>
      </c>
      <c r="C96" s="130" t="s">
        <v>100</v>
      </c>
      <c r="D96" s="130" t="s">
        <v>104</v>
      </c>
      <c r="E96" s="198" t="s">
        <v>109</v>
      </c>
      <c r="F96" s="165">
        <v>155000</v>
      </c>
      <c r="G96" s="122">
        <v>0</v>
      </c>
      <c r="H96" s="122">
        <v>0</v>
      </c>
      <c r="I96" s="122">
        <v>0</v>
      </c>
      <c r="J96" s="122">
        <v>0</v>
      </c>
      <c r="K96" s="122">
        <v>0</v>
      </c>
      <c r="L96" s="122">
        <v>0</v>
      </c>
      <c r="M96" s="122">
        <v>0</v>
      </c>
      <c r="N96" s="122">
        <v>0</v>
      </c>
      <c r="O96" s="122">
        <v>0</v>
      </c>
      <c r="P96" s="122">
        <v>0</v>
      </c>
      <c r="Q96" s="122">
        <v>0</v>
      </c>
      <c r="R96" s="122">
        <v>0</v>
      </c>
      <c r="S96" s="122">
        <v>0</v>
      </c>
      <c r="T96" s="122">
        <v>0</v>
      </c>
      <c r="U96" s="122">
        <v>0</v>
      </c>
      <c r="V96" s="122">
        <v>0</v>
      </c>
      <c r="W96" s="122">
        <v>0</v>
      </c>
      <c r="X96" s="122">
        <v>0</v>
      </c>
      <c r="Y96" s="122">
        <v>0</v>
      </c>
      <c r="Z96" s="122">
        <v>0</v>
      </c>
      <c r="AA96" s="122">
        <v>0</v>
      </c>
      <c r="AB96" s="122">
        <v>0</v>
      </c>
      <c r="AC96" s="122">
        <v>0</v>
      </c>
      <c r="AD96" s="122">
        <v>0</v>
      </c>
      <c r="AE96" s="122">
        <v>0</v>
      </c>
      <c r="AF96" s="122">
        <v>0</v>
      </c>
      <c r="AG96" s="122">
        <v>0</v>
      </c>
      <c r="AH96" s="121">
        <v>0</v>
      </c>
      <c r="AI96" s="368"/>
    </row>
    <row r="97" spans="1:35" hidden="1" x14ac:dyDescent="0.35">
      <c r="A97" s="132" t="s">
        <v>87</v>
      </c>
      <c r="B97" s="132" t="s">
        <v>88</v>
      </c>
      <c r="C97" s="132" t="s">
        <v>100</v>
      </c>
      <c r="D97" s="132" t="s">
        <v>104</v>
      </c>
      <c r="E97" s="195" t="s">
        <v>109</v>
      </c>
      <c r="F97" s="165">
        <v>196000</v>
      </c>
      <c r="G97" s="118">
        <v>0</v>
      </c>
      <c r="H97" s="118">
        <v>0</v>
      </c>
      <c r="I97" s="118">
        <v>0</v>
      </c>
      <c r="J97" s="118">
        <v>0</v>
      </c>
      <c r="K97" s="118">
        <v>0</v>
      </c>
      <c r="L97" s="118">
        <v>0</v>
      </c>
      <c r="M97" s="118">
        <v>0</v>
      </c>
      <c r="N97" s="118">
        <v>0</v>
      </c>
      <c r="O97" s="118">
        <v>0</v>
      </c>
      <c r="P97" s="118">
        <v>0</v>
      </c>
      <c r="Q97" s="118">
        <v>0</v>
      </c>
      <c r="R97" s="118">
        <v>0</v>
      </c>
      <c r="S97" s="118">
        <v>0</v>
      </c>
      <c r="T97" s="118">
        <v>0</v>
      </c>
      <c r="U97" s="118">
        <v>0</v>
      </c>
      <c r="V97" s="118">
        <v>0</v>
      </c>
      <c r="W97" s="118">
        <v>0</v>
      </c>
      <c r="X97" s="118">
        <v>0</v>
      </c>
      <c r="Y97" s="118">
        <v>0</v>
      </c>
      <c r="Z97" s="118">
        <v>0</v>
      </c>
      <c r="AA97" s="118">
        <v>0</v>
      </c>
      <c r="AB97" s="118">
        <v>0</v>
      </c>
      <c r="AC97" s="118">
        <v>0</v>
      </c>
      <c r="AD97" s="118">
        <v>0</v>
      </c>
      <c r="AE97" s="118">
        <v>0</v>
      </c>
      <c r="AF97" s="118">
        <v>0</v>
      </c>
      <c r="AG97" s="118">
        <v>0</v>
      </c>
      <c r="AH97" s="117">
        <v>0</v>
      </c>
      <c r="AI97" s="367"/>
    </row>
    <row r="98" spans="1:35" hidden="1" x14ac:dyDescent="0.35">
      <c r="A98" s="130" t="s">
        <v>89</v>
      </c>
      <c r="B98" s="130" t="s">
        <v>90</v>
      </c>
      <c r="C98" s="130" t="s">
        <v>100</v>
      </c>
      <c r="D98" s="130" t="s">
        <v>104</v>
      </c>
      <c r="E98" s="198" t="s">
        <v>109</v>
      </c>
      <c r="F98" s="165">
        <v>168000</v>
      </c>
      <c r="G98" s="122">
        <v>0</v>
      </c>
      <c r="H98" s="122">
        <v>0</v>
      </c>
      <c r="I98" s="122">
        <v>0</v>
      </c>
      <c r="J98" s="122">
        <v>0</v>
      </c>
      <c r="K98" s="122">
        <v>0</v>
      </c>
      <c r="L98" s="122">
        <v>0</v>
      </c>
      <c r="M98" s="122">
        <v>0</v>
      </c>
      <c r="N98" s="122">
        <v>0</v>
      </c>
      <c r="O98" s="122">
        <v>0</v>
      </c>
      <c r="P98" s="122">
        <v>0</v>
      </c>
      <c r="Q98" s="122">
        <v>0</v>
      </c>
      <c r="R98" s="122">
        <v>0</v>
      </c>
      <c r="S98" s="122">
        <v>0</v>
      </c>
      <c r="T98" s="122">
        <v>0</v>
      </c>
      <c r="U98" s="122">
        <v>0</v>
      </c>
      <c r="V98" s="122">
        <v>0</v>
      </c>
      <c r="W98" s="122">
        <v>0</v>
      </c>
      <c r="X98" s="122">
        <v>0</v>
      </c>
      <c r="Y98" s="122">
        <v>0</v>
      </c>
      <c r="Z98" s="122">
        <v>0</v>
      </c>
      <c r="AA98" s="122">
        <v>0</v>
      </c>
      <c r="AB98" s="122">
        <v>0</v>
      </c>
      <c r="AC98" s="122">
        <v>0</v>
      </c>
      <c r="AD98" s="122">
        <v>0</v>
      </c>
      <c r="AE98" s="122">
        <v>0</v>
      </c>
      <c r="AF98" s="122">
        <v>0</v>
      </c>
      <c r="AG98" s="122">
        <v>0</v>
      </c>
      <c r="AH98" s="121">
        <v>0</v>
      </c>
      <c r="AI98" s="368"/>
    </row>
    <row r="99" spans="1:35" hidden="1" x14ac:dyDescent="0.35">
      <c r="A99" s="132" t="s">
        <v>91</v>
      </c>
      <c r="B99" s="132" t="s">
        <v>92</v>
      </c>
      <c r="C99" s="132" t="s">
        <v>100</v>
      </c>
      <c r="D99" s="132" t="s">
        <v>104</v>
      </c>
      <c r="E99" s="195" t="s">
        <v>109</v>
      </c>
      <c r="F99" s="165">
        <v>209000</v>
      </c>
      <c r="G99" s="118">
        <v>0</v>
      </c>
      <c r="H99" s="118">
        <v>0</v>
      </c>
      <c r="I99" s="118">
        <v>0</v>
      </c>
      <c r="J99" s="118">
        <v>0</v>
      </c>
      <c r="K99" s="118">
        <v>0</v>
      </c>
      <c r="L99" s="118">
        <v>0</v>
      </c>
      <c r="M99" s="118">
        <v>0</v>
      </c>
      <c r="N99" s="118">
        <v>0</v>
      </c>
      <c r="O99" s="118">
        <v>0</v>
      </c>
      <c r="P99" s="118">
        <v>0</v>
      </c>
      <c r="Q99" s="118">
        <v>0</v>
      </c>
      <c r="R99" s="118">
        <v>0</v>
      </c>
      <c r="S99" s="118">
        <v>0</v>
      </c>
      <c r="T99" s="118">
        <v>0</v>
      </c>
      <c r="U99" s="118">
        <v>0</v>
      </c>
      <c r="V99" s="118">
        <v>0</v>
      </c>
      <c r="W99" s="118">
        <v>0</v>
      </c>
      <c r="X99" s="118">
        <v>0</v>
      </c>
      <c r="Y99" s="118">
        <v>0</v>
      </c>
      <c r="Z99" s="118">
        <v>0</v>
      </c>
      <c r="AA99" s="118">
        <v>0</v>
      </c>
      <c r="AB99" s="118">
        <v>0</v>
      </c>
      <c r="AC99" s="118">
        <v>0</v>
      </c>
      <c r="AD99" s="118">
        <v>0</v>
      </c>
      <c r="AE99" s="118">
        <v>0</v>
      </c>
      <c r="AF99" s="118">
        <v>0</v>
      </c>
      <c r="AG99" s="118">
        <v>0</v>
      </c>
      <c r="AH99" s="117">
        <v>0</v>
      </c>
      <c r="AI99" s="367"/>
    </row>
    <row r="100" spans="1:35" hidden="1" x14ac:dyDescent="0.35">
      <c r="A100" s="130" t="s">
        <v>93</v>
      </c>
      <c r="B100" s="130" t="s">
        <v>94</v>
      </c>
      <c r="C100" s="130" t="s">
        <v>100</v>
      </c>
      <c r="D100" s="130" t="s">
        <v>103</v>
      </c>
      <c r="E100" s="198" t="s">
        <v>109</v>
      </c>
      <c r="F100" s="165">
        <v>128000</v>
      </c>
      <c r="G100" s="122">
        <v>0</v>
      </c>
      <c r="H100" s="122">
        <v>0</v>
      </c>
      <c r="I100" s="122">
        <v>0</v>
      </c>
      <c r="J100" s="122">
        <v>0</v>
      </c>
      <c r="K100" s="122">
        <v>0</v>
      </c>
      <c r="L100" s="122">
        <v>0</v>
      </c>
      <c r="M100" s="122">
        <v>0</v>
      </c>
      <c r="N100" s="122">
        <v>0</v>
      </c>
      <c r="O100" s="122">
        <v>0</v>
      </c>
      <c r="P100" s="122">
        <v>0</v>
      </c>
      <c r="Q100" s="122">
        <v>0</v>
      </c>
      <c r="R100" s="122">
        <v>0</v>
      </c>
      <c r="S100" s="122">
        <v>0</v>
      </c>
      <c r="T100" s="122">
        <v>0</v>
      </c>
      <c r="U100" s="122">
        <v>12</v>
      </c>
      <c r="V100" s="122">
        <v>1</v>
      </c>
      <c r="W100" s="122">
        <v>0</v>
      </c>
      <c r="X100" s="122">
        <v>0</v>
      </c>
      <c r="Y100" s="122">
        <v>0</v>
      </c>
      <c r="Z100" s="122">
        <v>0</v>
      </c>
      <c r="AA100" s="122">
        <v>0</v>
      </c>
      <c r="AB100" s="122">
        <v>0</v>
      </c>
      <c r="AC100" s="122">
        <v>0</v>
      </c>
      <c r="AD100" s="122">
        <v>0</v>
      </c>
      <c r="AE100" s="122">
        <v>0</v>
      </c>
      <c r="AF100" s="122">
        <v>0</v>
      </c>
      <c r="AG100" s="122">
        <v>0</v>
      </c>
      <c r="AH100" s="121">
        <v>0</v>
      </c>
      <c r="AI100" s="368"/>
    </row>
    <row r="101" spans="1:35" hidden="1" x14ac:dyDescent="0.35">
      <c r="A101" s="132" t="s">
        <v>95</v>
      </c>
      <c r="B101" s="132" t="s">
        <v>96</v>
      </c>
      <c r="C101" s="132" t="s">
        <v>100</v>
      </c>
      <c r="D101" s="132" t="s">
        <v>103</v>
      </c>
      <c r="E101" s="195" t="s">
        <v>109</v>
      </c>
      <c r="F101" s="165">
        <v>128000</v>
      </c>
      <c r="G101" s="118">
        <v>0</v>
      </c>
      <c r="H101" s="118">
        <v>0</v>
      </c>
      <c r="I101" s="118">
        <v>0</v>
      </c>
      <c r="J101" s="118">
        <v>0</v>
      </c>
      <c r="K101" s="118">
        <v>0</v>
      </c>
      <c r="L101" s="118">
        <v>0</v>
      </c>
      <c r="M101" s="118">
        <v>0</v>
      </c>
      <c r="N101" s="118">
        <v>0</v>
      </c>
      <c r="O101" s="118">
        <v>0</v>
      </c>
      <c r="P101" s="118">
        <v>0</v>
      </c>
      <c r="Q101" s="118">
        <v>0</v>
      </c>
      <c r="R101" s="118">
        <v>0</v>
      </c>
      <c r="S101" s="118">
        <v>0</v>
      </c>
      <c r="T101" s="118">
        <v>0</v>
      </c>
      <c r="U101" s="118">
        <v>38</v>
      </c>
      <c r="V101" s="118">
        <v>24</v>
      </c>
      <c r="W101" s="118">
        <v>11</v>
      </c>
      <c r="X101" s="118">
        <v>0</v>
      </c>
      <c r="Y101" s="118">
        <v>0</v>
      </c>
      <c r="Z101" s="118">
        <v>0</v>
      </c>
      <c r="AA101" s="118">
        <v>0</v>
      </c>
      <c r="AB101" s="118">
        <v>0</v>
      </c>
      <c r="AC101" s="118">
        <v>0</v>
      </c>
      <c r="AD101" s="118">
        <v>0</v>
      </c>
      <c r="AE101" s="118">
        <v>0</v>
      </c>
      <c r="AF101" s="118">
        <v>0</v>
      </c>
      <c r="AG101" s="118">
        <v>0</v>
      </c>
      <c r="AH101" s="117">
        <v>0</v>
      </c>
      <c r="AI101" s="367"/>
    </row>
    <row r="102" spans="1:35" hidden="1" x14ac:dyDescent="0.35">
      <c r="A102" s="130" t="s">
        <v>214</v>
      </c>
      <c r="B102" s="130" t="s">
        <v>215</v>
      </c>
      <c r="C102" s="130" t="s">
        <v>100</v>
      </c>
      <c r="D102" s="130" t="s">
        <v>103</v>
      </c>
      <c r="E102" s="198" t="s">
        <v>109</v>
      </c>
      <c r="F102" s="165">
        <v>9000</v>
      </c>
      <c r="G102" s="122">
        <v>0</v>
      </c>
      <c r="H102" s="122">
        <v>0</v>
      </c>
      <c r="I102" s="122">
        <v>0</v>
      </c>
      <c r="J102" s="122">
        <v>0</v>
      </c>
      <c r="K102" s="122">
        <v>0</v>
      </c>
      <c r="L102" s="122">
        <v>0</v>
      </c>
      <c r="M102" s="122">
        <v>0</v>
      </c>
      <c r="N102" s="122">
        <v>0</v>
      </c>
      <c r="O102" s="122">
        <v>0</v>
      </c>
      <c r="P102" s="122">
        <v>0</v>
      </c>
      <c r="Q102" s="122">
        <v>0</v>
      </c>
      <c r="R102" s="122">
        <v>0</v>
      </c>
      <c r="S102" s="122">
        <v>0</v>
      </c>
      <c r="T102" s="122">
        <v>0</v>
      </c>
      <c r="U102" s="122">
        <v>0</v>
      </c>
      <c r="V102" s="122">
        <v>64</v>
      </c>
      <c r="W102" s="122">
        <v>72</v>
      </c>
      <c r="X102" s="122">
        <v>0</v>
      </c>
      <c r="Y102" s="122">
        <v>0</v>
      </c>
      <c r="Z102" s="122">
        <v>0</v>
      </c>
      <c r="AA102" s="122">
        <v>0</v>
      </c>
      <c r="AB102" s="122">
        <v>0</v>
      </c>
      <c r="AC102" s="122">
        <v>0</v>
      </c>
      <c r="AD102" s="122">
        <v>0</v>
      </c>
      <c r="AE102" s="122">
        <v>0</v>
      </c>
      <c r="AF102" s="122">
        <v>0</v>
      </c>
      <c r="AG102" s="122">
        <v>0</v>
      </c>
      <c r="AH102" s="121">
        <v>0</v>
      </c>
      <c r="AI102" s="368"/>
    </row>
    <row r="103" spans="1:35" hidden="1" x14ac:dyDescent="0.35">
      <c r="A103" s="205" t="s">
        <v>228</v>
      </c>
      <c r="B103" s="132" t="s">
        <v>230</v>
      </c>
      <c r="C103" s="205" t="s">
        <v>100</v>
      </c>
      <c r="D103" s="205" t="s">
        <v>103</v>
      </c>
      <c r="E103" s="195" t="s">
        <v>109</v>
      </c>
      <c r="F103" s="165">
        <v>50000</v>
      </c>
      <c r="G103" s="118">
        <v>0</v>
      </c>
      <c r="H103" s="118">
        <v>0</v>
      </c>
      <c r="I103" s="118">
        <v>0</v>
      </c>
      <c r="J103" s="118">
        <v>0</v>
      </c>
      <c r="K103" s="118">
        <v>0</v>
      </c>
      <c r="L103" s="118">
        <v>0</v>
      </c>
      <c r="M103" s="118">
        <v>0</v>
      </c>
      <c r="N103" s="118">
        <v>0</v>
      </c>
      <c r="O103" s="118">
        <v>0</v>
      </c>
      <c r="P103" s="118">
        <v>0</v>
      </c>
      <c r="Q103" s="118">
        <v>0</v>
      </c>
      <c r="R103" s="118">
        <v>0</v>
      </c>
      <c r="S103" s="118">
        <v>0</v>
      </c>
      <c r="T103" s="118">
        <v>0</v>
      </c>
      <c r="U103" s="118">
        <v>0</v>
      </c>
      <c r="V103" s="118">
        <v>0</v>
      </c>
      <c r="W103" s="118">
        <v>0</v>
      </c>
      <c r="X103" s="118">
        <v>510</v>
      </c>
      <c r="Y103" s="118">
        <v>461</v>
      </c>
      <c r="Z103" s="118">
        <v>407</v>
      </c>
      <c r="AA103" s="118">
        <v>430</v>
      </c>
      <c r="AB103" s="118">
        <v>411</v>
      </c>
      <c r="AC103" s="118">
        <v>372</v>
      </c>
      <c r="AD103" s="118">
        <v>0</v>
      </c>
      <c r="AE103" s="118">
        <v>0</v>
      </c>
      <c r="AF103" s="118">
        <v>0</v>
      </c>
      <c r="AG103" s="118">
        <v>0</v>
      </c>
      <c r="AH103" s="117">
        <v>0</v>
      </c>
      <c r="AI103" s="367"/>
    </row>
    <row r="104" spans="1:35" hidden="1" x14ac:dyDescent="0.35">
      <c r="A104" s="198" t="s">
        <v>365</v>
      </c>
      <c r="B104" s="198" t="s">
        <v>366</v>
      </c>
      <c r="C104" s="198" t="s">
        <v>100</v>
      </c>
      <c r="D104" s="198" t="s">
        <v>103</v>
      </c>
      <c r="E104" s="198" t="s">
        <v>109</v>
      </c>
      <c r="F104" s="165">
        <v>50000</v>
      </c>
      <c r="G104" s="122">
        <v>0</v>
      </c>
      <c r="H104" s="122">
        <v>0</v>
      </c>
      <c r="I104" s="122">
        <v>0</v>
      </c>
      <c r="J104" s="122">
        <v>0</v>
      </c>
      <c r="K104" s="122">
        <v>0</v>
      </c>
      <c r="L104" s="122">
        <v>0</v>
      </c>
      <c r="M104" s="122">
        <v>0</v>
      </c>
      <c r="N104" s="122">
        <v>0</v>
      </c>
      <c r="O104" s="122">
        <v>0</v>
      </c>
      <c r="P104" s="122">
        <v>0</v>
      </c>
      <c r="Q104" s="122">
        <v>0</v>
      </c>
      <c r="R104" s="122">
        <v>0</v>
      </c>
      <c r="S104" s="122">
        <v>0</v>
      </c>
      <c r="T104" s="122">
        <v>0</v>
      </c>
      <c r="U104" s="122">
        <v>0</v>
      </c>
      <c r="V104" s="122">
        <v>0</v>
      </c>
      <c r="W104" s="122">
        <v>0</v>
      </c>
      <c r="X104" s="122">
        <v>0</v>
      </c>
      <c r="Y104" s="122">
        <v>0</v>
      </c>
      <c r="Z104" s="122">
        <v>0</v>
      </c>
      <c r="AA104" s="122">
        <v>0</v>
      </c>
      <c r="AB104" s="122">
        <v>0</v>
      </c>
      <c r="AC104" s="122">
        <v>0</v>
      </c>
      <c r="AD104" s="122">
        <f>15+69</f>
        <v>84</v>
      </c>
      <c r="AE104" s="122">
        <v>102</v>
      </c>
      <c r="AF104" s="122">
        <v>101</v>
      </c>
      <c r="AG104" s="122">
        <v>0</v>
      </c>
      <c r="AH104" s="121">
        <v>0</v>
      </c>
      <c r="AI104" s="368"/>
    </row>
    <row r="105" spans="1:35" hidden="1" x14ac:dyDescent="0.35">
      <c r="A105" s="195" t="s">
        <v>367</v>
      </c>
      <c r="B105" s="195" t="s">
        <v>368</v>
      </c>
      <c r="C105" s="195" t="s">
        <v>100</v>
      </c>
      <c r="D105" s="195" t="s">
        <v>103</v>
      </c>
      <c r="E105" s="195" t="s">
        <v>109</v>
      </c>
      <c r="F105" s="165">
        <v>50000</v>
      </c>
      <c r="G105" s="118">
        <v>0</v>
      </c>
      <c r="H105" s="118">
        <v>0</v>
      </c>
      <c r="I105" s="118">
        <v>0</v>
      </c>
      <c r="J105" s="118">
        <v>0</v>
      </c>
      <c r="K105" s="118">
        <v>0</v>
      </c>
      <c r="L105" s="118">
        <v>0</v>
      </c>
      <c r="M105" s="118">
        <v>0</v>
      </c>
      <c r="N105" s="118">
        <v>0</v>
      </c>
      <c r="O105" s="118">
        <v>0</v>
      </c>
      <c r="P105" s="118">
        <v>0</v>
      </c>
      <c r="Q105" s="118">
        <v>0</v>
      </c>
      <c r="R105" s="118">
        <v>0</v>
      </c>
      <c r="S105" s="118">
        <v>0</v>
      </c>
      <c r="T105" s="118">
        <v>0</v>
      </c>
      <c r="U105" s="118">
        <v>0</v>
      </c>
      <c r="V105" s="118">
        <v>0</v>
      </c>
      <c r="W105" s="118">
        <v>0</v>
      </c>
      <c r="X105" s="118">
        <v>0</v>
      </c>
      <c r="Y105" s="118">
        <v>0</v>
      </c>
      <c r="Z105" s="118">
        <v>0</v>
      </c>
      <c r="AA105" s="118">
        <v>0</v>
      </c>
      <c r="AB105" s="118">
        <v>0</v>
      </c>
      <c r="AC105" s="118">
        <v>0</v>
      </c>
      <c r="AD105" s="118">
        <f>8+20</f>
        <v>28</v>
      </c>
      <c r="AE105" s="118">
        <v>21</v>
      </c>
      <c r="AF105" s="118">
        <v>29</v>
      </c>
      <c r="AG105" s="118">
        <v>0</v>
      </c>
      <c r="AH105" s="117">
        <v>0</v>
      </c>
      <c r="AI105" s="367"/>
    </row>
    <row r="106" spans="1:35" hidden="1" x14ac:dyDescent="0.35">
      <c r="A106" s="198" t="s">
        <v>369</v>
      </c>
      <c r="B106" s="198" t="s">
        <v>370</v>
      </c>
      <c r="C106" s="198" t="s">
        <v>100</v>
      </c>
      <c r="D106" s="198" t="s">
        <v>103</v>
      </c>
      <c r="E106" s="198" t="s">
        <v>109</v>
      </c>
      <c r="F106" s="165">
        <v>50000</v>
      </c>
      <c r="G106" s="122">
        <v>0</v>
      </c>
      <c r="H106" s="122">
        <v>0</v>
      </c>
      <c r="I106" s="122">
        <v>0</v>
      </c>
      <c r="J106" s="122">
        <v>0</v>
      </c>
      <c r="K106" s="122">
        <v>0</v>
      </c>
      <c r="L106" s="122">
        <v>0</v>
      </c>
      <c r="M106" s="122">
        <v>0</v>
      </c>
      <c r="N106" s="122">
        <v>0</v>
      </c>
      <c r="O106" s="122">
        <v>0</v>
      </c>
      <c r="P106" s="122">
        <v>0</v>
      </c>
      <c r="Q106" s="122">
        <v>0</v>
      </c>
      <c r="R106" s="122">
        <v>0</v>
      </c>
      <c r="S106" s="122">
        <v>0</v>
      </c>
      <c r="T106" s="122">
        <v>0</v>
      </c>
      <c r="U106" s="122">
        <v>0</v>
      </c>
      <c r="V106" s="122">
        <v>0</v>
      </c>
      <c r="W106" s="122">
        <v>0</v>
      </c>
      <c r="X106" s="122">
        <v>0</v>
      </c>
      <c r="Y106" s="122">
        <v>0</v>
      </c>
      <c r="Z106" s="122">
        <v>0</v>
      </c>
      <c r="AA106" s="122">
        <v>0</v>
      </c>
      <c r="AB106" s="122">
        <v>0</v>
      </c>
      <c r="AC106" s="122">
        <v>0</v>
      </c>
      <c r="AD106" s="122">
        <f>2+11</f>
        <v>13</v>
      </c>
      <c r="AE106" s="122">
        <v>19</v>
      </c>
      <c r="AF106" s="122">
        <v>23</v>
      </c>
      <c r="AG106" s="122">
        <v>0</v>
      </c>
      <c r="AH106" s="121">
        <v>0</v>
      </c>
      <c r="AI106" s="368"/>
    </row>
    <row r="107" spans="1:35" hidden="1" x14ac:dyDescent="0.35">
      <c r="A107" s="195" t="s">
        <v>371</v>
      </c>
      <c r="B107" s="195" t="s">
        <v>372</v>
      </c>
      <c r="C107" s="195" t="s">
        <v>100</v>
      </c>
      <c r="D107" s="195" t="s">
        <v>103</v>
      </c>
      <c r="E107" s="195" t="s">
        <v>109</v>
      </c>
      <c r="F107" s="165">
        <v>50000</v>
      </c>
      <c r="G107" s="118">
        <v>0</v>
      </c>
      <c r="H107" s="118">
        <v>0</v>
      </c>
      <c r="I107" s="118">
        <v>0</v>
      </c>
      <c r="J107" s="118">
        <v>0</v>
      </c>
      <c r="K107" s="118">
        <v>0</v>
      </c>
      <c r="L107" s="118">
        <v>0</v>
      </c>
      <c r="M107" s="118">
        <v>0</v>
      </c>
      <c r="N107" s="118">
        <v>0</v>
      </c>
      <c r="O107" s="118">
        <v>0</v>
      </c>
      <c r="P107" s="118">
        <v>0</v>
      </c>
      <c r="Q107" s="118">
        <v>0</v>
      </c>
      <c r="R107" s="118">
        <v>0</v>
      </c>
      <c r="S107" s="118">
        <v>0</v>
      </c>
      <c r="T107" s="118">
        <v>0</v>
      </c>
      <c r="U107" s="118">
        <v>0</v>
      </c>
      <c r="V107" s="118">
        <v>0</v>
      </c>
      <c r="W107" s="118">
        <v>0</v>
      </c>
      <c r="X107" s="118">
        <v>0</v>
      </c>
      <c r="Y107" s="118">
        <v>0</v>
      </c>
      <c r="Z107" s="118">
        <v>0</v>
      </c>
      <c r="AA107" s="118">
        <v>0</v>
      </c>
      <c r="AB107" s="118">
        <v>0</v>
      </c>
      <c r="AC107" s="118">
        <v>0</v>
      </c>
      <c r="AD107" s="118">
        <f>1+10</f>
        <v>11</v>
      </c>
      <c r="AE107" s="118">
        <v>13</v>
      </c>
      <c r="AF107" s="118">
        <v>14</v>
      </c>
      <c r="AG107" s="118">
        <v>0</v>
      </c>
      <c r="AH107" s="117">
        <v>0</v>
      </c>
      <c r="AI107" s="367"/>
    </row>
    <row r="108" spans="1:35" hidden="1" x14ac:dyDescent="0.35">
      <c r="A108" s="198" t="s">
        <v>373</v>
      </c>
      <c r="B108" s="198" t="s">
        <v>374</v>
      </c>
      <c r="C108" s="198" t="s">
        <v>100</v>
      </c>
      <c r="D108" s="198" t="s">
        <v>103</v>
      </c>
      <c r="E108" s="198" t="s">
        <v>109</v>
      </c>
      <c r="F108" s="165">
        <v>50000</v>
      </c>
      <c r="G108" s="122">
        <v>0</v>
      </c>
      <c r="H108" s="122">
        <v>0</v>
      </c>
      <c r="I108" s="122">
        <v>0</v>
      </c>
      <c r="J108" s="122">
        <v>0</v>
      </c>
      <c r="K108" s="122">
        <v>0</v>
      </c>
      <c r="L108" s="122">
        <v>0</v>
      </c>
      <c r="M108" s="122">
        <v>0</v>
      </c>
      <c r="N108" s="122">
        <v>0</v>
      </c>
      <c r="O108" s="122">
        <v>0</v>
      </c>
      <c r="P108" s="122">
        <v>0</v>
      </c>
      <c r="Q108" s="122">
        <v>0</v>
      </c>
      <c r="R108" s="122">
        <v>0</v>
      </c>
      <c r="S108" s="122">
        <v>0</v>
      </c>
      <c r="T108" s="122">
        <v>0</v>
      </c>
      <c r="U108" s="122">
        <v>0</v>
      </c>
      <c r="V108" s="122">
        <v>0</v>
      </c>
      <c r="W108" s="122">
        <v>0</v>
      </c>
      <c r="X108" s="122">
        <v>0</v>
      </c>
      <c r="Y108" s="122">
        <v>0</v>
      </c>
      <c r="Z108" s="122">
        <v>0</v>
      </c>
      <c r="AA108" s="122">
        <v>0</v>
      </c>
      <c r="AB108" s="122">
        <v>0</v>
      </c>
      <c r="AC108" s="122">
        <v>0</v>
      </c>
      <c r="AD108" s="122">
        <f>4+12</f>
        <v>16</v>
      </c>
      <c r="AE108" s="122">
        <v>27</v>
      </c>
      <c r="AF108" s="122">
        <v>33</v>
      </c>
      <c r="AG108" s="122">
        <v>0</v>
      </c>
      <c r="AH108" s="121">
        <v>0</v>
      </c>
      <c r="AI108" s="368"/>
    </row>
    <row r="109" spans="1:35" hidden="1" x14ac:dyDescent="0.35">
      <c r="A109" s="195" t="s">
        <v>375</v>
      </c>
      <c r="B109" s="195" t="s">
        <v>376</v>
      </c>
      <c r="C109" s="195" t="s">
        <v>100</v>
      </c>
      <c r="D109" s="195" t="s">
        <v>103</v>
      </c>
      <c r="E109" s="195" t="s">
        <v>109</v>
      </c>
      <c r="F109" s="165">
        <v>50000</v>
      </c>
      <c r="G109" s="118">
        <v>0</v>
      </c>
      <c r="H109" s="118">
        <v>0</v>
      </c>
      <c r="I109" s="118">
        <v>0</v>
      </c>
      <c r="J109" s="118">
        <v>0</v>
      </c>
      <c r="K109" s="118">
        <v>0</v>
      </c>
      <c r="L109" s="118">
        <v>0</v>
      </c>
      <c r="M109" s="118">
        <v>0</v>
      </c>
      <c r="N109" s="118">
        <v>0</v>
      </c>
      <c r="O109" s="118">
        <v>0</v>
      </c>
      <c r="P109" s="118">
        <v>0</v>
      </c>
      <c r="Q109" s="118">
        <v>0</v>
      </c>
      <c r="R109" s="118">
        <v>0</v>
      </c>
      <c r="S109" s="118">
        <v>0</v>
      </c>
      <c r="T109" s="118">
        <v>0</v>
      </c>
      <c r="U109" s="118">
        <v>0</v>
      </c>
      <c r="V109" s="118">
        <v>0</v>
      </c>
      <c r="W109" s="118">
        <v>0</v>
      </c>
      <c r="X109" s="118">
        <v>0</v>
      </c>
      <c r="Y109" s="118">
        <v>0</v>
      </c>
      <c r="Z109" s="118">
        <v>0</v>
      </c>
      <c r="AA109" s="118">
        <v>0</v>
      </c>
      <c r="AB109" s="118">
        <v>0</v>
      </c>
      <c r="AC109" s="118">
        <v>0</v>
      </c>
      <c r="AD109" s="118">
        <f>8+27</f>
        <v>35</v>
      </c>
      <c r="AE109" s="118">
        <v>42</v>
      </c>
      <c r="AF109" s="118">
        <v>40</v>
      </c>
      <c r="AG109" s="118">
        <v>0</v>
      </c>
      <c r="AH109" s="117">
        <v>0</v>
      </c>
      <c r="AI109" s="367"/>
    </row>
    <row r="110" spans="1:35" hidden="1" x14ac:dyDescent="0.35">
      <c r="A110" s="198" t="s">
        <v>377</v>
      </c>
      <c r="B110" s="198" t="s">
        <v>378</v>
      </c>
      <c r="C110" s="198" t="s">
        <v>100</v>
      </c>
      <c r="D110" s="198" t="s">
        <v>103</v>
      </c>
      <c r="E110" s="198" t="s">
        <v>109</v>
      </c>
      <c r="F110" s="165">
        <v>50000</v>
      </c>
      <c r="G110" s="122">
        <v>0</v>
      </c>
      <c r="H110" s="122">
        <v>0</v>
      </c>
      <c r="I110" s="122">
        <v>0</v>
      </c>
      <c r="J110" s="122">
        <v>0</v>
      </c>
      <c r="K110" s="122">
        <v>0</v>
      </c>
      <c r="L110" s="122">
        <v>0</v>
      </c>
      <c r="M110" s="122">
        <v>0</v>
      </c>
      <c r="N110" s="122">
        <v>0</v>
      </c>
      <c r="O110" s="122">
        <v>0</v>
      </c>
      <c r="P110" s="122">
        <v>0</v>
      </c>
      <c r="Q110" s="122">
        <v>0</v>
      </c>
      <c r="R110" s="122">
        <v>0</v>
      </c>
      <c r="S110" s="122">
        <v>0</v>
      </c>
      <c r="T110" s="122">
        <v>0</v>
      </c>
      <c r="U110" s="122">
        <v>0</v>
      </c>
      <c r="V110" s="122">
        <v>0</v>
      </c>
      <c r="W110" s="122">
        <v>0</v>
      </c>
      <c r="X110" s="122">
        <v>0</v>
      </c>
      <c r="Y110" s="122">
        <v>0</v>
      </c>
      <c r="Z110" s="122">
        <v>0</v>
      </c>
      <c r="AA110" s="122">
        <v>0</v>
      </c>
      <c r="AB110" s="122">
        <v>0</v>
      </c>
      <c r="AC110" s="122">
        <v>0</v>
      </c>
      <c r="AD110" s="122">
        <f>15+47</f>
        <v>62</v>
      </c>
      <c r="AE110" s="122">
        <v>61</v>
      </c>
      <c r="AF110" s="122">
        <v>60</v>
      </c>
      <c r="AG110" s="122">
        <v>0</v>
      </c>
      <c r="AH110" s="121">
        <v>0</v>
      </c>
      <c r="AI110" s="368"/>
    </row>
    <row r="111" spans="1:35" hidden="1" x14ac:dyDescent="0.35">
      <c r="A111" s="195" t="s">
        <v>379</v>
      </c>
      <c r="B111" s="195" t="s">
        <v>380</v>
      </c>
      <c r="C111" s="195" t="s">
        <v>100</v>
      </c>
      <c r="D111" s="195" t="s">
        <v>103</v>
      </c>
      <c r="E111" s="195" t="s">
        <v>109</v>
      </c>
      <c r="F111" s="165">
        <v>50000</v>
      </c>
      <c r="G111" s="118">
        <v>0</v>
      </c>
      <c r="H111" s="118">
        <v>0</v>
      </c>
      <c r="I111" s="118">
        <v>0</v>
      </c>
      <c r="J111" s="118">
        <v>0</v>
      </c>
      <c r="K111" s="118">
        <v>0</v>
      </c>
      <c r="L111" s="118">
        <v>0</v>
      </c>
      <c r="M111" s="118">
        <v>0</v>
      </c>
      <c r="N111" s="118">
        <v>0</v>
      </c>
      <c r="O111" s="118">
        <v>0</v>
      </c>
      <c r="P111" s="118">
        <v>0</v>
      </c>
      <c r="Q111" s="118">
        <v>0</v>
      </c>
      <c r="R111" s="118">
        <v>0</v>
      </c>
      <c r="S111" s="118">
        <v>0</v>
      </c>
      <c r="T111" s="118">
        <v>0</v>
      </c>
      <c r="U111" s="118">
        <v>0</v>
      </c>
      <c r="V111" s="118">
        <v>0</v>
      </c>
      <c r="W111" s="118">
        <v>0</v>
      </c>
      <c r="X111" s="118">
        <v>0</v>
      </c>
      <c r="Y111" s="118">
        <v>0</v>
      </c>
      <c r="Z111" s="118">
        <v>0</v>
      </c>
      <c r="AA111" s="118">
        <v>0</v>
      </c>
      <c r="AB111" s="118">
        <v>0</v>
      </c>
      <c r="AC111" s="118">
        <v>0</v>
      </c>
      <c r="AD111" s="118">
        <f>18+59</f>
        <v>77</v>
      </c>
      <c r="AE111" s="118">
        <v>70</v>
      </c>
      <c r="AF111" s="118">
        <v>86</v>
      </c>
      <c r="AG111" s="118">
        <v>0</v>
      </c>
      <c r="AH111" s="117">
        <v>0</v>
      </c>
      <c r="AI111" s="367"/>
    </row>
    <row r="112" spans="1:35" hidden="1" x14ac:dyDescent="0.35">
      <c r="A112" s="198" t="s">
        <v>381</v>
      </c>
      <c r="B112" s="198" t="s">
        <v>382</v>
      </c>
      <c r="C112" s="198" t="s">
        <v>100</v>
      </c>
      <c r="D112" s="198" t="s">
        <v>103</v>
      </c>
      <c r="E112" s="198" t="s">
        <v>109</v>
      </c>
      <c r="F112" s="165">
        <v>50000</v>
      </c>
      <c r="G112" s="122">
        <v>0</v>
      </c>
      <c r="H112" s="122">
        <v>0</v>
      </c>
      <c r="I112" s="122">
        <v>0</v>
      </c>
      <c r="J112" s="122">
        <v>0</v>
      </c>
      <c r="K112" s="122">
        <v>0</v>
      </c>
      <c r="L112" s="122">
        <v>0</v>
      </c>
      <c r="M112" s="122">
        <v>0</v>
      </c>
      <c r="N112" s="122">
        <v>0</v>
      </c>
      <c r="O112" s="122">
        <v>0</v>
      </c>
      <c r="P112" s="122">
        <v>0</v>
      </c>
      <c r="Q112" s="122">
        <v>0</v>
      </c>
      <c r="R112" s="122">
        <v>0</v>
      </c>
      <c r="S112" s="122">
        <v>0</v>
      </c>
      <c r="T112" s="122">
        <v>0</v>
      </c>
      <c r="U112" s="122">
        <v>0</v>
      </c>
      <c r="V112" s="122">
        <v>0</v>
      </c>
      <c r="W112" s="122">
        <v>0</v>
      </c>
      <c r="X112" s="122">
        <v>0</v>
      </c>
      <c r="Y112" s="122">
        <v>0</v>
      </c>
      <c r="Z112" s="122">
        <v>0</v>
      </c>
      <c r="AA112" s="122">
        <v>0</v>
      </c>
      <c r="AB112" s="122">
        <v>0</v>
      </c>
      <c r="AC112" s="122">
        <v>0</v>
      </c>
      <c r="AD112" s="122">
        <f>12+40</f>
        <v>52</v>
      </c>
      <c r="AE112" s="122">
        <v>58</v>
      </c>
      <c r="AF112" s="122">
        <v>73</v>
      </c>
      <c r="AG112" s="122">
        <v>0</v>
      </c>
      <c r="AH112" s="121">
        <v>0</v>
      </c>
      <c r="AI112" s="368"/>
    </row>
    <row r="113" spans="1:36" hidden="1" x14ac:dyDescent="0.35">
      <c r="A113" s="205" t="s">
        <v>234</v>
      </c>
      <c r="B113" s="132" t="s">
        <v>235</v>
      </c>
      <c r="C113" s="205" t="s">
        <v>100</v>
      </c>
      <c r="D113" s="205" t="s">
        <v>103</v>
      </c>
      <c r="E113" s="195" t="s">
        <v>109</v>
      </c>
      <c r="F113" s="165">
        <v>17000</v>
      </c>
      <c r="G113" s="118">
        <v>0</v>
      </c>
      <c r="H113" s="118">
        <v>0</v>
      </c>
      <c r="I113" s="118">
        <v>0</v>
      </c>
      <c r="J113" s="118">
        <v>0</v>
      </c>
      <c r="K113" s="118">
        <v>0</v>
      </c>
      <c r="L113" s="118">
        <v>0</v>
      </c>
      <c r="M113" s="118">
        <v>0</v>
      </c>
      <c r="N113" s="118">
        <v>0</v>
      </c>
      <c r="O113" s="118">
        <v>0</v>
      </c>
      <c r="P113" s="118">
        <v>0</v>
      </c>
      <c r="Q113" s="118">
        <v>0</v>
      </c>
      <c r="R113" s="118">
        <v>0</v>
      </c>
      <c r="S113" s="118">
        <v>0</v>
      </c>
      <c r="T113" s="118">
        <v>0</v>
      </c>
      <c r="U113" s="118">
        <v>0</v>
      </c>
      <c r="V113" s="118">
        <v>0</v>
      </c>
      <c r="W113" s="118">
        <v>0</v>
      </c>
      <c r="X113" s="118">
        <v>0</v>
      </c>
      <c r="Y113" s="118">
        <v>141</v>
      </c>
      <c r="Z113" s="118">
        <v>0</v>
      </c>
      <c r="AA113" s="118">
        <v>0</v>
      </c>
      <c r="AB113" s="118">
        <v>0</v>
      </c>
      <c r="AC113" s="118">
        <v>0</v>
      </c>
      <c r="AD113" s="118">
        <v>0</v>
      </c>
      <c r="AE113" s="118">
        <v>0</v>
      </c>
      <c r="AF113" s="118">
        <v>0</v>
      </c>
      <c r="AG113" s="118">
        <v>0</v>
      </c>
      <c r="AH113" s="117">
        <v>0</v>
      </c>
      <c r="AI113" s="367"/>
    </row>
    <row r="114" spans="1:36" hidden="1" x14ac:dyDescent="0.35">
      <c r="A114" s="207" t="s">
        <v>260</v>
      </c>
      <c r="B114" s="130" t="s">
        <v>262</v>
      </c>
      <c r="C114" s="130" t="s">
        <v>100</v>
      </c>
      <c r="D114" s="130" t="s">
        <v>103</v>
      </c>
      <c r="E114" s="198" t="s">
        <v>109</v>
      </c>
      <c r="F114" s="165">
        <v>139000</v>
      </c>
      <c r="G114" s="122">
        <v>0</v>
      </c>
      <c r="H114" s="122">
        <v>0</v>
      </c>
      <c r="I114" s="122">
        <v>0</v>
      </c>
      <c r="J114" s="122">
        <v>0</v>
      </c>
      <c r="K114" s="122">
        <v>0</v>
      </c>
      <c r="L114" s="122">
        <v>0</v>
      </c>
      <c r="M114" s="122">
        <v>0</v>
      </c>
      <c r="N114" s="122">
        <v>0</v>
      </c>
      <c r="O114" s="122">
        <v>0</v>
      </c>
      <c r="P114" s="122">
        <v>0</v>
      </c>
      <c r="Q114" s="122">
        <v>0</v>
      </c>
      <c r="R114" s="122">
        <v>0</v>
      </c>
      <c r="S114" s="122">
        <v>0</v>
      </c>
      <c r="T114" s="122">
        <v>0</v>
      </c>
      <c r="U114" s="122">
        <v>0</v>
      </c>
      <c r="V114" s="122">
        <v>0</v>
      </c>
      <c r="W114" s="122">
        <v>0</v>
      </c>
      <c r="X114" s="122">
        <v>0</v>
      </c>
      <c r="Y114" s="122">
        <v>0</v>
      </c>
      <c r="Z114" s="122">
        <v>0</v>
      </c>
      <c r="AA114" s="122">
        <v>129</v>
      </c>
      <c r="AB114" s="122">
        <v>0</v>
      </c>
      <c r="AC114" s="122">
        <v>0</v>
      </c>
      <c r="AD114" s="122">
        <v>0</v>
      </c>
      <c r="AE114" s="122">
        <v>0</v>
      </c>
      <c r="AF114" s="122">
        <v>0</v>
      </c>
      <c r="AG114" s="122">
        <v>0</v>
      </c>
      <c r="AH114" s="121">
        <v>0</v>
      </c>
      <c r="AI114" s="368"/>
    </row>
    <row r="115" spans="1:36" hidden="1" x14ac:dyDescent="0.35">
      <c r="A115" s="132" t="s">
        <v>261</v>
      </c>
      <c r="B115" s="132" t="s">
        <v>263</v>
      </c>
      <c r="C115" s="132" t="s">
        <v>100</v>
      </c>
      <c r="D115" s="132" t="s">
        <v>103</v>
      </c>
      <c r="E115" s="195" t="s">
        <v>109</v>
      </c>
      <c r="F115" s="165">
        <v>209000</v>
      </c>
      <c r="G115" s="118">
        <v>0</v>
      </c>
      <c r="H115" s="118">
        <v>0</v>
      </c>
      <c r="I115" s="118">
        <v>0</v>
      </c>
      <c r="J115" s="118">
        <v>0</v>
      </c>
      <c r="K115" s="118">
        <v>0</v>
      </c>
      <c r="L115" s="118">
        <v>0</v>
      </c>
      <c r="M115" s="118">
        <v>0</v>
      </c>
      <c r="N115" s="118">
        <v>0</v>
      </c>
      <c r="O115" s="118">
        <v>0</v>
      </c>
      <c r="P115" s="118">
        <v>0</v>
      </c>
      <c r="Q115" s="118">
        <v>0</v>
      </c>
      <c r="R115" s="118">
        <v>0</v>
      </c>
      <c r="S115" s="118">
        <v>0</v>
      </c>
      <c r="T115" s="118">
        <v>0</v>
      </c>
      <c r="U115" s="118">
        <v>0</v>
      </c>
      <c r="V115" s="118">
        <v>0</v>
      </c>
      <c r="W115" s="118">
        <v>0</v>
      </c>
      <c r="X115" s="118">
        <v>0</v>
      </c>
      <c r="Y115" s="118">
        <v>0</v>
      </c>
      <c r="Z115" s="118">
        <v>0</v>
      </c>
      <c r="AA115" s="118">
        <v>36</v>
      </c>
      <c r="AB115" s="118">
        <v>0</v>
      </c>
      <c r="AC115" s="118">
        <v>0</v>
      </c>
      <c r="AD115" s="118">
        <v>0</v>
      </c>
      <c r="AE115" s="118">
        <v>0</v>
      </c>
      <c r="AF115" s="118">
        <v>0</v>
      </c>
      <c r="AG115" s="118">
        <v>0</v>
      </c>
      <c r="AH115" s="117">
        <v>0</v>
      </c>
      <c r="AI115" s="367"/>
    </row>
    <row r="116" spans="1:36" hidden="1" x14ac:dyDescent="0.35">
      <c r="A116" s="130" t="s">
        <v>238</v>
      </c>
      <c r="B116" s="130" t="s">
        <v>239</v>
      </c>
      <c r="C116" s="130" t="s">
        <v>100</v>
      </c>
      <c r="D116" s="130" t="s">
        <v>163</v>
      </c>
      <c r="E116" s="198" t="s">
        <v>109</v>
      </c>
      <c r="F116" s="165">
        <v>0</v>
      </c>
      <c r="G116" s="122">
        <v>0</v>
      </c>
      <c r="H116" s="122">
        <v>0</v>
      </c>
      <c r="I116" s="122">
        <v>0</v>
      </c>
      <c r="J116" s="122">
        <v>0</v>
      </c>
      <c r="K116" s="122">
        <v>0</v>
      </c>
      <c r="L116" s="122">
        <v>0</v>
      </c>
      <c r="M116" s="122">
        <v>0</v>
      </c>
      <c r="N116" s="122">
        <v>0</v>
      </c>
      <c r="O116" s="122">
        <v>0</v>
      </c>
      <c r="P116" s="122">
        <v>0</v>
      </c>
      <c r="Q116" s="122">
        <v>0</v>
      </c>
      <c r="R116" s="122">
        <v>0</v>
      </c>
      <c r="S116" s="122">
        <v>0</v>
      </c>
      <c r="T116" s="122">
        <v>0</v>
      </c>
      <c r="U116" s="122">
        <v>0</v>
      </c>
      <c r="V116" s="122">
        <v>0</v>
      </c>
      <c r="W116" s="122">
        <v>0</v>
      </c>
      <c r="X116" s="122">
        <v>0</v>
      </c>
      <c r="Y116" s="122">
        <v>0</v>
      </c>
      <c r="Z116" s="122">
        <v>20</v>
      </c>
      <c r="AA116" s="122">
        <v>14</v>
      </c>
      <c r="AB116" s="122">
        <v>0</v>
      </c>
      <c r="AC116" s="122">
        <v>0</v>
      </c>
      <c r="AD116" s="122">
        <v>0</v>
      </c>
      <c r="AE116" s="122">
        <v>0</v>
      </c>
      <c r="AF116" s="122">
        <v>0</v>
      </c>
      <c r="AG116" s="122">
        <v>0</v>
      </c>
      <c r="AH116" s="121">
        <v>0</v>
      </c>
      <c r="AI116" s="368"/>
    </row>
    <row r="117" spans="1:36" hidden="1" x14ac:dyDescent="0.35">
      <c r="A117" s="132" t="s">
        <v>264</v>
      </c>
      <c r="B117" s="132" t="s">
        <v>265</v>
      </c>
      <c r="C117" s="132" t="s">
        <v>100</v>
      </c>
      <c r="D117" s="132" t="s">
        <v>163</v>
      </c>
      <c r="E117" s="195" t="s">
        <v>109</v>
      </c>
      <c r="F117" s="165">
        <v>0</v>
      </c>
      <c r="G117" s="118">
        <v>0</v>
      </c>
      <c r="H117" s="118">
        <v>0</v>
      </c>
      <c r="I117" s="118">
        <v>0</v>
      </c>
      <c r="J117" s="118">
        <v>0</v>
      </c>
      <c r="K117" s="118">
        <v>0</v>
      </c>
      <c r="L117" s="118">
        <v>0</v>
      </c>
      <c r="M117" s="118">
        <v>0</v>
      </c>
      <c r="N117" s="118">
        <v>0</v>
      </c>
      <c r="O117" s="118">
        <v>0</v>
      </c>
      <c r="P117" s="118">
        <v>0</v>
      </c>
      <c r="Q117" s="118">
        <v>0</v>
      </c>
      <c r="R117" s="118">
        <v>0</v>
      </c>
      <c r="S117" s="118">
        <v>0</v>
      </c>
      <c r="T117" s="118">
        <v>0</v>
      </c>
      <c r="U117" s="118">
        <v>0</v>
      </c>
      <c r="V117" s="118">
        <v>0</v>
      </c>
      <c r="W117" s="118">
        <v>0</v>
      </c>
      <c r="X117" s="118">
        <v>0</v>
      </c>
      <c r="Y117" s="118">
        <v>0</v>
      </c>
      <c r="Z117" s="118">
        <v>0</v>
      </c>
      <c r="AA117" s="118">
        <v>199</v>
      </c>
      <c r="AB117" s="118">
        <v>12</v>
      </c>
      <c r="AC117" s="118">
        <v>0</v>
      </c>
      <c r="AD117" s="118">
        <v>0</v>
      </c>
      <c r="AE117" s="118">
        <v>0</v>
      </c>
      <c r="AF117" s="118">
        <v>0</v>
      </c>
      <c r="AG117" s="118">
        <v>0</v>
      </c>
      <c r="AH117" s="117">
        <v>0</v>
      </c>
      <c r="AI117" s="367"/>
    </row>
    <row r="118" spans="1:36" hidden="1" x14ac:dyDescent="0.35">
      <c r="A118" s="130" t="s">
        <v>277</v>
      </c>
      <c r="B118" s="130" t="s">
        <v>278</v>
      </c>
      <c r="C118" s="130" t="s">
        <v>100</v>
      </c>
      <c r="D118" s="130" t="s">
        <v>103</v>
      </c>
      <c r="E118" s="198" t="s">
        <v>109</v>
      </c>
      <c r="F118" s="165">
        <v>148000</v>
      </c>
      <c r="G118" s="122">
        <v>0</v>
      </c>
      <c r="H118" s="122">
        <v>0</v>
      </c>
      <c r="I118" s="122">
        <v>0</v>
      </c>
      <c r="J118" s="122">
        <v>0</v>
      </c>
      <c r="K118" s="122">
        <v>0</v>
      </c>
      <c r="L118" s="122">
        <v>0</v>
      </c>
      <c r="M118" s="122">
        <v>0</v>
      </c>
      <c r="N118" s="122">
        <v>0</v>
      </c>
      <c r="O118" s="122">
        <v>0</v>
      </c>
      <c r="P118" s="122">
        <v>0</v>
      </c>
      <c r="Q118" s="122">
        <v>0</v>
      </c>
      <c r="R118" s="122">
        <v>0</v>
      </c>
      <c r="S118" s="122">
        <v>0</v>
      </c>
      <c r="T118" s="122">
        <v>0</v>
      </c>
      <c r="U118" s="122">
        <v>0</v>
      </c>
      <c r="V118" s="122">
        <v>0</v>
      </c>
      <c r="W118" s="122">
        <v>0</v>
      </c>
      <c r="X118" s="122">
        <v>0</v>
      </c>
      <c r="Y118" s="122">
        <v>0</v>
      </c>
      <c r="Z118" s="122">
        <v>0</v>
      </c>
      <c r="AA118" s="122">
        <v>0</v>
      </c>
      <c r="AB118" s="122">
        <v>68</v>
      </c>
      <c r="AC118" s="122">
        <v>67</v>
      </c>
      <c r="AD118" s="122">
        <v>27</v>
      </c>
      <c r="AE118" s="122">
        <v>82</v>
      </c>
      <c r="AF118" s="122">
        <v>1</v>
      </c>
      <c r="AG118" s="122">
        <v>0</v>
      </c>
      <c r="AH118" s="121">
        <v>0</v>
      </c>
      <c r="AI118" s="368"/>
    </row>
    <row r="119" spans="1:36" hidden="1" x14ac:dyDescent="0.35">
      <c r="A119" s="132" t="s">
        <v>275</v>
      </c>
      <c r="B119" s="132" t="s">
        <v>276</v>
      </c>
      <c r="C119" s="132" t="s">
        <v>100</v>
      </c>
      <c r="D119" s="132" t="s">
        <v>163</v>
      </c>
      <c r="E119" s="195" t="s">
        <v>109</v>
      </c>
      <c r="F119" s="165">
        <v>0</v>
      </c>
      <c r="G119" s="118">
        <v>0</v>
      </c>
      <c r="H119" s="118">
        <v>0</v>
      </c>
      <c r="I119" s="118">
        <v>0</v>
      </c>
      <c r="J119" s="118">
        <v>0</v>
      </c>
      <c r="K119" s="118">
        <v>0</v>
      </c>
      <c r="L119" s="118">
        <v>0</v>
      </c>
      <c r="M119" s="118">
        <v>0</v>
      </c>
      <c r="N119" s="118">
        <v>0</v>
      </c>
      <c r="O119" s="118">
        <v>0</v>
      </c>
      <c r="P119" s="118">
        <v>0</v>
      </c>
      <c r="Q119" s="118">
        <v>0</v>
      </c>
      <c r="R119" s="118">
        <v>0</v>
      </c>
      <c r="S119" s="118">
        <v>0</v>
      </c>
      <c r="T119" s="118">
        <v>0</v>
      </c>
      <c r="U119" s="118">
        <v>0</v>
      </c>
      <c r="V119" s="118">
        <v>0</v>
      </c>
      <c r="W119" s="118">
        <v>0</v>
      </c>
      <c r="X119" s="118">
        <v>0</v>
      </c>
      <c r="Y119" s="118">
        <v>0</v>
      </c>
      <c r="Z119" s="118">
        <v>0</v>
      </c>
      <c r="AA119" s="118">
        <v>0</v>
      </c>
      <c r="AB119" s="118">
        <v>22</v>
      </c>
      <c r="AC119" s="118">
        <v>10</v>
      </c>
      <c r="AD119" s="118">
        <v>0</v>
      </c>
      <c r="AE119" s="118">
        <v>0</v>
      </c>
      <c r="AF119" s="118">
        <v>0</v>
      </c>
      <c r="AG119" s="118">
        <v>0</v>
      </c>
      <c r="AH119" s="117">
        <v>0</v>
      </c>
      <c r="AI119" s="367"/>
    </row>
    <row r="120" spans="1:36" hidden="1" x14ac:dyDescent="0.35">
      <c r="A120" s="130" t="s">
        <v>275</v>
      </c>
      <c r="B120" s="130" t="s">
        <v>385</v>
      </c>
      <c r="C120" s="130" t="s">
        <v>100</v>
      </c>
      <c r="D120" s="130" t="s">
        <v>163</v>
      </c>
      <c r="E120" s="198" t="s">
        <v>109</v>
      </c>
      <c r="F120" s="165">
        <v>0</v>
      </c>
      <c r="G120" s="165">
        <v>0</v>
      </c>
      <c r="H120" s="165">
        <v>0</v>
      </c>
      <c r="I120" s="165">
        <v>0</v>
      </c>
      <c r="J120" s="165">
        <v>0</v>
      </c>
      <c r="K120" s="165">
        <v>0</v>
      </c>
      <c r="L120" s="165">
        <v>0</v>
      </c>
      <c r="M120" s="165">
        <v>0</v>
      </c>
      <c r="N120" s="165">
        <v>0</v>
      </c>
      <c r="O120" s="165">
        <v>0</v>
      </c>
      <c r="P120" s="165">
        <v>0</v>
      </c>
      <c r="Q120" s="165">
        <v>0</v>
      </c>
      <c r="R120" s="165">
        <v>0</v>
      </c>
      <c r="S120" s="165">
        <v>0</v>
      </c>
      <c r="T120" s="165">
        <v>0</v>
      </c>
      <c r="U120" s="165">
        <v>0</v>
      </c>
      <c r="V120" s="165">
        <v>0</v>
      </c>
      <c r="W120" s="165">
        <v>0</v>
      </c>
      <c r="X120" s="165">
        <v>0</v>
      </c>
      <c r="Y120" s="165">
        <v>0</v>
      </c>
      <c r="Z120" s="122">
        <v>0</v>
      </c>
      <c r="AA120" s="122">
        <v>0</v>
      </c>
      <c r="AB120" s="122">
        <v>0</v>
      </c>
      <c r="AC120" s="122">
        <v>0</v>
      </c>
      <c r="AD120" s="122">
        <v>25</v>
      </c>
      <c r="AE120" s="122">
        <v>0</v>
      </c>
      <c r="AF120" s="122">
        <v>0</v>
      </c>
      <c r="AG120" s="122">
        <v>0</v>
      </c>
      <c r="AH120" s="121">
        <v>0</v>
      </c>
      <c r="AI120" s="368"/>
    </row>
    <row r="121" spans="1:36" hidden="1" x14ac:dyDescent="0.35">
      <c r="A121" s="128" t="s">
        <v>499</v>
      </c>
      <c r="B121" s="128" t="s">
        <v>500</v>
      </c>
      <c r="C121" s="128" t="s">
        <v>100</v>
      </c>
      <c r="D121" s="128" t="s">
        <v>103</v>
      </c>
      <c r="E121" s="195" t="s">
        <v>109</v>
      </c>
      <c r="F121" s="165">
        <v>0</v>
      </c>
      <c r="G121" s="118">
        <v>0</v>
      </c>
      <c r="H121" s="118">
        <v>0</v>
      </c>
      <c r="I121" s="118">
        <v>0</v>
      </c>
      <c r="J121" s="118">
        <v>0</v>
      </c>
      <c r="K121" s="118">
        <v>0</v>
      </c>
      <c r="L121" s="118">
        <v>0</v>
      </c>
      <c r="M121" s="118">
        <v>0</v>
      </c>
      <c r="N121" s="118">
        <v>0</v>
      </c>
      <c r="O121" s="118">
        <v>0</v>
      </c>
      <c r="P121" s="118">
        <v>0</v>
      </c>
      <c r="Q121" s="118">
        <v>0</v>
      </c>
      <c r="R121" s="118">
        <v>0</v>
      </c>
      <c r="S121" s="118">
        <v>0</v>
      </c>
      <c r="T121" s="118">
        <v>0</v>
      </c>
      <c r="U121" s="118">
        <v>0</v>
      </c>
      <c r="V121" s="118">
        <v>0</v>
      </c>
      <c r="W121" s="118">
        <v>0</v>
      </c>
      <c r="X121" s="118">
        <v>0</v>
      </c>
      <c r="Y121" s="118">
        <v>0</v>
      </c>
      <c r="Z121" s="118">
        <v>0</v>
      </c>
      <c r="AA121" s="118">
        <v>0</v>
      </c>
      <c r="AB121" s="118">
        <v>0</v>
      </c>
      <c r="AC121" s="118">
        <v>0</v>
      </c>
      <c r="AD121" s="118">
        <v>0</v>
      </c>
      <c r="AE121" s="118">
        <v>0</v>
      </c>
      <c r="AF121" s="118">
        <v>0</v>
      </c>
      <c r="AG121" s="118">
        <v>0</v>
      </c>
      <c r="AH121" s="117">
        <v>2</v>
      </c>
      <c r="AI121" s="367"/>
    </row>
    <row r="122" spans="1:36" hidden="1" x14ac:dyDescent="0.35">
      <c r="A122" s="256" t="s">
        <v>501</v>
      </c>
      <c r="B122" s="256" t="s">
        <v>502</v>
      </c>
      <c r="C122" s="256" t="s">
        <v>100</v>
      </c>
      <c r="D122" s="256" t="s">
        <v>103</v>
      </c>
      <c r="E122" s="198" t="s">
        <v>109</v>
      </c>
      <c r="F122" s="165">
        <v>0</v>
      </c>
      <c r="G122" s="122">
        <v>0</v>
      </c>
      <c r="H122" s="122">
        <v>0</v>
      </c>
      <c r="I122" s="122">
        <v>0</v>
      </c>
      <c r="J122" s="122">
        <v>0</v>
      </c>
      <c r="K122" s="122">
        <v>0</v>
      </c>
      <c r="L122" s="122">
        <v>0</v>
      </c>
      <c r="M122" s="122">
        <v>0</v>
      </c>
      <c r="N122" s="122">
        <v>0</v>
      </c>
      <c r="O122" s="122">
        <v>0</v>
      </c>
      <c r="P122" s="122">
        <v>0</v>
      </c>
      <c r="Q122" s="122">
        <v>0</v>
      </c>
      <c r="R122" s="122">
        <v>0</v>
      </c>
      <c r="S122" s="122">
        <v>0</v>
      </c>
      <c r="T122" s="122">
        <v>0</v>
      </c>
      <c r="U122" s="122">
        <v>0</v>
      </c>
      <c r="V122" s="122">
        <v>0</v>
      </c>
      <c r="W122" s="122">
        <v>0</v>
      </c>
      <c r="X122" s="122">
        <v>0</v>
      </c>
      <c r="Y122" s="122">
        <v>0</v>
      </c>
      <c r="Z122" s="122">
        <v>0</v>
      </c>
      <c r="AA122" s="122">
        <v>0</v>
      </c>
      <c r="AB122" s="122">
        <v>0</v>
      </c>
      <c r="AC122" s="122">
        <v>0</v>
      </c>
      <c r="AD122" s="122">
        <v>0</v>
      </c>
      <c r="AE122" s="122">
        <v>0</v>
      </c>
      <c r="AF122" s="122">
        <v>0</v>
      </c>
      <c r="AG122" s="122">
        <v>0</v>
      </c>
      <c r="AH122" s="121">
        <v>37</v>
      </c>
      <c r="AI122" s="368"/>
    </row>
    <row r="123" spans="1:36" ht="15.5" x14ac:dyDescent="0.35">
      <c r="A123" s="132" t="s">
        <v>419</v>
      </c>
      <c r="B123" s="132" t="s">
        <v>420</v>
      </c>
      <c r="C123" s="132" t="s">
        <v>99</v>
      </c>
      <c r="D123" s="132" t="s">
        <v>421</v>
      </c>
      <c r="E123" s="195" t="s">
        <v>109</v>
      </c>
      <c r="F123" s="201">
        <v>59000</v>
      </c>
      <c r="G123" s="118">
        <v>0</v>
      </c>
      <c r="H123" s="118">
        <v>0</v>
      </c>
      <c r="I123" s="118">
        <v>0</v>
      </c>
      <c r="J123" s="118">
        <v>0</v>
      </c>
      <c r="K123" s="118">
        <v>0</v>
      </c>
      <c r="L123" s="118">
        <v>0</v>
      </c>
      <c r="M123" s="118">
        <v>0</v>
      </c>
      <c r="N123" s="118">
        <v>0</v>
      </c>
      <c r="O123" s="118">
        <v>0</v>
      </c>
      <c r="P123" s="118">
        <v>0</v>
      </c>
      <c r="Q123" s="118">
        <v>0</v>
      </c>
      <c r="R123" s="118">
        <v>0</v>
      </c>
      <c r="S123" s="118">
        <v>0</v>
      </c>
      <c r="T123" s="118">
        <v>0</v>
      </c>
      <c r="U123" s="118">
        <v>0</v>
      </c>
      <c r="V123" s="118">
        <v>0</v>
      </c>
      <c r="W123" s="118">
        <v>0</v>
      </c>
      <c r="X123" s="118">
        <v>0</v>
      </c>
      <c r="Y123" s="118">
        <v>0</v>
      </c>
      <c r="Z123" s="118">
        <v>0</v>
      </c>
      <c r="AA123" s="118">
        <v>0</v>
      </c>
      <c r="AB123" s="118">
        <v>0</v>
      </c>
      <c r="AC123" s="118">
        <v>0</v>
      </c>
      <c r="AD123" s="118">
        <v>0</v>
      </c>
      <c r="AE123" s="118">
        <v>0</v>
      </c>
      <c r="AF123" s="118">
        <v>0</v>
      </c>
      <c r="AG123" s="317">
        <v>28</v>
      </c>
      <c r="AH123" s="370">
        <v>37</v>
      </c>
      <c r="AI123" s="477">
        <v>31</v>
      </c>
      <c r="AJ123" s="483">
        <v>43</v>
      </c>
    </row>
    <row r="124" spans="1:36" ht="15.5" x14ac:dyDescent="0.35">
      <c r="A124" s="130" t="s">
        <v>423</v>
      </c>
      <c r="B124" s="130" t="s">
        <v>424</v>
      </c>
      <c r="C124" s="130" t="s">
        <v>99</v>
      </c>
      <c r="D124" s="130" t="s">
        <v>421</v>
      </c>
      <c r="E124" s="198" t="s">
        <v>109</v>
      </c>
      <c r="F124" s="252">
        <v>59000</v>
      </c>
      <c r="G124" s="122">
        <v>0</v>
      </c>
      <c r="H124" s="122">
        <v>0</v>
      </c>
      <c r="I124" s="122">
        <v>0</v>
      </c>
      <c r="J124" s="122">
        <v>0</v>
      </c>
      <c r="K124" s="122">
        <v>0</v>
      </c>
      <c r="L124" s="122">
        <v>0</v>
      </c>
      <c r="M124" s="122">
        <v>0</v>
      </c>
      <c r="N124" s="122">
        <v>0</v>
      </c>
      <c r="O124" s="122">
        <v>0</v>
      </c>
      <c r="P124" s="122">
        <v>0</v>
      </c>
      <c r="Q124" s="122">
        <v>0</v>
      </c>
      <c r="R124" s="122">
        <v>0</v>
      </c>
      <c r="S124" s="122">
        <v>0</v>
      </c>
      <c r="T124" s="122">
        <v>0</v>
      </c>
      <c r="U124" s="122">
        <v>0</v>
      </c>
      <c r="V124" s="122">
        <v>0</v>
      </c>
      <c r="W124" s="122">
        <v>0</v>
      </c>
      <c r="X124" s="122">
        <v>0</v>
      </c>
      <c r="Y124" s="122">
        <v>0</v>
      </c>
      <c r="Z124" s="122">
        <v>0</v>
      </c>
      <c r="AA124" s="122">
        <v>0</v>
      </c>
      <c r="AB124" s="122">
        <v>0</v>
      </c>
      <c r="AC124" s="122">
        <v>0</v>
      </c>
      <c r="AD124" s="122">
        <v>0</v>
      </c>
      <c r="AE124" s="122">
        <v>0</v>
      </c>
      <c r="AF124" s="122">
        <v>0</v>
      </c>
      <c r="AG124" s="316">
        <v>40</v>
      </c>
      <c r="AH124" s="372">
        <v>44</v>
      </c>
      <c r="AI124" s="479">
        <v>46</v>
      </c>
      <c r="AJ124" s="483">
        <v>56</v>
      </c>
    </row>
    <row r="125" spans="1:36" ht="15.5" x14ac:dyDescent="0.35">
      <c r="A125" s="132" t="s">
        <v>425</v>
      </c>
      <c r="B125" s="132" t="s">
        <v>426</v>
      </c>
      <c r="C125" s="132" t="s">
        <v>99</v>
      </c>
      <c r="D125" s="132" t="s">
        <v>421</v>
      </c>
      <c r="E125" s="195" t="s">
        <v>109</v>
      </c>
      <c r="F125" s="201">
        <v>59000</v>
      </c>
      <c r="G125" s="118">
        <v>0</v>
      </c>
      <c r="H125" s="118">
        <v>0</v>
      </c>
      <c r="I125" s="118">
        <v>0</v>
      </c>
      <c r="J125" s="118">
        <v>0</v>
      </c>
      <c r="K125" s="118">
        <v>0</v>
      </c>
      <c r="L125" s="118">
        <v>0</v>
      </c>
      <c r="M125" s="118">
        <v>0</v>
      </c>
      <c r="N125" s="118">
        <v>0</v>
      </c>
      <c r="O125" s="118">
        <v>0</v>
      </c>
      <c r="P125" s="118">
        <v>0</v>
      </c>
      <c r="Q125" s="118">
        <v>0</v>
      </c>
      <c r="R125" s="118">
        <v>0</v>
      </c>
      <c r="S125" s="118">
        <v>0</v>
      </c>
      <c r="T125" s="118">
        <v>0</v>
      </c>
      <c r="U125" s="118">
        <v>0</v>
      </c>
      <c r="V125" s="118">
        <v>0</v>
      </c>
      <c r="W125" s="118">
        <v>0</v>
      </c>
      <c r="X125" s="118">
        <v>0</v>
      </c>
      <c r="Y125" s="118">
        <v>0</v>
      </c>
      <c r="Z125" s="118">
        <v>0</v>
      </c>
      <c r="AA125" s="118">
        <v>0</v>
      </c>
      <c r="AB125" s="118">
        <v>0</v>
      </c>
      <c r="AC125" s="118">
        <v>0</v>
      </c>
      <c r="AD125" s="118">
        <v>0</v>
      </c>
      <c r="AE125" s="118">
        <v>0</v>
      </c>
      <c r="AF125" s="118">
        <v>0</v>
      </c>
      <c r="AG125" s="317">
        <v>11</v>
      </c>
      <c r="AH125" s="370">
        <v>23</v>
      </c>
      <c r="AI125" s="477">
        <v>26</v>
      </c>
      <c r="AJ125" s="483">
        <v>27</v>
      </c>
    </row>
    <row r="126" spans="1:36" ht="15.5" x14ac:dyDescent="0.35">
      <c r="A126" s="130" t="s">
        <v>427</v>
      </c>
      <c r="B126" s="130" t="s">
        <v>428</v>
      </c>
      <c r="C126" s="130" t="s">
        <v>99</v>
      </c>
      <c r="D126" s="130" t="s">
        <v>421</v>
      </c>
      <c r="E126" s="198" t="s">
        <v>109</v>
      </c>
      <c r="F126" s="252">
        <v>59000</v>
      </c>
      <c r="G126" s="122">
        <v>0</v>
      </c>
      <c r="H126" s="122">
        <v>0</v>
      </c>
      <c r="I126" s="122">
        <v>0</v>
      </c>
      <c r="J126" s="122">
        <v>0</v>
      </c>
      <c r="K126" s="122">
        <v>0</v>
      </c>
      <c r="L126" s="122">
        <v>0</v>
      </c>
      <c r="M126" s="122">
        <v>0</v>
      </c>
      <c r="N126" s="122">
        <v>0</v>
      </c>
      <c r="O126" s="122">
        <v>0</v>
      </c>
      <c r="P126" s="122">
        <v>0</v>
      </c>
      <c r="Q126" s="122">
        <v>0</v>
      </c>
      <c r="R126" s="122">
        <v>0</v>
      </c>
      <c r="S126" s="122">
        <v>0</v>
      </c>
      <c r="T126" s="122">
        <v>0</v>
      </c>
      <c r="U126" s="122">
        <v>0</v>
      </c>
      <c r="V126" s="122">
        <v>0</v>
      </c>
      <c r="W126" s="122">
        <v>0</v>
      </c>
      <c r="X126" s="122">
        <v>0</v>
      </c>
      <c r="Y126" s="122">
        <v>0</v>
      </c>
      <c r="Z126" s="122">
        <v>0</v>
      </c>
      <c r="AA126" s="122">
        <v>0</v>
      </c>
      <c r="AB126" s="122">
        <v>0</v>
      </c>
      <c r="AC126" s="122">
        <v>0</v>
      </c>
      <c r="AD126" s="122">
        <v>0</v>
      </c>
      <c r="AE126" s="122">
        <v>0</v>
      </c>
      <c r="AF126" s="122">
        <v>0</v>
      </c>
      <c r="AG126" s="316">
        <v>10</v>
      </c>
      <c r="AH126" s="372">
        <v>8</v>
      </c>
      <c r="AI126" s="479">
        <v>15</v>
      </c>
      <c r="AJ126" s="478">
        <v>7</v>
      </c>
    </row>
    <row r="127" spans="1:36" ht="15.5" x14ac:dyDescent="0.35">
      <c r="A127" s="132" t="s">
        <v>429</v>
      </c>
      <c r="B127" s="132" t="s">
        <v>430</v>
      </c>
      <c r="C127" s="132" t="s">
        <v>99</v>
      </c>
      <c r="D127" s="132" t="s">
        <v>421</v>
      </c>
      <c r="E127" s="195" t="s">
        <v>109</v>
      </c>
      <c r="F127" s="201">
        <v>89000</v>
      </c>
      <c r="G127" s="118">
        <v>0</v>
      </c>
      <c r="H127" s="118">
        <v>0</v>
      </c>
      <c r="I127" s="118">
        <v>0</v>
      </c>
      <c r="J127" s="118">
        <v>0</v>
      </c>
      <c r="K127" s="118">
        <v>0</v>
      </c>
      <c r="L127" s="118">
        <v>0</v>
      </c>
      <c r="M127" s="118">
        <v>0</v>
      </c>
      <c r="N127" s="118">
        <v>0</v>
      </c>
      <c r="O127" s="118">
        <v>0</v>
      </c>
      <c r="P127" s="118">
        <v>0</v>
      </c>
      <c r="Q127" s="118">
        <v>0</v>
      </c>
      <c r="R127" s="118">
        <v>0</v>
      </c>
      <c r="S127" s="118">
        <v>0</v>
      </c>
      <c r="T127" s="118">
        <v>0</v>
      </c>
      <c r="U127" s="118">
        <v>0</v>
      </c>
      <c r="V127" s="118">
        <v>0</v>
      </c>
      <c r="W127" s="118">
        <v>0</v>
      </c>
      <c r="X127" s="118">
        <v>0</v>
      </c>
      <c r="Y127" s="118">
        <v>0</v>
      </c>
      <c r="Z127" s="118">
        <v>0</v>
      </c>
      <c r="AA127" s="118">
        <v>0</v>
      </c>
      <c r="AB127" s="118">
        <v>0</v>
      </c>
      <c r="AC127" s="118">
        <v>0</v>
      </c>
      <c r="AD127" s="118">
        <v>0</v>
      </c>
      <c r="AE127" s="118">
        <v>0</v>
      </c>
      <c r="AF127" s="118">
        <v>0</v>
      </c>
      <c r="AG127" s="317">
        <v>33</v>
      </c>
      <c r="AH127" s="370">
        <v>19</v>
      </c>
      <c r="AI127" s="477">
        <v>18</v>
      </c>
      <c r="AJ127" s="478">
        <v>30</v>
      </c>
    </row>
    <row r="128" spans="1:36" ht="15.5" x14ac:dyDescent="0.35">
      <c r="A128" s="130" t="s">
        <v>431</v>
      </c>
      <c r="B128" s="130" t="s">
        <v>432</v>
      </c>
      <c r="C128" s="130" t="s">
        <v>99</v>
      </c>
      <c r="D128" s="130" t="s">
        <v>421</v>
      </c>
      <c r="E128" s="198" t="s">
        <v>109</v>
      </c>
      <c r="F128" s="252">
        <v>69000</v>
      </c>
      <c r="G128" s="122">
        <v>0</v>
      </c>
      <c r="H128" s="122">
        <v>0</v>
      </c>
      <c r="I128" s="122">
        <v>0</v>
      </c>
      <c r="J128" s="122">
        <v>0</v>
      </c>
      <c r="K128" s="122">
        <v>0</v>
      </c>
      <c r="L128" s="122">
        <v>0</v>
      </c>
      <c r="M128" s="122">
        <v>0</v>
      </c>
      <c r="N128" s="122">
        <v>0</v>
      </c>
      <c r="O128" s="122">
        <v>0</v>
      </c>
      <c r="P128" s="122">
        <v>0</v>
      </c>
      <c r="Q128" s="122">
        <v>0</v>
      </c>
      <c r="R128" s="122">
        <v>0</v>
      </c>
      <c r="S128" s="122">
        <v>0</v>
      </c>
      <c r="T128" s="122">
        <v>0</v>
      </c>
      <c r="U128" s="122">
        <v>0</v>
      </c>
      <c r="V128" s="122">
        <v>0</v>
      </c>
      <c r="W128" s="122">
        <v>0</v>
      </c>
      <c r="X128" s="122">
        <v>0</v>
      </c>
      <c r="Y128" s="122">
        <v>0</v>
      </c>
      <c r="Z128" s="122">
        <v>0</v>
      </c>
      <c r="AA128" s="122">
        <v>0</v>
      </c>
      <c r="AB128" s="122">
        <v>0</v>
      </c>
      <c r="AC128" s="122">
        <v>0</v>
      </c>
      <c r="AD128" s="122">
        <v>0</v>
      </c>
      <c r="AE128" s="122">
        <v>0</v>
      </c>
      <c r="AF128" s="122">
        <v>0</v>
      </c>
      <c r="AG128" s="316">
        <v>26</v>
      </c>
      <c r="AH128" s="372">
        <v>28</v>
      </c>
      <c r="AI128" s="479">
        <v>29</v>
      </c>
      <c r="AJ128" s="478">
        <v>24</v>
      </c>
    </row>
    <row r="129" spans="1:53" ht="15.5" x14ac:dyDescent="0.35">
      <c r="A129" s="132" t="s">
        <v>433</v>
      </c>
      <c r="B129" s="132" t="s">
        <v>434</v>
      </c>
      <c r="C129" s="132" t="s">
        <v>99</v>
      </c>
      <c r="D129" s="132" t="s">
        <v>421</v>
      </c>
      <c r="E129" s="195" t="s">
        <v>109</v>
      </c>
      <c r="F129" s="201">
        <v>72000</v>
      </c>
      <c r="G129" s="118">
        <v>0</v>
      </c>
      <c r="H129" s="118">
        <v>0</v>
      </c>
      <c r="I129" s="118">
        <v>0</v>
      </c>
      <c r="J129" s="118">
        <v>0</v>
      </c>
      <c r="K129" s="118">
        <v>0</v>
      </c>
      <c r="L129" s="118">
        <v>0</v>
      </c>
      <c r="M129" s="118">
        <v>0</v>
      </c>
      <c r="N129" s="118">
        <v>0</v>
      </c>
      <c r="O129" s="118">
        <v>0</v>
      </c>
      <c r="P129" s="118">
        <v>0</v>
      </c>
      <c r="Q129" s="118">
        <v>0</v>
      </c>
      <c r="R129" s="118">
        <v>0</v>
      </c>
      <c r="S129" s="118">
        <v>0</v>
      </c>
      <c r="T129" s="118">
        <v>0</v>
      </c>
      <c r="U129" s="118">
        <v>0</v>
      </c>
      <c r="V129" s="118">
        <v>0</v>
      </c>
      <c r="W129" s="118">
        <v>0</v>
      </c>
      <c r="X129" s="118">
        <v>0</v>
      </c>
      <c r="Y129" s="118">
        <v>0</v>
      </c>
      <c r="Z129" s="118">
        <v>0</v>
      </c>
      <c r="AA129" s="118">
        <v>0</v>
      </c>
      <c r="AB129" s="118">
        <v>0</v>
      </c>
      <c r="AC129" s="118">
        <v>0</v>
      </c>
      <c r="AD129" s="118">
        <v>0</v>
      </c>
      <c r="AE129" s="118">
        <v>0</v>
      </c>
      <c r="AF129" s="118">
        <v>0</v>
      </c>
      <c r="AG129" s="317">
        <v>14</v>
      </c>
      <c r="AH129" s="370">
        <v>15</v>
      </c>
      <c r="AI129" s="477">
        <v>14</v>
      </c>
      <c r="AJ129" s="478">
        <v>17</v>
      </c>
    </row>
    <row r="130" spans="1:53" ht="15.5" x14ac:dyDescent="0.35">
      <c r="A130" s="130" t="s">
        <v>435</v>
      </c>
      <c r="B130" s="130" t="s">
        <v>436</v>
      </c>
      <c r="C130" s="130" t="s">
        <v>99</v>
      </c>
      <c r="D130" s="130" t="s">
        <v>421</v>
      </c>
      <c r="E130" s="198" t="s">
        <v>109</v>
      </c>
      <c r="F130" s="252">
        <v>72000</v>
      </c>
      <c r="G130" s="122">
        <v>0</v>
      </c>
      <c r="H130" s="122">
        <v>0</v>
      </c>
      <c r="I130" s="122">
        <v>0</v>
      </c>
      <c r="J130" s="122">
        <v>0</v>
      </c>
      <c r="K130" s="122">
        <v>0</v>
      </c>
      <c r="L130" s="122">
        <v>0</v>
      </c>
      <c r="M130" s="122">
        <v>0</v>
      </c>
      <c r="N130" s="122">
        <v>0</v>
      </c>
      <c r="O130" s="122">
        <v>0</v>
      </c>
      <c r="P130" s="122">
        <v>0</v>
      </c>
      <c r="Q130" s="122">
        <v>0</v>
      </c>
      <c r="R130" s="122">
        <v>0</v>
      </c>
      <c r="S130" s="122">
        <v>0</v>
      </c>
      <c r="T130" s="122">
        <v>0</v>
      </c>
      <c r="U130" s="122">
        <v>0</v>
      </c>
      <c r="V130" s="122">
        <v>0</v>
      </c>
      <c r="W130" s="122">
        <v>0</v>
      </c>
      <c r="X130" s="122">
        <v>0</v>
      </c>
      <c r="Y130" s="122">
        <v>0</v>
      </c>
      <c r="Z130" s="122">
        <v>0</v>
      </c>
      <c r="AA130" s="122">
        <v>0</v>
      </c>
      <c r="AB130" s="122">
        <v>0</v>
      </c>
      <c r="AC130" s="122">
        <v>0</v>
      </c>
      <c r="AD130" s="122">
        <v>0</v>
      </c>
      <c r="AE130" s="122">
        <v>0</v>
      </c>
      <c r="AF130" s="122">
        <v>0</v>
      </c>
      <c r="AG130" s="316">
        <v>22</v>
      </c>
      <c r="AH130" s="372">
        <v>24</v>
      </c>
      <c r="AI130" s="479">
        <v>21</v>
      </c>
      <c r="AJ130" s="478">
        <v>16</v>
      </c>
    </row>
    <row r="131" spans="1:53" ht="15.5" x14ac:dyDescent="0.35">
      <c r="A131" s="128" t="s">
        <v>526</v>
      </c>
      <c r="B131" s="128" t="s">
        <v>527</v>
      </c>
      <c r="C131" s="132"/>
      <c r="D131" s="132"/>
      <c r="E131" s="132"/>
      <c r="F131" s="118">
        <v>0</v>
      </c>
      <c r="G131" s="132"/>
      <c r="H131" s="132"/>
      <c r="I131" s="132"/>
      <c r="J131" s="132"/>
      <c r="K131" s="132"/>
      <c r="L131" s="132"/>
      <c r="M131" s="132"/>
      <c r="N131" s="132"/>
      <c r="O131" s="132"/>
      <c r="P131" s="132"/>
      <c r="Q131" s="132"/>
      <c r="R131" s="132"/>
      <c r="S131" s="132"/>
      <c r="T131" s="132"/>
      <c r="U131" s="118"/>
      <c r="V131" s="118"/>
      <c r="W131" s="203"/>
      <c r="X131" s="203"/>
      <c r="Y131" s="203"/>
      <c r="Z131" s="203"/>
      <c r="AA131" s="203"/>
      <c r="AB131" s="203"/>
      <c r="AC131" s="118"/>
      <c r="AD131" s="118"/>
      <c r="AE131" s="118"/>
      <c r="AF131" s="118"/>
      <c r="AG131" s="118"/>
      <c r="AH131" s="128"/>
      <c r="AI131" s="481">
        <v>20</v>
      </c>
      <c r="AJ131" s="484">
        <v>12</v>
      </c>
    </row>
    <row r="132" spans="1:53" ht="15.5" x14ac:dyDescent="0.35">
      <c r="A132" s="65" t="s">
        <v>528</v>
      </c>
      <c r="B132" s="65" t="s">
        <v>529</v>
      </c>
      <c r="C132" s="240"/>
      <c r="D132" s="240"/>
      <c r="E132" s="240"/>
      <c r="F132" s="82">
        <v>0</v>
      </c>
      <c r="G132" s="240"/>
      <c r="H132" s="240"/>
      <c r="I132" s="240"/>
      <c r="J132" s="240"/>
      <c r="K132" s="240"/>
      <c r="L132" s="240"/>
      <c r="M132" s="240"/>
      <c r="N132" s="240"/>
      <c r="O132" s="240"/>
      <c r="P132" s="240"/>
      <c r="Q132" s="240"/>
      <c r="R132" s="240"/>
      <c r="S132" s="240"/>
      <c r="T132" s="240"/>
      <c r="U132" s="82"/>
      <c r="V132" s="82"/>
      <c r="W132" s="354"/>
      <c r="X132" s="354"/>
      <c r="Y132" s="354"/>
      <c r="Z132" s="354"/>
      <c r="AA132" s="354"/>
      <c r="AB132" s="354"/>
      <c r="AC132" s="82"/>
      <c r="AD132" s="82"/>
      <c r="AE132" s="82"/>
      <c r="AF132" s="82"/>
      <c r="AG132" s="82"/>
      <c r="AH132" s="65"/>
      <c r="AI132" s="482">
        <v>20</v>
      </c>
      <c r="AJ132" s="484">
        <v>6</v>
      </c>
    </row>
    <row r="133" spans="1:53" x14ac:dyDescent="0.35">
      <c r="A133" s="46"/>
      <c r="B133" s="46"/>
      <c r="C133" s="46"/>
      <c r="D133" s="46"/>
      <c r="E133" s="46"/>
      <c r="F133" s="93"/>
      <c r="G133" s="46"/>
      <c r="H133" s="46"/>
      <c r="I133" s="46"/>
      <c r="J133" s="46"/>
      <c r="K133" s="46"/>
      <c r="L133" s="46"/>
      <c r="M133" s="46"/>
      <c r="N133" s="46"/>
      <c r="O133" s="46"/>
      <c r="P133" s="46"/>
      <c r="Q133" s="46"/>
      <c r="R133" s="46"/>
      <c r="S133" s="46"/>
      <c r="T133" s="46"/>
      <c r="U133" s="66"/>
      <c r="V133" s="66"/>
      <c r="W133" s="61"/>
      <c r="X133" s="61"/>
      <c r="Y133" s="61"/>
      <c r="Z133" s="61"/>
      <c r="AA133" s="61"/>
      <c r="AB133" s="94"/>
      <c r="AC133" s="66"/>
      <c r="AD133" s="66"/>
      <c r="AE133" s="66"/>
      <c r="AF133" s="66"/>
      <c r="AG133" s="66"/>
    </row>
    <row r="134" spans="1:53" x14ac:dyDescent="0.35">
      <c r="A134" s="497"/>
      <c r="B134" s="497"/>
      <c r="C134" s="497"/>
      <c r="D134" s="497"/>
      <c r="E134" s="497"/>
      <c r="F134" s="497"/>
      <c r="G134" s="46"/>
      <c r="H134" s="46"/>
      <c r="I134" s="46"/>
      <c r="J134" s="46"/>
      <c r="K134" s="46"/>
      <c r="L134" s="46"/>
      <c r="M134" s="46"/>
      <c r="N134" s="46"/>
      <c r="O134" s="46"/>
      <c r="P134" s="46"/>
      <c r="Q134" s="46"/>
      <c r="R134" s="46"/>
      <c r="S134" s="46"/>
      <c r="T134" s="46"/>
      <c r="U134" s="46"/>
      <c r="V134" s="46"/>
      <c r="W134" s="46"/>
      <c r="X134" s="46"/>
      <c r="Y134" s="46"/>
      <c r="Z134" s="46"/>
      <c r="AA134" s="46"/>
      <c r="AB134" s="46"/>
      <c r="AC134" s="66"/>
      <c r="AD134" s="80" t="s">
        <v>362</v>
      </c>
      <c r="AE134" s="80" t="s">
        <v>363</v>
      </c>
      <c r="AF134" s="80" t="s">
        <v>364</v>
      </c>
      <c r="AG134" s="81" t="s">
        <v>453</v>
      </c>
      <c r="AH134" s="7" t="s">
        <v>517</v>
      </c>
      <c r="AI134" t="s">
        <v>524</v>
      </c>
      <c r="AJ134" t="s">
        <v>542</v>
      </c>
    </row>
    <row r="135" spans="1:53" x14ac:dyDescent="0.35">
      <c r="A135" s="495" t="s">
        <v>386</v>
      </c>
      <c r="B135" s="495"/>
      <c r="C135" s="495"/>
      <c r="D135" s="495"/>
      <c r="E135" s="495"/>
      <c r="F135" s="495"/>
      <c r="G135" s="46"/>
      <c r="H135" s="46"/>
      <c r="I135" s="46"/>
      <c r="J135" s="46"/>
      <c r="K135" s="46"/>
      <c r="L135" s="46"/>
      <c r="M135" s="46"/>
      <c r="N135" s="46"/>
      <c r="O135" s="46"/>
      <c r="P135" s="46"/>
      <c r="Q135" s="46"/>
      <c r="R135" s="46"/>
      <c r="S135" s="46"/>
      <c r="T135" s="46"/>
      <c r="U135" s="46"/>
      <c r="V135" s="46"/>
      <c r="W135" s="46"/>
      <c r="X135" s="46"/>
      <c r="Y135" s="46"/>
      <c r="Z135" s="46"/>
      <c r="AA135" s="46"/>
      <c r="AB135" s="46"/>
      <c r="AC135" s="66"/>
      <c r="AD135" s="66">
        <v>331</v>
      </c>
      <c r="AE135" s="66">
        <v>382</v>
      </c>
      <c r="AF135" s="66">
        <v>427</v>
      </c>
      <c r="AG135" s="66">
        <v>406</v>
      </c>
      <c r="AH135" s="253">
        <v>524</v>
      </c>
      <c r="AI135">
        <v>467</v>
      </c>
      <c r="AJ135" s="319">
        <v>518</v>
      </c>
    </row>
    <row r="136" spans="1:53" x14ac:dyDescent="0.35">
      <c r="A136" s="495" t="s">
        <v>387</v>
      </c>
      <c r="B136" s="495"/>
      <c r="C136" s="495"/>
      <c r="D136" s="495"/>
      <c r="E136" s="495"/>
      <c r="F136" s="495"/>
      <c r="G136" s="46"/>
      <c r="H136" s="46"/>
      <c r="I136" s="46"/>
      <c r="J136" s="46"/>
      <c r="K136" s="46"/>
      <c r="L136" s="46"/>
      <c r="M136" s="46"/>
      <c r="N136" s="46"/>
      <c r="O136" s="46"/>
      <c r="P136" s="46"/>
      <c r="Q136" s="46"/>
      <c r="R136" s="46"/>
      <c r="S136" s="46"/>
      <c r="T136" s="46"/>
      <c r="U136" s="46"/>
      <c r="V136" s="46"/>
      <c r="W136" s="46"/>
      <c r="X136" s="46"/>
      <c r="Y136" s="46"/>
      <c r="Z136" s="46"/>
      <c r="AA136" s="46"/>
      <c r="AB136" s="46"/>
      <c r="AC136" s="66"/>
      <c r="AD136" s="68">
        <v>74546842</v>
      </c>
      <c r="AE136" s="68">
        <v>84383304</v>
      </c>
      <c r="AF136" s="68">
        <v>88204828</v>
      </c>
      <c r="AG136" s="68">
        <v>83997138</v>
      </c>
      <c r="AH136" s="63">
        <v>98351995</v>
      </c>
      <c r="AI136" s="63">
        <v>100075381</v>
      </c>
      <c r="AJ136" s="63">
        <v>102537338</v>
      </c>
    </row>
    <row r="137" spans="1:53" x14ac:dyDescent="0.35">
      <c r="A137" s="497"/>
      <c r="B137" s="497"/>
      <c r="C137" s="497"/>
      <c r="D137" s="497"/>
      <c r="E137" s="497"/>
      <c r="F137" s="497"/>
      <c r="G137" s="46"/>
      <c r="H137" s="46"/>
      <c r="I137" s="46"/>
      <c r="J137" s="46"/>
      <c r="K137" s="46"/>
      <c r="L137" s="46"/>
      <c r="M137" s="46"/>
      <c r="N137" s="46"/>
      <c r="O137" s="46"/>
      <c r="P137" s="46"/>
      <c r="Q137" s="46"/>
      <c r="R137" s="46"/>
      <c r="S137" s="46"/>
      <c r="T137" s="46"/>
      <c r="U137" s="46"/>
      <c r="V137" s="46"/>
      <c r="W137" s="46"/>
      <c r="X137" s="46"/>
      <c r="Y137" s="46"/>
      <c r="Z137" s="46"/>
      <c r="AA137" s="46"/>
      <c r="AB137" s="46"/>
      <c r="AC137" s="66"/>
      <c r="AD137" s="68">
        <f>SUMPRODUCT(F31:F120, AD31:AD120)</f>
        <v>25569000</v>
      </c>
      <c r="AE137" s="68">
        <f>SUMPRODUCT(F31:F120, AE31:AE120)</f>
        <v>33281000</v>
      </c>
      <c r="AF137" s="68">
        <f>SUMPRODUCT(F31:F120, AF31:AF120)</f>
        <v>24781000</v>
      </c>
      <c r="AG137" s="68">
        <f>SUMPRODUCT(F123:F130, AG123:AG130)</f>
        <v>12574000</v>
      </c>
      <c r="AH137">
        <f>SUMPRODUCT(F123:F130, AH123:AH130)</f>
        <v>13039000</v>
      </c>
      <c r="AI137">
        <f>SUMPRODUCT(F123:F130, AI123:AI130)</f>
        <v>13085000</v>
      </c>
      <c r="AJ137">
        <f>SUMPRODUCT(F123:F130, AJ123:AJ130)</f>
        <v>14549000</v>
      </c>
    </row>
    <row r="138" spans="1:53" x14ac:dyDescent="0.35">
      <c r="A138" s="93"/>
      <c r="B138" s="93"/>
      <c r="C138" s="93"/>
      <c r="D138" s="93"/>
      <c r="E138" s="93"/>
      <c r="F138" s="93"/>
      <c r="G138" s="46"/>
      <c r="H138" s="46"/>
      <c r="I138" s="46"/>
      <c r="J138" s="46"/>
      <c r="K138" s="46"/>
      <c r="L138" s="46"/>
      <c r="M138" s="46"/>
      <c r="N138" s="46"/>
      <c r="O138" s="46"/>
      <c r="P138" s="46"/>
      <c r="Q138" s="46"/>
      <c r="R138" s="46"/>
      <c r="S138" s="46"/>
      <c r="T138" s="46"/>
      <c r="U138" s="46"/>
      <c r="V138" s="46"/>
      <c r="W138" s="46"/>
      <c r="X138" s="46"/>
      <c r="Y138" s="46"/>
      <c r="Z138" s="46"/>
      <c r="AA138" s="46"/>
      <c r="AB138" s="46"/>
      <c r="AC138" s="66"/>
      <c r="AD138" s="68"/>
      <c r="AE138" s="68"/>
      <c r="AF138" s="68"/>
      <c r="AG138" s="68"/>
    </row>
    <row r="139" spans="1:53" x14ac:dyDescent="0.35">
      <c r="A139" s="141"/>
      <c r="B139" s="141"/>
      <c r="C139" s="141"/>
      <c r="D139" s="141"/>
      <c r="E139" s="141"/>
      <c r="F139" s="141"/>
      <c r="AD139" s="63"/>
      <c r="AE139" s="63"/>
      <c r="AF139" s="63"/>
    </row>
    <row r="140" spans="1:53" x14ac:dyDescent="0.35">
      <c r="AG140" s="145" t="s">
        <v>388</v>
      </c>
      <c r="AH140" s="145" t="s">
        <v>451</v>
      </c>
      <c r="AI140" s="145" t="s">
        <v>452</v>
      </c>
      <c r="AJ140" s="145" t="s">
        <v>388</v>
      </c>
      <c r="AK140" s="145" t="s">
        <v>451</v>
      </c>
      <c r="AL140" s="145" t="s">
        <v>452</v>
      </c>
      <c r="AM140" s="145" t="s">
        <v>388</v>
      </c>
      <c r="AN140" s="145" t="s">
        <v>451</v>
      </c>
      <c r="AO140" s="145" t="s">
        <v>452</v>
      </c>
      <c r="AP140" s="145" t="s">
        <v>388</v>
      </c>
      <c r="AQ140" s="145" t="s">
        <v>451</v>
      </c>
      <c r="AR140" s="145" t="s">
        <v>452</v>
      </c>
      <c r="AS140" s="145" t="s">
        <v>388</v>
      </c>
      <c r="AT140" s="145" t="s">
        <v>451</v>
      </c>
      <c r="AU140" s="145" t="s">
        <v>452</v>
      </c>
      <c r="AV140" s="145" t="s">
        <v>388</v>
      </c>
      <c r="AW140" s="145" t="s">
        <v>451</v>
      </c>
      <c r="AX140" s="145" t="s">
        <v>452</v>
      </c>
      <c r="AY140" s="145" t="s">
        <v>388</v>
      </c>
      <c r="AZ140" s="145" t="s">
        <v>451</v>
      </c>
      <c r="BA140" s="145" t="s">
        <v>452</v>
      </c>
    </row>
    <row r="141" spans="1:53" x14ac:dyDescent="0.35">
      <c r="A141" s="280" t="s">
        <v>0</v>
      </c>
      <c r="B141" s="280" t="s">
        <v>437</v>
      </c>
      <c r="C141" s="280" t="s">
        <v>2</v>
      </c>
      <c r="D141" s="280" t="s">
        <v>3</v>
      </c>
      <c r="E141" s="280" t="s">
        <v>4</v>
      </c>
      <c r="F141" s="280" t="s">
        <v>115</v>
      </c>
      <c r="G141" s="281" t="s">
        <v>105</v>
      </c>
      <c r="H141" s="281" t="s">
        <v>106</v>
      </c>
      <c r="I141" s="281" t="s">
        <v>107</v>
      </c>
      <c r="J141" s="281" t="s">
        <v>399</v>
      </c>
      <c r="K141" s="281" t="s">
        <v>400</v>
      </c>
      <c r="L141" s="282" t="s">
        <v>114</v>
      </c>
      <c r="M141" s="282" t="s">
        <v>7</v>
      </c>
      <c r="N141" s="282" t="s">
        <v>6</v>
      </c>
      <c r="O141" s="282" t="s">
        <v>135</v>
      </c>
      <c r="P141" s="282" t="s">
        <v>5</v>
      </c>
      <c r="Q141" s="282" t="s">
        <v>8</v>
      </c>
      <c r="R141" s="282" t="s">
        <v>9</v>
      </c>
      <c r="S141" s="282" t="s">
        <v>10</v>
      </c>
      <c r="T141" s="282" t="s">
        <v>11</v>
      </c>
      <c r="U141" s="282" t="s">
        <v>12</v>
      </c>
      <c r="V141" s="282" t="s">
        <v>13</v>
      </c>
      <c r="W141" s="282" t="s">
        <v>14</v>
      </c>
      <c r="X141" s="282" t="s">
        <v>144</v>
      </c>
      <c r="Y141" s="282" t="s">
        <v>213</v>
      </c>
      <c r="Z141" s="282" t="s">
        <v>294</v>
      </c>
      <c r="AA141" s="283" t="s">
        <v>295</v>
      </c>
      <c r="AB141" s="283" t="s">
        <v>247</v>
      </c>
      <c r="AC141" s="283" t="s">
        <v>237</v>
      </c>
      <c r="AD141" s="284" t="s">
        <v>296</v>
      </c>
      <c r="AE141" s="284" t="s">
        <v>297</v>
      </c>
      <c r="AF141" s="285" t="s">
        <v>298</v>
      </c>
      <c r="AG141" s="286" t="s">
        <v>362</v>
      </c>
      <c r="AH141" s="286" t="s">
        <v>403</v>
      </c>
      <c r="AI141" s="286" t="s">
        <v>404</v>
      </c>
      <c r="AJ141" s="286" t="s">
        <v>363</v>
      </c>
      <c r="AK141" s="286" t="s">
        <v>405</v>
      </c>
      <c r="AL141" s="286" t="s">
        <v>406</v>
      </c>
      <c r="AM141" s="286" t="s">
        <v>364</v>
      </c>
      <c r="AN141" s="287" t="s">
        <v>407</v>
      </c>
      <c r="AO141" s="288" t="s">
        <v>408</v>
      </c>
      <c r="AP141" s="289" t="s">
        <v>453</v>
      </c>
      <c r="AQ141" s="289" t="s">
        <v>454</v>
      </c>
      <c r="AR141" s="289" t="s">
        <v>455</v>
      </c>
      <c r="AS141" s="290" t="s">
        <v>509</v>
      </c>
      <c r="AT141" s="291" t="s">
        <v>517</v>
      </c>
      <c r="AU141" s="291" t="s">
        <v>504</v>
      </c>
      <c r="AV141" s="255" t="s">
        <v>524</v>
      </c>
      <c r="AW141" s="181" t="s">
        <v>530</v>
      </c>
      <c r="AX141" s="337" t="s">
        <v>531</v>
      </c>
      <c r="AY141" s="7" t="s">
        <v>542</v>
      </c>
      <c r="AZ141" s="7" t="s">
        <v>544</v>
      </c>
      <c r="BA141" s="7" t="s">
        <v>545</v>
      </c>
    </row>
    <row r="142" spans="1:53" ht="15.5" x14ac:dyDescent="0.35">
      <c r="A142" s="292" t="s">
        <v>415</v>
      </c>
      <c r="B142" s="292" t="s">
        <v>40</v>
      </c>
      <c r="C142" s="292" t="s">
        <v>100</v>
      </c>
      <c r="D142" s="292" t="s">
        <v>100</v>
      </c>
      <c r="E142" s="292"/>
      <c r="F142" s="293">
        <v>0</v>
      </c>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119"/>
      <c r="AH142" s="153">
        <f t="shared" ref="AH142:AH151" si="0">ROUND(((AG142/$AG$154)*100),2)</f>
        <v>0</v>
      </c>
      <c r="AI142" s="153">
        <f t="shared" ref="AI142:AI151" si="1">ROUND((((AG142*F142)/$AG$155)*100),2)</f>
        <v>0</v>
      </c>
      <c r="AJ142" s="118">
        <v>3</v>
      </c>
      <c r="AK142" s="153">
        <f t="shared" ref="AK142:AK151" si="2">ROUND(((AJ142/$AJ$154)*100),2)</f>
        <v>0.91</v>
      </c>
      <c r="AL142" s="153">
        <f t="shared" ref="AL142:AL151" si="3">ROUND((((AJ142*F142)/$AJ$155)*100),2)</f>
        <v>0</v>
      </c>
      <c r="AM142" s="118">
        <v>4</v>
      </c>
      <c r="AN142" s="153">
        <f t="shared" ref="AN142:AN151" si="4">ROUND(((AM142/$AM$154)*100),2)</f>
        <v>0.94</v>
      </c>
      <c r="AO142" s="153">
        <f t="shared" ref="AO142:AO151" si="5">ROUND((((AM142*F142)/$AM$155)*100),2)</f>
        <v>0</v>
      </c>
      <c r="AP142" s="118">
        <v>6</v>
      </c>
      <c r="AQ142" s="153">
        <f t="shared" ref="AQ142:AQ149" si="6">ROUND(((AP142/$AP$154)*100),2)</f>
        <v>1.48</v>
      </c>
      <c r="AR142" s="153">
        <f>ROUND((((AP142*F142)/$AP$155)*100),2)</f>
        <v>0</v>
      </c>
      <c r="AS142" s="268">
        <v>4</v>
      </c>
      <c r="AT142" s="273">
        <f>ROUND(((AS142/$AS$154)*100),2)</f>
        <v>0.76</v>
      </c>
      <c r="AU142" s="273">
        <f>ROUND((((AS142*F142)/$AS$155)*100),2)</f>
        <v>0</v>
      </c>
      <c r="AV142" s="398">
        <v>2</v>
      </c>
      <c r="AW142" s="399">
        <f>ROUND(((AV142/$AV$154)*100),2)</f>
        <v>0.43</v>
      </c>
      <c r="AX142" s="400">
        <f>ROUND((((AV142*F142)/$AV$155)*100),2)</f>
        <v>0</v>
      </c>
      <c r="AY142">
        <v>2</v>
      </c>
      <c r="AZ142" s="311">
        <f>ROUND(((AY142/$AY$154)*100),2)</f>
        <v>0.39</v>
      </c>
      <c r="BA142" s="311">
        <f>ROUND((((AY142*F142)/$AY$155)*100),2)</f>
        <v>0</v>
      </c>
    </row>
    <row r="143" spans="1:53" ht="15.5" x14ac:dyDescent="0.35">
      <c r="A143" s="294" t="s">
        <v>416</v>
      </c>
      <c r="B143" s="294" t="s">
        <v>42</v>
      </c>
      <c r="C143" s="294" t="s">
        <v>100</v>
      </c>
      <c r="D143" s="294" t="s">
        <v>100</v>
      </c>
      <c r="E143" s="294"/>
      <c r="F143" s="295">
        <v>0</v>
      </c>
      <c r="G143" s="294"/>
      <c r="H143" s="294"/>
      <c r="I143" s="294"/>
      <c r="J143" s="294"/>
      <c r="K143" s="294"/>
      <c r="L143" s="294"/>
      <c r="M143" s="294"/>
      <c r="N143" s="294"/>
      <c r="O143" s="294"/>
      <c r="P143" s="294"/>
      <c r="Q143" s="294"/>
      <c r="R143" s="294"/>
      <c r="S143" s="294"/>
      <c r="T143" s="294"/>
      <c r="U143" s="294"/>
      <c r="V143" s="294"/>
      <c r="W143" s="294"/>
      <c r="X143" s="294"/>
      <c r="Y143" s="294"/>
      <c r="Z143" s="294"/>
      <c r="AA143" s="294"/>
      <c r="AB143" s="294"/>
      <c r="AC143" s="294"/>
      <c r="AD143" s="294"/>
      <c r="AE143" s="294"/>
      <c r="AF143" s="294"/>
      <c r="AG143" s="123"/>
      <c r="AH143" s="154">
        <f t="shared" si="0"/>
        <v>0</v>
      </c>
      <c r="AI143" s="154">
        <f t="shared" si="1"/>
        <v>0</v>
      </c>
      <c r="AJ143" s="122">
        <v>3</v>
      </c>
      <c r="AK143" s="154">
        <f t="shared" si="2"/>
        <v>0.91</v>
      </c>
      <c r="AL143" s="154">
        <f t="shared" si="3"/>
        <v>0</v>
      </c>
      <c r="AM143" s="122">
        <v>4</v>
      </c>
      <c r="AN143" s="154">
        <f t="shared" si="4"/>
        <v>0.94</v>
      </c>
      <c r="AO143" s="154">
        <f t="shared" si="5"/>
        <v>0</v>
      </c>
      <c r="AP143" s="122">
        <v>6</v>
      </c>
      <c r="AQ143" s="154">
        <f t="shared" si="6"/>
        <v>1.48</v>
      </c>
      <c r="AR143" s="154">
        <f t="shared" ref="AR143:AR148" si="7">ROUND((((AP143*F143)/$AP$155)*100),2)</f>
        <v>0</v>
      </c>
      <c r="AS143" s="242">
        <v>4</v>
      </c>
      <c r="AT143" s="274">
        <f t="shared" ref="AT143:AT151" si="8">ROUND(((AS143/$AS$154)*100),2)</f>
        <v>0.76</v>
      </c>
      <c r="AU143" s="273">
        <f t="shared" ref="AU143:AU151" si="9">ROUND((((AS143*F143)/$AS$155)*100),2)</f>
        <v>0</v>
      </c>
      <c r="AV143" s="401">
        <v>2</v>
      </c>
      <c r="AW143" s="402">
        <f t="shared" ref="AW143:AW152" si="10">ROUND(((AV143/$AV$154)*100),2)</f>
        <v>0.43</v>
      </c>
      <c r="AX143" s="403">
        <f t="shared" ref="AX143:AX152" si="11">ROUND((((AV143*F143)/$AV$155)*100),2)</f>
        <v>0</v>
      </c>
      <c r="AY143">
        <v>2</v>
      </c>
      <c r="AZ143" s="311">
        <f t="shared" ref="AZ143:AZ152" si="12">ROUND(((AY143/$AY$154)*100),2)</f>
        <v>0.39</v>
      </c>
      <c r="BA143" s="311">
        <f t="shared" ref="BA143:BA152" si="13">ROUND((((AY143*F143)/$AY$155)*100),2)</f>
        <v>0</v>
      </c>
    </row>
    <row r="144" spans="1:53" ht="15.5" x14ac:dyDescent="0.35">
      <c r="A144" s="292" t="s">
        <v>417</v>
      </c>
      <c r="B144" s="292" t="s">
        <v>46</v>
      </c>
      <c r="C144" s="292" t="s">
        <v>100</v>
      </c>
      <c r="D144" s="292" t="s">
        <v>100</v>
      </c>
      <c r="E144" s="292"/>
      <c r="F144" s="293">
        <v>0</v>
      </c>
      <c r="G144" s="292"/>
      <c r="H144" s="292"/>
      <c r="I144" s="292"/>
      <c r="J144" s="292"/>
      <c r="K144" s="292"/>
      <c r="L144" s="292"/>
      <c r="M144" s="292"/>
      <c r="N144" s="292"/>
      <c r="O144" s="292"/>
      <c r="P144" s="292"/>
      <c r="Q144" s="292"/>
      <c r="R144" s="292"/>
      <c r="S144" s="292"/>
      <c r="T144" s="292"/>
      <c r="U144" s="292"/>
      <c r="V144" s="292"/>
      <c r="W144" s="292"/>
      <c r="X144" s="292"/>
      <c r="Y144" s="292"/>
      <c r="Z144" s="292"/>
      <c r="AA144" s="292"/>
      <c r="AB144" s="292"/>
      <c r="AC144" s="292"/>
      <c r="AD144" s="292"/>
      <c r="AE144" s="292"/>
      <c r="AF144" s="292"/>
      <c r="AG144" s="119"/>
      <c r="AH144" s="153">
        <f t="shared" si="0"/>
        <v>0</v>
      </c>
      <c r="AI144" s="153">
        <f t="shared" si="1"/>
        <v>0</v>
      </c>
      <c r="AJ144" s="118"/>
      <c r="AK144" s="153">
        <f t="shared" si="2"/>
        <v>0</v>
      </c>
      <c r="AL144" s="153">
        <f t="shared" si="3"/>
        <v>0</v>
      </c>
      <c r="AM144" s="118"/>
      <c r="AN144" s="153">
        <f t="shared" si="4"/>
        <v>0</v>
      </c>
      <c r="AO144" s="153">
        <f t="shared" si="5"/>
        <v>0</v>
      </c>
      <c r="AP144" s="118">
        <v>0</v>
      </c>
      <c r="AQ144" s="153">
        <f t="shared" si="6"/>
        <v>0</v>
      </c>
      <c r="AR144" s="153">
        <f t="shared" si="7"/>
        <v>0</v>
      </c>
      <c r="AS144" s="268"/>
      <c r="AT144" s="273">
        <f t="shared" si="8"/>
        <v>0</v>
      </c>
      <c r="AU144" s="273">
        <f t="shared" si="9"/>
        <v>0</v>
      </c>
      <c r="AV144" s="398"/>
      <c r="AW144" s="399">
        <f t="shared" si="10"/>
        <v>0</v>
      </c>
      <c r="AX144" s="400">
        <f t="shared" si="11"/>
        <v>0</v>
      </c>
      <c r="AZ144" s="311">
        <f t="shared" si="12"/>
        <v>0</v>
      </c>
      <c r="BA144" s="311">
        <f t="shared" si="13"/>
        <v>0</v>
      </c>
    </row>
    <row r="145" spans="1:53" ht="15.5" x14ac:dyDescent="0.35">
      <c r="A145" s="294" t="s">
        <v>231</v>
      </c>
      <c r="B145" s="294" t="s">
        <v>539</v>
      </c>
      <c r="C145" s="294" t="s">
        <v>100</v>
      </c>
      <c r="D145" s="294" t="s">
        <v>103</v>
      </c>
      <c r="E145" s="294"/>
      <c r="F145" s="295">
        <v>99000</v>
      </c>
      <c r="G145" s="294"/>
      <c r="H145" s="294"/>
      <c r="I145" s="294"/>
      <c r="J145" s="294"/>
      <c r="K145" s="294"/>
      <c r="L145" s="294"/>
      <c r="M145" s="294"/>
      <c r="N145" s="294"/>
      <c r="O145" s="294"/>
      <c r="P145" s="294"/>
      <c r="Q145" s="294"/>
      <c r="R145" s="294"/>
      <c r="S145" s="294"/>
      <c r="T145" s="294"/>
      <c r="U145" s="294"/>
      <c r="V145" s="294"/>
      <c r="W145" s="294"/>
      <c r="X145" s="294"/>
      <c r="Y145" s="294"/>
      <c r="Z145" s="294"/>
      <c r="AA145" s="294"/>
      <c r="AB145" s="294"/>
      <c r="AC145" s="294"/>
      <c r="AD145" s="294"/>
      <c r="AE145" s="294"/>
      <c r="AF145" s="294"/>
      <c r="AG145" s="123">
        <v>27</v>
      </c>
      <c r="AH145" s="154">
        <f t="shared" si="0"/>
        <v>8.16</v>
      </c>
      <c r="AI145" s="154">
        <f t="shared" si="1"/>
        <v>3.59</v>
      </c>
      <c r="AJ145" s="122">
        <v>5</v>
      </c>
      <c r="AK145" s="154">
        <f t="shared" si="2"/>
        <v>1.52</v>
      </c>
      <c r="AL145" s="154">
        <f t="shared" si="3"/>
        <v>0.59</v>
      </c>
      <c r="AM145" s="122">
        <v>17</v>
      </c>
      <c r="AN145" s="154">
        <f t="shared" si="4"/>
        <v>3.98</v>
      </c>
      <c r="AO145" s="154">
        <f t="shared" si="5"/>
        <v>1.91</v>
      </c>
      <c r="AP145" s="122">
        <v>15</v>
      </c>
      <c r="AQ145" s="154">
        <f t="shared" si="6"/>
        <v>3.69</v>
      </c>
      <c r="AR145" s="154">
        <f t="shared" si="7"/>
        <v>1.77</v>
      </c>
      <c r="AS145" s="242">
        <v>15</v>
      </c>
      <c r="AT145" s="274">
        <f t="shared" si="8"/>
        <v>2.86</v>
      </c>
      <c r="AU145" s="273">
        <f t="shared" si="9"/>
        <v>1.51</v>
      </c>
      <c r="AV145" s="401">
        <v>11</v>
      </c>
      <c r="AW145" s="402">
        <f t="shared" si="10"/>
        <v>2.36</v>
      </c>
      <c r="AX145" s="403">
        <f t="shared" si="11"/>
        <v>1.0900000000000001</v>
      </c>
      <c r="AY145">
        <v>22</v>
      </c>
      <c r="AZ145" s="311">
        <f t="shared" si="12"/>
        <v>4.25</v>
      </c>
      <c r="BA145" s="311">
        <f t="shared" si="13"/>
        <v>2.12</v>
      </c>
    </row>
    <row r="146" spans="1:53" ht="15.5" x14ac:dyDescent="0.35">
      <c r="A146" s="292" t="s">
        <v>232</v>
      </c>
      <c r="B146" s="292" t="s">
        <v>230</v>
      </c>
      <c r="C146" s="292" t="s">
        <v>100</v>
      </c>
      <c r="D146" s="292" t="s">
        <v>103</v>
      </c>
      <c r="E146" s="292"/>
      <c r="F146" s="293">
        <v>50000</v>
      </c>
      <c r="G146" s="292"/>
      <c r="H146" s="292"/>
      <c r="I146" s="292"/>
      <c r="J146" s="292"/>
      <c r="K146" s="292"/>
      <c r="L146" s="292"/>
      <c r="M146" s="292"/>
      <c r="N146" s="292"/>
      <c r="O146" s="292"/>
      <c r="P146" s="292"/>
      <c r="Q146" s="292"/>
      <c r="R146" s="292"/>
      <c r="S146" s="292"/>
      <c r="T146" s="292"/>
      <c r="U146" s="292"/>
      <c r="V146" s="292"/>
      <c r="W146" s="292"/>
      <c r="X146" s="292"/>
      <c r="Y146" s="292"/>
      <c r="Z146" s="292"/>
      <c r="AA146" s="292"/>
      <c r="AB146" s="292"/>
      <c r="AC146" s="292"/>
      <c r="AD146" s="292"/>
      <c r="AE146" s="292"/>
      <c r="AF146" s="292"/>
      <c r="AG146" s="119">
        <v>378</v>
      </c>
      <c r="AH146" s="153">
        <f t="shared" si="0"/>
        <v>114.2</v>
      </c>
      <c r="AI146" s="153">
        <f t="shared" si="1"/>
        <v>25.35</v>
      </c>
      <c r="AJ146" s="118">
        <v>413</v>
      </c>
      <c r="AK146" s="153">
        <f t="shared" si="2"/>
        <v>125.91</v>
      </c>
      <c r="AL146" s="153">
        <f t="shared" si="3"/>
        <v>24.47</v>
      </c>
      <c r="AM146" s="118">
        <v>459</v>
      </c>
      <c r="AN146" s="153">
        <f t="shared" si="4"/>
        <v>107.49</v>
      </c>
      <c r="AO146" s="153">
        <f t="shared" si="5"/>
        <v>26.02</v>
      </c>
      <c r="AP146" s="118">
        <v>0</v>
      </c>
      <c r="AQ146" s="153">
        <f t="shared" si="6"/>
        <v>0</v>
      </c>
      <c r="AR146" s="153">
        <f t="shared" si="7"/>
        <v>0</v>
      </c>
      <c r="AS146" s="268"/>
      <c r="AT146" s="273">
        <f t="shared" si="8"/>
        <v>0</v>
      </c>
      <c r="AU146" s="273">
        <f t="shared" si="9"/>
        <v>0</v>
      </c>
      <c r="AV146" s="398"/>
      <c r="AW146" s="399">
        <f t="shared" si="10"/>
        <v>0</v>
      </c>
      <c r="AX146" s="400">
        <f t="shared" si="11"/>
        <v>0</v>
      </c>
      <c r="AZ146" s="311">
        <f t="shared" si="12"/>
        <v>0</v>
      </c>
      <c r="BA146" s="311">
        <f t="shared" si="13"/>
        <v>0</v>
      </c>
    </row>
    <row r="147" spans="1:53" ht="15.5" x14ac:dyDescent="0.35">
      <c r="A147" s="294" t="s">
        <v>418</v>
      </c>
      <c r="B147" s="294" t="s">
        <v>278</v>
      </c>
      <c r="C147" s="294" t="s">
        <v>100</v>
      </c>
      <c r="D147" s="294" t="s">
        <v>103</v>
      </c>
      <c r="E147" s="294"/>
      <c r="F147" s="295">
        <v>148000</v>
      </c>
      <c r="G147" s="294"/>
      <c r="H147" s="294"/>
      <c r="I147" s="294"/>
      <c r="J147" s="294"/>
      <c r="K147" s="294"/>
      <c r="L147" s="294"/>
      <c r="M147" s="294"/>
      <c r="N147" s="294"/>
      <c r="O147" s="294"/>
      <c r="P147" s="294"/>
      <c r="Q147" s="294"/>
      <c r="R147" s="294"/>
      <c r="S147" s="294"/>
      <c r="T147" s="294"/>
      <c r="U147" s="294"/>
      <c r="V147" s="294"/>
      <c r="W147" s="294"/>
      <c r="X147" s="294"/>
      <c r="Y147" s="294"/>
      <c r="Z147" s="294"/>
      <c r="AA147" s="294"/>
      <c r="AB147" s="294"/>
      <c r="AC147" s="294"/>
      <c r="AD147" s="294"/>
      <c r="AE147" s="294"/>
      <c r="AF147" s="294"/>
      <c r="AG147" s="123">
        <v>27</v>
      </c>
      <c r="AH147" s="154">
        <f t="shared" si="0"/>
        <v>8.16</v>
      </c>
      <c r="AI147" s="154">
        <f t="shared" si="1"/>
        <v>5.36</v>
      </c>
      <c r="AJ147" s="122">
        <v>82</v>
      </c>
      <c r="AK147" s="154">
        <f t="shared" si="2"/>
        <v>25</v>
      </c>
      <c r="AL147" s="154">
        <f t="shared" si="3"/>
        <v>14.38</v>
      </c>
      <c r="AM147" s="122">
        <v>1</v>
      </c>
      <c r="AN147" s="154">
        <f t="shared" si="4"/>
        <v>0.23</v>
      </c>
      <c r="AO147" s="154">
        <f t="shared" si="5"/>
        <v>0.17</v>
      </c>
      <c r="AP147" s="122">
        <v>0</v>
      </c>
      <c r="AQ147" s="154">
        <f t="shared" si="6"/>
        <v>0</v>
      </c>
      <c r="AR147" s="154">
        <f t="shared" si="7"/>
        <v>0</v>
      </c>
      <c r="AS147" s="242"/>
      <c r="AT147" s="274">
        <f t="shared" si="8"/>
        <v>0</v>
      </c>
      <c r="AU147" s="273">
        <f t="shared" si="9"/>
        <v>0</v>
      </c>
      <c r="AV147" s="401"/>
      <c r="AW147" s="402">
        <f t="shared" si="10"/>
        <v>0</v>
      </c>
      <c r="AX147" s="403">
        <f t="shared" si="11"/>
        <v>0</v>
      </c>
      <c r="AZ147" s="311">
        <f t="shared" si="12"/>
        <v>0</v>
      </c>
      <c r="BA147" s="311">
        <f t="shared" si="13"/>
        <v>0</v>
      </c>
    </row>
    <row r="148" spans="1:53" ht="15.5" x14ac:dyDescent="0.35">
      <c r="A148" s="292" t="s">
        <v>287</v>
      </c>
      <c r="B148" s="292" t="s">
        <v>276</v>
      </c>
      <c r="C148" s="292" t="s">
        <v>100</v>
      </c>
      <c r="D148" s="292" t="s">
        <v>163</v>
      </c>
      <c r="E148" s="292"/>
      <c r="F148" s="293">
        <v>0</v>
      </c>
      <c r="G148" s="292"/>
      <c r="H148" s="292"/>
      <c r="I148" s="292"/>
      <c r="J148" s="292"/>
      <c r="K148" s="292"/>
      <c r="L148" s="292"/>
      <c r="M148" s="292"/>
      <c r="N148" s="292"/>
      <c r="O148" s="292"/>
      <c r="P148" s="292"/>
      <c r="Q148" s="292"/>
      <c r="R148" s="292"/>
      <c r="S148" s="292"/>
      <c r="T148" s="292"/>
      <c r="U148" s="292"/>
      <c r="V148" s="292"/>
      <c r="W148" s="292"/>
      <c r="X148" s="292"/>
      <c r="Y148" s="292"/>
      <c r="Z148" s="292"/>
      <c r="AA148" s="292"/>
      <c r="AB148" s="292"/>
      <c r="AC148" s="292"/>
      <c r="AD148" s="292"/>
      <c r="AE148" s="292"/>
      <c r="AF148" s="292"/>
      <c r="AG148" s="119"/>
      <c r="AH148" s="153">
        <f t="shared" si="0"/>
        <v>0</v>
      </c>
      <c r="AI148" s="153">
        <f t="shared" si="1"/>
        <v>0</v>
      </c>
      <c r="AJ148" s="118"/>
      <c r="AK148" s="153">
        <f t="shared" si="2"/>
        <v>0</v>
      </c>
      <c r="AL148" s="153">
        <f t="shared" si="3"/>
        <v>0</v>
      </c>
      <c r="AM148" s="118"/>
      <c r="AN148" s="153">
        <f t="shared" si="4"/>
        <v>0</v>
      </c>
      <c r="AO148" s="153">
        <f t="shared" si="5"/>
        <v>0</v>
      </c>
      <c r="AP148" s="118">
        <v>0</v>
      </c>
      <c r="AQ148" s="153">
        <f t="shared" si="6"/>
        <v>0</v>
      </c>
      <c r="AR148" s="153">
        <f t="shared" si="7"/>
        <v>0</v>
      </c>
      <c r="AS148" s="268"/>
      <c r="AT148" s="273">
        <f t="shared" si="8"/>
        <v>0</v>
      </c>
      <c r="AU148" s="273">
        <f t="shared" si="9"/>
        <v>0</v>
      </c>
      <c r="AV148" s="398"/>
      <c r="AW148" s="399">
        <f t="shared" si="10"/>
        <v>0</v>
      </c>
      <c r="AX148" s="400">
        <f t="shared" si="11"/>
        <v>0</v>
      </c>
      <c r="AZ148" s="311">
        <f t="shared" si="12"/>
        <v>0</v>
      </c>
      <c r="BA148" s="311">
        <f t="shared" si="13"/>
        <v>0</v>
      </c>
    </row>
    <row r="149" spans="1:53" ht="15.5" x14ac:dyDescent="0.35">
      <c r="A149" s="294" t="s">
        <v>419</v>
      </c>
      <c r="B149" s="294" t="s">
        <v>422</v>
      </c>
      <c r="C149" s="294" t="s">
        <v>99</v>
      </c>
      <c r="D149" s="294" t="s">
        <v>421</v>
      </c>
      <c r="E149" s="294"/>
      <c r="F149" s="294"/>
      <c r="G149" s="294"/>
      <c r="H149" s="294"/>
      <c r="I149" s="294"/>
      <c r="J149" s="294"/>
      <c r="K149" s="294"/>
      <c r="L149" s="294"/>
      <c r="M149" s="294"/>
      <c r="N149" s="294"/>
      <c r="O149" s="294"/>
      <c r="P149" s="294"/>
      <c r="Q149" s="294"/>
      <c r="R149" s="294"/>
      <c r="S149" s="294"/>
      <c r="T149" s="294"/>
      <c r="U149" s="294"/>
      <c r="V149" s="294"/>
      <c r="W149" s="294"/>
      <c r="X149" s="294"/>
      <c r="Y149" s="294"/>
      <c r="Z149" s="294"/>
      <c r="AA149" s="294"/>
      <c r="AB149" s="294"/>
      <c r="AC149" s="294"/>
      <c r="AD149" s="294"/>
      <c r="AE149" s="294"/>
      <c r="AF149" s="294"/>
      <c r="AG149" s="123"/>
      <c r="AH149" s="154">
        <f t="shared" si="0"/>
        <v>0</v>
      </c>
      <c r="AI149" s="154">
        <f t="shared" si="1"/>
        <v>0</v>
      </c>
      <c r="AJ149" s="122"/>
      <c r="AK149" s="154">
        <f t="shared" si="2"/>
        <v>0</v>
      </c>
      <c r="AL149" s="154">
        <f t="shared" si="3"/>
        <v>0</v>
      </c>
      <c r="AM149" s="122"/>
      <c r="AN149" s="154">
        <f t="shared" si="4"/>
        <v>0</v>
      </c>
      <c r="AO149" s="154">
        <f t="shared" si="5"/>
        <v>0</v>
      </c>
      <c r="AP149" s="122">
        <v>184</v>
      </c>
      <c r="AQ149" s="154">
        <f t="shared" si="6"/>
        <v>45.32</v>
      </c>
      <c r="AR149" s="154">
        <f>ROUND((((AG137)/$AP$155)*100),2)</f>
        <v>14.97</v>
      </c>
      <c r="AS149" s="242">
        <v>198</v>
      </c>
      <c r="AT149" s="274">
        <f t="shared" si="8"/>
        <v>37.79</v>
      </c>
      <c r="AU149" s="273">
        <f>ROUND((((AH137)/$AS$155)*100),2)</f>
        <v>13.26</v>
      </c>
      <c r="AV149" s="401">
        <v>200</v>
      </c>
      <c r="AW149" s="402">
        <f t="shared" si="10"/>
        <v>42.83</v>
      </c>
      <c r="AX149" s="403">
        <f>ROUND((((AI137)/$AV$155)*100),2)</f>
        <v>13.08</v>
      </c>
      <c r="AY149">
        <v>220</v>
      </c>
      <c r="AZ149" s="311">
        <f t="shared" si="12"/>
        <v>42.47</v>
      </c>
      <c r="BA149" s="311">
        <f>ROUND((((AJ137)/$AY$155)*100),2)</f>
        <v>14.19</v>
      </c>
    </row>
    <row r="150" spans="1:53" ht="15.5" x14ac:dyDescent="0.35">
      <c r="A150" s="244" t="s">
        <v>499</v>
      </c>
      <c r="B150" s="244" t="s">
        <v>500</v>
      </c>
      <c r="C150" s="244" t="s">
        <v>100</v>
      </c>
      <c r="D150" s="244" t="s">
        <v>103</v>
      </c>
      <c r="E150" s="292"/>
      <c r="F150" s="292">
        <v>17000</v>
      </c>
      <c r="G150" s="292"/>
      <c r="H150" s="292"/>
      <c r="I150" s="292"/>
      <c r="J150" s="292"/>
      <c r="K150" s="292"/>
      <c r="L150" s="292"/>
      <c r="M150" s="292"/>
      <c r="N150" s="292"/>
      <c r="O150" s="292"/>
      <c r="P150" s="292"/>
      <c r="Q150" s="292"/>
      <c r="R150" s="292"/>
      <c r="S150" s="292"/>
      <c r="T150" s="292"/>
      <c r="U150" s="292"/>
      <c r="V150" s="292"/>
      <c r="W150" s="292"/>
      <c r="X150" s="292"/>
      <c r="Y150" s="292"/>
      <c r="Z150" s="292"/>
      <c r="AA150" s="292"/>
      <c r="AB150" s="292"/>
      <c r="AC150" s="292"/>
      <c r="AD150" s="292"/>
      <c r="AE150" s="292"/>
      <c r="AF150" s="292"/>
      <c r="AG150" s="119"/>
      <c r="AH150" s="153">
        <f t="shared" si="0"/>
        <v>0</v>
      </c>
      <c r="AI150" s="153">
        <f t="shared" si="1"/>
        <v>0</v>
      </c>
      <c r="AJ150" s="118"/>
      <c r="AK150" s="153">
        <f t="shared" si="2"/>
        <v>0</v>
      </c>
      <c r="AL150" s="153">
        <f t="shared" si="3"/>
        <v>0</v>
      </c>
      <c r="AM150" s="118"/>
      <c r="AN150" s="153">
        <f t="shared" si="4"/>
        <v>0</v>
      </c>
      <c r="AO150" s="153">
        <f t="shared" si="5"/>
        <v>0</v>
      </c>
      <c r="AP150" s="118"/>
      <c r="AQ150" s="153">
        <f t="shared" ref="AQ150:AQ151" si="14">ROUND(((AP150/$AP$154)*100),2)</f>
        <v>0</v>
      </c>
      <c r="AR150" s="153">
        <f t="shared" ref="AR150:AR151" si="15">ROUND((((AG138)/$AP$155)*100),2)</f>
        <v>0</v>
      </c>
      <c r="AS150" s="203">
        <v>2</v>
      </c>
      <c r="AT150" s="273">
        <f t="shared" si="8"/>
        <v>0.38</v>
      </c>
      <c r="AU150" s="273">
        <f t="shared" si="9"/>
        <v>0.03</v>
      </c>
      <c r="AV150" s="398"/>
      <c r="AW150" s="399">
        <f t="shared" si="10"/>
        <v>0</v>
      </c>
      <c r="AX150" s="400">
        <f t="shared" si="11"/>
        <v>0</v>
      </c>
      <c r="AZ150" s="311">
        <f t="shared" si="12"/>
        <v>0</v>
      </c>
      <c r="BA150" s="311">
        <f t="shared" si="13"/>
        <v>0</v>
      </c>
    </row>
    <row r="151" spans="1:53" ht="15.5" x14ac:dyDescent="0.35">
      <c r="A151" s="438" t="s">
        <v>501</v>
      </c>
      <c r="B151" s="438" t="s">
        <v>502</v>
      </c>
      <c r="C151" s="438" t="s">
        <v>100</v>
      </c>
      <c r="D151" s="438" t="s">
        <v>103</v>
      </c>
      <c r="E151" s="294"/>
      <c r="F151" s="294">
        <v>42451</v>
      </c>
      <c r="G151" s="294"/>
      <c r="H151" s="294"/>
      <c r="I151" s="294"/>
      <c r="J151" s="294"/>
      <c r="K151" s="294"/>
      <c r="L151" s="294"/>
      <c r="M151" s="294"/>
      <c r="N151" s="294"/>
      <c r="O151" s="294"/>
      <c r="P151" s="294"/>
      <c r="Q151" s="294"/>
      <c r="R151" s="294"/>
      <c r="S151" s="294"/>
      <c r="T151" s="294"/>
      <c r="U151" s="294"/>
      <c r="V151" s="294"/>
      <c r="W151" s="294"/>
      <c r="X151" s="294"/>
      <c r="Y151" s="294"/>
      <c r="Z151" s="294"/>
      <c r="AA151" s="294"/>
      <c r="AB151" s="294"/>
      <c r="AC151" s="294"/>
      <c r="AD151" s="294"/>
      <c r="AE151" s="294"/>
      <c r="AF151" s="294"/>
      <c r="AG151" s="123"/>
      <c r="AH151" s="154">
        <f t="shared" si="0"/>
        <v>0</v>
      </c>
      <c r="AI151" s="154">
        <f t="shared" si="1"/>
        <v>0</v>
      </c>
      <c r="AJ151" s="122"/>
      <c r="AK151" s="154">
        <f t="shared" si="2"/>
        <v>0</v>
      </c>
      <c r="AL151" s="154">
        <f t="shared" si="3"/>
        <v>0</v>
      </c>
      <c r="AM151" s="122"/>
      <c r="AN151" s="154">
        <f t="shared" si="4"/>
        <v>0</v>
      </c>
      <c r="AO151" s="154">
        <f t="shared" si="5"/>
        <v>0</v>
      </c>
      <c r="AP151" s="122"/>
      <c r="AQ151" s="154">
        <f t="shared" si="14"/>
        <v>0</v>
      </c>
      <c r="AR151" s="154">
        <f t="shared" si="15"/>
        <v>0</v>
      </c>
      <c r="AS151" s="133">
        <v>37</v>
      </c>
      <c r="AT151" s="274">
        <f t="shared" si="8"/>
        <v>7.06</v>
      </c>
      <c r="AU151" s="273">
        <f t="shared" si="9"/>
        <v>1.6</v>
      </c>
      <c r="AV151" s="401"/>
      <c r="AW151" s="402">
        <f t="shared" si="10"/>
        <v>0</v>
      </c>
      <c r="AX151" s="403">
        <f t="shared" si="11"/>
        <v>0</v>
      </c>
      <c r="AZ151" s="311">
        <f t="shared" si="12"/>
        <v>0</v>
      </c>
      <c r="BA151" s="311">
        <f t="shared" si="13"/>
        <v>0</v>
      </c>
    </row>
    <row r="152" spans="1:53" ht="15.5" x14ac:dyDescent="0.35">
      <c r="A152" s="439"/>
      <c r="B152" s="439" t="s">
        <v>535</v>
      </c>
      <c r="C152" s="439"/>
      <c r="D152" s="439"/>
      <c r="E152" s="440"/>
      <c r="F152" s="440"/>
      <c r="G152" s="440"/>
      <c r="H152" s="440"/>
      <c r="I152" s="440"/>
      <c r="J152" s="440"/>
      <c r="K152" s="440"/>
      <c r="L152" s="440"/>
      <c r="M152" s="440"/>
      <c r="N152" s="440"/>
      <c r="O152" s="440"/>
      <c r="P152" s="440"/>
      <c r="Q152" s="440"/>
      <c r="R152" s="440"/>
      <c r="S152" s="440"/>
      <c r="T152" s="440"/>
      <c r="U152" s="440"/>
      <c r="V152" s="440"/>
      <c r="W152" s="440"/>
      <c r="X152" s="440"/>
      <c r="Y152" s="440"/>
      <c r="Z152" s="440"/>
      <c r="AA152" s="440"/>
      <c r="AB152" s="440"/>
      <c r="AC152" s="440"/>
      <c r="AD152" s="440"/>
      <c r="AE152" s="440"/>
      <c r="AF152" s="440"/>
      <c r="AG152" s="243"/>
      <c r="AH152" s="265"/>
      <c r="AI152" s="265"/>
      <c r="AJ152" s="213"/>
      <c r="AK152" s="265"/>
      <c r="AL152" s="265"/>
      <c r="AM152" s="213"/>
      <c r="AN152" s="265"/>
      <c r="AO152" s="265"/>
      <c r="AP152" s="213"/>
      <c r="AQ152" s="265"/>
      <c r="AR152" s="265"/>
      <c r="AS152" s="246"/>
      <c r="AT152" s="266"/>
      <c r="AU152" s="266"/>
      <c r="AV152" s="404">
        <v>40</v>
      </c>
      <c r="AW152" s="405">
        <f t="shared" si="10"/>
        <v>8.57</v>
      </c>
      <c r="AX152" s="406">
        <f t="shared" si="11"/>
        <v>0</v>
      </c>
      <c r="AY152">
        <v>18</v>
      </c>
      <c r="AZ152" s="311">
        <f t="shared" si="12"/>
        <v>3.47</v>
      </c>
      <c r="BA152" s="311">
        <f t="shared" si="13"/>
        <v>0</v>
      </c>
    </row>
    <row r="153" spans="1:53" x14ac:dyDescent="0.35">
      <c r="A153" s="141"/>
      <c r="B153" s="141"/>
      <c r="C153" s="141"/>
      <c r="D153" s="141"/>
      <c r="E153" s="141"/>
      <c r="F153" s="141"/>
      <c r="G153" s="46"/>
      <c r="H153" s="46"/>
      <c r="I153" s="46"/>
      <c r="J153" s="46"/>
      <c r="K153" s="46"/>
      <c r="L153" s="46"/>
      <c r="M153" s="46"/>
      <c r="N153" s="46"/>
      <c r="O153" s="46"/>
      <c r="P153" s="46"/>
      <c r="Q153" s="46"/>
      <c r="R153" s="46"/>
      <c r="S153" s="46"/>
      <c r="T153" s="46"/>
      <c r="U153" s="46"/>
      <c r="V153" s="46"/>
      <c r="W153" s="46"/>
      <c r="X153" s="46"/>
      <c r="Y153" s="46"/>
      <c r="Z153" s="46"/>
      <c r="AA153" s="46"/>
      <c r="AB153" s="46"/>
      <c r="AC153" s="46"/>
      <c r="AD153" s="46"/>
      <c r="AE153" s="46"/>
      <c r="AF153" s="46"/>
      <c r="AG153" s="66"/>
      <c r="AH153" s="85"/>
      <c r="AI153" s="85"/>
      <c r="AJ153" s="66"/>
      <c r="AK153" s="85"/>
      <c r="AL153" s="85"/>
      <c r="AM153" s="66"/>
      <c r="AN153" s="85"/>
      <c r="AO153" s="85"/>
      <c r="AP153" s="61"/>
      <c r="AQ153" s="95"/>
      <c r="AR153" s="95"/>
    </row>
    <row r="154" spans="1:53" x14ac:dyDescent="0.35">
      <c r="A154" s="494" t="s">
        <v>386</v>
      </c>
      <c r="B154" s="494"/>
      <c r="C154" s="494"/>
      <c r="D154" s="494"/>
      <c r="E154" s="494"/>
      <c r="F154" s="494"/>
      <c r="G154" s="46"/>
      <c r="H154" s="46"/>
      <c r="I154" s="46"/>
      <c r="J154" s="46"/>
      <c r="K154" s="46"/>
      <c r="L154" s="46"/>
      <c r="M154" s="46"/>
      <c r="N154" s="46"/>
      <c r="O154" s="46"/>
      <c r="P154" s="46"/>
      <c r="Q154" s="46"/>
      <c r="R154" s="46"/>
      <c r="S154" s="46"/>
      <c r="T154" s="46"/>
      <c r="U154" s="46"/>
      <c r="V154" s="46"/>
      <c r="W154" s="46"/>
      <c r="X154" s="46"/>
      <c r="Y154" s="46"/>
      <c r="Z154" s="46"/>
      <c r="AA154" s="46"/>
      <c r="AB154" s="46"/>
      <c r="AC154" s="46"/>
      <c r="AD154" s="46"/>
      <c r="AE154" s="46"/>
      <c r="AF154" s="46"/>
      <c r="AG154" s="66">
        <v>331</v>
      </c>
      <c r="AH154" s="85"/>
      <c r="AI154" s="85"/>
      <c r="AJ154" s="66">
        <v>328</v>
      </c>
      <c r="AK154" s="85"/>
      <c r="AL154" s="85"/>
      <c r="AM154" s="66">
        <v>427</v>
      </c>
      <c r="AN154" s="85"/>
      <c r="AO154" s="85"/>
      <c r="AP154" s="90">
        <v>406</v>
      </c>
      <c r="AQ154" s="95"/>
      <c r="AR154" s="95"/>
      <c r="AS154" s="149">
        <v>524</v>
      </c>
      <c r="AV154">
        <v>467</v>
      </c>
      <c r="AY154" s="319">
        <v>518</v>
      </c>
    </row>
    <row r="155" spans="1:53" x14ac:dyDescent="0.35">
      <c r="A155" s="494" t="s">
        <v>387</v>
      </c>
      <c r="B155" s="494"/>
      <c r="C155" s="494"/>
      <c r="D155" s="494"/>
      <c r="E155" s="494"/>
      <c r="F155" s="494"/>
      <c r="G155" s="46"/>
      <c r="H155" s="46"/>
      <c r="I155" s="46"/>
      <c r="J155" s="46"/>
      <c r="K155" s="46"/>
      <c r="L155" s="46"/>
      <c r="M155" s="46"/>
      <c r="N155" s="46"/>
      <c r="O155" s="46"/>
      <c r="P155" s="46"/>
      <c r="Q155" s="46"/>
      <c r="R155" s="46"/>
      <c r="S155" s="46"/>
      <c r="T155" s="46"/>
      <c r="U155" s="46"/>
      <c r="V155" s="46"/>
      <c r="W155" s="46"/>
      <c r="X155" s="46"/>
      <c r="Y155" s="46"/>
      <c r="Z155" s="46"/>
      <c r="AA155" s="46"/>
      <c r="AB155" s="46"/>
      <c r="AC155" s="46"/>
      <c r="AD155" s="46"/>
      <c r="AE155" s="46"/>
      <c r="AF155" s="46"/>
      <c r="AG155" s="68">
        <v>74546842</v>
      </c>
      <c r="AH155" s="86"/>
      <c r="AI155" s="86"/>
      <c r="AJ155" s="67">
        <v>84383304</v>
      </c>
      <c r="AK155" s="86"/>
      <c r="AL155" s="86"/>
      <c r="AM155" s="68">
        <v>88204828</v>
      </c>
      <c r="AN155" s="86"/>
      <c r="AO155" s="86"/>
      <c r="AP155" s="70">
        <v>83997138</v>
      </c>
      <c r="AQ155" s="96"/>
      <c r="AR155" s="96"/>
      <c r="AS155" s="63">
        <v>98351995</v>
      </c>
      <c r="AV155" s="63">
        <v>100075381</v>
      </c>
      <c r="AY155" s="63">
        <v>102537338</v>
      </c>
    </row>
    <row r="156" spans="1:53" x14ac:dyDescent="0.35">
      <c r="A156" s="141"/>
      <c r="B156" s="141"/>
      <c r="C156" s="141"/>
      <c r="D156" s="141"/>
      <c r="E156" s="141"/>
      <c r="F156" s="141"/>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0"/>
      <c r="AH156" s="87"/>
      <c r="AI156" s="87"/>
      <c r="AJ156" s="70"/>
      <c r="AK156" s="87"/>
      <c r="AL156" s="87"/>
      <c r="AM156" s="70"/>
      <c r="AN156" s="87"/>
      <c r="AO156" s="87"/>
      <c r="AP156" s="67"/>
      <c r="AQ156" s="97"/>
      <c r="AR156" s="97"/>
    </row>
  </sheetData>
  <mergeCells count="6">
    <mergeCell ref="A155:F155"/>
    <mergeCell ref="A134:F134"/>
    <mergeCell ref="A135:F135"/>
    <mergeCell ref="A136:F136"/>
    <mergeCell ref="A137:F137"/>
    <mergeCell ref="A154:F154"/>
  </mergeCells>
  <phoneticPr fontId="2" type="noConversion"/>
  <conditionalFormatting sqref="B99">
    <cfRule type="expression" dxfId="431" priority="32">
      <formula>ROW()=CELL("row")</formula>
    </cfRule>
  </conditionalFormatting>
  <conditionalFormatting sqref="U76:U130">
    <cfRule type="dataBar" priority="30">
      <dataBar>
        <cfvo type="min"/>
        <cfvo type="max"/>
        <color rgb="FF638EC6"/>
      </dataBar>
      <extLst>
        <ext xmlns:x14="http://schemas.microsoft.com/office/spreadsheetml/2009/9/main" uri="{B025F937-C7B1-47D3-B67F-A62EFF666E3E}">
          <x14:id>{B7E05684-3763-491D-A0FA-9C7FEEF6C221}</x14:id>
        </ext>
      </extLst>
    </cfRule>
    <cfRule type="iconSet" priority="31">
      <iconSet iconSet="3Arrows">
        <cfvo type="percent" val="0"/>
        <cfvo type="percent" val="33"/>
        <cfvo type="percent" val="67"/>
      </iconSet>
    </cfRule>
  </conditionalFormatting>
  <conditionalFormatting sqref="U65:U71">
    <cfRule type="dataBar" priority="28">
      <dataBar>
        <cfvo type="min"/>
        <cfvo type="max"/>
        <color rgb="FF638EC6"/>
      </dataBar>
      <extLst>
        <ext xmlns:x14="http://schemas.microsoft.com/office/spreadsheetml/2009/9/main" uri="{B025F937-C7B1-47D3-B67F-A62EFF666E3E}">
          <x14:id>{634FBC97-2FC5-4F9B-9951-3D6E361C8726}</x14:id>
        </ext>
      </extLst>
    </cfRule>
    <cfRule type="iconSet" priority="29">
      <iconSet iconSet="3Arrows">
        <cfvo type="percent" val="0"/>
        <cfvo type="percent" val="33"/>
        <cfvo type="percent" val="67"/>
      </iconSet>
    </cfRule>
  </conditionalFormatting>
  <conditionalFormatting sqref="U31:U130">
    <cfRule type="dataBar" priority="26">
      <dataBar>
        <cfvo type="min"/>
        <cfvo type="max"/>
        <color rgb="FF638EC6"/>
      </dataBar>
      <extLst>
        <ext xmlns:x14="http://schemas.microsoft.com/office/spreadsheetml/2009/9/main" uri="{B025F937-C7B1-47D3-B67F-A62EFF666E3E}">
          <x14:id>{D11BE6D9-DEB4-41AC-BA70-0D273D289A50}</x14:id>
        </ext>
      </extLst>
    </cfRule>
    <cfRule type="iconSet" priority="27">
      <iconSet iconSet="3Arrows">
        <cfvo type="percent" val="0"/>
        <cfvo type="percent" val="33"/>
        <cfvo type="percent" val="67"/>
      </iconSet>
    </cfRule>
  </conditionalFormatting>
  <conditionalFormatting sqref="V31:V130">
    <cfRule type="dataBar" priority="24">
      <dataBar>
        <cfvo type="min"/>
        <cfvo type="max"/>
        <color rgb="FF638EC6"/>
      </dataBar>
      <extLst>
        <ext xmlns:x14="http://schemas.microsoft.com/office/spreadsheetml/2009/9/main" uri="{B025F937-C7B1-47D3-B67F-A62EFF666E3E}">
          <x14:id>{6437A60B-0966-40C1-AF07-0BDC69278BBC}</x14:id>
        </ext>
      </extLst>
    </cfRule>
    <cfRule type="iconSet" priority="25">
      <iconSet iconSet="3Arrows">
        <cfvo type="percent" val="0"/>
        <cfvo type="percent" val="33"/>
        <cfvo type="percent" val="67"/>
      </iconSet>
    </cfRule>
  </conditionalFormatting>
  <conditionalFormatting sqref="W31:W130">
    <cfRule type="dataBar" priority="22">
      <dataBar>
        <cfvo type="min"/>
        <cfvo type="max"/>
        <color rgb="FF638EC6"/>
      </dataBar>
      <extLst>
        <ext xmlns:x14="http://schemas.microsoft.com/office/spreadsheetml/2009/9/main" uri="{B025F937-C7B1-47D3-B67F-A62EFF666E3E}">
          <x14:id>{1B9F112C-AB00-4D94-BE22-2F94CF1BCD1F}</x14:id>
        </ext>
      </extLst>
    </cfRule>
    <cfRule type="iconSet" priority="23">
      <iconSet iconSet="3Arrows">
        <cfvo type="percent" val="0"/>
        <cfvo type="percent" val="33"/>
        <cfvo type="percent" val="67"/>
      </iconSet>
    </cfRule>
  </conditionalFormatting>
  <conditionalFormatting sqref="X65:X130">
    <cfRule type="dataBar" priority="20">
      <dataBar>
        <cfvo type="min"/>
        <cfvo type="max"/>
        <color rgb="FF638EC6"/>
      </dataBar>
      <extLst>
        <ext xmlns:x14="http://schemas.microsoft.com/office/spreadsheetml/2009/9/main" uri="{B025F937-C7B1-47D3-B67F-A62EFF666E3E}">
          <x14:id>{D53A40A0-F6A6-4871-B2E1-514511056653}</x14:id>
        </ext>
      </extLst>
    </cfRule>
    <cfRule type="iconSet" priority="21">
      <iconSet iconSet="3Arrows">
        <cfvo type="percent" val="0"/>
        <cfvo type="percent" val="33"/>
        <cfvo type="percent" val="67"/>
      </iconSet>
    </cfRule>
  </conditionalFormatting>
  <conditionalFormatting sqref="X31:Y130">
    <cfRule type="dataBar" priority="17">
      <dataBar>
        <cfvo type="min"/>
        <cfvo type="max"/>
        <color rgb="FF638EC6"/>
      </dataBar>
      <extLst>
        <ext xmlns:x14="http://schemas.microsoft.com/office/spreadsheetml/2009/9/main" uri="{B025F937-C7B1-47D3-B67F-A62EFF666E3E}">
          <x14:id>{9272F4CF-3A5E-4CE3-8E60-FEF6E1C548E8}</x14:id>
        </ext>
      </extLst>
    </cfRule>
    <cfRule type="iconSet" priority="19">
      <iconSet iconSet="3Arrows">
        <cfvo type="percent" val="0"/>
        <cfvo type="percent" val="33"/>
        <cfvo type="percent" val="67"/>
      </iconSet>
    </cfRule>
  </conditionalFormatting>
  <conditionalFormatting sqref="Z31:Z130">
    <cfRule type="dataBar" priority="15">
      <dataBar>
        <cfvo type="min"/>
        <cfvo type="max"/>
        <color rgb="FF638EC6"/>
      </dataBar>
      <extLst>
        <ext xmlns:x14="http://schemas.microsoft.com/office/spreadsheetml/2009/9/main" uri="{B025F937-C7B1-47D3-B67F-A62EFF666E3E}">
          <x14:id>{308586CB-25D8-4BF3-A701-05D2B956E486}</x14:id>
        </ext>
      </extLst>
    </cfRule>
    <cfRule type="iconSet" priority="16">
      <iconSet iconSet="3Arrows">
        <cfvo type="percent" val="0"/>
        <cfvo type="percent" val="33"/>
        <cfvo type="percent" val="67"/>
      </iconSet>
    </cfRule>
  </conditionalFormatting>
  <conditionalFormatting sqref="AB131:AB133 G104:Z112 A29:Z103 A131:Z133 G123:Z130 A113:Z122">
    <cfRule type="expression" dxfId="430" priority="14">
      <formula>CELL("row")=ROW()</formula>
    </cfRule>
  </conditionalFormatting>
  <conditionalFormatting sqref="AA82:AA130">
    <cfRule type="dataBar" priority="12">
      <dataBar>
        <cfvo type="min"/>
        <cfvo type="max"/>
        <color rgb="FF638EC6"/>
      </dataBar>
      <extLst>
        <ext xmlns:x14="http://schemas.microsoft.com/office/spreadsheetml/2009/9/main" uri="{B025F937-C7B1-47D3-B67F-A62EFF666E3E}">
          <x14:id>{F39F2459-B259-4D4C-89D1-8AB6AAF4CC19}</x14:id>
        </ext>
      </extLst>
    </cfRule>
    <cfRule type="iconSet" priority="13">
      <iconSet iconSet="3Arrows">
        <cfvo type="percent" val="0"/>
        <cfvo type="percent" val="33"/>
        <cfvo type="percent" val="67"/>
      </iconSet>
    </cfRule>
  </conditionalFormatting>
  <conditionalFormatting sqref="A104:F112">
    <cfRule type="expression" dxfId="429" priority="11">
      <formula>CELL("row")=ROW()</formula>
    </cfRule>
  </conditionalFormatting>
  <conditionalFormatting sqref="A104:F112">
    <cfRule type="expression" dxfId="428" priority="10">
      <formula>CELL("row")=ROW()</formula>
    </cfRule>
  </conditionalFormatting>
  <conditionalFormatting sqref="A104:F112">
    <cfRule type="expression" dxfId="427" priority="9">
      <formula>CELL("row")=ROW()</formula>
    </cfRule>
  </conditionalFormatting>
  <conditionalFormatting sqref="A123:F130">
    <cfRule type="expression" dxfId="426" priority="8">
      <formula>CELL("row")=ROW()</formula>
    </cfRule>
  </conditionalFormatting>
  <conditionalFormatting sqref="A123:F130">
    <cfRule type="expression" dxfId="425" priority="7">
      <formula>CELL("row")=ROW()</formula>
    </cfRule>
  </conditionalFormatting>
  <conditionalFormatting sqref="A123:F130">
    <cfRule type="expression" dxfId="424" priority="6">
      <formula>CELL("row")=ROW()</formula>
    </cfRule>
  </conditionalFormatting>
  <conditionalFormatting sqref="A141:AC141">
    <cfRule type="expression" dxfId="423" priority="5">
      <formula>CELL("row")=ROW()</formula>
    </cfRule>
  </conditionalFormatting>
  <conditionalFormatting sqref="G31:AG130 AH68:AH70 AI69:AI70 AH86:AJ86 AJ68:AJ69 AH65:AJ65">
    <cfRule type="dataBar" priority="3">
      <dataBar>
        <cfvo type="min"/>
        <cfvo type="max"/>
        <color rgb="FF638EC6"/>
      </dataBar>
      <extLst>
        <ext xmlns:x14="http://schemas.microsoft.com/office/spreadsheetml/2009/9/main" uri="{B025F937-C7B1-47D3-B67F-A62EFF666E3E}">
          <x14:id>{F5648F52-CDD1-4D6E-8CC8-6B7DEC4B3293}</x14:id>
        </ext>
      </extLst>
    </cfRule>
    <cfRule type="iconSet" priority="4">
      <iconSet iconSet="3Arrows">
        <cfvo type="percent" val="0"/>
        <cfvo type="percent" val="33"/>
        <cfvo type="percent" val="67"/>
      </iconSet>
    </cfRule>
  </conditionalFormatting>
  <conditionalFormatting sqref="AH32:AH130 AI65 AI86:AJ86">
    <cfRule type="iconSet" priority="2">
      <iconSet iconSet="3Arrows">
        <cfvo type="percent" val="0"/>
        <cfvo type="percent" val="33"/>
        <cfvo type="percent" val="67"/>
      </iconSet>
    </cfRule>
  </conditionalFormatting>
  <conditionalFormatting sqref="AH33:AH130 AI65 AI86:AJ86">
    <cfRule type="dataBar" priority="1">
      <dataBar>
        <cfvo type="min"/>
        <cfvo type="max"/>
        <color rgb="FF638EC6"/>
      </dataBar>
      <extLst>
        <ext xmlns:x14="http://schemas.microsoft.com/office/spreadsheetml/2009/9/main" uri="{B025F937-C7B1-47D3-B67F-A62EFF666E3E}">
          <x14:id>{A642EF3C-8065-4044-AEF2-E810A9689564}</x14:id>
        </ext>
      </extLst>
    </cfRule>
  </conditionalFormatting>
  <pageMargins left="0.7" right="0.7" top="0.75" bottom="0.75" header="0.3" footer="0.3"/>
  <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B7E05684-3763-491D-A0FA-9C7FEEF6C221}">
            <x14:dataBar minLength="0" maxLength="100" gradient="0">
              <x14:cfvo type="autoMin"/>
              <x14:cfvo type="autoMax"/>
              <x14:negativeFillColor rgb="FFFF0000"/>
              <x14:axisColor rgb="FF000000"/>
            </x14:dataBar>
          </x14:cfRule>
          <xm:sqref>U76:U130</xm:sqref>
        </x14:conditionalFormatting>
        <x14:conditionalFormatting xmlns:xm="http://schemas.microsoft.com/office/excel/2006/main">
          <x14:cfRule type="dataBar" id="{634FBC97-2FC5-4F9B-9951-3D6E361C8726}">
            <x14:dataBar minLength="0" maxLength="100" gradient="0">
              <x14:cfvo type="autoMin"/>
              <x14:cfvo type="autoMax"/>
              <x14:negativeFillColor rgb="FFFF0000"/>
              <x14:axisColor rgb="FF000000"/>
            </x14:dataBar>
          </x14:cfRule>
          <xm:sqref>U65:U71</xm:sqref>
        </x14:conditionalFormatting>
        <x14:conditionalFormatting xmlns:xm="http://schemas.microsoft.com/office/excel/2006/main">
          <x14:cfRule type="dataBar" id="{D11BE6D9-DEB4-41AC-BA70-0D273D289A50}">
            <x14:dataBar minLength="0" maxLength="100" gradient="0">
              <x14:cfvo type="autoMin"/>
              <x14:cfvo type="autoMax"/>
              <x14:negativeFillColor rgb="FFFF0000"/>
              <x14:axisColor rgb="FF000000"/>
            </x14:dataBar>
          </x14:cfRule>
          <xm:sqref>U31:U130</xm:sqref>
        </x14:conditionalFormatting>
        <x14:conditionalFormatting xmlns:xm="http://schemas.microsoft.com/office/excel/2006/main">
          <x14:cfRule type="dataBar" id="{6437A60B-0966-40C1-AF07-0BDC69278BBC}">
            <x14:dataBar minLength="0" maxLength="100" gradient="0">
              <x14:cfvo type="autoMin"/>
              <x14:cfvo type="autoMax"/>
              <x14:negativeFillColor rgb="FFFF0000"/>
              <x14:axisColor rgb="FF000000"/>
            </x14:dataBar>
          </x14:cfRule>
          <xm:sqref>V31:V130</xm:sqref>
        </x14:conditionalFormatting>
        <x14:conditionalFormatting xmlns:xm="http://schemas.microsoft.com/office/excel/2006/main">
          <x14:cfRule type="dataBar" id="{1B9F112C-AB00-4D94-BE22-2F94CF1BCD1F}">
            <x14:dataBar minLength="0" maxLength="100" gradient="0">
              <x14:cfvo type="autoMin"/>
              <x14:cfvo type="autoMax"/>
              <x14:negativeFillColor rgb="FFFF0000"/>
              <x14:axisColor rgb="FF000000"/>
            </x14:dataBar>
          </x14:cfRule>
          <xm:sqref>W31:W130</xm:sqref>
        </x14:conditionalFormatting>
        <x14:conditionalFormatting xmlns:xm="http://schemas.microsoft.com/office/excel/2006/main">
          <x14:cfRule type="dataBar" id="{D53A40A0-F6A6-4871-B2E1-514511056653}">
            <x14:dataBar minLength="0" maxLength="100" gradient="0">
              <x14:cfvo type="autoMin"/>
              <x14:cfvo type="autoMax"/>
              <x14:negativeFillColor rgb="FFFF0000"/>
              <x14:axisColor rgb="FF000000"/>
            </x14:dataBar>
          </x14:cfRule>
          <xm:sqref>X65:X130</xm:sqref>
        </x14:conditionalFormatting>
        <x14:conditionalFormatting xmlns:xm="http://schemas.microsoft.com/office/excel/2006/main">
          <x14:cfRule type="dataBar" id="{9272F4CF-3A5E-4CE3-8E60-FEF6E1C548E8}">
            <x14:dataBar minLength="0" maxLength="100" gradient="0">
              <x14:cfvo type="autoMin"/>
              <x14:cfvo type="autoMax"/>
              <x14:negativeFillColor rgb="FFFF0000"/>
              <x14:axisColor rgb="FF000000"/>
            </x14:dataBar>
          </x14:cfRule>
          <xm:sqref>X31:Y130</xm:sqref>
        </x14:conditionalFormatting>
        <x14:conditionalFormatting xmlns:xm="http://schemas.microsoft.com/office/excel/2006/main">
          <x14:cfRule type="dataBar" id="{308586CB-25D8-4BF3-A701-05D2B956E486}">
            <x14:dataBar minLength="0" maxLength="100" gradient="0">
              <x14:cfvo type="autoMin"/>
              <x14:cfvo type="autoMax"/>
              <x14:negativeFillColor rgb="FFFF0000"/>
              <x14:axisColor rgb="FF000000"/>
            </x14:dataBar>
          </x14:cfRule>
          <xm:sqref>Z31:Z130</xm:sqref>
        </x14:conditionalFormatting>
        <x14:conditionalFormatting xmlns:xm="http://schemas.microsoft.com/office/excel/2006/main">
          <x14:cfRule type="dataBar" id="{F39F2459-B259-4D4C-89D1-8AB6AAF4CC19}">
            <x14:dataBar minLength="0" maxLength="100" gradient="0">
              <x14:cfvo type="autoMin"/>
              <x14:cfvo type="autoMax"/>
              <x14:negativeFillColor rgb="FFFF0000"/>
              <x14:axisColor rgb="FF000000"/>
            </x14:dataBar>
          </x14:cfRule>
          <xm:sqref>AA82:AA130</xm:sqref>
        </x14:conditionalFormatting>
        <x14:conditionalFormatting xmlns:xm="http://schemas.microsoft.com/office/excel/2006/main">
          <x14:cfRule type="dataBar" id="{F5648F52-CDD1-4D6E-8CC8-6B7DEC4B3293}">
            <x14:dataBar minLength="0" maxLength="100" gradient="0">
              <x14:cfvo type="autoMin"/>
              <x14:cfvo type="autoMax"/>
              <x14:negativeFillColor rgb="FFFF0000"/>
              <x14:axisColor rgb="FF000000"/>
            </x14:dataBar>
          </x14:cfRule>
          <xm:sqref>G31:AG130 AH68:AH70 AI69:AI70 AH86:AJ86 AJ68:AJ69 AH65:AJ65</xm:sqref>
        </x14:conditionalFormatting>
        <x14:conditionalFormatting xmlns:xm="http://schemas.microsoft.com/office/excel/2006/main">
          <x14:cfRule type="dataBar" id="{A642EF3C-8065-4044-AEF2-E810A9689564}">
            <x14:dataBar minLength="0" maxLength="100" gradient="0">
              <x14:cfvo type="autoMin"/>
              <x14:cfvo type="autoMax"/>
              <x14:negativeFillColor rgb="FFFF0000"/>
              <x14:axisColor rgb="FF000000"/>
            </x14:dataBar>
          </x14:cfRule>
          <xm:sqref>AH33:AH130 AI65 AI86:AJ86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EADB4-DAC4-449E-8771-3ECF73B284B3}">
  <sheetPr codeName="Sheet15">
    <tabColor rgb="FF808000"/>
  </sheetPr>
  <dimension ref="A5:F72"/>
  <sheetViews>
    <sheetView workbookViewId="0">
      <selection activeCell="A5" sqref="A5:F5"/>
    </sheetView>
  </sheetViews>
  <sheetFormatPr defaultRowHeight="14.5" x14ac:dyDescent="0.35"/>
  <cols>
    <col min="1" max="1" width="11.08984375" bestFit="1" customWidth="1"/>
    <col min="2" max="2" width="50.54296875" bestFit="1" customWidth="1"/>
    <col min="3" max="3" width="11.54296875" bestFit="1" customWidth="1"/>
    <col min="4" max="4" width="15.54296875" bestFit="1" customWidth="1"/>
    <col min="5" max="5" width="10.6328125" bestFit="1" customWidth="1"/>
    <col min="6" max="6" width="6.81640625" bestFit="1" customWidth="1"/>
  </cols>
  <sheetData>
    <row r="5" spans="1:6" x14ac:dyDescent="0.35">
      <c r="A5" s="1" t="s">
        <v>0</v>
      </c>
      <c r="B5" s="1" t="s">
        <v>1</v>
      </c>
      <c r="C5" s="1" t="s">
        <v>2</v>
      </c>
      <c r="D5" s="1" t="s">
        <v>3</v>
      </c>
      <c r="E5" s="1" t="s">
        <v>4</v>
      </c>
      <c r="F5" s="31" t="s">
        <v>115</v>
      </c>
    </row>
    <row r="6" spans="1:6" x14ac:dyDescent="0.35">
      <c r="A6" s="16" t="s">
        <v>15</v>
      </c>
      <c r="B6" s="16" t="s">
        <v>16</v>
      </c>
      <c r="C6" s="16" t="s">
        <v>99</v>
      </c>
      <c r="D6" s="16" t="s">
        <v>100</v>
      </c>
      <c r="E6" s="17" t="s">
        <v>109</v>
      </c>
      <c r="F6" s="18">
        <v>169000</v>
      </c>
    </row>
    <row r="7" spans="1:6" x14ac:dyDescent="0.35">
      <c r="A7" t="s">
        <v>17</v>
      </c>
      <c r="B7" t="s">
        <v>18</v>
      </c>
      <c r="C7" t="s">
        <v>99</v>
      </c>
      <c r="D7" t="s">
        <v>100</v>
      </c>
      <c r="E7" s="4" t="s">
        <v>109</v>
      </c>
      <c r="F7" s="2">
        <v>99000</v>
      </c>
    </row>
    <row r="8" spans="1:6" x14ac:dyDescent="0.35">
      <c r="A8" t="s">
        <v>19</v>
      </c>
      <c r="B8" t="s">
        <v>20</v>
      </c>
      <c r="C8" t="s">
        <v>99</v>
      </c>
      <c r="D8" t="s">
        <v>100</v>
      </c>
      <c r="E8" s="4" t="s">
        <v>109</v>
      </c>
      <c r="F8" s="2">
        <v>119000</v>
      </c>
    </row>
    <row r="9" spans="1:6" x14ac:dyDescent="0.35">
      <c r="A9" s="13" t="s">
        <v>19</v>
      </c>
      <c r="B9" s="13" t="s">
        <v>20</v>
      </c>
      <c r="C9" s="13" t="s">
        <v>100</v>
      </c>
      <c r="D9" s="13" t="s">
        <v>100</v>
      </c>
      <c r="E9" s="14" t="s">
        <v>109</v>
      </c>
      <c r="F9" s="15">
        <v>119000</v>
      </c>
    </row>
    <row r="10" spans="1:6" x14ac:dyDescent="0.35">
      <c r="A10" s="13" t="s">
        <v>19</v>
      </c>
      <c r="B10" s="13" t="s">
        <v>20</v>
      </c>
      <c r="C10" s="13" t="s">
        <v>99</v>
      </c>
      <c r="D10" s="13" t="s">
        <v>100</v>
      </c>
      <c r="E10" s="14" t="s">
        <v>110</v>
      </c>
      <c r="F10" s="15">
        <v>119000</v>
      </c>
    </row>
    <row r="11" spans="1:6" x14ac:dyDescent="0.35">
      <c r="A11" s="13" t="s">
        <v>21</v>
      </c>
      <c r="B11" s="13" t="s">
        <v>22</v>
      </c>
      <c r="C11" s="13" t="s">
        <v>99</v>
      </c>
      <c r="D11" s="13" t="s">
        <v>100</v>
      </c>
      <c r="E11" s="14" t="s">
        <v>110</v>
      </c>
      <c r="F11" s="15">
        <v>169000</v>
      </c>
    </row>
    <row r="12" spans="1:6" x14ac:dyDescent="0.35">
      <c r="A12" s="13" t="s">
        <v>21</v>
      </c>
      <c r="B12" s="13" t="s">
        <v>22</v>
      </c>
      <c r="C12" s="13" t="s">
        <v>99</v>
      </c>
      <c r="D12" s="13" t="s">
        <v>100</v>
      </c>
      <c r="E12" s="14" t="s">
        <v>109</v>
      </c>
      <c r="F12" s="15">
        <v>169000</v>
      </c>
    </row>
    <row r="13" spans="1:6" x14ac:dyDescent="0.35">
      <c r="A13" s="13" t="s">
        <v>21</v>
      </c>
      <c r="B13" s="13" t="s">
        <v>22</v>
      </c>
      <c r="C13" s="13" t="s">
        <v>100</v>
      </c>
      <c r="D13" s="13" t="s">
        <v>100</v>
      </c>
      <c r="E13" s="14" t="s">
        <v>109</v>
      </c>
      <c r="F13" s="15">
        <v>169000</v>
      </c>
    </row>
    <row r="14" spans="1:6" x14ac:dyDescent="0.35">
      <c r="A14" s="13" t="s">
        <v>23</v>
      </c>
      <c r="B14" s="13" t="s">
        <v>24</v>
      </c>
      <c r="C14" s="13" t="s">
        <v>99</v>
      </c>
      <c r="D14" s="13" t="s">
        <v>100</v>
      </c>
      <c r="E14" s="14" t="s">
        <v>109</v>
      </c>
      <c r="F14" s="15">
        <v>178000</v>
      </c>
    </row>
    <row r="15" spans="1:6" x14ac:dyDescent="0.35">
      <c r="A15" s="13" t="s">
        <v>23</v>
      </c>
      <c r="B15" s="13" t="s">
        <v>24</v>
      </c>
      <c r="C15" s="13" t="s">
        <v>100</v>
      </c>
      <c r="D15" s="13" t="s">
        <v>100</v>
      </c>
      <c r="E15" s="14" t="s">
        <v>109</v>
      </c>
      <c r="F15" s="15">
        <v>178000</v>
      </c>
    </row>
    <row r="16" spans="1:6" x14ac:dyDescent="0.35">
      <c r="A16" s="13" t="s">
        <v>25</v>
      </c>
      <c r="B16" s="13" t="s">
        <v>26</v>
      </c>
      <c r="C16" s="13" t="s">
        <v>99</v>
      </c>
      <c r="D16" s="13" t="s">
        <v>100</v>
      </c>
      <c r="E16" s="14" t="s">
        <v>109</v>
      </c>
      <c r="F16" s="15">
        <v>248000</v>
      </c>
    </row>
    <row r="17" spans="1:6" x14ac:dyDescent="0.35">
      <c r="A17" s="13" t="s">
        <v>25</v>
      </c>
      <c r="B17" s="13" t="s">
        <v>26</v>
      </c>
      <c r="C17" s="13" t="s">
        <v>100</v>
      </c>
      <c r="D17" s="13" t="s">
        <v>100</v>
      </c>
      <c r="E17" s="14" t="s">
        <v>109</v>
      </c>
      <c r="F17" s="15">
        <v>248000</v>
      </c>
    </row>
    <row r="18" spans="1:6" x14ac:dyDescent="0.35">
      <c r="A18" s="13" t="s">
        <v>25</v>
      </c>
      <c r="B18" s="13" t="s">
        <v>26</v>
      </c>
      <c r="C18" s="13" t="s">
        <v>100</v>
      </c>
      <c r="D18" s="13" t="s">
        <v>100</v>
      </c>
      <c r="E18" s="14" t="s">
        <v>110</v>
      </c>
      <c r="F18" s="15">
        <v>248000</v>
      </c>
    </row>
    <row r="19" spans="1:6" x14ac:dyDescent="0.35">
      <c r="A19" s="13" t="s">
        <v>27</v>
      </c>
      <c r="B19" s="13" t="s">
        <v>28</v>
      </c>
      <c r="C19" s="13" t="s">
        <v>100</v>
      </c>
      <c r="D19" s="13" t="s">
        <v>100</v>
      </c>
      <c r="E19" s="14" t="s">
        <v>110</v>
      </c>
      <c r="F19" s="15">
        <v>11000</v>
      </c>
    </row>
    <row r="20" spans="1:6" x14ac:dyDescent="0.35">
      <c r="A20" s="13" t="s">
        <v>27</v>
      </c>
      <c r="B20" s="13" t="s">
        <v>28</v>
      </c>
      <c r="C20" s="13" t="s">
        <v>100</v>
      </c>
      <c r="D20" s="13" t="s">
        <v>100</v>
      </c>
      <c r="E20" s="14" t="s">
        <v>109</v>
      </c>
      <c r="F20" s="15">
        <v>11000</v>
      </c>
    </row>
    <row r="21" spans="1:6" x14ac:dyDescent="0.35">
      <c r="A21" s="13" t="s">
        <v>29</v>
      </c>
      <c r="B21" s="13" t="s">
        <v>30</v>
      </c>
      <c r="C21" s="13" t="s">
        <v>100</v>
      </c>
      <c r="D21" s="13" t="s">
        <v>100</v>
      </c>
      <c r="E21" s="14" t="s">
        <v>109</v>
      </c>
      <c r="F21" s="15">
        <v>59000</v>
      </c>
    </row>
    <row r="22" spans="1:6" x14ac:dyDescent="0.35">
      <c r="A22" s="13" t="s">
        <v>31</v>
      </c>
      <c r="B22" s="13" t="s">
        <v>32</v>
      </c>
      <c r="C22" s="13" t="s">
        <v>100</v>
      </c>
      <c r="D22" s="13" t="s">
        <v>100</v>
      </c>
      <c r="E22" s="14" t="s">
        <v>109</v>
      </c>
      <c r="F22" s="15">
        <v>56000</v>
      </c>
    </row>
    <row r="23" spans="1:6" x14ac:dyDescent="0.35">
      <c r="A23" s="13" t="s">
        <v>33</v>
      </c>
      <c r="B23" s="13" t="s">
        <v>34</v>
      </c>
      <c r="C23" s="13" t="s">
        <v>100</v>
      </c>
      <c r="D23" s="13" t="s">
        <v>100</v>
      </c>
      <c r="E23" s="14" t="s">
        <v>109</v>
      </c>
      <c r="F23" s="15">
        <v>56000</v>
      </c>
    </row>
    <row r="24" spans="1:6" x14ac:dyDescent="0.35">
      <c r="A24" s="13" t="s">
        <v>116</v>
      </c>
      <c r="B24" s="13" t="s">
        <v>117</v>
      </c>
      <c r="C24" s="13" t="s">
        <v>100</v>
      </c>
      <c r="D24" s="13" t="s">
        <v>100</v>
      </c>
      <c r="E24" s="19" t="s">
        <v>109</v>
      </c>
      <c r="F24" s="20">
        <v>119000</v>
      </c>
    </row>
    <row r="25" spans="1:6" x14ac:dyDescent="0.35">
      <c r="A25" s="13" t="s">
        <v>118</v>
      </c>
      <c r="B25" s="13" t="s">
        <v>119</v>
      </c>
      <c r="C25" s="13" t="s">
        <v>100</v>
      </c>
      <c r="D25" s="13" t="s">
        <v>100</v>
      </c>
      <c r="E25" s="19" t="s">
        <v>109</v>
      </c>
      <c r="F25" s="20">
        <v>169000</v>
      </c>
    </row>
    <row r="26" spans="1:6" x14ac:dyDescent="0.35">
      <c r="A26" s="13" t="s">
        <v>120</v>
      </c>
      <c r="B26" s="13" t="s">
        <v>121</v>
      </c>
      <c r="C26" s="13" t="s">
        <v>100</v>
      </c>
      <c r="D26" s="13" t="s">
        <v>100</v>
      </c>
      <c r="E26" s="19" t="s">
        <v>109</v>
      </c>
      <c r="F26" s="20">
        <v>178000</v>
      </c>
    </row>
    <row r="27" spans="1:6" x14ac:dyDescent="0.35">
      <c r="A27" s="13" t="s">
        <v>122</v>
      </c>
      <c r="B27" s="13" t="s">
        <v>123</v>
      </c>
      <c r="C27" s="13" t="s">
        <v>100</v>
      </c>
      <c r="D27" s="13" t="s">
        <v>100</v>
      </c>
      <c r="E27" s="19" t="s">
        <v>109</v>
      </c>
      <c r="F27" s="20">
        <v>248000</v>
      </c>
    </row>
    <row r="28" spans="1:6" x14ac:dyDescent="0.35">
      <c r="A28" s="13" t="s">
        <v>124</v>
      </c>
      <c r="B28" s="13" t="s">
        <v>125</v>
      </c>
      <c r="C28" s="13" t="s">
        <v>100</v>
      </c>
      <c r="D28" s="13" t="s">
        <v>100</v>
      </c>
      <c r="E28" s="19" t="s">
        <v>109</v>
      </c>
      <c r="F28" s="20">
        <v>119000</v>
      </c>
    </row>
    <row r="29" spans="1:6" x14ac:dyDescent="0.35">
      <c r="A29" s="13" t="s">
        <v>124</v>
      </c>
      <c r="B29" s="13" t="s">
        <v>125</v>
      </c>
      <c r="C29" s="13" t="s">
        <v>100</v>
      </c>
      <c r="D29" s="13" t="s">
        <v>100</v>
      </c>
      <c r="E29" s="19" t="s">
        <v>109</v>
      </c>
      <c r="F29" s="20">
        <v>128000</v>
      </c>
    </row>
    <row r="30" spans="1:6" x14ac:dyDescent="0.35">
      <c r="A30" s="13" t="s">
        <v>124</v>
      </c>
      <c r="B30" s="13" t="s">
        <v>125</v>
      </c>
      <c r="C30" s="13" t="s">
        <v>100</v>
      </c>
      <c r="D30" s="13" t="s">
        <v>100</v>
      </c>
      <c r="E30" s="19" t="s">
        <v>110</v>
      </c>
      <c r="F30" s="20">
        <v>119000</v>
      </c>
    </row>
    <row r="31" spans="1:6" x14ac:dyDescent="0.35">
      <c r="A31" s="13" t="s">
        <v>126</v>
      </c>
      <c r="B31" s="13" t="s">
        <v>127</v>
      </c>
      <c r="C31" s="13" t="s">
        <v>100</v>
      </c>
      <c r="D31" s="13" t="s">
        <v>100</v>
      </c>
      <c r="E31" s="19" t="s">
        <v>109</v>
      </c>
      <c r="F31" s="20">
        <v>169000</v>
      </c>
    </row>
    <row r="32" spans="1:6" x14ac:dyDescent="0.35">
      <c r="A32" s="13" t="s">
        <v>126</v>
      </c>
      <c r="B32" s="13" t="s">
        <v>127</v>
      </c>
      <c r="C32" s="13" t="s">
        <v>100</v>
      </c>
      <c r="D32" s="13" t="s">
        <v>100</v>
      </c>
      <c r="E32" s="19" t="s">
        <v>109</v>
      </c>
      <c r="F32" s="20">
        <v>179000</v>
      </c>
    </row>
    <row r="33" spans="1:6" x14ac:dyDescent="0.35">
      <c r="A33" s="13" t="s">
        <v>128</v>
      </c>
      <c r="B33" s="13" t="s">
        <v>129</v>
      </c>
      <c r="C33" s="13" t="s">
        <v>100</v>
      </c>
      <c r="D33" s="13" t="s">
        <v>100</v>
      </c>
      <c r="E33" s="19" t="s">
        <v>109</v>
      </c>
      <c r="F33" s="20">
        <v>178000</v>
      </c>
    </row>
    <row r="34" spans="1:6" x14ac:dyDescent="0.35">
      <c r="A34" s="13" t="s">
        <v>128</v>
      </c>
      <c r="B34" s="13" t="s">
        <v>129</v>
      </c>
      <c r="C34" s="13" t="s">
        <v>100</v>
      </c>
      <c r="D34" s="13" t="s">
        <v>100</v>
      </c>
      <c r="E34" s="19" t="s">
        <v>109</v>
      </c>
      <c r="F34" s="20">
        <v>183000</v>
      </c>
    </row>
    <row r="35" spans="1:6" x14ac:dyDescent="0.35">
      <c r="A35" s="13" t="s">
        <v>130</v>
      </c>
      <c r="B35" s="13" t="s">
        <v>131</v>
      </c>
      <c r="C35" s="13" t="s">
        <v>100</v>
      </c>
      <c r="D35" s="13" t="s">
        <v>100</v>
      </c>
      <c r="E35" s="19" t="s">
        <v>109</v>
      </c>
      <c r="F35" s="20">
        <v>248000</v>
      </c>
    </row>
    <row r="36" spans="1:6" x14ac:dyDescent="0.35">
      <c r="A36" s="13" t="s">
        <v>130</v>
      </c>
      <c r="B36" s="13" t="s">
        <v>131</v>
      </c>
      <c r="C36" s="13" t="s">
        <v>100</v>
      </c>
      <c r="D36" s="13" t="s">
        <v>100</v>
      </c>
      <c r="E36" s="19" t="s">
        <v>109</v>
      </c>
      <c r="F36" s="20">
        <v>259000</v>
      </c>
    </row>
    <row r="37" spans="1:6" x14ac:dyDescent="0.35">
      <c r="A37" s="13" t="s">
        <v>35</v>
      </c>
      <c r="B37" s="13" t="s">
        <v>36</v>
      </c>
      <c r="C37" s="13" t="s">
        <v>100</v>
      </c>
      <c r="D37" s="13" t="s">
        <v>100</v>
      </c>
      <c r="E37" s="14" t="s">
        <v>109</v>
      </c>
      <c r="F37" s="15">
        <v>12000</v>
      </c>
    </row>
    <row r="38" spans="1:6" x14ac:dyDescent="0.35">
      <c r="A38" s="13" t="s">
        <v>37</v>
      </c>
      <c r="B38" s="13" t="s">
        <v>38</v>
      </c>
      <c r="C38" s="13" t="s">
        <v>100</v>
      </c>
      <c r="D38" s="13" t="s">
        <v>100</v>
      </c>
      <c r="E38" s="14" t="s">
        <v>110</v>
      </c>
      <c r="F38" s="15">
        <v>50000</v>
      </c>
    </row>
    <row r="39" spans="1:6" x14ac:dyDescent="0.35">
      <c r="A39" s="13" t="s">
        <v>37</v>
      </c>
      <c r="B39" s="13" t="s">
        <v>38</v>
      </c>
      <c r="C39" s="13" t="s">
        <v>100</v>
      </c>
      <c r="D39" s="13" t="s">
        <v>100</v>
      </c>
      <c r="E39" s="14" t="s">
        <v>109</v>
      </c>
      <c r="F39" s="15">
        <v>50000</v>
      </c>
    </row>
    <row r="40" spans="1:6" x14ac:dyDescent="0.35">
      <c r="A40" s="13" t="s">
        <v>39</v>
      </c>
      <c r="B40" s="13" t="s">
        <v>40</v>
      </c>
      <c r="C40" s="13" t="s">
        <v>100</v>
      </c>
      <c r="D40" s="13" t="s">
        <v>100</v>
      </c>
      <c r="E40" s="14" t="s">
        <v>109</v>
      </c>
      <c r="F40" s="15">
        <v>0</v>
      </c>
    </row>
    <row r="41" spans="1:6" x14ac:dyDescent="0.35">
      <c r="A41" s="13" t="s">
        <v>41</v>
      </c>
      <c r="B41" s="13" t="s">
        <v>42</v>
      </c>
      <c r="C41" s="13" t="s">
        <v>100</v>
      </c>
      <c r="D41" s="13" t="s">
        <v>100</v>
      </c>
      <c r="E41" s="14" t="s">
        <v>109</v>
      </c>
      <c r="F41" s="15">
        <v>0</v>
      </c>
    </row>
    <row r="42" spans="1:6" x14ac:dyDescent="0.35">
      <c r="A42" s="13" t="s">
        <v>43</v>
      </c>
      <c r="B42" s="13" t="s">
        <v>44</v>
      </c>
      <c r="C42" s="13" t="s">
        <v>100</v>
      </c>
      <c r="D42" s="13" t="s">
        <v>100</v>
      </c>
      <c r="E42" s="14" t="s">
        <v>109</v>
      </c>
      <c r="F42" s="15">
        <v>14000</v>
      </c>
    </row>
    <row r="43" spans="1:6" x14ac:dyDescent="0.35">
      <c r="A43" s="13" t="s">
        <v>43</v>
      </c>
      <c r="B43" s="13" t="s">
        <v>44</v>
      </c>
      <c r="C43" s="13" t="s">
        <v>100</v>
      </c>
      <c r="D43" s="13" t="s">
        <v>100</v>
      </c>
      <c r="E43" s="14" t="s">
        <v>110</v>
      </c>
      <c r="F43" s="15">
        <v>14000</v>
      </c>
    </row>
    <row r="44" spans="1:6" x14ac:dyDescent="0.35">
      <c r="A44" s="13" t="s">
        <v>45</v>
      </c>
      <c r="B44" s="13" t="s">
        <v>46</v>
      </c>
      <c r="C44" s="13" t="s">
        <v>100</v>
      </c>
      <c r="D44" s="13" t="s">
        <v>100</v>
      </c>
      <c r="E44" s="14" t="s">
        <v>109</v>
      </c>
      <c r="F44" s="15">
        <v>0</v>
      </c>
    </row>
    <row r="45" spans="1:6" x14ac:dyDescent="0.35">
      <c r="A45" s="13" t="s">
        <v>47</v>
      </c>
      <c r="B45" s="13" t="s">
        <v>48</v>
      </c>
      <c r="C45" s="13" t="s">
        <v>100</v>
      </c>
      <c r="D45" s="13" t="s">
        <v>100</v>
      </c>
      <c r="E45" s="14" t="s">
        <v>109</v>
      </c>
      <c r="F45" s="15">
        <v>90000</v>
      </c>
    </row>
    <row r="46" spans="1:6" x14ac:dyDescent="0.35">
      <c r="A46" s="13" t="s">
        <v>47</v>
      </c>
      <c r="B46" s="13" t="s">
        <v>132</v>
      </c>
      <c r="C46" s="13" t="s">
        <v>100</v>
      </c>
      <c r="D46" s="13" t="s">
        <v>100</v>
      </c>
      <c r="E46" s="14" t="s">
        <v>109</v>
      </c>
      <c r="F46" s="15">
        <v>90000</v>
      </c>
    </row>
    <row r="47" spans="1:6" x14ac:dyDescent="0.35">
      <c r="A47" s="13" t="s">
        <v>49</v>
      </c>
      <c r="B47" s="13" t="s">
        <v>50</v>
      </c>
      <c r="C47" s="13" t="s">
        <v>100</v>
      </c>
      <c r="D47" s="13" t="s">
        <v>102</v>
      </c>
      <c r="E47" s="14" t="s">
        <v>109</v>
      </c>
      <c r="F47" s="15">
        <v>129000</v>
      </c>
    </row>
    <row r="48" spans="1:6" x14ac:dyDescent="0.35">
      <c r="A48" s="13" t="s">
        <v>51</v>
      </c>
      <c r="B48" s="13" t="s">
        <v>52</v>
      </c>
      <c r="C48" s="13" t="s">
        <v>100</v>
      </c>
      <c r="D48" s="13" t="s">
        <v>102</v>
      </c>
      <c r="E48" s="14" t="s">
        <v>109</v>
      </c>
      <c r="F48" s="15">
        <v>169000</v>
      </c>
    </row>
    <row r="49" spans="1:6" x14ac:dyDescent="0.35">
      <c r="A49" s="13" t="s">
        <v>53</v>
      </c>
      <c r="B49" s="13" t="s">
        <v>54</v>
      </c>
      <c r="C49" s="13" t="s">
        <v>100</v>
      </c>
      <c r="D49" s="13" t="s">
        <v>102</v>
      </c>
      <c r="E49" s="14" t="s">
        <v>109</v>
      </c>
      <c r="F49" s="15">
        <v>216000</v>
      </c>
    </row>
    <row r="50" spans="1:6" x14ac:dyDescent="0.35">
      <c r="A50" s="13" t="s">
        <v>55</v>
      </c>
      <c r="B50" s="13" t="s">
        <v>56</v>
      </c>
      <c r="C50" s="13" t="s">
        <v>100</v>
      </c>
      <c r="D50" s="13" t="s">
        <v>102</v>
      </c>
      <c r="E50" s="14" t="s">
        <v>109</v>
      </c>
      <c r="F50" s="15">
        <v>328000</v>
      </c>
    </row>
    <row r="51" spans="1:6" x14ac:dyDescent="0.35">
      <c r="A51" s="13" t="s">
        <v>97</v>
      </c>
      <c r="B51" s="13" t="s">
        <v>98</v>
      </c>
      <c r="C51" s="13" t="s">
        <v>101</v>
      </c>
      <c r="D51" s="13" t="s">
        <v>100</v>
      </c>
      <c r="E51" s="14" t="s">
        <v>109</v>
      </c>
      <c r="F51" s="15">
        <v>0</v>
      </c>
    </row>
    <row r="52" spans="1:6" x14ac:dyDescent="0.35">
      <c r="A52" s="13" t="s">
        <v>57</v>
      </c>
      <c r="B52" s="13" t="s">
        <v>58</v>
      </c>
      <c r="C52" s="13" t="s">
        <v>100</v>
      </c>
      <c r="D52" s="13" t="s">
        <v>100</v>
      </c>
      <c r="E52" s="14" t="s">
        <v>109</v>
      </c>
      <c r="F52" s="15">
        <v>0</v>
      </c>
    </row>
    <row r="53" spans="1:6" x14ac:dyDescent="0.35">
      <c r="A53" s="13" t="s">
        <v>59</v>
      </c>
      <c r="B53" s="13" t="s">
        <v>60</v>
      </c>
      <c r="C53" s="13" t="s">
        <v>100</v>
      </c>
      <c r="D53" s="13" t="s">
        <v>103</v>
      </c>
      <c r="E53" s="14" t="s">
        <v>109</v>
      </c>
      <c r="F53" s="15">
        <v>167000</v>
      </c>
    </row>
    <row r="54" spans="1:6" x14ac:dyDescent="0.35">
      <c r="A54" s="13" t="s">
        <v>61</v>
      </c>
      <c r="B54" s="13" t="s">
        <v>62</v>
      </c>
      <c r="C54" s="13" t="s">
        <v>100</v>
      </c>
      <c r="D54" s="13" t="s">
        <v>103</v>
      </c>
      <c r="E54" s="14" t="s">
        <v>109</v>
      </c>
      <c r="F54" s="15">
        <v>329000</v>
      </c>
    </row>
    <row r="55" spans="1:6" x14ac:dyDescent="0.35">
      <c r="A55" s="13" t="s">
        <v>63</v>
      </c>
      <c r="B55" s="13" t="s">
        <v>64</v>
      </c>
      <c r="C55" s="13" t="s">
        <v>100</v>
      </c>
      <c r="D55" s="13" t="s">
        <v>103</v>
      </c>
      <c r="E55" s="14" t="s">
        <v>109</v>
      </c>
      <c r="F55" s="15">
        <v>39000</v>
      </c>
    </row>
    <row r="56" spans="1:6" x14ac:dyDescent="0.35">
      <c r="A56" s="13" t="s">
        <v>65</v>
      </c>
      <c r="B56" s="13" t="s">
        <v>66</v>
      </c>
      <c r="C56" s="13" t="s">
        <v>100</v>
      </c>
      <c r="D56" s="13" t="s">
        <v>103</v>
      </c>
      <c r="E56" s="14" t="s">
        <v>109</v>
      </c>
      <c r="F56" s="15">
        <v>99000</v>
      </c>
    </row>
    <row r="57" spans="1:6" x14ac:dyDescent="0.35">
      <c r="A57" s="13" t="s">
        <v>67</v>
      </c>
      <c r="B57" s="13" t="s">
        <v>68</v>
      </c>
      <c r="C57" s="13" t="s">
        <v>100</v>
      </c>
      <c r="D57" s="13" t="s">
        <v>100</v>
      </c>
      <c r="E57" s="14" t="s">
        <v>109</v>
      </c>
      <c r="F57" s="15">
        <v>0</v>
      </c>
    </row>
    <row r="58" spans="1:6" x14ac:dyDescent="0.35">
      <c r="A58" s="13" t="s">
        <v>69</v>
      </c>
      <c r="B58" s="13" t="s">
        <v>70</v>
      </c>
      <c r="C58" s="13" t="s">
        <v>100</v>
      </c>
      <c r="D58" s="13" t="s">
        <v>104</v>
      </c>
      <c r="E58" s="14" t="s">
        <v>109</v>
      </c>
      <c r="F58" s="15">
        <v>155000</v>
      </c>
    </row>
    <row r="59" spans="1:6" x14ac:dyDescent="0.35">
      <c r="A59" s="13" t="s">
        <v>71</v>
      </c>
      <c r="B59" s="13" t="s">
        <v>72</v>
      </c>
      <c r="C59" s="13" t="s">
        <v>100</v>
      </c>
      <c r="D59" s="13" t="s">
        <v>104</v>
      </c>
      <c r="E59" s="14" t="s">
        <v>109</v>
      </c>
      <c r="F59" s="15">
        <v>196000</v>
      </c>
    </row>
    <row r="60" spans="1:6" x14ac:dyDescent="0.35">
      <c r="A60" s="13" t="s">
        <v>73</v>
      </c>
      <c r="B60" s="13" t="s">
        <v>74</v>
      </c>
      <c r="C60" s="13" t="s">
        <v>100</v>
      </c>
      <c r="D60" s="13" t="s">
        <v>104</v>
      </c>
      <c r="E60" s="14" t="s">
        <v>109</v>
      </c>
      <c r="F60" s="15">
        <v>168000</v>
      </c>
    </row>
    <row r="61" spans="1:6" x14ac:dyDescent="0.35">
      <c r="A61" s="13" t="s">
        <v>75</v>
      </c>
      <c r="B61" s="13" t="s">
        <v>76</v>
      </c>
      <c r="C61" s="13" t="s">
        <v>100</v>
      </c>
      <c r="D61" s="13" t="s">
        <v>104</v>
      </c>
      <c r="E61" s="14" t="s">
        <v>109</v>
      </c>
      <c r="F61" s="15">
        <v>209000</v>
      </c>
    </row>
    <row r="62" spans="1:6" x14ac:dyDescent="0.35">
      <c r="A62" s="13" t="s">
        <v>77</v>
      </c>
      <c r="B62" s="13" t="s">
        <v>78</v>
      </c>
      <c r="C62" s="13" t="s">
        <v>100</v>
      </c>
      <c r="D62" s="13" t="s">
        <v>104</v>
      </c>
      <c r="E62" s="14" t="s">
        <v>109</v>
      </c>
      <c r="F62" s="15">
        <v>128000</v>
      </c>
    </row>
    <row r="63" spans="1:6" x14ac:dyDescent="0.35">
      <c r="A63" s="13" t="s">
        <v>79</v>
      </c>
      <c r="B63" s="13" t="s">
        <v>80</v>
      </c>
      <c r="C63" s="13" t="s">
        <v>100</v>
      </c>
      <c r="D63" s="13" t="s">
        <v>104</v>
      </c>
      <c r="E63" s="14" t="s">
        <v>109</v>
      </c>
      <c r="F63" s="15">
        <v>179000</v>
      </c>
    </row>
    <row r="64" spans="1:6" x14ac:dyDescent="0.35">
      <c r="A64" s="13" t="s">
        <v>81</v>
      </c>
      <c r="B64" s="13" t="s">
        <v>82</v>
      </c>
      <c r="C64" s="13" t="s">
        <v>100</v>
      </c>
      <c r="D64" s="13" t="s">
        <v>104</v>
      </c>
      <c r="E64" s="14" t="s">
        <v>109</v>
      </c>
      <c r="F64" s="15">
        <v>183000</v>
      </c>
    </row>
    <row r="65" spans="1:6" x14ac:dyDescent="0.35">
      <c r="A65" s="13" t="s">
        <v>83</v>
      </c>
      <c r="B65" s="13" t="s">
        <v>84</v>
      </c>
      <c r="C65" s="13" t="s">
        <v>100</v>
      </c>
      <c r="D65" s="13" t="s">
        <v>104</v>
      </c>
      <c r="E65" s="14" t="s">
        <v>109</v>
      </c>
      <c r="F65" s="15">
        <v>259000</v>
      </c>
    </row>
    <row r="66" spans="1:6" x14ac:dyDescent="0.35">
      <c r="A66" s="13" t="s">
        <v>85</v>
      </c>
      <c r="B66" s="13" t="s">
        <v>86</v>
      </c>
      <c r="C66" s="13" t="s">
        <v>100</v>
      </c>
      <c r="D66" s="13" t="s">
        <v>104</v>
      </c>
      <c r="E66" s="14" t="s">
        <v>109</v>
      </c>
      <c r="F66" s="15">
        <v>155000</v>
      </c>
    </row>
    <row r="67" spans="1:6" x14ac:dyDescent="0.35">
      <c r="A67" s="13" t="s">
        <v>87</v>
      </c>
      <c r="B67" s="13" t="s">
        <v>88</v>
      </c>
      <c r="C67" s="13" t="s">
        <v>100</v>
      </c>
      <c r="D67" s="13" t="s">
        <v>104</v>
      </c>
      <c r="E67" s="14" t="s">
        <v>109</v>
      </c>
      <c r="F67" s="15">
        <v>196000</v>
      </c>
    </row>
    <row r="68" spans="1:6" x14ac:dyDescent="0.35">
      <c r="A68" s="13" t="s">
        <v>89</v>
      </c>
      <c r="B68" s="13" t="s">
        <v>90</v>
      </c>
      <c r="C68" s="13" t="s">
        <v>100</v>
      </c>
      <c r="D68" s="13" t="s">
        <v>104</v>
      </c>
      <c r="E68" s="14" t="s">
        <v>109</v>
      </c>
      <c r="F68" s="15">
        <v>168000</v>
      </c>
    </row>
    <row r="69" spans="1:6" x14ac:dyDescent="0.35">
      <c r="A69" s="13" t="s">
        <v>91</v>
      </c>
      <c r="B69" s="13" t="s">
        <v>92</v>
      </c>
      <c r="C69" s="13" t="s">
        <v>100</v>
      </c>
      <c r="D69" s="13" t="s">
        <v>104</v>
      </c>
      <c r="E69" s="14" t="s">
        <v>109</v>
      </c>
      <c r="F69" s="15">
        <v>209000</v>
      </c>
    </row>
    <row r="70" spans="1:6" x14ac:dyDescent="0.35">
      <c r="A70" s="13" t="s">
        <v>93</v>
      </c>
      <c r="B70" s="13" t="s">
        <v>94</v>
      </c>
      <c r="C70" s="13" t="s">
        <v>100</v>
      </c>
      <c r="D70" s="13" t="s">
        <v>103</v>
      </c>
      <c r="E70" s="14" t="s">
        <v>109</v>
      </c>
      <c r="F70" s="15">
        <v>128000</v>
      </c>
    </row>
    <row r="71" spans="1:6" x14ac:dyDescent="0.35">
      <c r="A71" s="13" t="s">
        <v>95</v>
      </c>
      <c r="B71" s="13" t="s">
        <v>96</v>
      </c>
      <c r="C71" s="13" t="s">
        <v>100</v>
      </c>
      <c r="D71" s="13" t="s">
        <v>103</v>
      </c>
      <c r="E71" s="14" t="s">
        <v>109</v>
      </c>
      <c r="F71" s="15">
        <v>128000</v>
      </c>
    </row>
    <row r="72" spans="1:6" x14ac:dyDescent="0.35">
      <c r="A72" s="13"/>
      <c r="B72" s="13"/>
      <c r="C72" s="13"/>
      <c r="D72" s="13"/>
      <c r="E72" s="13"/>
      <c r="F72" s="1" t="s">
        <v>112</v>
      </c>
    </row>
  </sheetData>
  <conditionalFormatting sqref="B69">
    <cfRule type="expression" dxfId="364" priority="1">
      <formula>ROW()=CELL("row")</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ED71B-6294-4707-AC65-DC1550C82F3C}">
  <sheetPr codeName="Sheet9">
    <tabColor rgb="FF800080"/>
  </sheetPr>
  <dimension ref="A4:S18"/>
  <sheetViews>
    <sheetView zoomScale="60" zoomScaleNormal="60" workbookViewId="0">
      <selection activeCell="B28" sqref="B28"/>
    </sheetView>
  </sheetViews>
  <sheetFormatPr defaultRowHeight="14.5" x14ac:dyDescent="0.35"/>
  <cols>
    <col min="1" max="1" width="11.1796875" bestFit="1" customWidth="1"/>
    <col min="2" max="2" width="43" bestFit="1" customWidth="1"/>
    <col min="3" max="3" width="20.90625" bestFit="1" customWidth="1"/>
    <col min="4" max="4" width="13.90625" bestFit="1" customWidth="1"/>
    <col min="5" max="5" width="10.6328125" bestFit="1" customWidth="1"/>
    <col min="7" max="7" width="9.81640625" bestFit="1" customWidth="1"/>
  </cols>
  <sheetData>
    <row r="4" spans="1:19" x14ac:dyDescent="0.35">
      <c r="G4" s="32">
        <v>45373</v>
      </c>
      <c r="H4" s="26">
        <v>45383</v>
      </c>
      <c r="I4" s="26">
        <v>45413</v>
      </c>
      <c r="N4" s="26">
        <v>45444</v>
      </c>
      <c r="S4" s="26">
        <v>45474</v>
      </c>
    </row>
    <row r="5" spans="1:19" x14ac:dyDescent="0.35">
      <c r="A5" s="1" t="s">
        <v>0</v>
      </c>
      <c r="B5" s="1" t="s">
        <v>1</v>
      </c>
      <c r="C5" s="1" t="s">
        <v>2</v>
      </c>
      <c r="D5" s="1" t="s">
        <v>3</v>
      </c>
      <c r="E5" s="1" t="s">
        <v>4</v>
      </c>
      <c r="F5" s="31" t="s">
        <v>115</v>
      </c>
      <c r="G5" s="35" t="s">
        <v>147</v>
      </c>
      <c r="H5" s="43" t="s">
        <v>106</v>
      </c>
      <c r="I5" s="35" t="s">
        <v>114</v>
      </c>
      <c r="J5" s="35" t="s">
        <v>7</v>
      </c>
      <c r="K5" s="35" t="s">
        <v>6</v>
      </c>
      <c r="L5" s="35" t="s">
        <v>135</v>
      </c>
      <c r="M5" s="35" t="s">
        <v>5</v>
      </c>
      <c r="N5" s="35" t="s">
        <v>8</v>
      </c>
      <c r="O5" s="35" t="s">
        <v>9</v>
      </c>
      <c r="P5" s="35" t="s">
        <v>10</v>
      </c>
      <c r="Q5" s="35" t="s">
        <v>11</v>
      </c>
      <c r="R5" s="35" t="s">
        <v>12</v>
      </c>
      <c r="S5" s="44" t="s">
        <v>149</v>
      </c>
    </row>
    <row r="6" spans="1:19" x14ac:dyDescent="0.35">
      <c r="A6" t="s">
        <v>150</v>
      </c>
      <c r="B6" t="s">
        <v>151</v>
      </c>
      <c r="C6" t="s">
        <v>100</v>
      </c>
      <c r="D6" t="s">
        <v>104</v>
      </c>
      <c r="E6" t="s">
        <v>109</v>
      </c>
      <c r="F6">
        <v>46000</v>
      </c>
      <c r="G6" s="23"/>
      <c r="H6" s="23"/>
      <c r="I6" s="23"/>
      <c r="J6" s="23"/>
      <c r="K6" s="23"/>
      <c r="L6" s="23"/>
      <c r="M6" s="23"/>
      <c r="N6" s="23"/>
      <c r="O6" s="23"/>
      <c r="P6" s="23"/>
      <c r="Q6" s="23"/>
      <c r="R6" s="23"/>
      <c r="S6" s="23"/>
    </row>
    <row r="7" spans="1:19" x14ac:dyDescent="0.35">
      <c r="A7" t="s">
        <v>152</v>
      </c>
      <c r="B7" t="s">
        <v>153</v>
      </c>
      <c r="C7" t="s">
        <v>100</v>
      </c>
      <c r="D7" t="s">
        <v>163</v>
      </c>
      <c r="E7" t="s">
        <v>109</v>
      </c>
      <c r="F7">
        <v>0</v>
      </c>
      <c r="G7" s="23"/>
      <c r="H7" s="23"/>
      <c r="I7" s="23"/>
      <c r="J7" s="23"/>
      <c r="K7" s="23"/>
      <c r="L7" s="23"/>
      <c r="M7" s="23"/>
      <c r="N7" s="23"/>
      <c r="O7" s="23"/>
      <c r="P7" s="23"/>
      <c r="Q7" s="23"/>
      <c r="R7" s="23"/>
      <c r="S7" s="23"/>
    </row>
    <row r="8" spans="1:19" x14ac:dyDescent="0.35">
      <c r="A8" t="s">
        <v>154</v>
      </c>
      <c r="B8" t="s">
        <v>155</v>
      </c>
      <c r="C8" t="s">
        <v>100</v>
      </c>
      <c r="D8" t="s">
        <v>163</v>
      </c>
      <c r="E8" t="s">
        <v>109</v>
      </c>
      <c r="F8">
        <v>0</v>
      </c>
      <c r="G8" s="23"/>
      <c r="H8" s="23"/>
      <c r="I8" s="23"/>
      <c r="J8" s="23"/>
      <c r="K8" s="23"/>
      <c r="L8" s="23"/>
      <c r="M8" s="23"/>
      <c r="N8" s="23"/>
      <c r="O8" s="23"/>
      <c r="P8" s="23"/>
      <c r="Q8" s="23"/>
      <c r="R8" s="23"/>
      <c r="S8" s="23"/>
    </row>
    <row r="9" spans="1:19" x14ac:dyDescent="0.35">
      <c r="A9" t="s">
        <v>156</v>
      </c>
      <c r="B9" t="s">
        <v>157</v>
      </c>
      <c r="C9" t="s">
        <v>100</v>
      </c>
      <c r="D9" t="s">
        <v>163</v>
      </c>
      <c r="E9" t="s">
        <v>109</v>
      </c>
      <c r="F9">
        <v>0</v>
      </c>
      <c r="G9" s="23"/>
      <c r="H9" s="23"/>
      <c r="I9" s="23"/>
      <c r="J9" s="23"/>
      <c r="K9" s="23"/>
      <c r="L9" s="23"/>
      <c r="M9" s="23"/>
      <c r="N9" s="23"/>
      <c r="O9" s="23"/>
      <c r="P9" s="23"/>
      <c r="Q9" s="23"/>
      <c r="R9" s="23"/>
      <c r="S9" s="23"/>
    </row>
    <row r="10" spans="1:19" x14ac:dyDescent="0.35">
      <c r="A10" t="s">
        <v>158</v>
      </c>
      <c r="B10" t="s">
        <v>159</v>
      </c>
      <c r="C10" t="s">
        <v>100</v>
      </c>
      <c r="D10" t="s">
        <v>163</v>
      </c>
      <c r="E10" t="s">
        <v>109</v>
      </c>
      <c r="F10">
        <v>0</v>
      </c>
      <c r="G10" s="23"/>
      <c r="H10" s="23"/>
      <c r="I10" s="23"/>
      <c r="J10" s="23"/>
      <c r="K10" s="23"/>
      <c r="L10" s="23"/>
      <c r="M10" s="23"/>
      <c r="N10" s="23"/>
      <c r="O10" s="23"/>
      <c r="P10" s="23"/>
      <c r="Q10" s="23"/>
      <c r="R10" s="23"/>
      <c r="S10" s="23"/>
    </row>
    <row r="11" spans="1:19" x14ac:dyDescent="0.35">
      <c r="A11" t="s">
        <v>160</v>
      </c>
      <c r="B11" t="s">
        <v>161</v>
      </c>
      <c r="C11" t="s">
        <v>162</v>
      </c>
      <c r="D11" t="s">
        <v>164</v>
      </c>
      <c r="E11" t="s">
        <v>109</v>
      </c>
      <c r="F11">
        <v>22800</v>
      </c>
      <c r="G11" s="23"/>
      <c r="H11" s="23"/>
      <c r="I11" s="23"/>
      <c r="J11" s="23"/>
      <c r="K11" s="23"/>
      <c r="L11" s="23"/>
      <c r="M11" s="23"/>
      <c r="N11" s="23"/>
      <c r="O11" s="23"/>
      <c r="P11" s="23"/>
      <c r="Q11" s="23"/>
      <c r="R11" s="23"/>
      <c r="S11" s="23"/>
    </row>
    <row r="12" spans="1:19" x14ac:dyDescent="0.35">
      <c r="A12" t="s">
        <v>160</v>
      </c>
      <c r="B12" t="s">
        <v>161</v>
      </c>
      <c r="C12" t="s">
        <v>162</v>
      </c>
      <c r="D12" t="s">
        <v>164</v>
      </c>
      <c r="E12" t="s">
        <v>110</v>
      </c>
      <c r="F12">
        <v>22800</v>
      </c>
      <c r="G12" s="23"/>
      <c r="H12" s="23"/>
      <c r="I12" s="23"/>
      <c r="J12" s="23"/>
      <c r="K12" s="23"/>
      <c r="L12" s="23"/>
      <c r="M12" s="23"/>
      <c r="N12" s="23"/>
      <c r="O12" s="23"/>
      <c r="P12" s="23"/>
      <c r="Q12" s="23"/>
      <c r="R12" s="23"/>
      <c r="S12" s="23"/>
    </row>
    <row r="13" spans="1:19" x14ac:dyDescent="0.35">
      <c r="A13" t="s">
        <v>165</v>
      </c>
      <c r="B13" t="s">
        <v>166</v>
      </c>
      <c r="C13" t="s">
        <v>100</v>
      </c>
      <c r="D13" t="s">
        <v>103</v>
      </c>
      <c r="E13" t="s">
        <v>109</v>
      </c>
      <c r="F13">
        <v>29000</v>
      </c>
      <c r="G13" s="23"/>
      <c r="H13" s="23"/>
      <c r="I13" s="23"/>
      <c r="J13" s="23"/>
      <c r="K13" s="23"/>
      <c r="L13" s="23"/>
      <c r="M13" s="23"/>
      <c r="N13" s="23"/>
      <c r="O13" s="23"/>
      <c r="P13" s="23"/>
      <c r="Q13" s="23"/>
      <c r="R13" s="23"/>
      <c r="S13" s="23"/>
    </row>
    <row r="14" spans="1:19" x14ac:dyDescent="0.35">
      <c r="A14" t="s">
        <v>165</v>
      </c>
      <c r="B14" t="s">
        <v>166</v>
      </c>
      <c r="C14" t="s">
        <v>100</v>
      </c>
      <c r="D14" t="s">
        <v>103</v>
      </c>
      <c r="E14" t="s">
        <v>110</v>
      </c>
      <c r="F14">
        <v>29000</v>
      </c>
      <c r="G14" s="23"/>
      <c r="H14" s="23"/>
      <c r="I14" s="23"/>
      <c r="J14" s="23"/>
      <c r="K14" s="23"/>
      <c r="L14" s="23"/>
      <c r="M14" s="23"/>
      <c r="N14" s="23"/>
      <c r="O14" s="23"/>
      <c r="P14" s="23"/>
      <c r="Q14" s="23"/>
      <c r="R14" s="23"/>
      <c r="S14" s="23"/>
    </row>
    <row r="15" spans="1:19" x14ac:dyDescent="0.35">
      <c r="A15" t="s">
        <v>167</v>
      </c>
      <c r="B15" t="s">
        <v>168</v>
      </c>
      <c r="C15" t="s">
        <v>100</v>
      </c>
      <c r="D15" t="s">
        <v>103</v>
      </c>
      <c r="E15" t="s">
        <v>110</v>
      </c>
      <c r="F15">
        <v>29000</v>
      </c>
      <c r="G15" s="23"/>
      <c r="H15" s="23"/>
      <c r="I15" s="23"/>
      <c r="J15" s="23"/>
      <c r="K15" s="23"/>
      <c r="L15" s="23"/>
      <c r="M15" s="23"/>
      <c r="N15" s="23"/>
      <c r="O15" s="23"/>
      <c r="P15" s="23"/>
      <c r="Q15" s="23"/>
      <c r="R15" s="23"/>
      <c r="S15" s="23"/>
    </row>
    <row r="16" spans="1:19" x14ac:dyDescent="0.35">
      <c r="A16" t="s">
        <v>167</v>
      </c>
      <c r="B16" t="s">
        <v>168</v>
      </c>
      <c r="C16" t="s">
        <v>100</v>
      </c>
      <c r="D16" t="s">
        <v>103</v>
      </c>
      <c r="E16" t="s">
        <v>109</v>
      </c>
      <c r="F16">
        <v>29000</v>
      </c>
      <c r="G16" s="23"/>
      <c r="H16" s="23"/>
      <c r="I16" s="23"/>
      <c r="J16" s="23"/>
      <c r="K16" s="23"/>
      <c r="L16" s="23"/>
      <c r="M16" s="23"/>
      <c r="N16" s="23"/>
      <c r="O16" s="23"/>
      <c r="P16" s="23"/>
      <c r="Q16" s="23"/>
      <c r="R16" s="23"/>
      <c r="S16" s="23"/>
    </row>
    <row r="17" spans="1:19" x14ac:dyDescent="0.35">
      <c r="A17" t="s">
        <v>169</v>
      </c>
      <c r="B17" t="s">
        <v>170</v>
      </c>
      <c r="C17" t="s">
        <v>100</v>
      </c>
      <c r="D17" t="s">
        <v>163</v>
      </c>
      <c r="E17" t="s">
        <v>109</v>
      </c>
      <c r="F17">
        <v>0</v>
      </c>
      <c r="G17" s="23"/>
      <c r="H17" s="23"/>
      <c r="I17" s="23"/>
      <c r="J17" s="23"/>
      <c r="K17" s="23"/>
      <c r="L17" s="23"/>
      <c r="M17" s="23"/>
      <c r="N17" s="23"/>
      <c r="O17" s="23"/>
      <c r="P17" s="23"/>
      <c r="Q17" s="23"/>
      <c r="R17" s="23"/>
      <c r="S17" s="23"/>
    </row>
    <row r="18" spans="1:19" x14ac:dyDescent="0.35">
      <c r="A18" t="s">
        <v>171</v>
      </c>
      <c r="B18" t="s">
        <v>172</v>
      </c>
      <c r="C18" t="s">
        <v>100</v>
      </c>
      <c r="D18" t="s">
        <v>103</v>
      </c>
      <c r="E18" t="s">
        <v>109</v>
      </c>
      <c r="F18">
        <v>35000</v>
      </c>
      <c r="G18" s="24"/>
      <c r="H18" s="24"/>
      <c r="I18" s="24"/>
      <c r="J18" s="24"/>
      <c r="K18" s="24"/>
      <c r="L18" s="24"/>
      <c r="M18" s="24"/>
      <c r="N18" s="24"/>
      <c r="O18" s="24"/>
      <c r="P18" s="24"/>
      <c r="Q18" s="24"/>
      <c r="R18" s="24"/>
      <c r="S18" s="2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4C175-DC5A-425A-8953-D7477F2E0660}">
  <sheetPr codeName="Sheet10">
    <tabColor rgb="FF808000"/>
  </sheetPr>
  <dimension ref="A27:AL79"/>
  <sheetViews>
    <sheetView topLeftCell="A19" zoomScale="60" zoomScaleNormal="60" workbookViewId="0">
      <selection activeCell="A67" sqref="A67:AL71"/>
    </sheetView>
  </sheetViews>
  <sheetFormatPr defaultRowHeight="14.5" x14ac:dyDescent="0.35"/>
  <cols>
    <col min="1" max="1" width="13" customWidth="1"/>
    <col min="2" max="2" width="44.26953125" bestFit="1" customWidth="1"/>
    <col min="3" max="3" width="21.453125" bestFit="1" customWidth="1"/>
    <col min="4" max="4" width="15.6328125" customWidth="1"/>
    <col min="5" max="5" width="11.54296875" customWidth="1"/>
    <col min="6" max="6" width="9.6328125" bestFit="1" customWidth="1"/>
    <col min="7" max="7" width="11" bestFit="1" customWidth="1"/>
    <col min="8" max="11" width="8.90625" customWidth="1"/>
    <col min="13" max="14" width="8.90625" customWidth="1"/>
    <col min="15" max="15" width="9.26953125" customWidth="1"/>
    <col min="16" max="17" width="8.90625" customWidth="1"/>
    <col min="18" max="18" width="10.26953125" customWidth="1"/>
    <col min="19" max="19" width="9.26953125" customWidth="1"/>
    <col min="21" max="21" width="35.6328125" bestFit="1" customWidth="1"/>
    <col min="22" max="23" width="29.54296875" customWidth="1"/>
    <col min="24" max="24" width="27.453125" customWidth="1"/>
    <col min="25" max="25" width="27.90625" customWidth="1"/>
    <col min="26" max="26" width="36.1796875" bestFit="1" customWidth="1"/>
    <col min="27" max="27" width="26.54296875" customWidth="1"/>
    <col min="28" max="28" width="26.36328125" customWidth="1"/>
    <col min="29" max="29" width="36.1796875" bestFit="1" customWidth="1"/>
    <col min="30" max="30" width="25.453125" customWidth="1"/>
    <col min="31" max="31" width="25.90625" customWidth="1"/>
    <col min="32" max="32" width="36.1796875" bestFit="1" customWidth="1"/>
    <col min="33" max="33" width="34.90625" bestFit="1" customWidth="1"/>
    <col min="34" max="35" width="35.81640625" bestFit="1" customWidth="1"/>
    <col min="36" max="36" width="33.54296875" bestFit="1" customWidth="1"/>
    <col min="37" max="37" width="34" bestFit="1" customWidth="1"/>
    <col min="38" max="38" width="34.6328125" bestFit="1" customWidth="1"/>
    <col min="39" max="39" width="32.08984375" bestFit="1" customWidth="1"/>
    <col min="40" max="41" width="32.54296875" bestFit="1" customWidth="1"/>
    <col min="42" max="42" width="26.7265625" bestFit="1" customWidth="1"/>
    <col min="43" max="44" width="27.1796875" bestFit="1" customWidth="1"/>
  </cols>
  <sheetData>
    <row r="27" spans="1:27" x14ac:dyDescent="0.35">
      <c r="G27" s="5">
        <v>45449</v>
      </c>
      <c r="K27" s="26">
        <v>45474</v>
      </c>
      <c r="O27" s="36" t="s">
        <v>220</v>
      </c>
      <c r="P27" s="34"/>
      <c r="S27" s="36" t="s">
        <v>249</v>
      </c>
      <c r="T27" s="36"/>
      <c r="U27" s="36"/>
    </row>
    <row r="28" spans="1:27" x14ac:dyDescent="0.35">
      <c r="A28" s="105" t="s">
        <v>0</v>
      </c>
      <c r="B28" s="105" t="s">
        <v>444</v>
      </c>
      <c r="C28" s="105" t="s">
        <v>2</v>
      </c>
      <c r="D28" s="105" t="s">
        <v>3</v>
      </c>
      <c r="E28" s="105" t="s">
        <v>4</v>
      </c>
      <c r="F28" s="299" t="s">
        <v>115</v>
      </c>
      <c r="G28" s="108" t="s">
        <v>173</v>
      </c>
      <c r="H28" s="108" t="s">
        <v>10</v>
      </c>
      <c r="I28" s="108" t="s">
        <v>11</v>
      </c>
      <c r="J28" s="108" t="s">
        <v>12</v>
      </c>
      <c r="K28" s="135" t="s">
        <v>13</v>
      </c>
      <c r="L28" s="108" t="s">
        <v>14</v>
      </c>
      <c r="M28" s="108" t="s">
        <v>144</v>
      </c>
      <c r="N28" s="108" t="s">
        <v>213</v>
      </c>
      <c r="O28" s="108" t="s">
        <v>221</v>
      </c>
      <c r="P28" s="111" t="s">
        <v>227</v>
      </c>
      <c r="Q28" s="108" t="s">
        <v>233</v>
      </c>
      <c r="R28" s="108" t="s">
        <v>245</v>
      </c>
      <c r="S28" s="108" t="s">
        <v>255</v>
      </c>
      <c r="T28" s="114" t="s">
        <v>285</v>
      </c>
      <c r="U28" s="116" t="s">
        <v>292</v>
      </c>
      <c r="V28" s="110" t="s">
        <v>362</v>
      </c>
      <c r="W28" s="110" t="s">
        <v>363</v>
      </c>
      <c r="X28" s="110" t="s">
        <v>364</v>
      </c>
      <c r="Y28" s="114" t="s">
        <v>453</v>
      </c>
      <c r="Z28" s="366" t="s">
        <v>504</v>
      </c>
      <c r="AA28" s="257" t="s">
        <v>524</v>
      </c>
    </row>
    <row r="29" spans="1:27" x14ac:dyDescent="0.35">
      <c r="A29" s="132" t="s">
        <v>150</v>
      </c>
      <c r="B29" s="132" t="s">
        <v>151</v>
      </c>
      <c r="C29" s="132" t="s">
        <v>100</v>
      </c>
      <c r="D29" s="132" t="s">
        <v>104</v>
      </c>
      <c r="E29" s="132" t="s">
        <v>109</v>
      </c>
      <c r="F29" s="206">
        <v>46000</v>
      </c>
      <c r="G29" s="203">
        <v>0</v>
      </c>
      <c r="H29" s="203">
        <v>0</v>
      </c>
      <c r="I29" s="203">
        <v>0</v>
      </c>
      <c r="J29" s="203">
        <v>0</v>
      </c>
      <c r="K29" s="203">
        <v>0</v>
      </c>
      <c r="L29" s="203">
        <v>0</v>
      </c>
      <c r="M29" s="118">
        <v>0</v>
      </c>
      <c r="N29" s="118">
        <v>0</v>
      </c>
      <c r="O29" s="118">
        <v>0</v>
      </c>
      <c r="P29" s="203">
        <v>0</v>
      </c>
      <c r="Q29" s="203">
        <v>0</v>
      </c>
      <c r="R29" s="203">
        <v>0</v>
      </c>
      <c r="S29" s="203">
        <v>0</v>
      </c>
      <c r="T29" s="203">
        <v>0</v>
      </c>
      <c r="U29" s="203">
        <v>0</v>
      </c>
      <c r="V29" s="203">
        <v>0</v>
      </c>
      <c r="W29" s="203">
        <v>0</v>
      </c>
      <c r="X29" s="203">
        <v>0</v>
      </c>
      <c r="Y29" s="203">
        <v>0</v>
      </c>
      <c r="Z29" s="367"/>
    </row>
    <row r="30" spans="1:27" x14ac:dyDescent="0.35">
      <c r="A30" s="130" t="s">
        <v>152</v>
      </c>
      <c r="B30" s="130" t="s">
        <v>153</v>
      </c>
      <c r="C30" s="130" t="s">
        <v>100</v>
      </c>
      <c r="D30" s="130" t="s">
        <v>163</v>
      </c>
      <c r="E30" s="130" t="s">
        <v>109</v>
      </c>
      <c r="F30" s="206">
        <v>0</v>
      </c>
      <c r="G30" s="133">
        <v>0</v>
      </c>
      <c r="H30" s="133">
        <v>0</v>
      </c>
      <c r="I30" s="133">
        <v>0</v>
      </c>
      <c r="J30" s="133">
        <v>0</v>
      </c>
      <c r="K30" s="133">
        <v>0</v>
      </c>
      <c r="L30" s="133">
        <v>0</v>
      </c>
      <c r="M30" s="122">
        <v>0</v>
      </c>
      <c r="N30" s="122">
        <v>0</v>
      </c>
      <c r="O30" s="122">
        <v>0</v>
      </c>
      <c r="P30" s="133">
        <v>0</v>
      </c>
      <c r="Q30" s="133">
        <v>0</v>
      </c>
      <c r="R30" s="133">
        <v>0</v>
      </c>
      <c r="S30" s="133">
        <v>0</v>
      </c>
      <c r="T30" s="133">
        <v>0</v>
      </c>
      <c r="U30" s="133">
        <v>0</v>
      </c>
      <c r="V30" s="133">
        <v>0</v>
      </c>
      <c r="W30" s="133">
        <v>0</v>
      </c>
      <c r="X30" s="133">
        <v>0</v>
      </c>
      <c r="Y30" s="133">
        <v>0</v>
      </c>
      <c r="Z30" s="368"/>
    </row>
    <row r="31" spans="1:27" x14ac:dyDescent="0.35">
      <c r="A31" s="132" t="s">
        <v>154</v>
      </c>
      <c r="B31" s="132" t="s">
        <v>155</v>
      </c>
      <c r="C31" s="132" t="s">
        <v>100</v>
      </c>
      <c r="D31" s="132" t="s">
        <v>163</v>
      </c>
      <c r="E31" s="132" t="s">
        <v>109</v>
      </c>
      <c r="F31" s="206">
        <v>0</v>
      </c>
      <c r="G31" s="203">
        <v>0</v>
      </c>
      <c r="H31" s="203">
        <v>0</v>
      </c>
      <c r="I31" s="203">
        <v>0</v>
      </c>
      <c r="J31" s="203">
        <v>0</v>
      </c>
      <c r="K31" s="203">
        <v>0</v>
      </c>
      <c r="L31" s="203">
        <v>0</v>
      </c>
      <c r="M31" s="118">
        <v>0</v>
      </c>
      <c r="N31" s="118">
        <v>0</v>
      </c>
      <c r="O31" s="118">
        <v>0</v>
      </c>
      <c r="P31" s="203">
        <v>0</v>
      </c>
      <c r="Q31" s="203">
        <v>0</v>
      </c>
      <c r="R31" s="203">
        <v>0</v>
      </c>
      <c r="S31" s="203">
        <v>0</v>
      </c>
      <c r="T31" s="203">
        <v>0</v>
      </c>
      <c r="U31" s="203">
        <v>0</v>
      </c>
      <c r="V31" s="203">
        <v>0</v>
      </c>
      <c r="W31" s="203">
        <v>0</v>
      </c>
      <c r="X31" s="203">
        <v>0</v>
      </c>
      <c r="Y31" s="203">
        <v>0</v>
      </c>
      <c r="Z31" s="367"/>
    </row>
    <row r="32" spans="1:27" x14ac:dyDescent="0.35">
      <c r="A32" s="130" t="s">
        <v>156</v>
      </c>
      <c r="B32" s="130" t="s">
        <v>157</v>
      </c>
      <c r="C32" s="130" t="s">
        <v>100</v>
      </c>
      <c r="D32" s="130" t="s">
        <v>163</v>
      </c>
      <c r="E32" s="130" t="s">
        <v>109</v>
      </c>
      <c r="F32" s="206">
        <v>0</v>
      </c>
      <c r="G32" s="133">
        <v>0</v>
      </c>
      <c r="H32" s="133">
        <v>0</v>
      </c>
      <c r="I32" s="133">
        <v>0</v>
      </c>
      <c r="J32" s="133">
        <v>0</v>
      </c>
      <c r="K32" s="133">
        <v>0</v>
      </c>
      <c r="L32" s="133">
        <v>0</v>
      </c>
      <c r="M32" s="122">
        <v>0</v>
      </c>
      <c r="N32" s="122">
        <v>0</v>
      </c>
      <c r="O32" s="122">
        <v>0</v>
      </c>
      <c r="P32" s="133">
        <v>0</v>
      </c>
      <c r="Q32" s="133">
        <v>0</v>
      </c>
      <c r="R32" s="133">
        <v>0</v>
      </c>
      <c r="S32" s="133">
        <v>0</v>
      </c>
      <c r="T32" s="133">
        <v>0</v>
      </c>
      <c r="U32" s="133">
        <v>0</v>
      </c>
      <c r="V32" s="133">
        <v>0</v>
      </c>
      <c r="W32" s="133">
        <v>0</v>
      </c>
      <c r="X32" s="133">
        <v>0</v>
      </c>
      <c r="Y32" s="133">
        <v>0</v>
      </c>
      <c r="Z32" s="368"/>
    </row>
    <row r="33" spans="1:27" x14ac:dyDescent="0.35">
      <c r="A33" s="132" t="s">
        <v>158</v>
      </c>
      <c r="B33" s="132" t="s">
        <v>159</v>
      </c>
      <c r="C33" s="132" t="s">
        <v>100</v>
      </c>
      <c r="D33" s="132" t="s">
        <v>163</v>
      </c>
      <c r="E33" s="132" t="s">
        <v>109</v>
      </c>
      <c r="F33" s="206">
        <v>0</v>
      </c>
      <c r="G33" s="203">
        <v>0</v>
      </c>
      <c r="H33" s="203">
        <v>0</v>
      </c>
      <c r="I33" s="203">
        <v>0</v>
      </c>
      <c r="J33" s="203">
        <v>0</v>
      </c>
      <c r="K33" s="203">
        <v>0</v>
      </c>
      <c r="L33" s="203">
        <v>0</v>
      </c>
      <c r="M33" s="118">
        <v>0</v>
      </c>
      <c r="N33" s="118">
        <v>0</v>
      </c>
      <c r="O33" s="118">
        <v>0</v>
      </c>
      <c r="P33" s="203">
        <v>0</v>
      </c>
      <c r="Q33" s="203">
        <v>0</v>
      </c>
      <c r="R33" s="203">
        <v>0</v>
      </c>
      <c r="S33" s="203">
        <v>0</v>
      </c>
      <c r="T33" s="203">
        <v>0</v>
      </c>
      <c r="U33" s="203">
        <v>0</v>
      </c>
      <c r="V33" s="203">
        <v>0</v>
      </c>
      <c r="W33" s="203">
        <v>0</v>
      </c>
      <c r="X33" s="203">
        <v>0</v>
      </c>
      <c r="Y33" s="203">
        <v>0</v>
      </c>
      <c r="Z33" s="367"/>
    </row>
    <row r="34" spans="1:27" x14ac:dyDescent="0.35">
      <c r="A34" s="130" t="s">
        <v>160</v>
      </c>
      <c r="B34" s="130" t="s">
        <v>161</v>
      </c>
      <c r="C34" s="130" t="s">
        <v>162</v>
      </c>
      <c r="D34" s="130" t="s">
        <v>164</v>
      </c>
      <c r="E34" s="130" t="s">
        <v>109</v>
      </c>
      <c r="F34" s="206">
        <v>22800</v>
      </c>
      <c r="G34" s="133">
        <v>0</v>
      </c>
      <c r="H34" s="133">
        <v>0</v>
      </c>
      <c r="I34" s="133">
        <v>0</v>
      </c>
      <c r="J34" s="133">
        <v>0</v>
      </c>
      <c r="K34" s="133">
        <v>0</v>
      </c>
      <c r="L34" s="133">
        <v>0</v>
      </c>
      <c r="M34" s="122">
        <v>0</v>
      </c>
      <c r="N34" s="122">
        <v>0</v>
      </c>
      <c r="O34" s="122">
        <v>0</v>
      </c>
      <c r="P34" s="133">
        <v>0</v>
      </c>
      <c r="Q34" s="133">
        <v>0</v>
      </c>
      <c r="R34" s="133">
        <v>0</v>
      </c>
      <c r="S34" s="133">
        <v>0</v>
      </c>
      <c r="T34" s="133">
        <v>0</v>
      </c>
      <c r="U34" s="133">
        <v>0</v>
      </c>
      <c r="V34" s="133">
        <v>0</v>
      </c>
      <c r="W34" s="133">
        <v>0</v>
      </c>
      <c r="X34" s="133">
        <v>0</v>
      </c>
      <c r="Y34" s="133">
        <v>0</v>
      </c>
      <c r="Z34" s="368"/>
    </row>
    <row r="35" spans="1:27" x14ac:dyDescent="0.35">
      <c r="A35" s="132" t="s">
        <v>160</v>
      </c>
      <c r="B35" s="132" t="s">
        <v>161</v>
      </c>
      <c r="C35" s="132" t="s">
        <v>162</v>
      </c>
      <c r="D35" s="132" t="s">
        <v>164</v>
      </c>
      <c r="E35" s="132" t="s">
        <v>110</v>
      </c>
      <c r="F35" s="206">
        <v>22800</v>
      </c>
      <c r="G35" s="203">
        <v>0</v>
      </c>
      <c r="H35" s="203">
        <v>0</v>
      </c>
      <c r="I35" s="203">
        <v>0</v>
      </c>
      <c r="J35" s="203">
        <v>0</v>
      </c>
      <c r="K35" s="203">
        <v>0</v>
      </c>
      <c r="L35" s="203">
        <v>0</v>
      </c>
      <c r="M35" s="118">
        <v>0</v>
      </c>
      <c r="N35" s="118">
        <v>0</v>
      </c>
      <c r="O35" s="118">
        <v>0</v>
      </c>
      <c r="P35" s="203">
        <v>0</v>
      </c>
      <c r="Q35" s="203">
        <v>0</v>
      </c>
      <c r="R35" s="203">
        <v>0</v>
      </c>
      <c r="S35" s="203">
        <v>0</v>
      </c>
      <c r="T35" s="203">
        <v>0</v>
      </c>
      <c r="U35" s="203">
        <v>0</v>
      </c>
      <c r="V35" s="203">
        <v>0</v>
      </c>
      <c r="W35" s="203">
        <v>0</v>
      </c>
      <c r="X35" s="203">
        <v>0</v>
      </c>
      <c r="Y35" s="203">
        <v>0</v>
      </c>
      <c r="Z35" s="367"/>
    </row>
    <row r="36" spans="1:27" x14ac:dyDescent="0.35">
      <c r="A36" s="130" t="s">
        <v>165</v>
      </c>
      <c r="B36" s="130" t="s">
        <v>166</v>
      </c>
      <c r="C36" s="130" t="s">
        <v>100</v>
      </c>
      <c r="D36" s="130" t="s">
        <v>103</v>
      </c>
      <c r="E36" s="130" t="s">
        <v>109</v>
      </c>
      <c r="F36" s="206">
        <v>29000</v>
      </c>
      <c r="G36" s="133">
        <v>0</v>
      </c>
      <c r="H36" s="133">
        <v>0</v>
      </c>
      <c r="I36" s="133">
        <v>0</v>
      </c>
      <c r="J36" s="133">
        <v>0</v>
      </c>
      <c r="K36" s="133">
        <v>0</v>
      </c>
      <c r="L36" s="133">
        <v>0</v>
      </c>
      <c r="M36" s="122">
        <v>0</v>
      </c>
      <c r="N36" s="122">
        <v>0</v>
      </c>
      <c r="O36" s="122">
        <v>0</v>
      </c>
      <c r="P36" s="133">
        <v>0</v>
      </c>
      <c r="Q36" s="133">
        <v>0</v>
      </c>
      <c r="R36" s="133">
        <v>0</v>
      </c>
      <c r="S36" s="133">
        <v>0</v>
      </c>
      <c r="T36" s="133">
        <v>0</v>
      </c>
      <c r="U36" s="133">
        <v>0</v>
      </c>
      <c r="V36" s="133">
        <v>0</v>
      </c>
      <c r="W36" s="133">
        <v>0</v>
      </c>
      <c r="X36" s="133">
        <v>0</v>
      </c>
      <c r="Y36" s="133">
        <v>0</v>
      </c>
      <c r="Z36" s="368"/>
    </row>
    <row r="37" spans="1:27" x14ac:dyDescent="0.35">
      <c r="A37" s="132" t="s">
        <v>165</v>
      </c>
      <c r="B37" s="132" t="s">
        <v>166</v>
      </c>
      <c r="C37" s="132" t="s">
        <v>100</v>
      </c>
      <c r="D37" s="132" t="s">
        <v>103</v>
      </c>
      <c r="E37" s="132" t="s">
        <v>110</v>
      </c>
      <c r="F37" s="206">
        <v>29000</v>
      </c>
      <c r="G37" s="203">
        <v>0</v>
      </c>
      <c r="H37" s="203">
        <v>0</v>
      </c>
      <c r="I37" s="203">
        <v>0</v>
      </c>
      <c r="J37" s="203">
        <v>0</v>
      </c>
      <c r="K37" s="203">
        <v>0</v>
      </c>
      <c r="L37" s="203">
        <v>0</v>
      </c>
      <c r="M37" s="118">
        <v>0</v>
      </c>
      <c r="N37" s="118">
        <v>0</v>
      </c>
      <c r="O37" s="118">
        <v>0</v>
      </c>
      <c r="P37" s="203">
        <v>0</v>
      </c>
      <c r="Q37" s="203">
        <v>0</v>
      </c>
      <c r="R37" s="203">
        <v>0</v>
      </c>
      <c r="S37" s="203">
        <v>0</v>
      </c>
      <c r="T37" s="203">
        <v>0</v>
      </c>
      <c r="U37" s="203">
        <v>0</v>
      </c>
      <c r="V37" s="203">
        <v>0</v>
      </c>
      <c r="W37" s="203">
        <v>0</v>
      </c>
      <c r="X37" s="203">
        <v>0</v>
      </c>
      <c r="Y37" s="203">
        <v>0</v>
      </c>
      <c r="Z37" s="367"/>
    </row>
    <row r="38" spans="1:27" x14ac:dyDescent="0.35">
      <c r="A38" s="130" t="s">
        <v>167</v>
      </c>
      <c r="B38" s="130" t="s">
        <v>168</v>
      </c>
      <c r="C38" s="130" t="s">
        <v>100</v>
      </c>
      <c r="D38" s="130" t="s">
        <v>103</v>
      </c>
      <c r="E38" s="130" t="s">
        <v>110</v>
      </c>
      <c r="F38" s="206">
        <v>29000</v>
      </c>
      <c r="G38" s="133">
        <v>0</v>
      </c>
      <c r="H38" s="133">
        <v>0</v>
      </c>
      <c r="I38" s="133">
        <v>0</v>
      </c>
      <c r="J38" s="133">
        <v>0</v>
      </c>
      <c r="K38" s="133">
        <v>0</v>
      </c>
      <c r="L38" s="133">
        <v>0</v>
      </c>
      <c r="M38" s="122">
        <v>0</v>
      </c>
      <c r="N38" s="122">
        <v>0</v>
      </c>
      <c r="O38" s="122">
        <v>0</v>
      </c>
      <c r="P38" s="133">
        <v>0</v>
      </c>
      <c r="Q38" s="133">
        <v>0</v>
      </c>
      <c r="R38" s="133">
        <v>0</v>
      </c>
      <c r="S38" s="133">
        <v>0</v>
      </c>
      <c r="T38" s="133">
        <v>0</v>
      </c>
      <c r="U38" s="133">
        <v>0</v>
      </c>
      <c r="V38" s="133">
        <v>0</v>
      </c>
      <c r="W38" s="133">
        <v>0</v>
      </c>
      <c r="X38" s="133">
        <v>0</v>
      </c>
      <c r="Y38" s="133">
        <v>0</v>
      </c>
      <c r="Z38" s="368"/>
    </row>
    <row r="39" spans="1:27" x14ac:dyDescent="0.35">
      <c r="A39" s="132" t="s">
        <v>167</v>
      </c>
      <c r="B39" s="132" t="s">
        <v>168</v>
      </c>
      <c r="C39" s="132" t="s">
        <v>100</v>
      </c>
      <c r="D39" s="132" t="s">
        <v>103</v>
      </c>
      <c r="E39" s="132" t="s">
        <v>109</v>
      </c>
      <c r="F39" s="206">
        <v>29000</v>
      </c>
      <c r="G39" s="203">
        <v>0</v>
      </c>
      <c r="H39" s="203">
        <v>0</v>
      </c>
      <c r="I39" s="203">
        <v>0</v>
      </c>
      <c r="J39" s="203">
        <v>0</v>
      </c>
      <c r="K39" s="203">
        <v>0</v>
      </c>
      <c r="L39" s="203">
        <v>0</v>
      </c>
      <c r="M39" s="118">
        <v>0</v>
      </c>
      <c r="N39" s="118">
        <v>0</v>
      </c>
      <c r="O39" s="118">
        <v>0</v>
      </c>
      <c r="P39" s="203">
        <v>0</v>
      </c>
      <c r="Q39" s="203">
        <v>0</v>
      </c>
      <c r="R39" s="203">
        <v>0</v>
      </c>
      <c r="S39" s="203">
        <v>0</v>
      </c>
      <c r="T39" s="203">
        <v>0</v>
      </c>
      <c r="U39" s="203">
        <v>0</v>
      </c>
      <c r="V39" s="203">
        <v>0</v>
      </c>
      <c r="W39" s="203">
        <v>0</v>
      </c>
      <c r="X39" s="203">
        <v>0</v>
      </c>
      <c r="Y39" s="203">
        <v>0</v>
      </c>
      <c r="Z39" s="367"/>
    </row>
    <row r="40" spans="1:27" x14ac:dyDescent="0.35">
      <c r="A40" s="130" t="s">
        <v>169</v>
      </c>
      <c r="B40" s="130" t="s">
        <v>170</v>
      </c>
      <c r="C40" s="130" t="s">
        <v>100</v>
      </c>
      <c r="D40" s="130" t="s">
        <v>163</v>
      </c>
      <c r="E40" s="130" t="s">
        <v>109</v>
      </c>
      <c r="F40" s="206">
        <v>0</v>
      </c>
      <c r="G40" s="133">
        <v>0</v>
      </c>
      <c r="H40" s="133">
        <v>0</v>
      </c>
      <c r="I40" s="133">
        <v>0</v>
      </c>
      <c r="J40" s="133">
        <v>0</v>
      </c>
      <c r="K40" s="133">
        <v>0</v>
      </c>
      <c r="L40" s="133">
        <v>0</v>
      </c>
      <c r="M40" s="122">
        <v>0</v>
      </c>
      <c r="N40" s="122">
        <v>0</v>
      </c>
      <c r="O40" s="122">
        <v>0</v>
      </c>
      <c r="P40" s="133">
        <v>0</v>
      </c>
      <c r="Q40" s="133">
        <v>0</v>
      </c>
      <c r="R40" s="133">
        <v>0</v>
      </c>
      <c r="S40" s="133">
        <v>0</v>
      </c>
      <c r="T40" s="133">
        <v>0</v>
      </c>
      <c r="U40" s="133">
        <v>0</v>
      </c>
      <c r="V40" s="133">
        <v>0</v>
      </c>
      <c r="W40" s="133">
        <v>0</v>
      </c>
      <c r="X40" s="133">
        <v>0</v>
      </c>
      <c r="Y40" s="133">
        <v>0</v>
      </c>
      <c r="Z40" s="368"/>
    </row>
    <row r="41" spans="1:27" x14ac:dyDescent="0.35">
      <c r="A41" s="132" t="s">
        <v>171</v>
      </c>
      <c r="B41" s="132" t="s">
        <v>172</v>
      </c>
      <c r="C41" s="132" t="s">
        <v>100</v>
      </c>
      <c r="D41" s="132" t="s">
        <v>103</v>
      </c>
      <c r="E41" s="132" t="s">
        <v>109</v>
      </c>
      <c r="F41" s="206">
        <v>35000</v>
      </c>
      <c r="G41" s="203">
        <v>0</v>
      </c>
      <c r="H41" s="203">
        <v>0</v>
      </c>
      <c r="I41" s="203">
        <v>0</v>
      </c>
      <c r="J41" s="203">
        <v>0</v>
      </c>
      <c r="K41" s="203">
        <v>0</v>
      </c>
      <c r="L41" s="203">
        <v>0</v>
      </c>
      <c r="M41" s="118">
        <v>52</v>
      </c>
      <c r="N41" s="118">
        <v>63</v>
      </c>
      <c r="O41" s="118">
        <v>47</v>
      </c>
      <c r="P41" s="203">
        <v>58</v>
      </c>
      <c r="Q41" s="203">
        <v>39</v>
      </c>
      <c r="R41" s="203">
        <v>41</v>
      </c>
      <c r="S41" s="203">
        <v>34</v>
      </c>
      <c r="T41" s="203">
        <v>49</v>
      </c>
      <c r="U41" s="203">
        <v>23</v>
      </c>
      <c r="V41" s="203">
        <v>49</v>
      </c>
      <c r="W41" s="203">
        <v>18</v>
      </c>
      <c r="X41" s="203">
        <v>20</v>
      </c>
      <c r="Y41" s="203">
        <v>31</v>
      </c>
      <c r="Z41" s="367">
        <v>26</v>
      </c>
      <c r="AA41" s="333">
        <v>21</v>
      </c>
    </row>
    <row r="42" spans="1:27" x14ac:dyDescent="0.35">
      <c r="A42" s="130" t="s">
        <v>222</v>
      </c>
      <c r="B42" s="130" t="s">
        <v>223</v>
      </c>
      <c r="C42" s="130" t="s">
        <v>100</v>
      </c>
      <c r="D42" s="130" t="s">
        <v>103</v>
      </c>
      <c r="E42" s="130" t="s">
        <v>109</v>
      </c>
      <c r="F42" s="206">
        <v>35000</v>
      </c>
      <c r="G42" s="133">
        <v>0</v>
      </c>
      <c r="H42" s="133">
        <v>0</v>
      </c>
      <c r="I42" s="133">
        <v>0</v>
      </c>
      <c r="J42" s="133">
        <v>0</v>
      </c>
      <c r="K42" s="133">
        <v>0</v>
      </c>
      <c r="L42" s="133">
        <v>0</v>
      </c>
      <c r="M42" s="122">
        <v>0</v>
      </c>
      <c r="N42" s="122">
        <v>0</v>
      </c>
      <c r="O42" s="122">
        <v>58</v>
      </c>
      <c r="P42" s="133">
        <v>64</v>
      </c>
      <c r="Q42" s="133">
        <v>51</v>
      </c>
      <c r="R42" s="133">
        <v>44</v>
      </c>
      <c r="S42" s="133">
        <v>37</v>
      </c>
      <c r="T42" s="133">
        <v>46</v>
      </c>
      <c r="U42" s="133">
        <v>26</v>
      </c>
      <c r="V42" s="133">
        <v>34</v>
      </c>
      <c r="W42" s="133">
        <v>20</v>
      </c>
      <c r="X42" s="133">
        <v>19</v>
      </c>
      <c r="Y42" s="133">
        <v>26</v>
      </c>
      <c r="Z42" s="368">
        <v>16</v>
      </c>
      <c r="AA42" s="94">
        <v>15</v>
      </c>
    </row>
    <row r="43" spans="1:27" x14ac:dyDescent="0.35">
      <c r="A43" s="132" t="s">
        <v>268</v>
      </c>
      <c r="B43" s="132" t="s">
        <v>272</v>
      </c>
      <c r="C43" s="132" t="s">
        <v>100</v>
      </c>
      <c r="D43" s="132" t="s">
        <v>103</v>
      </c>
      <c r="E43" s="132" t="s">
        <v>109</v>
      </c>
      <c r="F43" s="206">
        <v>29000</v>
      </c>
      <c r="G43" s="203">
        <v>0</v>
      </c>
      <c r="H43" s="203">
        <v>0</v>
      </c>
      <c r="I43" s="203">
        <v>0</v>
      </c>
      <c r="J43" s="203">
        <v>0</v>
      </c>
      <c r="K43" s="203">
        <v>0</v>
      </c>
      <c r="L43" s="203">
        <v>0</v>
      </c>
      <c r="M43" s="118">
        <v>0</v>
      </c>
      <c r="N43" s="118">
        <v>0</v>
      </c>
      <c r="O43" s="118">
        <v>0</v>
      </c>
      <c r="P43" s="203">
        <v>0</v>
      </c>
      <c r="Q43" s="203">
        <v>0</v>
      </c>
      <c r="R43" s="203">
        <v>0</v>
      </c>
      <c r="S43" s="203">
        <v>0</v>
      </c>
      <c r="T43" s="203">
        <v>0</v>
      </c>
      <c r="U43" s="203">
        <v>0</v>
      </c>
      <c r="V43" s="203">
        <v>0</v>
      </c>
      <c r="W43" s="203">
        <v>1</v>
      </c>
      <c r="X43" s="203">
        <v>0</v>
      </c>
      <c r="Y43" s="203">
        <v>0</v>
      </c>
      <c r="Z43" s="367"/>
    </row>
    <row r="44" spans="1:27" x14ac:dyDescent="0.35">
      <c r="A44" s="130" t="s">
        <v>236</v>
      </c>
      <c r="B44" s="130" t="s">
        <v>235</v>
      </c>
      <c r="C44" s="130" t="s">
        <v>100</v>
      </c>
      <c r="D44" s="130" t="s">
        <v>103</v>
      </c>
      <c r="E44" s="130" t="s">
        <v>109</v>
      </c>
      <c r="F44" s="206">
        <v>17000</v>
      </c>
      <c r="G44" s="133">
        <v>0</v>
      </c>
      <c r="H44" s="133">
        <v>0</v>
      </c>
      <c r="I44" s="133">
        <v>0</v>
      </c>
      <c r="J44" s="133">
        <v>0</v>
      </c>
      <c r="K44" s="133">
        <v>0</v>
      </c>
      <c r="L44" s="133">
        <v>0</v>
      </c>
      <c r="M44" s="122">
        <v>0</v>
      </c>
      <c r="N44" s="122">
        <v>0</v>
      </c>
      <c r="O44" s="122">
        <v>0</v>
      </c>
      <c r="P44" s="133">
        <v>0</v>
      </c>
      <c r="Q44" s="133">
        <v>249</v>
      </c>
      <c r="R44" s="133">
        <v>0</v>
      </c>
      <c r="S44" s="133">
        <v>0</v>
      </c>
      <c r="T44" s="133">
        <v>0</v>
      </c>
      <c r="U44" s="133">
        <v>0</v>
      </c>
      <c r="V44" s="133">
        <v>0</v>
      </c>
      <c r="W44" s="133">
        <v>0</v>
      </c>
      <c r="X44" s="133">
        <v>0</v>
      </c>
      <c r="Y44" s="133">
        <v>0</v>
      </c>
      <c r="Z44" s="368"/>
    </row>
    <row r="45" spans="1:27" x14ac:dyDescent="0.35">
      <c r="A45" s="132" t="s">
        <v>267</v>
      </c>
      <c r="B45" s="132" t="s">
        <v>271</v>
      </c>
      <c r="C45" s="132" t="s">
        <v>100</v>
      </c>
      <c r="D45" s="132" t="s">
        <v>103</v>
      </c>
      <c r="E45" s="132" t="s">
        <v>109</v>
      </c>
      <c r="F45" s="206">
        <v>29000</v>
      </c>
      <c r="G45" s="203">
        <v>0</v>
      </c>
      <c r="H45" s="203">
        <v>0</v>
      </c>
      <c r="I45" s="203">
        <v>0</v>
      </c>
      <c r="J45" s="203">
        <v>0</v>
      </c>
      <c r="K45" s="203">
        <v>0</v>
      </c>
      <c r="L45" s="203">
        <v>0</v>
      </c>
      <c r="M45" s="118">
        <v>0</v>
      </c>
      <c r="N45" s="118">
        <v>0</v>
      </c>
      <c r="O45" s="118">
        <v>0</v>
      </c>
      <c r="P45" s="203">
        <v>0</v>
      </c>
      <c r="Q45" s="203">
        <v>0</v>
      </c>
      <c r="R45" s="203">
        <v>0</v>
      </c>
      <c r="S45" s="203">
        <v>218</v>
      </c>
      <c r="T45" s="203">
        <v>2</v>
      </c>
      <c r="U45" s="203">
        <v>3</v>
      </c>
      <c r="V45" s="203">
        <v>0</v>
      </c>
      <c r="W45" s="203">
        <v>0</v>
      </c>
      <c r="X45" s="203">
        <v>0</v>
      </c>
      <c r="Y45" s="203">
        <v>0</v>
      </c>
      <c r="Z45" s="367"/>
    </row>
    <row r="46" spans="1:27" x14ac:dyDescent="0.35">
      <c r="A46" s="130" t="s">
        <v>268</v>
      </c>
      <c r="B46" s="130" t="s">
        <v>272</v>
      </c>
      <c r="C46" s="130" t="s">
        <v>100</v>
      </c>
      <c r="D46" s="130" t="s">
        <v>103</v>
      </c>
      <c r="E46" s="130" t="s">
        <v>109</v>
      </c>
      <c r="F46" s="206">
        <v>29000</v>
      </c>
      <c r="G46" s="133">
        <v>0</v>
      </c>
      <c r="H46" s="133">
        <v>0</v>
      </c>
      <c r="I46" s="133">
        <v>0</v>
      </c>
      <c r="J46" s="133">
        <v>0</v>
      </c>
      <c r="K46" s="133">
        <v>0</v>
      </c>
      <c r="L46" s="133">
        <v>0</v>
      </c>
      <c r="M46" s="122">
        <v>0</v>
      </c>
      <c r="N46" s="122">
        <v>0</v>
      </c>
      <c r="O46" s="122">
        <v>0</v>
      </c>
      <c r="P46" s="133">
        <v>0</v>
      </c>
      <c r="Q46" s="133">
        <v>0</v>
      </c>
      <c r="R46" s="133">
        <v>0</v>
      </c>
      <c r="S46" s="133">
        <v>285</v>
      </c>
      <c r="T46" s="133">
        <v>5</v>
      </c>
      <c r="U46" s="133">
        <v>4</v>
      </c>
      <c r="V46" s="133">
        <v>0</v>
      </c>
      <c r="W46" s="133">
        <v>0</v>
      </c>
      <c r="X46" s="133">
        <v>0</v>
      </c>
      <c r="Y46" s="133">
        <v>0</v>
      </c>
      <c r="Z46" s="368"/>
    </row>
    <row r="47" spans="1:27" x14ac:dyDescent="0.35">
      <c r="A47" s="132" t="s">
        <v>269</v>
      </c>
      <c r="B47" s="132" t="s">
        <v>273</v>
      </c>
      <c r="C47" s="132" t="s">
        <v>100</v>
      </c>
      <c r="D47" s="132" t="s">
        <v>103</v>
      </c>
      <c r="E47" s="132" t="s">
        <v>109</v>
      </c>
      <c r="F47" s="206">
        <v>29000</v>
      </c>
      <c r="G47" s="203">
        <v>0</v>
      </c>
      <c r="H47" s="203">
        <v>0</v>
      </c>
      <c r="I47" s="203">
        <v>0</v>
      </c>
      <c r="J47" s="203">
        <v>0</v>
      </c>
      <c r="K47" s="203">
        <v>0</v>
      </c>
      <c r="L47" s="203">
        <v>0</v>
      </c>
      <c r="M47" s="118">
        <v>0</v>
      </c>
      <c r="N47" s="118">
        <v>0</v>
      </c>
      <c r="O47" s="118">
        <v>0</v>
      </c>
      <c r="P47" s="203">
        <v>0</v>
      </c>
      <c r="Q47" s="203">
        <v>0</v>
      </c>
      <c r="R47" s="203">
        <v>0</v>
      </c>
      <c r="S47" s="203">
        <v>109</v>
      </c>
      <c r="T47" s="203">
        <v>0</v>
      </c>
      <c r="U47" s="203">
        <v>0</v>
      </c>
      <c r="V47" s="203">
        <v>0</v>
      </c>
      <c r="W47" s="203">
        <v>0</v>
      </c>
      <c r="X47" s="203">
        <v>0</v>
      </c>
      <c r="Y47" s="203">
        <v>0</v>
      </c>
      <c r="Z47" s="367"/>
    </row>
    <row r="48" spans="1:27" x14ac:dyDescent="0.35">
      <c r="A48" s="130" t="s">
        <v>270</v>
      </c>
      <c r="B48" s="130" t="s">
        <v>274</v>
      </c>
      <c r="C48" s="130" t="s">
        <v>100</v>
      </c>
      <c r="D48" s="130" t="s">
        <v>103</v>
      </c>
      <c r="E48" s="130" t="s">
        <v>109</v>
      </c>
      <c r="F48" s="206">
        <v>29000</v>
      </c>
      <c r="G48" s="133">
        <v>0</v>
      </c>
      <c r="H48" s="133">
        <v>0</v>
      </c>
      <c r="I48" s="133">
        <v>0</v>
      </c>
      <c r="J48" s="133">
        <v>0</v>
      </c>
      <c r="K48" s="133">
        <v>0</v>
      </c>
      <c r="L48" s="133">
        <v>0</v>
      </c>
      <c r="M48" s="122">
        <v>0</v>
      </c>
      <c r="N48" s="122">
        <v>0</v>
      </c>
      <c r="O48" s="122">
        <v>0</v>
      </c>
      <c r="P48" s="133">
        <v>0</v>
      </c>
      <c r="Q48" s="133">
        <v>0</v>
      </c>
      <c r="R48" s="133">
        <v>0</v>
      </c>
      <c r="S48" s="133">
        <v>69</v>
      </c>
      <c r="T48" s="133">
        <v>0</v>
      </c>
      <c r="U48" s="133">
        <v>1</v>
      </c>
      <c r="V48" s="133">
        <v>0</v>
      </c>
      <c r="W48" s="133">
        <v>0</v>
      </c>
      <c r="X48" s="133">
        <v>0</v>
      </c>
      <c r="Y48" s="133">
        <v>0</v>
      </c>
      <c r="Z48" s="368"/>
    </row>
    <row r="49" spans="1:27" ht="15.5" x14ac:dyDescent="0.35">
      <c r="A49" s="132" t="s">
        <v>409</v>
      </c>
      <c r="B49" s="132" t="s">
        <v>410</v>
      </c>
      <c r="C49" s="132" t="s">
        <v>100</v>
      </c>
      <c r="D49" s="132" t="s">
        <v>103</v>
      </c>
      <c r="E49" s="132" t="s">
        <v>109</v>
      </c>
      <c r="F49" s="204">
        <v>42481</v>
      </c>
      <c r="G49" s="203">
        <v>0</v>
      </c>
      <c r="H49" s="203">
        <v>0</v>
      </c>
      <c r="I49" s="203">
        <v>0</v>
      </c>
      <c r="J49" s="203">
        <v>0</v>
      </c>
      <c r="K49" s="203">
        <v>0</v>
      </c>
      <c r="L49" s="203">
        <v>0</v>
      </c>
      <c r="M49" s="118">
        <v>0</v>
      </c>
      <c r="N49" s="118">
        <v>0</v>
      </c>
      <c r="O49" s="118">
        <v>0</v>
      </c>
      <c r="P49" s="203">
        <v>0</v>
      </c>
      <c r="Q49" s="203">
        <v>0</v>
      </c>
      <c r="R49" s="203">
        <v>0</v>
      </c>
      <c r="S49" s="203">
        <v>0</v>
      </c>
      <c r="T49" s="203">
        <v>0</v>
      </c>
      <c r="U49" s="203">
        <v>0</v>
      </c>
      <c r="V49" s="203">
        <v>0</v>
      </c>
      <c r="W49" s="203">
        <v>58</v>
      </c>
      <c r="X49" s="203">
        <v>5</v>
      </c>
      <c r="Y49" s="203">
        <v>0</v>
      </c>
      <c r="Z49" s="367"/>
      <c r="AA49" s="333">
        <v>29</v>
      </c>
    </row>
    <row r="50" spans="1:27" ht="15.5" x14ac:dyDescent="0.35">
      <c r="A50" s="130" t="s">
        <v>409</v>
      </c>
      <c r="B50" s="130" t="s">
        <v>410</v>
      </c>
      <c r="C50" s="130" t="s">
        <v>100</v>
      </c>
      <c r="D50" s="130" t="s">
        <v>103</v>
      </c>
      <c r="E50" s="130" t="s">
        <v>109</v>
      </c>
      <c r="F50" s="204">
        <v>42480</v>
      </c>
      <c r="G50" s="133">
        <v>0</v>
      </c>
      <c r="H50" s="133">
        <v>0</v>
      </c>
      <c r="I50" s="133">
        <v>0</v>
      </c>
      <c r="J50" s="133">
        <v>0</v>
      </c>
      <c r="K50" s="133">
        <v>0</v>
      </c>
      <c r="L50" s="133">
        <v>0</v>
      </c>
      <c r="M50" s="122">
        <v>0</v>
      </c>
      <c r="N50" s="122">
        <v>0</v>
      </c>
      <c r="O50" s="122">
        <v>0</v>
      </c>
      <c r="P50" s="133">
        <v>0</v>
      </c>
      <c r="Q50" s="133">
        <v>0</v>
      </c>
      <c r="R50" s="133">
        <v>0</v>
      </c>
      <c r="S50" s="133">
        <v>0</v>
      </c>
      <c r="T50" s="133">
        <v>0</v>
      </c>
      <c r="U50" s="133">
        <v>0</v>
      </c>
      <c r="V50" s="133">
        <v>0</v>
      </c>
      <c r="W50" s="133">
        <v>4</v>
      </c>
      <c r="X50" s="133">
        <v>0</v>
      </c>
      <c r="Y50" s="133">
        <v>0</v>
      </c>
      <c r="Z50" s="368"/>
    </row>
    <row r="51" spans="1:27" ht="15.5" x14ac:dyDescent="0.35">
      <c r="A51" s="132" t="s">
        <v>411</v>
      </c>
      <c r="B51" s="132" t="s">
        <v>412</v>
      </c>
      <c r="C51" s="132" t="s">
        <v>100</v>
      </c>
      <c r="D51" s="132" t="s">
        <v>103</v>
      </c>
      <c r="E51" s="132" t="s">
        <v>109</v>
      </c>
      <c r="F51" s="204">
        <v>42481</v>
      </c>
      <c r="G51" s="203">
        <v>0</v>
      </c>
      <c r="H51" s="203">
        <v>0</v>
      </c>
      <c r="I51" s="203">
        <v>0</v>
      </c>
      <c r="J51" s="203">
        <v>0</v>
      </c>
      <c r="K51" s="203">
        <v>0</v>
      </c>
      <c r="L51" s="203">
        <v>0</v>
      </c>
      <c r="M51" s="118">
        <v>0</v>
      </c>
      <c r="N51" s="118">
        <v>0</v>
      </c>
      <c r="O51" s="118">
        <v>0</v>
      </c>
      <c r="P51" s="203">
        <v>0</v>
      </c>
      <c r="Q51" s="203">
        <v>0</v>
      </c>
      <c r="R51" s="203">
        <v>0</v>
      </c>
      <c r="S51" s="203">
        <v>0</v>
      </c>
      <c r="T51" s="203">
        <v>0</v>
      </c>
      <c r="U51" s="203">
        <v>0</v>
      </c>
      <c r="V51" s="203">
        <v>0</v>
      </c>
      <c r="W51" s="203">
        <v>81</v>
      </c>
      <c r="X51" s="203">
        <v>3</v>
      </c>
      <c r="Y51" s="203">
        <v>0</v>
      </c>
      <c r="Z51" s="367"/>
      <c r="AA51" s="333">
        <v>26</v>
      </c>
    </row>
    <row r="52" spans="1:27" ht="15.5" x14ac:dyDescent="0.35">
      <c r="A52" s="130" t="s">
        <v>411</v>
      </c>
      <c r="B52" s="130" t="s">
        <v>412</v>
      </c>
      <c r="C52" s="130" t="s">
        <v>100</v>
      </c>
      <c r="D52" s="130" t="s">
        <v>103</v>
      </c>
      <c r="E52" s="130" t="s">
        <v>109</v>
      </c>
      <c r="F52" s="204">
        <v>42480</v>
      </c>
      <c r="G52" s="133">
        <v>0</v>
      </c>
      <c r="H52" s="133">
        <v>0</v>
      </c>
      <c r="I52" s="133">
        <v>0</v>
      </c>
      <c r="J52" s="133">
        <v>0</v>
      </c>
      <c r="K52" s="133">
        <v>0</v>
      </c>
      <c r="L52" s="133">
        <v>0</v>
      </c>
      <c r="M52" s="122">
        <v>0</v>
      </c>
      <c r="N52" s="122">
        <v>0</v>
      </c>
      <c r="O52" s="122">
        <v>0</v>
      </c>
      <c r="P52" s="133">
        <v>0</v>
      </c>
      <c r="Q52" s="133">
        <v>0</v>
      </c>
      <c r="R52" s="133">
        <v>0</v>
      </c>
      <c r="S52" s="133">
        <v>0</v>
      </c>
      <c r="T52" s="133">
        <v>0</v>
      </c>
      <c r="U52" s="133">
        <v>0</v>
      </c>
      <c r="V52" s="133">
        <v>0</v>
      </c>
      <c r="W52" s="133">
        <v>2</v>
      </c>
      <c r="X52" s="133">
        <v>0</v>
      </c>
      <c r="Y52" s="133">
        <v>0</v>
      </c>
      <c r="Z52" s="368"/>
    </row>
    <row r="53" spans="1:27" ht="15.5" x14ac:dyDescent="0.35">
      <c r="A53" s="132" t="s">
        <v>413</v>
      </c>
      <c r="B53" s="132" t="s">
        <v>414</v>
      </c>
      <c r="C53" s="132" t="s">
        <v>100</v>
      </c>
      <c r="D53" s="132" t="s">
        <v>103</v>
      </c>
      <c r="E53" s="132" t="s">
        <v>109</v>
      </c>
      <c r="F53" s="204">
        <v>48428</v>
      </c>
      <c r="G53" s="203">
        <v>0</v>
      </c>
      <c r="H53" s="203">
        <v>0</v>
      </c>
      <c r="I53" s="203">
        <v>0</v>
      </c>
      <c r="J53" s="203">
        <v>0</v>
      </c>
      <c r="K53" s="203">
        <v>0</v>
      </c>
      <c r="L53" s="203">
        <v>0</v>
      </c>
      <c r="M53" s="118">
        <v>0</v>
      </c>
      <c r="N53" s="118">
        <v>0</v>
      </c>
      <c r="O53" s="118">
        <v>0</v>
      </c>
      <c r="P53" s="203">
        <v>0</v>
      </c>
      <c r="Q53" s="203">
        <v>0</v>
      </c>
      <c r="R53" s="203">
        <v>0</v>
      </c>
      <c r="S53" s="203">
        <v>0</v>
      </c>
      <c r="T53" s="203">
        <v>0</v>
      </c>
      <c r="U53" s="203">
        <v>0</v>
      </c>
      <c r="V53" s="203">
        <v>0</v>
      </c>
      <c r="W53" s="203">
        <v>177</v>
      </c>
      <c r="X53" s="203">
        <v>23</v>
      </c>
      <c r="Y53" s="203">
        <v>0</v>
      </c>
      <c r="Z53" s="367"/>
      <c r="AA53" s="333">
        <v>87</v>
      </c>
    </row>
    <row r="54" spans="1:27" ht="15.5" x14ac:dyDescent="0.35">
      <c r="A54" s="130" t="s">
        <v>459</v>
      </c>
      <c r="B54" s="130" t="s">
        <v>460</v>
      </c>
      <c r="C54" s="130" t="s">
        <v>100</v>
      </c>
      <c r="D54" s="130" t="s">
        <v>103</v>
      </c>
      <c r="E54" s="130" t="s">
        <v>109</v>
      </c>
      <c r="F54" s="204">
        <v>42481</v>
      </c>
      <c r="G54" s="133">
        <v>0</v>
      </c>
      <c r="H54" s="133">
        <v>0</v>
      </c>
      <c r="I54" s="133">
        <v>0</v>
      </c>
      <c r="J54" s="133">
        <v>0</v>
      </c>
      <c r="K54" s="133">
        <v>0</v>
      </c>
      <c r="L54" s="133">
        <v>0</v>
      </c>
      <c r="M54" s="122">
        <v>0</v>
      </c>
      <c r="N54" s="122">
        <v>0</v>
      </c>
      <c r="O54" s="122">
        <v>0</v>
      </c>
      <c r="P54" s="133">
        <v>0</v>
      </c>
      <c r="Q54" s="133">
        <v>0</v>
      </c>
      <c r="R54" s="133">
        <v>0</v>
      </c>
      <c r="S54" s="133">
        <v>0</v>
      </c>
      <c r="T54" s="133">
        <v>0</v>
      </c>
      <c r="U54" s="133">
        <v>0</v>
      </c>
      <c r="V54" s="133">
        <v>0</v>
      </c>
      <c r="W54" s="133">
        <v>0</v>
      </c>
      <c r="X54" s="133">
        <v>0</v>
      </c>
      <c r="Y54" s="133">
        <v>47</v>
      </c>
      <c r="Z54" s="368">
        <v>72</v>
      </c>
      <c r="AA54" s="94">
        <v>65</v>
      </c>
    </row>
    <row r="55" spans="1:27" x14ac:dyDescent="0.35">
      <c r="A55" s="210" t="s">
        <v>209</v>
      </c>
      <c r="B55" s="210" t="s">
        <v>210</v>
      </c>
      <c r="C55" s="210" t="s">
        <v>211</v>
      </c>
      <c r="D55" s="210" t="s">
        <v>212</v>
      </c>
      <c r="E55" s="210" t="s">
        <v>109</v>
      </c>
      <c r="F55" s="300">
        <v>0</v>
      </c>
      <c r="G55" s="246">
        <v>0</v>
      </c>
      <c r="H55" s="246">
        <v>0</v>
      </c>
      <c r="I55" s="246">
        <v>0</v>
      </c>
      <c r="J55" s="246">
        <v>0</v>
      </c>
      <c r="K55" s="246">
        <v>0</v>
      </c>
      <c r="L55" s="246">
        <v>0</v>
      </c>
      <c r="M55" s="213">
        <v>0</v>
      </c>
      <c r="N55" s="213">
        <v>0</v>
      </c>
      <c r="O55" s="213">
        <v>0</v>
      </c>
      <c r="P55" s="246">
        <v>107</v>
      </c>
      <c r="Q55" s="246">
        <v>138</v>
      </c>
      <c r="R55" s="246">
        <v>106</v>
      </c>
      <c r="S55" s="246">
        <v>97</v>
      </c>
      <c r="T55" s="246">
        <v>127</v>
      </c>
      <c r="U55" s="246">
        <v>74</v>
      </c>
      <c r="V55" s="246">
        <v>0</v>
      </c>
      <c r="W55" s="246">
        <v>0</v>
      </c>
      <c r="X55" s="246">
        <v>0</v>
      </c>
      <c r="Y55" s="246">
        <v>230</v>
      </c>
      <c r="Z55" s="369">
        <v>125</v>
      </c>
    </row>
    <row r="56" spans="1:27" x14ac:dyDescent="0.35">
      <c r="F56" s="141"/>
      <c r="L56" s="48"/>
      <c r="M56" s="60"/>
      <c r="N56" s="59"/>
      <c r="O56" s="60"/>
      <c r="P56" s="60"/>
      <c r="Q56" s="60"/>
      <c r="R56" s="60"/>
      <c r="S56" s="60"/>
      <c r="T56" s="60"/>
      <c r="V56" s="8"/>
      <c r="W56" s="8"/>
      <c r="X56" s="8"/>
      <c r="Y56" s="8"/>
    </row>
    <row r="57" spans="1:27" x14ac:dyDescent="0.35">
      <c r="F57" s="141"/>
      <c r="L57" s="48"/>
      <c r="M57" s="60"/>
      <c r="N57" s="59"/>
      <c r="O57" s="60"/>
      <c r="P57" s="60"/>
      <c r="Q57" s="60"/>
      <c r="R57" s="60"/>
      <c r="S57" s="60"/>
      <c r="T57" s="60"/>
      <c r="V57" s="8"/>
      <c r="W57" s="8"/>
      <c r="X57" s="8"/>
      <c r="Y57" s="8"/>
    </row>
    <row r="58" spans="1:27" x14ac:dyDescent="0.35">
      <c r="F58" s="141"/>
      <c r="L58" s="48"/>
      <c r="M58" s="60"/>
      <c r="N58" s="59"/>
      <c r="O58" s="60"/>
      <c r="P58" s="60"/>
      <c r="Q58" s="60"/>
      <c r="R58" s="60"/>
      <c r="S58" s="60"/>
      <c r="T58" s="60"/>
      <c r="V58" s="8"/>
      <c r="W58" s="8"/>
      <c r="X58" s="8"/>
      <c r="Y58" s="8"/>
    </row>
    <row r="59" spans="1:27" x14ac:dyDescent="0.35">
      <c r="A59" s="498"/>
      <c r="B59" s="498"/>
      <c r="C59" s="498"/>
      <c r="D59" s="498"/>
      <c r="E59" s="498"/>
      <c r="F59" s="498"/>
      <c r="V59" s="80" t="s">
        <v>362</v>
      </c>
      <c r="W59" s="80" t="s">
        <v>363</v>
      </c>
      <c r="X59" s="80" t="s">
        <v>364</v>
      </c>
      <c r="Y59" s="81" t="s">
        <v>453</v>
      </c>
      <c r="Z59" s="7" t="s">
        <v>504</v>
      </c>
      <c r="AA59" s="358" t="s">
        <v>524</v>
      </c>
    </row>
    <row r="60" spans="1:27" x14ac:dyDescent="0.35">
      <c r="A60" s="494" t="s">
        <v>386</v>
      </c>
      <c r="B60" s="494"/>
      <c r="C60" s="494"/>
      <c r="D60" s="494"/>
      <c r="E60" s="494"/>
      <c r="F60" s="494"/>
      <c r="V60" s="91">
        <v>607</v>
      </c>
      <c r="W60" s="91">
        <v>549</v>
      </c>
      <c r="X60" s="8">
        <v>569</v>
      </c>
      <c r="Y60" s="8">
        <v>481</v>
      </c>
      <c r="Z60">
        <v>577</v>
      </c>
      <c r="AA60">
        <v>577</v>
      </c>
    </row>
    <row r="61" spans="1:27" x14ac:dyDescent="0.35">
      <c r="A61" s="494" t="s">
        <v>387</v>
      </c>
      <c r="B61" s="494"/>
      <c r="C61" s="494"/>
      <c r="D61" s="494"/>
      <c r="E61" s="494"/>
      <c r="F61" s="494"/>
      <c r="V61" s="67">
        <v>98649484</v>
      </c>
      <c r="W61" s="67">
        <v>82145393</v>
      </c>
      <c r="X61" s="64">
        <v>87992960</v>
      </c>
      <c r="Y61" s="64">
        <v>81098003</v>
      </c>
      <c r="Z61" s="63">
        <v>83769078</v>
      </c>
      <c r="AA61" s="63">
        <v>83769078</v>
      </c>
    </row>
    <row r="62" spans="1:27" x14ac:dyDescent="0.35">
      <c r="A62" s="500" t="s">
        <v>465</v>
      </c>
      <c r="B62" s="500"/>
      <c r="C62" s="500"/>
      <c r="D62" s="500"/>
      <c r="E62" s="500"/>
      <c r="F62" s="500"/>
      <c r="U62" s="92" t="s">
        <v>448</v>
      </c>
      <c r="V62" s="138">
        <f>SUMPRODUCT(F29:F55, V29:V55)</f>
        <v>2905000</v>
      </c>
      <c r="W62" s="138">
        <f>SUMPRODUCT(F49:F53, W49:W53)</f>
        <v>14731495</v>
      </c>
      <c r="X62" s="139">
        <f>SUMPRODUCT(F49:F54, X49:X54)</f>
        <v>1453692</v>
      </c>
      <c r="Y62" s="139">
        <f>SUMPRODUCT(F49:F54, Y49:Y54)</f>
        <v>1996607</v>
      </c>
      <c r="Z62">
        <f>SUMPRODUCT(F49:F54, Z49:Z54)</f>
        <v>3058632</v>
      </c>
      <c r="AA62">
        <f>SUMPRODUCT(F49:F54, AA49:AA54)</f>
        <v>9310956</v>
      </c>
    </row>
    <row r="63" spans="1:27" x14ac:dyDescent="0.35">
      <c r="A63" s="500" t="s">
        <v>468</v>
      </c>
      <c r="B63" s="500"/>
      <c r="C63" s="500"/>
      <c r="D63" s="500"/>
      <c r="E63" s="500"/>
      <c r="F63" s="500"/>
      <c r="U63" s="140"/>
      <c r="V63" s="142"/>
      <c r="W63" s="142">
        <f>SUMPRODUCT(F42:F43, W42:W43)</f>
        <v>729000</v>
      </c>
      <c r="X63" s="143"/>
      <c r="Y63" s="71"/>
    </row>
    <row r="64" spans="1:27" x14ac:dyDescent="0.35">
      <c r="A64" s="141"/>
      <c r="B64" s="141"/>
      <c r="C64" s="141"/>
      <c r="D64" s="141"/>
      <c r="E64" s="141"/>
      <c r="F64" s="141"/>
      <c r="U64" s="140"/>
      <c r="V64" s="142"/>
      <c r="W64" s="142"/>
      <c r="X64" s="143"/>
      <c r="Y64" s="71"/>
    </row>
    <row r="65" spans="1:38" x14ac:dyDescent="0.35">
      <c r="A65" s="141"/>
      <c r="B65" s="141"/>
      <c r="C65" s="141"/>
      <c r="D65" s="141"/>
      <c r="E65" s="141"/>
      <c r="F65" s="141"/>
      <c r="U65" s="140"/>
      <c r="V65" s="142"/>
      <c r="W65" s="142"/>
      <c r="X65" s="143"/>
      <c r="Y65" s="71"/>
    </row>
    <row r="66" spans="1:38" x14ac:dyDescent="0.35">
      <c r="U66" s="145" t="s">
        <v>388</v>
      </c>
      <c r="V66" s="145" t="s">
        <v>451</v>
      </c>
      <c r="W66" s="145" t="s">
        <v>452</v>
      </c>
      <c r="X66" s="145" t="s">
        <v>388</v>
      </c>
      <c r="Y66" s="145" t="s">
        <v>451</v>
      </c>
      <c r="Z66" s="145" t="s">
        <v>452</v>
      </c>
      <c r="AA66" s="145" t="s">
        <v>388</v>
      </c>
      <c r="AB66" s="145" t="s">
        <v>451</v>
      </c>
      <c r="AC66" s="145" t="s">
        <v>452</v>
      </c>
      <c r="AD66" s="145" t="s">
        <v>388</v>
      </c>
      <c r="AE66" s="145" t="s">
        <v>451</v>
      </c>
      <c r="AF66" s="145" t="s">
        <v>452</v>
      </c>
      <c r="AG66" s="145" t="s">
        <v>388</v>
      </c>
      <c r="AH66" s="145" t="s">
        <v>451</v>
      </c>
      <c r="AI66" s="145" t="s">
        <v>452</v>
      </c>
      <c r="AJ66" s="145" t="s">
        <v>388</v>
      </c>
      <c r="AK66" s="145" t="s">
        <v>451</v>
      </c>
      <c r="AL66" s="145" t="s">
        <v>452</v>
      </c>
    </row>
    <row r="67" spans="1:38" x14ac:dyDescent="0.35">
      <c r="A67" s="105" t="s">
        <v>0</v>
      </c>
      <c r="B67" s="105" t="s">
        <v>437</v>
      </c>
      <c r="C67" s="105" t="s">
        <v>2</v>
      </c>
      <c r="D67" s="105" t="s">
        <v>3</v>
      </c>
      <c r="E67" s="105" t="s">
        <v>4</v>
      </c>
      <c r="F67" s="105" t="s">
        <v>115</v>
      </c>
      <c r="G67" s="107" t="s">
        <v>105</v>
      </c>
      <c r="H67" s="107" t="s">
        <v>106</v>
      </c>
      <c r="I67" s="107" t="s">
        <v>107</v>
      </c>
      <c r="J67" s="107" t="s">
        <v>399</v>
      </c>
      <c r="K67" s="107" t="s">
        <v>400</v>
      </c>
      <c r="L67" s="108" t="s">
        <v>114</v>
      </c>
      <c r="M67" s="108" t="s">
        <v>7</v>
      </c>
      <c r="N67" s="108" t="s">
        <v>6</v>
      </c>
      <c r="O67" s="108" t="s">
        <v>135</v>
      </c>
      <c r="P67" s="108" t="s">
        <v>5</v>
      </c>
      <c r="Q67" s="108" t="s">
        <v>8</v>
      </c>
      <c r="R67" s="108" t="s">
        <v>9</v>
      </c>
      <c r="S67" s="108" t="s">
        <v>10</v>
      </c>
      <c r="T67" s="114" t="s">
        <v>298</v>
      </c>
      <c r="U67" s="110" t="s">
        <v>362</v>
      </c>
      <c r="V67" s="110" t="s">
        <v>403</v>
      </c>
      <c r="W67" s="110" t="s">
        <v>404</v>
      </c>
      <c r="X67" s="110" t="s">
        <v>363</v>
      </c>
      <c r="Y67" s="110" t="s">
        <v>405</v>
      </c>
      <c r="Z67" s="110" t="s">
        <v>406</v>
      </c>
      <c r="AA67" s="110" t="s">
        <v>364</v>
      </c>
      <c r="AB67" s="109" t="s">
        <v>407</v>
      </c>
      <c r="AC67" s="115" t="s">
        <v>408</v>
      </c>
      <c r="AD67" s="116" t="s">
        <v>453</v>
      </c>
      <c r="AE67" s="116" t="s">
        <v>454</v>
      </c>
      <c r="AF67" s="116" t="s">
        <v>455</v>
      </c>
      <c r="AG67" s="359" t="s">
        <v>504</v>
      </c>
      <c r="AH67" s="271" t="s">
        <v>505</v>
      </c>
      <c r="AI67" s="323" t="s">
        <v>506</v>
      </c>
      <c r="AJ67" s="257" t="s">
        <v>524</v>
      </c>
      <c r="AK67" s="358" t="s">
        <v>530</v>
      </c>
      <c r="AL67" s="358" t="s">
        <v>531</v>
      </c>
    </row>
    <row r="68" spans="1:38" ht="15.5" x14ac:dyDescent="0.35">
      <c r="A68" s="132" t="s">
        <v>440</v>
      </c>
      <c r="B68" s="132" t="s">
        <v>172</v>
      </c>
      <c r="C68" s="132" t="s">
        <v>100</v>
      </c>
      <c r="D68" s="132" t="s">
        <v>103</v>
      </c>
      <c r="E68" s="118"/>
      <c r="F68" s="119">
        <v>35000</v>
      </c>
      <c r="G68" s="118"/>
      <c r="H68" s="118"/>
      <c r="I68" s="118"/>
      <c r="J68" s="118"/>
      <c r="K68" s="118"/>
      <c r="L68" s="118"/>
      <c r="M68" s="118"/>
      <c r="N68" s="118"/>
      <c r="O68" s="118"/>
      <c r="P68" s="118"/>
      <c r="Q68" s="118"/>
      <c r="R68" s="118"/>
      <c r="S68" s="118"/>
      <c r="T68" s="118"/>
      <c r="U68" s="119">
        <v>49</v>
      </c>
      <c r="V68" s="153">
        <f t="shared" ref="V68:V74" si="0">ROUND(((U68/$U$76)*100),2)</f>
        <v>8.07</v>
      </c>
      <c r="W68" s="153">
        <f t="shared" ref="W68:W74" si="1">ROUND((((U68*F68)/$U$77)*100),2)</f>
        <v>1.74</v>
      </c>
      <c r="X68" s="118">
        <v>18</v>
      </c>
      <c r="Y68" s="153">
        <f t="shared" ref="Y68:Y74" si="2">ROUND(((X68/$X$76)*100),2)</f>
        <v>3.28</v>
      </c>
      <c r="Z68" s="153">
        <f>ROUND((((X68*F68)/$X$77)*100),2)</f>
        <v>0.77</v>
      </c>
      <c r="AA68" s="118">
        <v>20</v>
      </c>
      <c r="AB68" s="153">
        <f t="shared" ref="AB68:AB74" si="3">ROUND(((AA68/$AA$76)*100),2)</f>
        <v>3.51</v>
      </c>
      <c r="AC68" s="153">
        <f>ROUND((((AA68*F68)/$AA$77)*100),2)</f>
        <v>0.8</v>
      </c>
      <c r="AD68" s="118">
        <v>31</v>
      </c>
      <c r="AE68" s="153">
        <f>AH68</f>
        <v>4.51</v>
      </c>
      <c r="AF68" s="153">
        <f>ROUND((((AD68*F68)/$AD$77)*100),2)</f>
        <v>1.34</v>
      </c>
      <c r="AG68" s="268">
        <v>26</v>
      </c>
      <c r="AH68" s="360">
        <f>ROUND(((AG68/$AG$76)*100),2)</f>
        <v>4.51</v>
      </c>
      <c r="AI68" s="361">
        <f>ROUND((((AG68*F68)/$AG$77)*100),2)</f>
        <v>1.0900000000000001</v>
      </c>
      <c r="AJ68">
        <v>21</v>
      </c>
      <c r="AK68" s="311">
        <f>ROUND(((AJ68/$AJ$76)*100),2)</f>
        <v>4.09</v>
      </c>
      <c r="AL68" s="311">
        <f>ROUND((((AJ68*F68)/$AJ$77)*100),2)</f>
        <v>1.01</v>
      </c>
    </row>
    <row r="69" spans="1:38" ht="15.5" x14ac:dyDescent="0.35">
      <c r="A69" s="130" t="s">
        <v>441</v>
      </c>
      <c r="B69" s="130" t="s">
        <v>226</v>
      </c>
      <c r="C69" s="130" t="s">
        <v>100</v>
      </c>
      <c r="D69" s="130" t="s">
        <v>103</v>
      </c>
      <c r="E69" s="122"/>
      <c r="F69" s="123">
        <v>35000</v>
      </c>
      <c r="G69" s="122"/>
      <c r="H69" s="122"/>
      <c r="I69" s="122"/>
      <c r="J69" s="122"/>
      <c r="K69" s="122"/>
      <c r="L69" s="122"/>
      <c r="M69" s="122"/>
      <c r="N69" s="122"/>
      <c r="O69" s="122"/>
      <c r="P69" s="122"/>
      <c r="Q69" s="122"/>
      <c r="R69" s="122"/>
      <c r="S69" s="122"/>
      <c r="T69" s="122"/>
      <c r="U69" s="123">
        <v>34</v>
      </c>
      <c r="V69" s="154">
        <f t="shared" si="0"/>
        <v>5.6</v>
      </c>
      <c r="W69" s="154">
        <f t="shared" si="1"/>
        <v>1.21</v>
      </c>
      <c r="X69" s="122">
        <v>21</v>
      </c>
      <c r="Y69" s="154">
        <f t="shared" si="2"/>
        <v>3.83</v>
      </c>
      <c r="Z69" s="154">
        <f>ROUND((((W63)/$X$77)*100),2)</f>
        <v>0.89</v>
      </c>
      <c r="AA69" s="122">
        <v>19</v>
      </c>
      <c r="AB69" s="154">
        <f t="shared" si="3"/>
        <v>3.34</v>
      </c>
      <c r="AC69" s="154">
        <f>ROUND((((AA69*F69)/$AA$77)*100),2)</f>
        <v>0.76</v>
      </c>
      <c r="AD69" s="122">
        <v>26</v>
      </c>
      <c r="AE69" s="154">
        <f t="shared" ref="AE69:AE74" si="4">ROUND(((AD69/$AD$76)*100),2)</f>
        <v>5.41</v>
      </c>
      <c r="AF69" s="154">
        <f>ROUND((((AD69*F69)/$AD$77)*100),2)</f>
        <v>1.1200000000000001</v>
      </c>
      <c r="AG69" s="242">
        <v>16</v>
      </c>
      <c r="AH69" s="362">
        <f t="shared" ref="AH69:AH74" si="5">ROUND(((AG69/$AG$76)*100),2)</f>
        <v>2.77</v>
      </c>
      <c r="AI69" s="363">
        <f>ROUND((((AG69*F69)/$AG$77)*100),2)</f>
        <v>0.67</v>
      </c>
      <c r="AJ69">
        <v>15</v>
      </c>
      <c r="AK69" s="311">
        <f t="shared" ref="AK69:AK74" si="6">ROUND(((AJ69/$AJ$76)*100),2)</f>
        <v>2.92</v>
      </c>
      <c r="AL69" s="311">
        <f t="shared" ref="AL69:AL74" si="7">ROUND((((AJ69*F69)/$AJ$77)*100),2)</f>
        <v>0.72</v>
      </c>
    </row>
    <row r="70" spans="1:38" ht="15.5" x14ac:dyDescent="0.35">
      <c r="A70" s="132" t="s">
        <v>409</v>
      </c>
      <c r="B70" s="132" t="s">
        <v>461</v>
      </c>
      <c r="C70" s="132" t="s">
        <v>100</v>
      </c>
      <c r="D70" s="132" t="s">
        <v>103</v>
      </c>
      <c r="E70" s="118"/>
      <c r="F70" s="119"/>
      <c r="G70" s="118"/>
      <c r="H70" s="118"/>
      <c r="I70" s="118"/>
      <c r="J70" s="118"/>
      <c r="K70" s="118"/>
      <c r="L70" s="118"/>
      <c r="M70" s="118"/>
      <c r="N70" s="118"/>
      <c r="O70" s="118"/>
      <c r="P70" s="118"/>
      <c r="Q70" s="118"/>
      <c r="R70" s="118"/>
      <c r="S70" s="118"/>
      <c r="T70" s="118"/>
      <c r="U70" s="119"/>
      <c r="V70" s="153">
        <f t="shared" si="0"/>
        <v>0</v>
      </c>
      <c r="W70" s="153">
        <f t="shared" si="1"/>
        <v>0</v>
      </c>
      <c r="X70" s="118">
        <v>322</v>
      </c>
      <c r="Y70" s="153">
        <f t="shared" si="2"/>
        <v>58.65</v>
      </c>
      <c r="Z70" s="153">
        <f>ROUND((((W62)/$X$77)*100),2)</f>
        <v>17.93</v>
      </c>
      <c r="AA70" s="118">
        <v>31</v>
      </c>
      <c r="AB70" s="153">
        <f t="shared" si="3"/>
        <v>5.45</v>
      </c>
      <c r="AC70" s="153">
        <f>ROUND((((X62)/$AA$77)*100),2)</f>
        <v>1.65</v>
      </c>
      <c r="AD70" s="118">
        <v>47</v>
      </c>
      <c r="AE70" s="153">
        <f t="shared" si="4"/>
        <v>9.77</v>
      </c>
      <c r="AF70" s="153">
        <f>ROUND((((Y62)/$AD$77)*100),2)</f>
        <v>2.46</v>
      </c>
      <c r="AG70" s="268">
        <v>72</v>
      </c>
      <c r="AH70" s="360">
        <f t="shared" si="5"/>
        <v>12.48</v>
      </c>
      <c r="AI70" s="361">
        <f>ROUND((((Z62)/$AG$77)*100),2)</f>
        <v>3.65</v>
      </c>
      <c r="AJ70">
        <v>207</v>
      </c>
      <c r="AK70" s="311">
        <f t="shared" si="6"/>
        <v>40.270000000000003</v>
      </c>
      <c r="AL70" s="311">
        <f>ROUND((((AA62)/$AJ$77)*100),2)</f>
        <v>12.76</v>
      </c>
    </row>
    <row r="71" spans="1:38" ht="15.5" x14ac:dyDescent="0.35">
      <c r="A71" s="130" t="s">
        <v>267</v>
      </c>
      <c r="B71" s="130" t="s">
        <v>271</v>
      </c>
      <c r="C71" s="130" t="s">
        <v>100</v>
      </c>
      <c r="D71" s="130" t="s">
        <v>103</v>
      </c>
      <c r="E71" s="130" t="s">
        <v>109</v>
      </c>
      <c r="F71" s="130">
        <v>29000</v>
      </c>
      <c r="G71" s="118"/>
      <c r="H71" s="118"/>
      <c r="I71" s="118"/>
      <c r="J71" s="118"/>
      <c r="K71" s="118"/>
      <c r="L71" s="118"/>
      <c r="M71" s="118"/>
      <c r="N71" s="118"/>
      <c r="O71" s="118"/>
      <c r="P71" s="118"/>
      <c r="Q71" s="118"/>
      <c r="R71" s="118"/>
      <c r="S71" s="118"/>
      <c r="T71" s="118"/>
      <c r="U71" s="119"/>
      <c r="V71" s="153">
        <f t="shared" si="0"/>
        <v>0</v>
      </c>
      <c r="W71" s="153">
        <f t="shared" si="1"/>
        <v>0</v>
      </c>
      <c r="X71" s="118">
        <v>0</v>
      </c>
      <c r="Y71" s="153">
        <f t="shared" si="2"/>
        <v>0</v>
      </c>
      <c r="Z71" s="153">
        <f>ROUND((((X71*F71)/$X$77)*100),2)</f>
        <v>0</v>
      </c>
      <c r="AA71" s="118">
        <v>0</v>
      </c>
      <c r="AB71" s="153">
        <f t="shared" si="3"/>
        <v>0</v>
      </c>
      <c r="AC71" s="153">
        <f>ROUND((((AA71*F71)/$AA$77)*100),2)</f>
        <v>0</v>
      </c>
      <c r="AD71" s="118">
        <v>0</v>
      </c>
      <c r="AE71" s="153">
        <f t="shared" si="4"/>
        <v>0</v>
      </c>
      <c r="AF71" s="153">
        <f>ROUND((((AD71*F71)/$AD$77)*100),2)</f>
        <v>0</v>
      </c>
      <c r="AG71" s="353"/>
      <c r="AH71" s="362">
        <f t="shared" si="5"/>
        <v>0</v>
      </c>
      <c r="AI71" s="363">
        <f>ROUND((((AG71*F71)/$AG$77)*100),2)</f>
        <v>0</v>
      </c>
      <c r="AK71" s="311">
        <f t="shared" si="6"/>
        <v>0</v>
      </c>
      <c r="AL71" s="311">
        <f t="shared" si="7"/>
        <v>0</v>
      </c>
    </row>
    <row r="72" spans="1:38" ht="15.5" x14ac:dyDescent="0.35">
      <c r="A72" s="117"/>
      <c r="B72" s="118"/>
      <c r="C72" s="118"/>
      <c r="D72" s="118"/>
      <c r="E72" s="118"/>
      <c r="F72" s="119"/>
      <c r="G72" s="118"/>
      <c r="H72" s="118"/>
      <c r="I72" s="118"/>
      <c r="J72" s="118"/>
      <c r="K72" s="118"/>
      <c r="L72" s="118"/>
      <c r="M72" s="118"/>
      <c r="N72" s="118"/>
      <c r="O72" s="118"/>
      <c r="P72" s="118"/>
      <c r="Q72" s="118"/>
      <c r="R72" s="118"/>
      <c r="S72" s="118"/>
      <c r="T72" s="118"/>
      <c r="U72" s="119"/>
      <c r="V72" s="153">
        <f t="shared" si="0"/>
        <v>0</v>
      </c>
      <c r="W72" s="153">
        <f t="shared" si="1"/>
        <v>0</v>
      </c>
      <c r="X72" s="118">
        <v>0</v>
      </c>
      <c r="Y72" s="153">
        <f t="shared" si="2"/>
        <v>0</v>
      </c>
      <c r="Z72" s="153">
        <f>ROUND((((X72*F72)/$X$77)*100),2)</f>
        <v>0</v>
      </c>
      <c r="AA72" s="118">
        <v>0</v>
      </c>
      <c r="AB72" s="153">
        <f t="shared" si="3"/>
        <v>0</v>
      </c>
      <c r="AC72" s="153">
        <f>ROUND((((AA72*F72)/$AA$77)*100),2)</f>
        <v>0</v>
      </c>
      <c r="AD72" s="118">
        <v>0</v>
      </c>
      <c r="AE72" s="153">
        <f t="shared" si="4"/>
        <v>0</v>
      </c>
      <c r="AF72" s="153">
        <f>ROUND((((AD72*F72)/$AD$77)*100),2)</f>
        <v>0</v>
      </c>
      <c r="AG72" s="127"/>
      <c r="AH72" s="360">
        <f t="shared" si="5"/>
        <v>0</v>
      </c>
      <c r="AI72" s="361">
        <f>ROUND((((AG72*F72)/$AG$77)*100),2)</f>
        <v>0</v>
      </c>
      <c r="AK72" s="311">
        <f t="shared" si="6"/>
        <v>0</v>
      </c>
      <c r="AL72" s="311">
        <f t="shared" si="7"/>
        <v>0</v>
      </c>
    </row>
    <row r="73" spans="1:38" ht="15.5" x14ac:dyDescent="0.35">
      <c r="A73" s="117"/>
      <c r="B73" s="118"/>
      <c r="C73" s="118"/>
      <c r="D73" s="118"/>
      <c r="E73" s="118"/>
      <c r="F73" s="119"/>
      <c r="G73" s="118"/>
      <c r="H73" s="118"/>
      <c r="I73" s="118"/>
      <c r="J73" s="118"/>
      <c r="K73" s="118"/>
      <c r="L73" s="118"/>
      <c r="M73" s="118"/>
      <c r="N73" s="118"/>
      <c r="O73" s="118"/>
      <c r="P73" s="118"/>
      <c r="Q73" s="118"/>
      <c r="R73" s="118"/>
      <c r="S73" s="118"/>
      <c r="T73" s="118"/>
      <c r="U73" s="119"/>
      <c r="V73" s="153">
        <f t="shared" si="0"/>
        <v>0</v>
      </c>
      <c r="W73" s="153">
        <f t="shared" si="1"/>
        <v>0</v>
      </c>
      <c r="X73" s="118">
        <v>0</v>
      </c>
      <c r="Y73" s="153">
        <f t="shared" si="2"/>
        <v>0</v>
      </c>
      <c r="Z73" s="153">
        <f>ROUND((((X73*F73)/$X$77)*100),2)</f>
        <v>0</v>
      </c>
      <c r="AA73" s="118">
        <v>0</v>
      </c>
      <c r="AB73" s="153">
        <f t="shared" si="3"/>
        <v>0</v>
      </c>
      <c r="AC73" s="153">
        <f>ROUND((((AA73*F73)/$AA$77)*100),2)</f>
        <v>0</v>
      </c>
      <c r="AD73" s="118">
        <v>0</v>
      </c>
      <c r="AE73" s="153">
        <f t="shared" si="4"/>
        <v>0</v>
      </c>
      <c r="AF73" s="153">
        <f>ROUND((((AD73*F73)/$AD$77)*100),2)</f>
        <v>0</v>
      </c>
      <c r="AG73" s="353"/>
      <c r="AH73" s="362">
        <f t="shared" si="5"/>
        <v>0</v>
      </c>
      <c r="AI73" s="363">
        <f>ROUND((((AG73*F73)/$AG$77)*100),2)</f>
        <v>0</v>
      </c>
      <c r="AK73" s="311">
        <f t="shared" si="6"/>
        <v>0</v>
      </c>
      <c r="AL73" s="311">
        <f t="shared" si="7"/>
        <v>0</v>
      </c>
    </row>
    <row r="74" spans="1:38" ht="15.5" x14ac:dyDescent="0.35">
      <c r="A74" s="232"/>
      <c r="B74" s="213"/>
      <c r="C74" s="213"/>
      <c r="D74" s="213"/>
      <c r="E74" s="213"/>
      <c r="F74" s="213"/>
      <c r="G74" s="213"/>
      <c r="H74" s="213"/>
      <c r="I74" s="213"/>
      <c r="J74" s="213"/>
      <c r="K74" s="213"/>
      <c r="L74" s="213"/>
      <c r="M74" s="213"/>
      <c r="N74" s="213"/>
      <c r="O74" s="213"/>
      <c r="P74" s="213"/>
      <c r="Q74" s="213"/>
      <c r="R74" s="213"/>
      <c r="S74" s="213"/>
      <c r="T74" s="213"/>
      <c r="U74" s="243"/>
      <c r="V74" s="265">
        <f t="shared" si="0"/>
        <v>0</v>
      </c>
      <c r="W74" s="265">
        <f t="shared" si="1"/>
        <v>0</v>
      </c>
      <c r="X74" s="213">
        <v>0</v>
      </c>
      <c r="Y74" s="265">
        <f t="shared" si="2"/>
        <v>0</v>
      </c>
      <c r="Z74" s="265">
        <f>ROUND((((X74*F74)/$X$77)*100),2)</f>
        <v>0</v>
      </c>
      <c r="AA74" s="213">
        <v>0</v>
      </c>
      <c r="AB74" s="265">
        <f t="shared" si="3"/>
        <v>0</v>
      </c>
      <c r="AC74" s="265">
        <f>ROUND((((AA74*F74)/$AA$77)*100),2)</f>
        <v>0</v>
      </c>
      <c r="AD74" s="213">
        <v>0</v>
      </c>
      <c r="AE74" s="265">
        <f t="shared" si="4"/>
        <v>0</v>
      </c>
      <c r="AF74" s="265">
        <f>ROUND((((AD74*F74)/$AD$77)*100),2)</f>
        <v>0</v>
      </c>
      <c r="AG74" s="335"/>
      <c r="AH74" s="364">
        <f t="shared" si="5"/>
        <v>0</v>
      </c>
      <c r="AI74" s="365">
        <f>ROUND((((AG74*F74)/$AG$77)*100),2)</f>
        <v>0</v>
      </c>
      <c r="AK74" s="311">
        <f t="shared" si="6"/>
        <v>0</v>
      </c>
      <c r="AL74" s="311">
        <f t="shared" si="7"/>
        <v>0</v>
      </c>
    </row>
    <row r="75" spans="1:38" x14ac:dyDescent="0.35">
      <c r="A75" s="62"/>
      <c r="B75" s="62"/>
      <c r="C75" s="62"/>
      <c r="D75" s="62"/>
      <c r="E75" s="62"/>
      <c r="F75" s="62"/>
      <c r="G75" s="46"/>
      <c r="H75" s="46"/>
      <c r="I75" s="46"/>
      <c r="J75" s="46"/>
      <c r="K75" s="46"/>
      <c r="L75" s="46"/>
      <c r="M75" s="46"/>
      <c r="N75" s="46"/>
      <c r="O75" s="46"/>
      <c r="P75" s="46"/>
      <c r="Q75" s="46"/>
      <c r="R75" s="46"/>
      <c r="S75" s="46"/>
      <c r="T75" s="46"/>
      <c r="U75" s="66"/>
      <c r="V75" s="85"/>
      <c r="W75" s="85"/>
      <c r="X75" s="66"/>
      <c r="Y75" s="85"/>
      <c r="Z75" s="85"/>
      <c r="AA75" s="66"/>
      <c r="AB75" s="85"/>
      <c r="AC75" s="85"/>
      <c r="AD75" s="61"/>
      <c r="AE75" s="95"/>
      <c r="AF75" s="95"/>
    </row>
    <row r="76" spans="1:38" x14ac:dyDescent="0.35">
      <c r="A76" s="62" t="s">
        <v>386</v>
      </c>
      <c r="B76" s="62"/>
      <c r="C76" s="62"/>
      <c r="D76" s="62"/>
      <c r="E76" s="62"/>
      <c r="F76" s="62"/>
      <c r="G76" s="46"/>
      <c r="H76" s="46"/>
      <c r="I76" s="46"/>
      <c r="J76" s="46"/>
      <c r="K76" s="46"/>
      <c r="L76" s="46"/>
      <c r="M76" s="46"/>
      <c r="N76" s="46"/>
      <c r="O76" s="46"/>
      <c r="P76" s="46"/>
      <c r="Q76" s="46"/>
      <c r="R76" s="46"/>
      <c r="S76" s="46"/>
      <c r="T76" s="46"/>
      <c r="U76" s="91">
        <v>607</v>
      </c>
      <c r="V76" s="85"/>
      <c r="W76" s="85"/>
      <c r="X76" s="91">
        <v>549</v>
      </c>
      <c r="Y76" s="85"/>
      <c r="Z76" s="85"/>
      <c r="AA76" s="8">
        <v>569</v>
      </c>
      <c r="AB76" s="85"/>
      <c r="AC76" s="85"/>
      <c r="AD76" s="91">
        <v>481</v>
      </c>
      <c r="AE76" s="95"/>
      <c r="AF76" s="95"/>
      <c r="AG76">
        <v>577</v>
      </c>
      <c r="AJ76">
        <v>514</v>
      </c>
    </row>
    <row r="77" spans="1:38" x14ac:dyDescent="0.35">
      <c r="A77" s="62" t="s">
        <v>387</v>
      </c>
      <c r="B77" s="62"/>
      <c r="C77" s="62"/>
      <c r="D77" s="62"/>
      <c r="E77" s="62"/>
      <c r="F77" s="62"/>
      <c r="G77" s="46"/>
      <c r="H77" s="46"/>
      <c r="I77" s="46"/>
      <c r="J77" s="46"/>
      <c r="K77" s="46"/>
      <c r="L77" s="46"/>
      <c r="M77" s="46"/>
      <c r="N77" s="46"/>
      <c r="O77" s="46"/>
      <c r="P77" s="46"/>
      <c r="Q77" s="46"/>
      <c r="R77" s="46"/>
      <c r="S77" s="46"/>
      <c r="T77" s="46"/>
      <c r="U77" s="67">
        <v>98649484</v>
      </c>
      <c r="V77" s="86"/>
      <c r="W77" s="86"/>
      <c r="X77" s="67">
        <v>82145393</v>
      </c>
      <c r="Y77" s="86"/>
      <c r="Z77" s="86"/>
      <c r="AA77" s="64">
        <v>87992960</v>
      </c>
      <c r="AB77" s="86"/>
      <c r="AC77" s="86"/>
      <c r="AD77" s="67">
        <v>81098003</v>
      </c>
      <c r="AE77" s="96"/>
      <c r="AF77" s="96"/>
      <c r="AG77" s="63">
        <v>83769078</v>
      </c>
      <c r="AJ77" s="63">
        <v>72991002</v>
      </c>
    </row>
    <row r="78" spans="1:38" x14ac:dyDescent="0.35">
      <c r="A78" s="62"/>
      <c r="B78" s="62"/>
      <c r="C78" s="62"/>
      <c r="D78" s="62"/>
      <c r="E78" s="62"/>
      <c r="F78" s="62"/>
      <c r="G78" s="7"/>
      <c r="H78" s="7"/>
      <c r="I78" s="7"/>
      <c r="J78" s="7"/>
      <c r="K78" s="7"/>
      <c r="L78" s="7"/>
      <c r="M78" s="7"/>
      <c r="N78" s="7"/>
      <c r="O78" s="7"/>
      <c r="P78" s="7"/>
      <c r="Q78" s="7"/>
      <c r="R78" s="7"/>
      <c r="S78" s="7"/>
      <c r="T78" s="7"/>
      <c r="U78" s="70"/>
      <c r="V78" s="87"/>
      <c r="W78" s="87"/>
      <c r="X78" s="70"/>
      <c r="Y78" s="87"/>
      <c r="Z78" s="87"/>
      <c r="AB78" s="87"/>
      <c r="AC78" s="87"/>
      <c r="AD78" s="67"/>
      <c r="AE78" s="97"/>
      <c r="AF78" s="97"/>
    </row>
    <row r="79" spans="1:38" ht="15.5" x14ac:dyDescent="0.35">
      <c r="X79">
        <v>14731495</v>
      </c>
      <c r="AA79" s="84">
        <v>1453692</v>
      </c>
    </row>
  </sheetData>
  <mergeCells count="5">
    <mergeCell ref="A59:F59"/>
    <mergeCell ref="A60:F60"/>
    <mergeCell ref="A61:F61"/>
    <mergeCell ref="A62:F62"/>
    <mergeCell ref="A63:F63"/>
  </mergeCells>
  <phoneticPr fontId="2" type="noConversion"/>
  <conditionalFormatting sqref="P41:P55">
    <cfRule type="dataBar" priority="12">
      <dataBar>
        <cfvo type="min"/>
        <cfvo type="max"/>
        <color rgb="FF638EC6"/>
      </dataBar>
      <extLst>
        <ext xmlns:x14="http://schemas.microsoft.com/office/spreadsheetml/2009/9/main" uri="{B025F937-C7B1-47D3-B67F-A62EFF666E3E}">
          <x14:id>{5D8CD7C3-8B07-4547-B834-2E34D4E17E61}</x14:id>
        </ext>
      </extLst>
    </cfRule>
    <cfRule type="iconSet" priority="13">
      <iconSet iconSet="3Arrows">
        <cfvo type="percent" val="0"/>
        <cfvo type="percent" val="33"/>
        <cfvo type="percent" val="67"/>
      </iconSet>
    </cfRule>
  </conditionalFormatting>
  <conditionalFormatting sqref="S28 U29:U40 U44 A27:R58">
    <cfRule type="expression" dxfId="363" priority="9">
      <formula>CELL("row")=ROW()</formula>
    </cfRule>
  </conditionalFormatting>
  <conditionalFormatting sqref="M29:M55">
    <cfRule type="dataBar" priority="35">
      <dataBar>
        <cfvo type="min"/>
        <cfvo type="max"/>
        <color rgb="FF638EC6"/>
      </dataBar>
      <extLst>
        <ext xmlns:x14="http://schemas.microsoft.com/office/spreadsheetml/2009/9/main" uri="{B025F937-C7B1-47D3-B67F-A62EFF666E3E}">
          <x14:id>{600BEAAA-66B6-4369-BA90-308C1806257E}</x14:id>
        </ext>
      </extLst>
    </cfRule>
    <cfRule type="iconSet" priority="36">
      <iconSet iconSet="3Arrows">
        <cfvo type="percent" val="0"/>
        <cfvo type="percent" val="33"/>
        <cfvo type="percent" val="67"/>
      </iconSet>
    </cfRule>
  </conditionalFormatting>
  <conditionalFormatting sqref="N29:N55">
    <cfRule type="dataBar" priority="39">
      <dataBar>
        <cfvo type="min"/>
        <cfvo type="max"/>
        <color rgb="FF638EC6"/>
      </dataBar>
      <extLst>
        <ext xmlns:x14="http://schemas.microsoft.com/office/spreadsheetml/2009/9/main" uri="{B025F937-C7B1-47D3-B67F-A62EFF666E3E}">
          <x14:id>{803298A3-7AFC-40E6-AAD9-B150698E5EA2}</x14:id>
        </ext>
      </extLst>
    </cfRule>
    <cfRule type="iconSet" priority="40">
      <iconSet iconSet="3Arrows">
        <cfvo type="percent" val="0"/>
        <cfvo type="percent" val="33"/>
        <cfvo type="percent" val="67"/>
      </iconSet>
    </cfRule>
  </conditionalFormatting>
  <conditionalFormatting sqref="O29:O55">
    <cfRule type="dataBar" priority="43">
      <dataBar>
        <cfvo type="min"/>
        <cfvo type="max"/>
        <color rgb="FF638EC6"/>
      </dataBar>
      <extLst>
        <ext xmlns:x14="http://schemas.microsoft.com/office/spreadsheetml/2009/9/main" uri="{B025F937-C7B1-47D3-B67F-A62EFF666E3E}">
          <x14:id>{CD46837E-CE2B-45E1-8471-592850F112EC}</x14:id>
        </ext>
      </extLst>
    </cfRule>
    <cfRule type="iconSet" priority="44">
      <iconSet iconSet="3Arrows">
        <cfvo type="percent" val="0"/>
        <cfvo type="percent" val="33"/>
        <cfvo type="percent" val="67"/>
      </iconSet>
    </cfRule>
  </conditionalFormatting>
  <conditionalFormatting sqref="P41:P54">
    <cfRule type="dataBar" priority="47">
      <dataBar>
        <cfvo type="min"/>
        <cfvo type="max"/>
        <color rgb="FF638EC6"/>
      </dataBar>
      <extLst>
        <ext xmlns:x14="http://schemas.microsoft.com/office/spreadsheetml/2009/9/main" uri="{B025F937-C7B1-47D3-B67F-A62EFF666E3E}">
          <x14:id>{6A68B9C2-C85D-4CC5-A19A-1BE008075850}</x14:id>
        </ext>
      </extLst>
    </cfRule>
    <cfRule type="iconSet" priority="48">
      <iconSet iconSet="3Arrows">
        <cfvo type="percent" val="0"/>
        <cfvo type="percent" val="33"/>
        <cfvo type="percent" val="67"/>
      </iconSet>
    </cfRule>
  </conditionalFormatting>
  <conditionalFormatting sqref="P29:R55 U29:U40 U44">
    <cfRule type="dataBar" priority="57">
      <dataBar>
        <cfvo type="min"/>
        <cfvo type="max"/>
        <color rgb="FF638EC6"/>
      </dataBar>
      <extLst>
        <ext xmlns:x14="http://schemas.microsoft.com/office/spreadsheetml/2009/9/main" uri="{B025F937-C7B1-47D3-B67F-A62EFF666E3E}">
          <x14:id>{7281CE83-68EF-4F4A-AA84-B73813F6662A}</x14:id>
        </ext>
      </extLst>
    </cfRule>
    <cfRule type="iconSet" priority="58">
      <iconSet iconSet="3Arrows">
        <cfvo type="percent" val="0"/>
        <cfvo type="percent" val="33"/>
        <cfvo type="percent" val="67"/>
      </iconSet>
    </cfRule>
  </conditionalFormatting>
  <conditionalFormatting sqref="S29:S55">
    <cfRule type="dataBar" priority="5">
      <dataBar>
        <cfvo type="min"/>
        <cfvo type="max"/>
        <color rgb="FF638EC6"/>
      </dataBar>
      <extLst>
        <ext xmlns:x14="http://schemas.microsoft.com/office/spreadsheetml/2009/9/main" uri="{B025F937-C7B1-47D3-B67F-A62EFF666E3E}">
          <x14:id>{C3CE4616-AFDE-45D1-AF75-14754F52CF96}</x14:id>
        </ext>
      </extLst>
    </cfRule>
    <cfRule type="iconSet" priority="6">
      <iconSet iconSet="3Arrows">
        <cfvo type="percent" val="0"/>
        <cfvo type="percent" val="33"/>
        <cfvo type="percent" val="67"/>
      </iconSet>
    </cfRule>
  </conditionalFormatting>
  <conditionalFormatting sqref="A67:S67">
    <cfRule type="expression" dxfId="362" priority="4">
      <formula>CELL("row")=ROW()</formula>
    </cfRule>
  </conditionalFormatting>
  <conditionalFormatting sqref="A71:F71">
    <cfRule type="expression" dxfId="361" priority="3">
      <formula>CELL("row")=ROW()</formula>
    </cfRule>
  </conditionalFormatting>
  <conditionalFormatting sqref="G29:Y55 AA49 AA51 AA53:AA54 AA41:AA42">
    <cfRule type="dataBar" priority="1">
      <dataBar>
        <cfvo type="min"/>
        <cfvo type="max"/>
        <color rgb="FF638EC6"/>
      </dataBar>
      <extLst>
        <ext xmlns:x14="http://schemas.microsoft.com/office/spreadsheetml/2009/9/main" uri="{B025F937-C7B1-47D3-B67F-A62EFF666E3E}">
          <x14:id>{022991CF-5114-45A9-BDC7-079337E0F3FA}</x14:id>
        </ext>
      </extLst>
    </cfRule>
    <cfRule type="iconSet" priority="2">
      <iconSet iconSet="3Arrows">
        <cfvo type="percent" val="0"/>
        <cfvo type="percent" val="33"/>
        <cfvo type="percent" val="67"/>
      </iconSet>
    </cfRule>
  </conditionalFormatting>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5D8CD7C3-8B07-4547-B834-2E34D4E17E61}">
            <x14:dataBar minLength="0" maxLength="100" gradient="0">
              <x14:cfvo type="autoMin"/>
              <x14:cfvo type="autoMax"/>
              <x14:negativeFillColor rgb="FFFF0000"/>
              <x14:axisColor rgb="FF000000"/>
            </x14:dataBar>
          </x14:cfRule>
          <xm:sqref>P41:P55</xm:sqref>
        </x14:conditionalFormatting>
        <x14:conditionalFormatting xmlns:xm="http://schemas.microsoft.com/office/excel/2006/main">
          <x14:cfRule type="dataBar" id="{600BEAAA-66B6-4369-BA90-308C1806257E}">
            <x14:dataBar minLength="0" maxLength="100" gradient="0">
              <x14:cfvo type="autoMin"/>
              <x14:cfvo type="autoMax"/>
              <x14:negativeFillColor rgb="FFFF0000"/>
              <x14:axisColor rgb="FF000000"/>
            </x14:dataBar>
          </x14:cfRule>
          <xm:sqref>M29:M55</xm:sqref>
        </x14:conditionalFormatting>
        <x14:conditionalFormatting xmlns:xm="http://schemas.microsoft.com/office/excel/2006/main">
          <x14:cfRule type="dataBar" id="{803298A3-7AFC-40E6-AAD9-B150698E5EA2}">
            <x14:dataBar minLength="0" maxLength="100" gradient="0">
              <x14:cfvo type="autoMin"/>
              <x14:cfvo type="autoMax"/>
              <x14:negativeFillColor rgb="FFFF0000"/>
              <x14:axisColor rgb="FF000000"/>
            </x14:dataBar>
          </x14:cfRule>
          <xm:sqref>N29:N55</xm:sqref>
        </x14:conditionalFormatting>
        <x14:conditionalFormatting xmlns:xm="http://schemas.microsoft.com/office/excel/2006/main">
          <x14:cfRule type="dataBar" id="{CD46837E-CE2B-45E1-8471-592850F112EC}">
            <x14:dataBar minLength="0" maxLength="100" gradient="0">
              <x14:cfvo type="autoMin"/>
              <x14:cfvo type="autoMax"/>
              <x14:negativeFillColor rgb="FFFF0000"/>
              <x14:axisColor rgb="FF000000"/>
            </x14:dataBar>
          </x14:cfRule>
          <xm:sqref>O29:O55</xm:sqref>
        </x14:conditionalFormatting>
        <x14:conditionalFormatting xmlns:xm="http://schemas.microsoft.com/office/excel/2006/main">
          <x14:cfRule type="dataBar" id="{6A68B9C2-C85D-4CC5-A19A-1BE008075850}">
            <x14:dataBar minLength="0" maxLength="100" gradient="0">
              <x14:cfvo type="autoMin"/>
              <x14:cfvo type="autoMax"/>
              <x14:negativeFillColor rgb="FFFF0000"/>
              <x14:axisColor rgb="FF000000"/>
            </x14:dataBar>
          </x14:cfRule>
          <xm:sqref>P41:P54</xm:sqref>
        </x14:conditionalFormatting>
        <x14:conditionalFormatting xmlns:xm="http://schemas.microsoft.com/office/excel/2006/main">
          <x14:cfRule type="dataBar" id="{7281CE83-68EF-4F4A-AA84-B73813F6662A}">
            <x14:dataBar minLength="0" maxLength="100" gradient="0">
              <x14:cfvo type="autoMin"/>
              <x14:cfvo type="autoMax"/>
              <x14:negativeFillColor rgb="FFFF0000"/>
              <x14:axisColor rgb="FF000000"/>
            </x14:dataBar>
          </x14:cfRule>
          <xm:sqref>P29:R55 U29:U40 U44</xm:sqref>
        </x14:conditionalFormatting>
        <x14:conditionalFormatting xmlns:xm="http://schemas.microsoft.com/office/excel/2006/main">
          <x14:cfRule type="dataBar" id="{C3CE4616-AFDE-45D1-AF75-14754F52CF96}">
            <x14:dataBar minLength="0" maxLength="100" gradient="0">
              <x14:cfvo type="autoMin"/>
              <x14:cfvo type="autoMax"/>
              <x14:negativeFillColor rgb="FFFF0000"/>
              <x14:axisColor rgb="FF000000"/>
            </x14:dataBar>
          </x14:cfRule>
          <xm:sqref>S29:S55</xm:sqref>
        </x14:conditionalFormatting>
        <x14:conditionalFormatting xmlns:xm="http://schemas.microsoft.com/office/excel/2006/main">
          <x14:cfRule type="dataBar" id="{022991CF-5114-45A9-BDC7-079337E0F3FA}">
            <x14:dataBar minLength="0" maxLength="100" gradient="0">
              <x14:cfvo type="autoMin"/>
              <x14:cfvo type="autoMax"/>
              <x14:negativeFillColor rgb="FFFF0000"/>
              <x14:axisColor rgb="FF000000"/>
            </x14:dataBar>
          </x14:cfRule>
          <xm:sqref>G29:Y55 AA49 AA51 AA53:AA54 AA41:AA42</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4EED1-D48F-4D1A-B353-1F14CC632F98}">
  <sheetPr codeName="Sheet11">
    <tabColor rgb="FF00CC99"/>
  </sheetPr>
  <dimension ref="A28:AU76"/>
  <sheetViews>
    <sheetView zoomScale="60" zoomScaleNormal="60" workbookViewId="0">
      <selection activeCell="AS69" sqref="AS69"/>
    </sheetView>
  </sheetViews>
  <sheetFormatPr defaultRowHeight="14.5" x14ac:dyDescent="0.35"/>
  <cols>
    <col min="1" max="1" width="13" style="75" customWidth="1"/>
    <col min="2" max="2" width="44.26953125" style="75" bestFit="1" customWidth="1"/>
    <col min="3" max="3" width="21.453125" style="75" bestFit="1" customWidth="1"/>
    <col min="4" max="4" width="15.6328125" style="75" customWidth="1"/>
    <col min="5" max="5" width="11.54296875" style="75" customWidth="1"/>
    <col min="6" max="6" width="9.6328125" style="75" bestFit="1" customWidth="1"/>
    <col min="7" max="12" width="8.90625" style="75" customWidth="1"/>
    <col min="13" max="13" width="10.26953125" style="75" customWidth="1"/>
    <col min="14" max="14" width="9.26953125" style="75" customWidth="1"/>
    <col min="15" max="15" width="8.90625" style="75" customWidth="1"/>
    <col min="16" max="16" width="10.1796875" style="75" customWidth="1"/>
    <col min="17" max="17" width="28.6328125" style="75" customWidth="1"/>
    <col min="18" max="18" width="27.453125" style="75" customWidth="1"/>
    <col min="19" max="19" width="25.90625" style="75" customWidth="1"/>
    <col min="20" max="20" width="25.453125" style="75" customWidth="1"/>
    <col min="21" max="21" width="27.90625" style="75" customWidth="1"/>
    <col min="22" max="23" width="8.7265625" style="75"/>
    <col min="24" max="25" width="8.90625" style="75" customWidth="1"/>
    <col min="26" max="27" width="8.7265625" style="75"/>
    <col min="28" max="28" width="9.81640625" style="75" customWidth="1"/>
    <col min="29" max="29" width="8.90625" style="75" customWidth="1"/>
    <col min="30" max="32" width="8.7265625" style="75"/>
    <col min="33" max="33" width="28.6328125" style="75" customWidth="1"/>
    <col min="34" max="34" width="29.54296875" style="75" customWidth="1"/>
    <col min="35" max="35" width="36.1796875" style="75" bestFit="1" customWidth="1"/>
    <col min="36" max="36" width="27.453125" style="75" customWidth="1"/>
    <col min="37" max="37" width="27.90625" style="75" customWidth="1"/>
    <col min="38" max="38" width="36.1796875" style="75" bestFit="1" customWidth="1"/>
    <col min="39" max="39" width="25.90625" style="75" customWidth="1"/>
    <col min="40" max="40" width="26.36328125" style="75" customWidth="1"/>
    <col min="41" max="41" width="36.1796875" style="75" bestFit="1" customWidth="1"/>
    <col min="42" max="42" width="25.453125" style="75" customWidth="1"/>
    <col min="43" max="43" width="25.90625" style="75" customWidth="1"/>
    <col min="44" max="44" width="36.1796875" style="75" bestFit="1" customWidth="1"/>
    <col min="45" max="45" width="27.90625" style="75" customWidth="1"/>
    <col min="46" max="47" width="28.90625" style="75" customWidth="1"/>
    <col min="48" max="16384" width="8.7265625" style="75"/>
  </cols>
  <sheetData>
    <row r="28" spans="1:21" x14ac:dyDescent="0.35">
      <c r="G28" s="98">
        <v>45484</v>
      </c>
      <c r="J28" s="99" t="s">
        <v>220</v>
      </c>
      <c r="K28" s="100"/>
      <c r="N28" s="99" t="s">
        <v>249</v>
      </c>
      <c r="O28" s="100"/>
      <c r="P28" s="100"/>
    </row>
    <row r="29" spans="1:21" x14ac:dyDescent="0.35">
      <c r="A29" s="302" t="s">
        <v>0</v>
      </c>
      <c r="B29" s="302" t="s">
        <v>490</v>
      </c>
      <c r="C29" s="302" t="s">
        <v>2</v>
      </c>
      <c r="D29" s="302" t="s">
        <v>3</v>
      </c>
      <c r="E29" s="302" t="s">
        <v>4</v>
      </c>
      <c r="F29" s="302" t="s">
        <v>115</v>
      </c>
      <c r="G29" s="303" t="s">
        <v>174</v>
      </c>
      <c r="H29" s="304" t="s">
        <v>144</v>
      </c>
      <c r="I29" s="304" t="s">
        <v>213</v>
      </c>
      <c r="J29" s="304" t="s">
        <v>219</v>
      </c>
      <c r="K29" s="304" t="s">
        <v>227</v>
      </c>
      <c r="L29" s="304" t="s">
        <v>233</v>
      </c>
      <c r="M29" s="304" t="s">
        <v>243</v>
      </c>
      <c r="N29" s="305" t="s">
        <v>256</v>
      </c>
      <c r="O29" s="306" t="s">
        <v>280</v>
      </c>
      <c r="P29" s="307" t="s">
        <v>289</v>
      </c>
      <c r="Q29" s="305" t="s">
        <v>362</v>
      </c>
      <c r="R29" s="305" t="s">
        <v>363</v>
      </c>
      <c r="S29" s="305" t="s">
        <v>364</v>
      </c>
      <c r="T29" s="308" t="s">
        <v>453</v>
      </c>
      <c r="U29" s="89" t="s">
        <v>504</v>
      </c>
    </row>
    <row r="30" spans="1:21" x14ac:dyDescent="0.35">
      <c r="A30" s="195" t="s">
        <v>150</v>
      </c>
      <c r="B30" s="195" t="s">
        <v>151</v>
      </c>
      <c r="C30" s="195" t="s">
        <v>100</v>
      </c>
      <c r="D30" s="195" t="s">
        <v>104</v>
      </c>
      <c r="E30" s="195" t="s">
        <v>109</v>
      </c>
      <c r="F30" s="118">
        <v>46000</v>
      </c>
      <c r="G30" s="118">
        <v>0</v>
      </c>
      <c r="H30" s="118">
        <v>0</v>
      </c>
      <c r="I30" s="118">
        <v>0</v>
      </c>
      <c r="J30" s="118">
        <v>0</v>
      </c>
      <c r="K30" s="118">
        <v>0</v>
      </c>
      <c r="L30" s="118">
        <v>0</v>
      </c>
      <c r="M30" s="118">
        <v>0</v>
      </c>
      <c r="N30" s="118">
        <v>0</v>
      </c>
      <c r="O30" s="118">
        <v>0</v>
      </c>
      <c r="P30" s="118">
        <v>0</v>
      </c>
      <c r="Q30" s="118">
        <v>0</v>
      </c>
      <c r="R30" s="118">
        <v>0</v>
      </c>
      <c r="S30" s="118">
        <v>0</v>
      </c>
      <c r="T30" s="120">
        <v>0</v>
      </c>
      <c r="U30" s="193">
        <v>0</v>
      </c>
    </row>
    <row r="31" spans="1:21" x14ac:dyDescent="0.35">
      <c r="A31" s="198" t="s">
        <v>152</v>
      </c>
      <c r="B31" s="198" t="s">
        <v>153</v>
      </c>
      <c r="C31" s="198" t="s">
        <v>100</v>
      </c>
      <c r="D31" s="198" t="s">
        <v>163</v>
      </c>
      <c r="E31" s="198" t="s">
        <v>109</v>
      </c>
      <c r="F31" s="122">
        <v>0</v>
      </c>
      <c r="G31" s="122">
        <v>0</v>
      </c>
      <c r="H31" s="122">
        <v>0</v>
      </c>
      <c r="I31" s="122">
        <v>0</v>
      </c>
      <c r="J31" s="122">
        <v>0</v>
      </c>
      <c r="K31" s="122">
        <v>0</v>
      </c>
      <c r="L31" s="122">
        <v>0</v>
      </c>
      <c r="M31" s="122">
        <v>0</v>
      </c>
      <c r="N31" s="122">
        <v>0</v>
      </c>
      <c r="O31" s="122">
        <v>0</v>
      </c>
      <c r="P31" s="122">
        <v>0</v>
      </c>
      <c r="Q31" s="122">
        <v>0</v>
      </c>
      <c r="R31" s="122">
        <v>0</v>
      </c>
      <c r="S31" s="122">
        <v>0</v>
      </c>
      <c r="T31" s="200">
        <v>0</v>
      </c>
      <c r="U31" s="193">
        <v>0</v>
      </c>
    </row>
    <row r="32" spans="1:21" x14ac:dyDescent="0.35">
      <c r="A32" s="195" t="s">
        <v>154</v>
      </c>
      <c r="B32" s="195" t="s">
        <v>155</v>
      </c>
      <c r="C32" s="195" t="s">
        <v>100</v>
      </c>
      <c r="D32" s="195" t="s">
        <v>163</v>
      </c>
      <c r="E32" s="195" t="s">
        <v>109</v>
      </c>
      <c r="F32" s="118">
        <v>0</v>
      </c>
      <c r="G32" s="118">
        <v>0</v>
      </c>
      <c r="H32" s="118">
        <v>0</v>
      </c>
      <c r="I32" s="118">
        <v>0</v>
      </c>
      <c r="J32" s="118">
        <v>0</v>
      </c>
      <c r="K32" s="118">
        <v>0</v>
      </c>
      <c r="L32" s="118">
        <v>0</v>
      </c>
      <c r="M32" s="118">
        <v>0</v>
      </c>
      <c r="N32" s="118">
        <v>0</v>
      </c>
      <c r="O32" s="118">
        <v>0</v>
      </c>
      <c r="P32" s="118">
        <v>0</v>
      </c>
      <c r="Q32" s="118">
        <v>0</v>
      </c>
      <c r="R32" s="118">
        <v>0</v>
      </c>
      <c r="S32" s="118">
        <v>0</v>
      </c>
      <c r="T32" s="120">
        <v>0</v>
      </c>
      <c r="U32" s="193">
        <v>0</v>
      </c>
    </row>
    <row r="33" spans="1:21" x14ac:dyDescent="0.35">
      <c r="A33" s="198" t="s">
        <v>156</v>
      </c>
      <c r="B33" s="198" t="s">
        <v>157</v>
      </c>
      <c r="C33" s="198" t="s">
        <v>100</v>
      </c>
      <c r="D33" s="198" t="s">
        <v>163</v>
      </c>
      <c r="E33" s="198" t="s">
        <v>109</v>
      </c>
      <c r="F33" s="122">
        <v>0</v>
      </c>
      <c r="G33" s="122">
        <v>0</v>
      </c>
      <c r="H33" s="122">
        <v>0</v>
      </c>
      <c r="I33" s="122">
        <v>0</v>
      </c>
      <c r="J33" s="122">
        <v>0</v>
      </c>
      <c r="K33" s="122">
        <v>0</v>
      </c>
      <c r="L33" s="122">
        <v>0</v>
      </c>
      <c r="M33" s="122">
        <v>0</v>
      </c>
      <c r="N33" s="122">
        <v>0</v>
      </c>
      <c r="O33" s="122">
        <v>0</v>
      </c>
      <c r="P33" s="122">
        <v>0</v>
      </c>
      <c r="Q33" s="122">
        <v>0</v>
      </c>
      <c r="R33" s="122">
        <v>0</v>
      </c>
      <c r="S33" s="122">
        <v>0</v>
      </c>
      <c r="T33" s="200">
        <v>0</v>
      </c>
      <c r="U33" s="193">
        <v>0</v>
      </c>
    </row>
    <row r="34" spans="1:21" x14ac:dyDescent="0.35">
      <c r="A34" s="195" t="s">
        <v>158</v>
      </c>
      <c r="B34" s="195" t="s">
        <v>159</v>
      </c>
      <c r="C34" s="195" t="s">
        <v>100</v>
      </c>
      <c r="D34" s="195" t="s">
        <v>163</v>
      </c>
      <c r="E34" s="195" t="s">
        <v>109</v>
      </c>
      <c r="F34" s="118">
        <v>0</v>
      </c>
      <c r="G34" s="118">
        <v>0</v>
      </c>
      <c r="H34" s="118">
        <v>0</v>
      </c>
      <c r="I34" s="118">
        <v>0</v>
      </c>
      <c r="J34" s="118">
        <v>0</v>
      </c>
      <c r="K34" s="118">
        <v>0</v>
      </c>
      <c r="L34" s="118">
        <v>0</v>
      </c>
      <c r="M34" s="118">
        <v>0</v>
      </c>
      <c r="N34" s="118">
        <v>0</v>
      </c>
      <c r="O34" s="118">
        <v>0</v>
      </c>
      <c r="P34" s="118">
        <v>0</v>
      </c>
      <c r="Q34" s="118">
        <v>0</v>
      </c>
      <c r="R34" s="118">
        <v>0</v>
      </c>
      <c r="S34" s="118">
        <v>0</v>
      </c>
      <c r="T34" s="120">
        <v>0</v>
      </c>
      <c r="U34" s="193">
        <v>0</v>
      </c>
    </row>
    <row r="35" spans="1:21" x14ac:dyDescent="0.35">
      <c r="A35" s="198" t="s">
        <v>160</v>
      </c>
      <c r="B35" s="198" t="s">
        <v>161</v>
      </c>
      <c r="C35" s="198" t="s">
        <v>162</v>
      </c>
      <c r="D35" s="198" t="s">
        <v>164</v>
      </c>
      <c r="E35" s="198" t="s">
        <v>109</v>
      </c>
      <c r="F35" s="122">
        <v>22800</v>
      </c>
      <c r="G35" s="122">
        <v>0</v>
      </c>
      <c r="H35" s="122">
        <v>0</v>
      </c>
      <c r="I35" s="122">
        <v>0</v>
      </c>
      <c r="J35" s="122">
        <v>0</v>
      </c>
      <c r="K35" s="122">
        <v>0</v>
      </c>
      <c r="L35" s="122">
        <v>0</v>
      </c>
      <c r="M35" s="122">
        <v>0</v>
      </c>
      <c r="N35" s="122">
        <v>0</v>
      </c>
      <c r="O35" s="122">
        <v>0</v>
      </c>
      <c r="P35" s="122">
        <v>0</v>
      </c>
      <c r="Q35" s="122">
        <v>0</v>
      </c>
      <c r="R35" s="122">
        <v>0</v>
      </c>
      <c r="S35" s="122">
        <v>0</v>
      </c>
      <c r="T35" s="200">
        <v>0</v>
      </c>
      <c r="U35" s="193">
        <v>0</v>
      </c>
    </row>
    <row r="36" spans="1:21" x14ac:dyDescent="0.35">
      <c r="A36" s="195" t="s">
        <v>160</v>
      </c>
      <c r="B36" s="195" t="s">
        <v>161</v>
      </c>
      <c r="C36" s="195" t="s">
        <v>162</v>
      </c>
      <c r="D36" s="195" t="s">
        <v>164</v>
      </c>
      <c r="E36" s="195" t="s">
        <v>110</v>
      </c>
      <c r="F36" s="118">
        <v>22800</v>
      </c>
      <c r="G36" s="118">
        <v>0</v>
      </c>
      <c r="H36" s="118">
        <v>0</v>
      </c>
      <c r="I36" s="118">
        <v>0</v>
      </c>
      <c r="J36" s="118">
        <v>0</v>
      </c>
      <c r="K36" s="118">
        <v>0</v>
      </c>
      <c r="L36" s="118">
        <v>0</v>
      </c>
      <c r="M36" s="118">
        <v>0</v>
      </c>
      <c r="N36" s="118">
        <v>0</v>
      </c>
      <c r="O36" s="118">
        <v>0</v>
      </c>
      <c r="P36" s="118">
        <v>0</v>
      </c>
      <c r="Q36" s="118">
        <v>0</v>
      </c>
      <c r="R36" s="118">
        <v>0</v>
      </c>
      <c r="S36" s="118">
        <v>0</v>
      </c>
      <c r="T36" s="120">
        <v>0</v>
      </c>
      <c r="U36" s="193">
        <v>0</v>
      </c>
    </row>
    <row r="37" spans="1:21" x14ac:dyDescent="0.35">
      <c r="A37" s="198" t="s">
        <v>165</v>
      </c>
      <c r="B37" s="198" t="s">
        <v>166</v>
      </c>
      <c r="C37" s="198" t="s">
        <v>100</v>
      </c>
      <c r="D37" s="198" t="s">
        <v>103</v>
      </c>
      <c r="E37" s="198" t="s">
        <v>109</v>
      </c>
      <c r="F37" s="122">
        <v>29000</v>
      </c>
      <c r="G37" s="122">
        <v>0</v>
      </c>
      <c r="H37" s="122">
        <v>0</v>
      </c>
      <c r="I37" s="122">
        <v>0</v>
      </c>
      <c r="J37" s="122">
        <v>0</v>
      </c>
      <c r="K37" s="122">
        <v>0</v>
      </c>
      <c r="L37" s="122">
        <v>0</v>
      </c>
      <c r="M37" s="122">
        <v>0</v>
      </c>
      <c r="N37" s="122">
        <v>0</v>
      </c>
      <c r="O37" s="122">
        <v>0</v>
      </c>
      <c r="P37" s="122">
        <v>0</v>
      </c>
      <c r="Q37" s="122">
        <v>0</v>
      </c>
      <c r="R37" s="122">
        <v>0</v>
      </c>
      <c r="S37" s="122">
        <v>0</v>
      </c>
      <c r="T37" s="200">
        <v>0</v>
      </c>
      <c r="U37" s="193">
        <v>0</v>
      </c>
    </row>
    <row r="38" spans="1:21" x14ac:dyDescent="0.35">
      <c r="A38" s="195" t="s">
        <v>165</v>
      </c>
      <c r="B38" s="195" t="s">
        <v>166</v>
      </c>
      <c r="C38" s="195" t="s">
        <v>100</v>
      </c>
      <c r="D38" s="195" t="s">
        <v>103</v>
      </c>
      <c r="E38" s="195" t="s">
        <v>110</v>
      </c>
      <c r="F38" s="118">
        <v>29000</v>
      </c>
      <c r="G38" s="118">
        <v>0</v>
      </c>
      <c r="H38" s="118">
        <v>0</v>
      </c>
      <c r="I38" s="118">
        <v>0</v>
      </c>
      <c r="J38" s="118">
        <v>0</v>
      </c>
      <c r="K38" s="118">
        <v>0</v>
      </c>
      <c r="L38" s="118">
        <v>0</v>
      </c>
      <c r="M38" s="118">
        <v>0</v>
      </c>
      <c r="N38" s="118">
        <v>0</v>
      </c>
      <c r="O38" s="118">
        <v>0</v>
      </c>
      <c r="P38" s="118">
        <v>0</v>
      </c>
      <c r="Q38" s="118">
        <v>0</v>
      </c>
      <c r="R38" s="118">
        <v>0</v>
      </c>
      <c r="S38" s="118">
        <v>0</v>
      </c>
      <c r="T38" s="120">
        <v>0</v>
      </c>
      <c r="U38" s="193">
        <v>0</v>
      </c>
    </row>
    <row r="39" spans="1:21" x14ac:dyDescent="0.35">
      <c r="A39" s="198" t="s">
        <v>167</v>
      </c>
      <c r="B39" s="198" t="s">
        <v>168</v>
      </c>
      <c r="C39" s="198" t="s">
        <v>100</v>
      </c>
      <c r="D39" s="198" t="s">
        <v>103</v>
      </c>
      <c r="E39" s="198" t="s">
        <v>110</v>
      </c>
      <c r="F39" s="122">
        <v>29000</v>
      </c>
      <c r="G39" s="122">
        <v>0</v>
      </c>
      <c r="H39" s="122">
        <v>0</v>
      </c>
      <c r="I39" s="122">
        <v>0</v>
      </c>
      <c r="J39" s="122">
        <v>0</v>
      </c>
      <c r="K39" s="122">
        <v>0</v>
      </c>
      <c r="L39" s="122">
        <v>0</v>
      </c>
      <c r="M39" s="122">
        <v>0</v>
      </c>
      <c r="N39" s="122">
        <v>0</v>
      </c>
      <c r="O39" s="122">
        <v>0</v>
      </c>
      <c r="P39" s="122">
        <v>0</v>
      </c>
      <c r="Q39" s="122">
        <v>0</v>
      </c>
      <c r="R39" s="122">
        <v>0</v>
      </c>
      <c r="S39" s="122">
        <v>0</v>
      </c>
      <c r="T39" s="200">
        <v>0</v>
      </c>
      <c r="U39" s="193">
        <v>0</v>
      </c>
    </row>
    <row r="40" spans="1:21" x14ac:dyDescent="0.35">
      <c r="A40" s="195" t="s">
        <v>167</v>
      </c>
      <c r="B40" s="195" t="s">
        <v>168</v>
      </c>
      <c r="C40" s="195" t="s">
        <v>100</v>
      </c>
      <c r="D40" s="195" t="s">
        <v>103</v>
      </c>
      <c r="E40" s="195" t="s">
        <v>109</v>
      </c>
      <c r="F40" s="118">
        <v>29000</v>
      </c>
      <c r="G40" s="118">
        <v>0</v>
      </c>
      <c r="H40" s="118">
        <v>541</v>
      </c>
      <c r="I40" s="118">
        <v>1</v>
      </c>
      <c r="J40" s="118">
        <v>0</v>
      </c>
      <c r="K40" s="118">
        <v>0</v>
      </c>
      <c r="L40" s="118">
        <v>0</v>
      </c>
      <c r="M40" s="118">
        <v>0</v>
      </c>
      <c r="N40" s="118">
        <v>0</v>
      </c>
      <c r="O40" s="118">
        <v>0</v>
      </c>
      <c r="P40" s="118">
        <v>0</v>
      </c>
      <c r="Q40" s="118">
        <v>0</v>
      </c>
      <c r="R40" s="118">
        <v>0</v>
      </c>
      <c r="S40" s="118">
        <v>0</v>
      </c>
      <c r="T40" s="120">
        <v>0</v>
      </c>
      <c r="U40" s="193">
        <v>0</v>
      </c>
    </row>
    <row r="41" spans="1:21" x14ac:dyDescent="0.35">
      <c r="A41" s="198" t="s">
        <v>169</v>
      </c>
      <c r="B41" s="198" t="s">
        <v>170</v>
      </c>
      <c r="C41" s="198" t="s">
        <v>100</v>
      </c>
      <c r="D41" s="198" t="s">
        <v>163</v>
      </c>
      <c r="E41" s="198" t="s">
        <v>109</v>
      </c>
      <c r="F41" s="122">
        <v>0</v>
      </c>
      <c r="G41" s="122">
        <v>0</v>
      </c>
      <c r="H41" s="122">
        <v>0</v>
      </c>
      <c r="I41" s="122">
        <v>0</v>
      </c>
      <c r="J41" s="122">
        <v>0</v>
      </c>
      <c r="K41" s="122">
        <v>0</v>
      </c>
      <c r="L41" s="122">
        <v>0</v>
      </c>
      <c r="M41" s="122">
        <v>0</v>
      </c>
      <c r="N41" s="122">
        <v>0</v>
      </c>
      <c r="O41" s="122">
        <v>0</v>
      </c>
      <c r="P41" s="122">
        <v>0</v>
      </c>
      <c r="Q41" s="122">
        <v>0</v>
      </c>
      <c r="R41" s="122">
        <v>0</v>
      </c>
      <c r="S41" s="122">
        <v>0</v>
      </c>
      <c r="T41" s="200">
        <v>0</v>
      </c>
      <c r="U41" s="193">
        <v>0</v>
      </c>
    </row>
    <row r="42" spans="1:21" x14ac:dyDescent="0.35">
      <c r="A42" s="195" t="s">
        <v>171</v>
      </c>
      <c r="B42" s="195" t="s">
        <v>172</v>
      </c>
      <c r="C42" s="195" t="s">
        <v>100</v>
      </c>
      <c r="D42" s="195" t="s">
        <v>103</v>
      </c>
      <c r="E42" s="195" t="s">
        <v>109</v>
      </c>
      <c r="F42" s="118">
        <v>35000</v>
      </c>
      <c r="G42" s="118">
        <v>0</v>
      </c>
      <c r="H42" s="118">
        <v>0</v>
      </c>
      <c r="I42" s="118">
        <v>52</v>
      </c>
      <c r="J42" s="118">
        <v>33</v>
      </c>
      <c r="K42" s="118">
        <v>21</v>
      </c>
      <c r="L42" s="118">
        <v>0</v>
      </c>
      <c r="M42" s="118">
        <v>23</v>
      </c>
      <c r="N42" s="118">
        <v>21</v>
      </c>
      <c r="O42" s="118">
        <v>23</v>
      </c>
      <c r="P42" s="118">
        <v>18</v>
      </c>
      <c r="Q42" s="118">
        <v>17</v>
      </c>
      <c r="R42" s="118">
        <v>5</v>
      </c>
      <c r="S42" s="118">
        <v>24</v>
      </c>
      <c r="T42" s="120">
        <v>17</v>
      </c>
      <c r="U42" s="193">
        <v>26</v>
      </c>
    </row>
    <row r="43" spans="1:21" x14ac:dyDescent="0.35">
      <c r="A43" s="198" t="s">
        <v>224</v>
      </c>
      <c r="B43" s="198" t="s">
        <v>225</v>
      </c>
      <c r="C43" s="198" t="s">
        <v>100</v>
      </c>
      <c r="D43" s="198" t="s">
        <v>163</v>
      </c>
      <c r="E43" s="198" t="s">
        <v>109</v>
      </c>
      <c r="F43" s="122">
        <v>0</v>
      </c>
      <c r="G43" s="122">
        <v>0</v>
      </c>
      <c r="H43" s="122">
        <v>0</v>
      </c>
      <c r="I43" s="122">
        <v>0</v>
      </c>
      <c r="J43" s="122">
        <v>1</v>
      </c>
      <c r="K43" s="122">
        <v>0</v>
      </c>
      <c r="L43" s="122">
        <v>28</v>
      </c>
      <c r="M43" s="122">
        <v>0</v>
      </c>
      <c r="N43" s="122">
        <v>0</v>
      </c>
      <c r="O43" s="122">
        <v>0</v>
      </c>
      <c r="P43" s="122">
        <v>0</v>
      </c>
      <c r="Q43" s="122">
        <v>0</v>
      </c>
      <c r="R43" s="122">
        <v>0</v>
      </c>
      <c r="S43" s="122">
        <v>0</v>
      </c>
      <c r="T43" s="200">
        <v>0</v>
      </c>
      <c r="U43" s="193">
        <v>0</v>
      </c>
    </row>
    <row r="44" spans="1:21" x14ac:dyDescent="0.35">
      <c r="A44" s="195" t="s">
        <v>222</v>
      </c>
      <c r="B44" s="195" t="s">
        <v>226</v>
      </c>
      <c r="C44" s="195" t="s">
        <v>100</v>
      </c>
      <c r="D44" s="195" t="s">
        <v>103</v>
      </c>
      <c r="E44" s="195" t="s">
        <v>109</v>
      </c>
      <c r="F44" s="118">
        <v>35000</v>
      </c>
      <c r="G44" s="118">
        <v>0</v>
      </c>
      <c r="H44" s="118">
        <v>0</v>
      </c>
      <c r="I44" s="118">
        <v>0</v>
      </c>
      <c r="J44" s="118">
        <v>52</v>
      </c>
      <c r="K44" s="118">
        <v>31</v>
      </c>
      <c r="L44" s="118">
        <v>38</v>
      </c>
      <c r="M44" s="118">
        <v>38</v>
      </c>
      <c r="N44" s="118">
        <v>18</v>
      </c>
      <c r="O44" s="118">
        <v>23</v>
      </c>
      <c r="P44" s="118">
        <v>23</v>
      </c>
      <c r="Q44" s="118">
        <v>22</v>
      </c>
      <c r="R44" s="118">
        <v>17</v>
      </c>
      <c r="S44" s="118">
        <v>28</v>
      </c>
      <c r="T44" s="120">
        <v>25</v>
      </c>
      <c r="U44" s="193">
        <v>16</v>
      </c>
    </row>
    <row r="45" spans="1:21" x14ac:dyDescent="0.35">
      <c r="A45" s="198" t="s">
        <v>236</v>
      </c>
      <c r="B45" s="198" t="s">
        <v>235</v>
      </c>
      <c r="C45" s="198" t="s">
        <v>100</v>
      </c>
      <c r="D45" s="198" t="s">
        <v>103</v>
      </c>
      <c r="E45" s="198" t="s">
        <v>109</v>
      </c>
      <c r="F45" s="122">
        <v>17000</v>
      </c>
      <c r="G45" s="122">
        <v>0</v>
      </c>
      <c r="H45" s="122">
        <v>0</v>
      </c>
      <c r="I45" s="122">
        <v>0</v>
      </c>
      <c r="J45" s="122">
        <v>0</v>
      </c>
      <c r="K45" s="122">
        <v>0</v>
      </c>
      <c r="L45" s="122">
        <v>107</v>
      </c>
      <c r="M45" s="122">
        <v>0</v>
      </c>
      <c r="N45" s="122">
        <v>0</v>
      </c>
      <c r="O45" s="122">
        <v>0</v>
      </c>
      <c r="P45" s="122">
        <v>0</v>
      </c>
      <c r="Q45" s="122">
        <v>0</v>
      </c>
      <c r="R45" s="122">
        <v>0</v>
      </c>
      <c r="S45" s="122">
        <v>0</v>
      </c>
      <c r="T45" s="200">
        <v>0</v>
      </c>
      <c r="U45" s="193">
        <v>0</v>
      </c>
    </row>
    <row r="46" spans="1:21" x14ac:dyDescent="0.35">
      <c r="A46" s="195" t="s">
        <v>267</v>
      </c>
      <c r="B46" s="195" t="s">
        <v>271</v>
      </c>
      <c r="C46" s="195" t="s">
        <v>100</v>
      </c>
      <c r="D46" s="195" t="s">
        <v>103</v>
      </c>
      <c r="E46" s="195" t="s">
        <v>109</v>
      </c>
      <c r="F46" s="118">
        <v>29000</v>
      </c>
      <c r="G46" s="118">
        <v>0</v>
      </c>
      <c r="H46" s="118">
        <v>0</v>
      </c>
      <c r="I46" s="118">
        <v>0</v>
      </c>
      <c r="J46" s="118">
        <v>0</v>
      </c>
      <c r="K46" s="118">
        <v>0</v>
      </c>
      <c r="L46" s="118">
        <v>0</v>
      </c>
      <c r="M46" s="118">
        <v>0</v>
      </c>
      <c r="N46" s="118">
        <v>110</v>
      </c>
      <c r="O46" s="118">
        <v>9</v>
      </c>
      <c r="P46" s="118">
        <v>12</v>
      </c>
      <c r="Q46" s="118">
        <v>2</v>
      </c>
      <c r="R46" s="118">
        <v>0</v>
      </c>
      <c r="S46" s="118">
        <v>0</v>
      </c>
      <c r="T46" s="120">
        <v>0</v>
      </c>
      <c r="U46" s="193">
        <v>0</v>
      </c>
    </row>
    <row r="47" spans="1:21" x14ac:dyDescent="0.35">
      <c r="A47" s="198" t="s">
        <v>268</v>
      </c>
      <c r="B47" s="198" t="s">
        <v>272</v>
      </c>
      <c r="C47" s="198" t="s">
        <v>100</v>
      </c>
      <c r="D47" s="198" t="s">
        <v>103</v>
      </c>
      <c r="E47" s="198" t="s">
        <v>109</v>
      </c>
      <c r="F47" s="122">
        <v>29000</v>
      </c>
      <c r="G47" s="122">
        <v>0</v>
      </c>
      <c r="H47" s="122">
        <v>0</v>
      </c>
      <c r="I47" s="122">
        <v>0</v>
      </c>
      <c r="J47" s="122">
        <v>0</v>
      </c>
      <c r="K47" s="122">
        <v>0</v>
      </c>
      <c r="L47" s="122">
        <v>0</v>
      </c>
      <c r="M47" s="122">
        <v>0</v>
      </c>
      <c r="N47" s="122">
        <v>218</v>
      </c>
      <c r="O47" s="122">
        <v>19</v>
      </c>
      <c r="P47" s="122">
        <v>24</v>
      </c>
      <c r="Q47" s="122">
        <v>12</v>
      </c>
      <c r="R47" s="122">
        <v>7</v>
      </c>
      <c r="S47" s="122">
        <v>0</v>
      </c>
      <c r="T47" s="200">
        <v>0</v>
      </c>
      <c r="U47" s="193">
        <v>0</v>
      </c>
    </row>
    <row r="48" spans="1:21" x14ac:dyDescent="0.35">
      <c r="A48" s="195" t="s">
        <v>269</v>
      </c>
      <c r="B48" s="195" t="s">
        <v>273</v>
      </c>
      <c r="C48" s="195" t="s">
        <v>100</v>
      </c>
      <c r="D48" s="195" t="s">
        <v>103</v>
      </c>
      <c r="E48" s="195" t="s">
        <v>109</v>
      </c>
      <c r="F48" s="118">
        <v>29000</v>
      </c>
      <c r="G48" s="118">
        <v>0</v>
      </c>
      <c r="H48" s="118">
        <v>0</v>
      </c>
      <c r="I48" s="118">
        <v>0</v>
      </c>
      <c r="J48" s="118">
        <v>0</v>
      </c>
      <c r="K48" s="118">
        <v>0</v>
      </c>
      <c r="L48" s="118">
        <v>0</v>
      </c>
      <c r="M48" s="118">
        <v>0</v>
      </c>
      <c r="N48" s="118">
        <v>68</v>
      </c>
      <c r="O48" s="118">
        <v>10</v>
      </c>
      <c r="P48" s="118">
        <v>7</v>
      </c>
      <c r="Q48" s="118">
        <v>2</v>
      </c>
      <c r="R48" s="118">
        <v>6</v>
      </c>
      <c r="S48" s="118">
        <v>0</v>
      </c>
      <c r="T48" s="120">
        <v>0</v>
      </c>
      <c r="U48" s="193">
        <v>0</v>
      </c>
    </row>
    <row r="49" spans="1:47" x14ac:dyDescent="0.35">
      <c r="A49" s="198" t="s">
        <v>270</v>
      </c>
      <c r="B49" s="198" t="s">
        <v>274</v>
      </c>
      <c r="C49" s="198" t="s">
        <v>100</v>
      </c>
      <c r="D49" s="198" t="s">
        <v>103</v>
      </c>
      <c r="E49" s="198" t="s">
        <v>109</v>
      </c>
      <c r="F49" s="122">
        <v>29000</v>
      </c>
      <c r="G49" s="122">
        <v>0</v>
      </c>
      <c r="H49" s="122">
        <v>0</v>
      </c>
      <c r="I49" s="122">
        <v>0</v>
      </c>
      <c r="J49" s="122">
        <v>0</v>
      </c>
      <c r="K49" s="122">
        <v>0</v>
      </c>
      <c r="L49" s="122">
        <v>0</v>
      </c>
      <c r="M49" s="122">
        <v>0</v>
      </c>
      <c r="N49" s="122">
        <v>29</v>
      </c>
      <c r="O49" s="122">
        <v>6</v>
      </c>
      <c r="P49" s="122">
        <v>2</v>
      </c>
      <c r="Q49" s="122">
        <v>0</v>
      </c>
      <c r="R49" s="122">
        <v>3</v>
      </c>
      <c r="S49" s="122">
        <v>0</v>
      </c>
      <c r="T49" s="200">
        <v>0</v>
      </c>
      <c r="U49" s="193">
        <v>0</v>
      </c>
    </row>
    <row r="50" spans="1:47" ht="15.5" x14ac:dyDescent="0.35">
      <c r="A50" s="195" t="s">
        <v>409</v>
      </c>
      <c r="B50" s="195" t="s">
        <v>410</v>
      </c>
      <c r="C50" s="195" t="s">
        <v>100</v>
      </c>
      <c r="D50" s="195" t="s">
        <v>103</v>
      </c>
      <c r="E50" s="195" t="s">
        <v>109</v>
      </c>
      <c r="F50" s="119">
        <v>42481</v>
      </c>
      <c r="G50" s="118">
        <v>0</v>
      </c>
      <c r="H50" s="118">
        <v>0</v>
      </c>
      <c r="I50" s="118">
        <v>0</v>
      </c>
      <c r="J50" s="118">
        <v>0</v>
      </c>
      <c r="K50" s="118">
        <v>0</v>
      </c>
      <c r="L50" s="118">
        <v>0</v>
      </c>
      <c r="M50" s="118">
        <v>0</v>
      </c>
      <c r="N50" s="118">
        <v>0</v>
      </c>
      <c r="O50" s="118">
        <v>0</v>
      </c>
      <c r="P50" s="118">
        <v>0</v>
      </c>
      <c r="Q50" s="118">
        <v>0</v>
      </c>
      <c r="R50" s="118">
        <v>35</v>
      </c>
      <c r="S50" s="118">
        <v>4</v>
      </c>
      <c r="T50" s="120">
        <v>0</v>
      </c>
      <c r="U50" s="193">
        <v>0</v>
      </c>
    </row>
    <row r="51" spans="1:47" ht="15.5" x14ac:dyDescent="0.35">
      <c r="A51" s="198" t="s">
        <v>411</v>
      </c>
      <c r="B51" s="198" t="s">
        <v>412</v>
      </c>
      <c r="C51" s="198" t="s">
        <v>100</v>
      </c>
      <c r="D51" s="198" t="s">
        <v>103</v>
      </c>
      <c r="E51" s="198" t="s">
        <v>109</v>
      </c>
      <c r="F51" s="123">
        <v>42481</v>
      </c>
      <c r="G51" s="122">
        <v>0</v>
      </c>
      <c r="H51" s="122">
        <v>0</v>
      </c>
      <c r="I51" s="122">
        <v>0</v>
      </c>
      <c r="J51" s="122">
        <v>0</v>
      </c>
      <c r="K51" s="122">
        <v>0</v>
      </c>
      <c r="L51" s="122">
        <v>0</v>
      </c>
      <c r="M51" s="122">
        <v>0</v>
      </c>
      <c r="N51" s="122">
        <v>0</v>
      </c>
      <c r="O51" s="122">
        <v>0</v>
      </c>
      <c r="P51" s="122">
        <v>0</v>
      </c>
      <c r="Q51" s="122">
        <v>0</v>
      </c>
      <c r="R51" s="122">
        <v>45</v>
      </c>
      <c r="S51" s="122">
        <v>5</v>
      </c>
      <c r="T51" s="200">
        <v>0</v>
      </c>
      <c r="U51" s="193">
        <v>0</v>
      </c>
    </row>
    <row r="52" spans="1:47" ht="15.5" x14ac:dyDescent="0.35">
      <c r="A52" s="195" t="s">
        <v>411</v>
      </c>
      <c r="B52" s="195" t="s">
        <v>412</v>
      </c>
      <c r="C52" s="195" t="s">
        <v>100</v>
      </c>
      <c r="D52" s="195" t="s">
        <v>103</v>
      </c>
      <c r="E52" s="195" t="s">
        <v>109</v>
      </c>
      <c r="F52" s="119">
        <v>42480</v>
      </c>
      <c r="G52" s="118">
        <v>0</v>
      </c>
      <c r="H52" s="118">
        <v>0</v>
      </c>
      <c r="I52" s="118">
        <v>0</v>
      </c>
      <c r="J52" s="118">
        <v>0</v>
      </c>
      <c r="K52" s="118">
        <v>0</v>
      </c>
      <c r="L52" s="118">
        <v>0</v>
      </c>
      <c r="M52" s="118">
        <v>0</v>
      </c>
      <c r="N52" s="118">
        <v>0</v>
      </c>
      <c r="O52" s="118">
        <v>0</v>
      </c>
      <c r="P52" s="118">
        <v>0</v>
      </c>
      <c r="Q52" s="118">
        <v>0</v>
      </c>
      <c r="R52" s="118">
        <v>2</v>
      </c>
      <c r="S52" s="118">
        <v>0</v>
      </c>
      <c r="T52" s="120">
        <v>0</v>
      </c>
      <c r="U52" s="193">
        <v>0</v>
      </c>
    </row>
    <row r="53" spans="1:47" ht="15.5" x14ac:dyDescent="0.35">
      <c r="A53" s="198" t="s">
        <v>413</v>
      </c>
      <c r="B53" s="198" t="s">
        <v>414</v>
      </c>
      <c r="C53" s="198" t="s">
        <v>100</v>
      </c>
      <c r="D53" s="198" t="s">
        <v>103</v>
      </c>
      <c r="E53" s="198" t="s">
        <v>109</v>
      </c>
      <c r="F53" s="123">
        <v>48428</v>
      </c>
      <c r="G53" s="122">
        <v>0</v>
      </c>
      <c r="H53" s="122">
        <v>0</v>
      </c>
      <c r="I53" s="122">
        <v>0</v>
      </c>
      <c r="J53" s="122">
        <v>0</v>
      </c>
      <c r="K53" s="122">
        <v>0</v>
      </c>
      <c r="L53" s="122">
        <v>0</v>
      </c>
      <c r="M53" s="122">
        <v>0</v>
      </c>
      <c r="N53" s="122">
        <v>0</v>
      </c>
      <c r="O53" s="122">
        <v>0</v>
      </c>
      <c r="P53" s="122">
        <v>0</v>
      </c>
      <c r="Q53" s="122">
        <v>0</v>
      </c>
      <c r="R53" s="122">
        <v>123</v>
      </c>
      <c r="S53" s="122">
        <v>18</v>
      </c>
      <c r="T53" s="200">
        <v>0</v>
      </c>
      <c r="U53" s="193">
        <v>0</v>
      </c>
    </row>
    <row r="54" spans="1:47" ht="15.5" x14ac:dyDescent="0.35">
      <c r="A54" s="132" t="s">
        <v>459</v>
      </c>
      <c r="B54" s="132" t="s">
        <v>460</v>
      </c>
      <c r="C54" s="132" t="s">
        <v>100</v>
      </c>
      <c r="D54" s="132" t="s">
        <v>103</v>
      </c>
      <c r="E54" s="132" t="s">
        <v>109</v>
      </c>
      <c r="F54" s="269">
        <v>42481</v>
      </c>
      <c r="G54" s="118">
        <v>0</v>
      </c>
      <c r="H54" s="118">
        <v>0</v>
      </c>
      <c r="I54" s="118">
        <v>0</v>
      </c>
      <c r="J54" s="118">
        <v>0</v>
      </c>
      <c r="K54" s="118">
        <v>0</v>
      </c>
      <c r="L54" s="118">
        <v>0</v>
      </c>
      <c r="M54" s="118">
        <v>0</v>
      </c>
      <c r="N54" s="118">
        <v>0</v>
      </c>
      <c r="O54" s="118">
        <v>0</v>
      </c>
      <c r="P54" s="118">
        <v>0</v>
      </c>
      <c r="Q54" s="118">
        <v>0</v>
      </c>
      <c r="R54" s="118">
        <v>0</v>
      </c>
      <c r="S54" s="118">
        <v>0</v>
      </c>
      <c r="T54" s="120">
        <v>18</v>
      </c>
      <c r="U54" s="193">
        <v>72</v>
      </c>
    </row>
    <row r="55" spans="1:47" x14ac:dyDescent="0.35">
      <c r="A55" s="241" t="s">
        <v>209</v>
      </c>
      <c r="B55" s="241" t="s">
        <v>210</v>
      </c>
      <c r="C55" s="241" t="s">
        <v>211</v>
      </c>
      <c r="D55" s="241" t="s">
        <v>212</v>
      </c>
      <c r="E55" s="241" t="s">
        <v>109</v>
      </c>
      <c r="F55" s="82">
        <v>0</v>
      </c>
      <c r="G55" s="82">
        <v>0</v>
      </c>
      <c r="H55" s="82">
        <v>190</v>
      </c>
      <c r="I55" s="82">
        <v>269</v>
      </c>
      <c r="J55" s="82">
        <v>288</v>
      </c>
      <c r="K55" s="82">
        <v>22</v>
      </c>
      <c r="L55" s="82">
        <v>10</v>
      </c>
      <c r="M55" s="82">
        <v>30</v>
      </c>
      <c r="N55" s="82">
        <v>52</v>
      </c>
      <c r="O55" s="82">
        <v>19</v>
      </c>
      <c r="P55" s="82">
        <v>30</v>
      </c>
      <c r="Q55" s="82">
        <v>0</v>
      </c>
      <c r="R55" s="82">
        <v>0</v>
      </c>
      <c r="S55" s="82">
        <v>0</v>
      </c>
      <c r="T55" s="248">
        <v>0</v>
      </c>
      <c r="U55" s="193">
        <v>155</v>
      </c>
    </row>
    <row r="56" spans="1:47" x14ac:dyDescent="0.35">
      <c r="F56" s="169"/>
      <c r="G56" s="59"/>
      <c r="H56" s="59"/>
      <c r="I56" s="59"/>
      <c r="J56" s="59"/>
      <c r="K56" s="59"/>
      <c r="L56" s="59"/>
      <c r="M56" s="59"/>
      <c r="N56" s="66"/>
      <c r="O56" s="59"/>
      <c r="P56" s="59"/>
      <c r="Q56" s="59"/>
      <c r="R56" s="59"/>
      <c r="S56" s="59"/>
      <c r="T56" s="59"/>
    </row>
    <row r="57" spans="1:47" x14ac:dyDescent="0.35">
      <c r="F57" s="169"/>
      <c r="G57" s="59"/>
      <c r="H57" s="59"/>
      <c r="I57" s="59"/>
      <c r="J57" s="59"/>
      <c r="K57" s="59"/>
      <c r="L57" s="59"/>
      <c r="M57" s="59"/>
      <c r="N57" s="66"/>
      <c r="O57" s="59"/>
      <c r="P57" s="59"/>
      <c r="Q57" s="59"/>
      <c r="R57" s="59"/>
      <c r="S57" s="59"/>
      <c r="T57" s="59"/>
    </row>
    <row r="58" spans="1:47" x14ac:dyDescent="0.35">
      <c r="F58" s="169"/>
      <c r="G58" s="59"/>
      <c r="H58" s="59"/>
      <c r="I58" s="59"/>
      <c r="J58" s="59"/>
      <c r="K58" s="59"/>
      <c r="L58" s="59"/>
      <c r="M58" s="59"/>
      <c r="N58" s="66"/>
      <c r="O58" s="59"/>
      <c r="P58" s="59"/>
      <c r="Q58" s="59"/>
      <c r="R58" s="59"/>
      <c r="S58" s="59"/>
      <c r="T58" s="59"/>
    </row>
    <row r="59" spans="1:47" x14ac:dyDescent="0.35">
      <c r="A59" s="498"/>
      <c r="B59" s="498"/>
      <c r="C59" s="498"/>
      <c r="D59" s="498"/>
      <c r="E59" s="498"/>
      <c r="F59" s="498"/>
      <c r="Q59" s="177" t="s">
        <v>362</v>
      </c>
      <c r="R59" s="177" t="s">
        <v>363</v>
      </c>
      <c r="S59" s="177" t="s">
        <v>364</v>
      </c>
      <c r="T59" s="178" t="s">
        <v>453</v>
      </c>
      <c r="U59" s="89" t="s">
        <v>504</v>
      </c>
    </row>
    <row r="60" spans="1:47" x14ac:dyDescent="0.35">
      <c r="A60" s="494" t="s">
        <v>386</v>
      </c>
      <c r="B60" s="494"/>
      <c r="C60" s="494"/>
      <c r="D60" s="494"/>
      <c r="E60" s="494"/>
      <c r="F60" s="494"/>
      <c r="Q60" s="90">
        <v>432</v>
      </c>
      <c r="R60" s="90">
        <v>448</v>
      </c>
      <c r="S60" s="90">
        <v>403</v>
      </c>
      <c r="T60" s="90">
        <v>328</v>
      </c>
      <c r="U60" s="75">
        <v>294</v>
      </c>
    </row>
    <row r="61" spans="1:47" x14ac:dyDescent="0.35">
      <c r="A61" s="494" t="s">
        <v>387</v>
      </c>
      <c r="B61" s="494"/>
      <c r="C61" s="494"/>
      <c r="D61" s="494"/>
      <c r="E61" s="494"/>
      <c r="F61" s="494"/>
      <c r="Q61" s="70">
        <v>55787528</v>
      </c>
      <c r="R61" s="70">
        <v>48946502</v>
      </c>
      <c r="S61" s="70">
        <v>48527409</v>
      </c>
      <c r="T61" s="70">
        <v>39891220</v>
      </c>
      <c r="U61" s="298">
        <v>37023576</v>
      </c>
    </row>
    <row r="62" spans="1:47" x14ac:dyDescent="0.35">
      <c r="A62" s="498" t="s">
        <v>462</v>
      </c>
      <c r="B62" s="498"/>
      <c r="C62" s="498"/>
      <c r="D62" s="498"/>
      <c r="E62" s="498"/>
      <c r="F62" s="498"/>
      <c r="Q62" s="90">
        <f>SUMPRODUCT(F30:F55, Q30:Q55)</f>
        <v>1829000</v>
      </c>
      <c r="R62" s="90">
        <f>SUMPRODUCT(F50:F54, R50:R54)</f>
        <v>9440084</v>
      </c>
      <c r="S62" s="90">
        <f>SUMPRODUCT(F50:F54, S50:S54)</f>
        <v>1254033</v>
      </c>
      <c r="T62" s="90">
        <f>SUMPRODUCT(F50:F54, T50:T54)</f>
        <v>764658</v>
      </c>
      <c r="U62" s="75">
        <f>SUMPRODUCT(F50:F54, U50:U54)</f>
        <v>3058632</v>
      </c>
    </row>
    <row r="63" spans="1:47" x14ac:dyDescent="0.35">
      <c r="A63" s="501" t="s">
        <v>468</v>
      </c>
      <c r="B63" s="501"/>
      <c r="C63" s="501"/>
      <c r="D63" s="501"/>
      <c r="E63" s="501"/>
      <c r="F63" s="501"/>
      <c r="Q63" s="90">
        <f>SUMPRODUCT(F44:F44, Q44:Q44)+SUMPRODUCT(F47:F47, Q47:Q47)</f>
        <v>1118000</v>
      </c>
      <c r="R63" s="90">
        <f>SUMPRODUCT(F44:F44, R44:R44)+SUMPRODUCT(F47:F47, R47:R47)</f>
        <v>798000</v>
      </c>
      <c r="S63" s="90">
        <f>SUMPRODUCT(F44:F44, S44:S44)+SUMPRODUCT(F47:F47, S47:S47)</f>
        <v>980000</v>
      </c>
      <c r="T63" s="90">
        <f>SUMPRODUCT(F44:F44, T44:T44)+SUMPRODUCT(F47:F47, T47:T47)</f>
        <v>875000</v>
      </c>
      <c r="U63" s="75">
        <f>SUMPRODUCT(F44:F44, U44:U44)+SUMPRODUCT(F47:F47, U47:U47)</f>
        <v>560000</v>
      </c>
    </row>
    <row r="64" spans="1:47" x14ac:dyDescent="0.35">
      <c r="AG64" s="145" t="s">
        <v>388</v>
      </c>
      <c r="AH64" s="145" t="s">
        <v>451</v>
      </c>
      <c r="AI64" s="145" t="s">
        <v>452</v>
      </c>
      <c r="AJ64" s="145" t="s">
        <v>388</v>
      </c>
      <c r="AK64" s="145" t="s">
        <v>451</v>
      </c>
      <c r="AL64" s="145" t="s">
        <v>452</v>
      </c>
      <c r="AM64" s="145" t="s">
        <v>388</v>
      </c>
      <c r="AN64" s="145" t="s">
        <v>451</v>
      </c>
      <c r="AO64" s="145" t="s">
        <v>452</v>
      </c>
      <c r="AP64" s="145" t="s">
        <v>388</v>
      </c>
      <c r="AQ64" s="145" t="s">
        <v>451</v>
      </c>
      <c r="AR64" s="145" t="s">
        <v>452</v>
      </c>
      <c r="AS64" s="145" t="s">
        <v>388</v>
      </c>
      <c r="AT64" s="145" t="s">
        <v>451</v>
      </c>
      <c r="AU64" s="145" t="s">
        <v>452</v>
      </c>
    </row>
    <row r="65" spans="1:47" x14ac:dyDescent="0.35">
      <c r="A65" s="105" t="s">
        <v>0</v>
      </c>
      <c r="B65" s="105" t="s">
        <v>437</v>
      </c>
      <c r="C65" s="105" t="s">
        <v>2</v>
      </c>
      <c r="D65" s="105" t="s">
        <v>3</v>
      </c>
      <c r="E65" s="105" t="s">
        <v>4</v>
      </c>
      <c r="F65" s="105" t="s">
        <v>115</v>
      </c>
      <c r="G65" s="107" t="s">
        <v>105</v>
      </c>
      <c r="H65" s="107" t="s">
        <v>106</v>
      </c>
      <c r="I65" s="107" t="s">
        <v>107</v>
      </c>
      <c r="J65" s="107" t="s">
        <v>399</v>
      </c>
      <c r="K65" s="107" t="s">
        <v>400</v>
      </c>
      <c r="L65" s="108" t="s">
        <v>114</v>
      </c>
      <c r="M65" s="108" t="s">
        <v>7</v>
      </c>
      <c r="N65" s="108" t="s">
        <v>6</v>
      </c>
      <c r="O65" s="108" t="s">
        <v>135</v>
      </c>
      <c r="P65" s="108" t="s">
        <v>5</v>
      </c>
      <c r="Q65" s="108" t="s">
        <v>8</v>
      </c>
      <c r="R65" s="108" t="s">
        <v>9</v>
      </c>
      <c r="S65" s="108" t="s">
        <v>10</v>
      </c>
      <c r="T65" s="108" t="s">
        <v>11</v>
      </c>
      <c r="U65" s="108" t="s">
        <v>12</v>
      </c>
      <c r="V65" s="108" t="s">
        <v>13</v>
      </c>
      <c r="W65" s="108" t="s">
        <v>14</v>
      </c>
      <c r="X65" s="108" t="s">
        <v>144</v>
      </c>
      <c r="Y65" s="108" t="s">
        <v>213</v>
      </c>
      <c r="Z65" s="108" t="s">
        <v>294</v>
      </c>
      <c r="AA65" s="111" t="s">
        <v>295</v>
      </c>
      <c r="AB65" s="112" t="s">
        <v>247</v>
      </c>
      <c r="AC65" s="112" t="s">
        <v>237</v>
      </c>
      <c r="AD65" s="113" t="s">
        <v>296</v>
      </c>
      <c r="AE65" s="113" t="s">
        <v>297</v>
      </c>
      <c r="AF65" s="114" t="s">
        <v>298</v>
      </c>
      <c r="AG65" s="110" t="s">
        <v>362</v>
      </c>
      <c r="AH65" s="110" t="s">
        <v>403</v>
      </c>
      <c r="AI65" s="110" t="s">
        <v>404</v>
      </c>
      <c r="AJ65" s="110" t="s">
        <v>363</v>
      </c>
      <c r="AK65" s="110" t="s">
        <v>405</v>
      </c>
      <c r="AL65" s="110" t="s">
        <v>406</v>
      </c>
      <c r="AM65" s="110" t="s">
        <v>364</v>
      </c>
      <c r="AN65" s="109" t="s">
        <v>407</v>
      </c>
      <c r="AO65" s="115" t="s">
        <v>408</v>
      </c>
      <c r="AP65" s="116" t="s">
        <v>453</v>
      </c>
      <c r="AQ65" s="116" t="s">
        <v>454</v>
      </c>
      <c r="AR65" s="202" t="s">
        <v>455</v>
      </c>
      <c r="AS65" s="75" t="s">
        <v>504</v>
      </c>
      <c r="AT65" s="75" t="s">
        <v>505</v>
      </c>
      <c r="AU65" s="75" t="s">
        <v>506</v>
      </c>
    </row>
    <row r="66" spans="1:47" ht="15.5" x14ac:dyDescent="0.35">
      <c r="A66" s="132" t="s">
        <v>440</v>
      </c>
      <c r="B66" s="132" t="s">
        <v>172</v>
      </c>
      <c r="C66" s="132" t="s">
        <v>100</v>
      </c>
      <c r="D66" s="132" t="s">
        <v>103</v>
      </c>
      <c r="E66" s="118"/>
      <c r="F66" s="119">
        <v>35000</v>
      </c>
      <c r="G66" s="118"/>
      <c r="H66" s="118"/>
      <c r="I66" s="118"/>
      <c r="J66" s="118"/>
      <c r="K66" s="118"/>
      <c r="L66" s="118"/>
      <c r="M66" s="118"/>
      <c r="N66" s="118"/>
      <c r="O66" s="118"/>
      <c r="P66" s="118"/>
      <c r="Q66" s="118"/>
      <c r="R66" s="118"/>
      <c r="S66" s="118"/>
      <c r="T66" s="118"/>
      <c r="U66" s="118"/>
      <c r="V66" s="118"/>
      <c r="W66" s="118"/>
      <c r="X66" s="118"/>
      <c r="Y66" s="118"/>
      <c r="Z66" s="118"/>
      <c r="AA66" s="118"/>
      <c r="AB66" s="118"/>
      <c r="AC66" s="118"/>
      <c r="AD66" s="118"/>
      <c r="AE66" s="118"/>
      <c r="AF66" s="118"/>
      <c r="AG66" s="119">
        <v>17</v>
      </c>
      <c r="AH66" s="118">
        <f t="shared" ref="AH66:AH72" si="0">ROUND(((AG66/$AG$74)*100),2)</f>
        <v>3.94</v>
      </c>
      <c r="AI66" s="118">
        <f>ROUND((((AG66*F66)/$AG$75)*100),2)</f>
        <v>1.07</v>
      </c>
      <c r="AJ66" s="118">
        <v>5</v>
      </c>
      <c r="AK66" s="118">
        <f t="shared" ref="AK66:AK72" si="1">ROUND(((AJ66/$AJ$74)*100),2)</f>
        <v>1.1200000000000001</v>
      </c>
      <c r="AL66" s="118">
        <f>ROUND((((AJ66*F66)/$AJ$75)*100),2)</f>
        <v>0.36</v>
      </c>
      <c r="AM66" s="118">
        <v>24</v>
      </c>
      <c r="AN66" s="118">
        <f t="shared" ref="AN66:AN72" si="2">ROUND(((AM66/$AM$74)*100),2)</f>
        <v>5.96</v>
      </c>
      <c r="AO66" s="118">
        <f>ROUND((((AM66*F66)/$AM$75)*100),2)</f>
        <v>1.73</v>
      </c>
      <c r="AP66" s="118">
        <v>17</v>
      </c>
      <c r="AQ66" s="118">
        <f t="shared" ref="AQ66:AQ72" si="3">ROUND(((AP66/$AP$74)*100),2)</f>
        <v>5.18</v>
      </c>
      <c r="AR66" s="120">
        <f>ROUND((((AP66*F66)/$AP$75)*100),2)</f>
        <v>1.49</v>
      </c>
      <c r="AS66" s="75">
        <v>26</v>
      </c>
      <c r="AT66" s="75">
        <f t="shared" ref="AT66:AT72" si="4">ROUND(((AS66/$AS$74)*100),2)</f>
        <v>8.84</v>
      </c>
      <c r="AU66" s="75">
        <f>ROUND((((AS66*F66)/$AS$75)*100),2)</f>
        <v>2.46</v>
      </c>
    </row>
    <row r="67" spans="1:47" ht="15.5" x14ac:dyDescent="0.35">
      <c r="A67" s="130" t="s">
        <v>441</v>
      </c>
      <c r="B67" s="130" t="s">
        <v>489</v>
      </c>
      <c r="C67" s="130" t="s">
        <v>100</v>
      </c>
      <c r="D67" s="130" t="s">
        <v>103</v>
      </c>
      <c r="E67" s="122"/>
      <c r="F67" s="123"/>
      <c r="G67" s="122"/>
      <c r="H67" s="122"/>
      <c r="I67" s="122"/>
      <c r="J67" s="122"/>
      <c r="K67" s="122"/>
      <c r="L67" s="122"/>
      <c r="M67" s="122"/>
      <c r="N67" s="122"/>
      <c r="O67" s="122"/>
      <c r="P67" s="122"/>
      <c r="Q67" s="122"/>
      <c r="R67" s="122"/>
      <c r="S67" s="122"/>
      <c r="T67" s="122"/>
      <c r="U67" s="122"/>
      <c r="V67" s="122"/>
      <c r="W67" s="122"/>
      <c r="X67" s="122"/>
      <c r="Y67" s="122"/>
      <c r="Z67" s="122"/>
      <c r="AA67" s="122"/>
      <c r="AB67" s="122"/>
      <c r="AC67" s="122"/>
      <c r="AD67" s="122"/>
      <c r="AE67" s="122"/>
      <c r="AF67" s="122"/>
      <c r="AG67" s="123">
        <v>34</v>
      </c>
      <c r="AH67" s="122">
        <f t="shared" si="0"/>
        <v>7.87</v>
      </c>
      <c r="AI67" s="118">
        <f>ROUND((((Q63)/$AG$75)*100),2)</f>
        <v>2</v>
      </c>
      <c r="AJ67" s="122">
        <v>24</v>
      </c>
      <c r="AK67" s="118">
        <f t="shared" si="1"/>
        <v>5.36</v>
      </c>
      <c r="AL67" s="118">
        <f>ROUND((((R63)/$AJ$75)*100),2)</f>
        <v>1.63</v>
      </c>
      <c r="AM67" s="122">
        <v>28</v>
      </c>
      <c r="AN67" s="118">
        <f t="shared" si="2"/>
        <v>6.95</v>
      </c>
      <c r="AO67" s="118">
        <f>ROUND((((S63)/$AM$75)*100),2)</f>
        <v>2.02</v>
      </c>
      <c r="AP67" s="122">
        <v>25</v>
      </c>
      <c r="AQ67" s="118">
        <f t="shared" si="3"/>
        <v>7.62</v>
      </c>
      <c r="AR67" s="120">
        <f>ROUND((((T63)/$AP$75)*100),2)</f>
        <v>2.19</v>
      </c>
      <c r="AS67" s="75">
        <v>16</v>
      </c>
      <c r="AT67" s="75">
        <f t="shared" si="4"/>
        <v>5.44</v>
      </c>
      <c r="AU67" s="75">
        <f>ROUND((((U63)/$AS$75)*100),2)</f>
        <v>1.51</v>
      </c>
    </row>
    <row r="68" spans="1:47" ht="15.5" x14ac:dyDescent="0.35">
      <c r="A68" s="132" t="s">
        <v>409</v>
      </c>
      <c r="B68" s="132" t="s">
        <v>461</v>
      </c>
      <c r="C68" s="132" t="s">
        <v>100</v>
      </c>
      <c r="D68" s="132" t="s">
        <v>103</v>
      </c>
      <c r="E68" s="118"/>
      <c r="F68" s="119"/>
      <c r="G68" s="118"/>
      <c r="H68" s="118"/>
      <c r="I68" s="118"/>
      <c r="J68" s="118"/>
      <c r="K68" s="118"/>
      <c r="L68" s="118"/>
      <c r="M68" s="118"/>
      <c r="N68" s="118"/>
      <c r="O68" s="118"/>
      <c r="P68" s="118"/>
      <c r="Q68" s="118"/>
      <c r="R68" s="118"/>
      <c r="S68" s="118"/>
      <c r="T68" s="118"/>
      <c r="U68" s="118"/>
      <c r="V68" s="118"/>
      <c r="W68" s="118"/>
      <c r="X68" s="118"/>
      <c r="Y68" s="118"/>
      <c r="Z68" s="118"/>
      <c r="AA68" s="118"/>
      <c r="AB68" s="118"/>
      <c r="AC68" s="118"/>
      <c r="AD68" s="118"/>
      <c r="AE68" s="118"/>
      <c r="AF68" s="118"/>
      <c r="AG68" s="119"/>
      <c r="AH68" s="118">
        <f t="shared" si="0"/>
        <v>0</v>
      </c>
      <c r="AI68" s="118">
        <f>ROUND((((AG68*F68)/$AG$75)*100),2)</f>
        <v>0</v>
      </c>
      <c r="AJ68" s="118">
        <v>205</v>
      </c>
      <c r="AK68" s="118">
        <f t="shared" si="1"/>
        <v>45.76</v>
      </c>
      <c r="AL68" s="118">
        <f>ROUND((((R62)/$AJ$75)*100),2)</f>
        <v>19.29</v>
      </c>
      <c r="AM68" s="118">
        <v>27</v>
      </c>
      <c r="AN68" s="118">
        <f t="shared" si="2"/>
        <v>6.7</v>
      </c>
      <c r="AO68" s="118">
        <f>ROUND((((S62)/$AM$75)*100),2)</f>
        <v>2.58</v>
      </c>
      <c r="AP68" s="118">
        <v>18</v>
      </c>
      <c r="AQ68" s="118">
        <f t="shared" si="3"/>
        <v>5.49</v>
      </c>
      <c r="AR68" s="120">
        <f>ROUND((((T62)/$AP$75)*100),2)</f>
        <v>1.92</v>
      </c>
      <c r="AS68" s="75">
        <v>72</v>
      </c>
      <c r="AT68" s="75">
        <f t="shared" si="4"/>
        <v>24.49</v>
      </c>
      <c r="AU68" s="75">
        <f>ROUND((((U62)/$AS$75)*100),2)</f>
        <v>8.26</v>
      </c>
    </row>
    <row r="69" spans="1:47" ht="15.5" x14ac:dyDescent="0.35">
      <c r="A69" s="130" t="s">
        <v>267</v>
      </c>
      <c r="B69" s="130" t="s">
        <v>271</v>
      </c>
      <c r="C69" s="130" t="s">
        <v>100</v>
      </c>
      <c r="D69" s="130" t="s">
        <v>103</v>
      </c>
      <c r="E69" s="130" t="s">
        <v>109</v>
      </c>
      <c r="F69" s="130">
        <v>29000</v>
      </c>
      <c r="G69" s="118"/>
      <c r="H69" s="118"/>
      <c r="I69" s="118"/>
      <c r="J69" s="118"/>
      <c r="K69" s="118"/>
      <c r="L69" s="118"/>
      <c r="M69" s="118"/>
      <c r="N69" s="118"/>
      <c r="O69" s="118"/>
      <c r="P69" s="118"/>
      <c r="Q69" s="118"/>
      <c r="R69" s="118"/>
      <c r="S69" s="118"/>
      <c r="T69" s="118"/>
      <c r="U69" s="118"/>
      <c r="V69" s="118"/>
      <c r="W69" s="118"/>
      <c r="X69" s="118"/>
      <c r="Y69" s="118"/>
      <c r="Z69" s="118"/>
      <c r="AA69" s="118"/>
      <c r="AB69" s="118"/>
      <c r="AC69" s="118"/>
      <c r="AD69" s="118"/>
      <c r="AE69" s="118"/>
      <c r="AF69" s="118"/>
      <c r="AG69" s="119">
        <v>2</v>
      </c>
      <c r="AH69" s="122">
        <f t="shared" si="0"/>
        <v>0.46</v>
      </c>
      <c r="AI69" s="118">
        <f>ROUND((((AG69*F69)/$AG$75)*100),2)</f>
        <v>0.1</v>
      </c>
      <c r="AJ69" s="118"/>
      <c r="AK69" s="118">
        <f t="shared" si="1"/>
        <v>0</v>
      </c>
      <c r="AL69" s="118">
        <f>ROUND((((AJ69*F69)/$AJ$75)*100),2)</f>
        <v>0</v>
      </c>
      <c r="AM69" s="118">
        <v>0</v>
      </c>
      <c r="AN69" s="118">
        <f t="shared" si="2"/>
        <v>0</v>
      </c>
      <c r="AO69" s="118">
        <f>ROUND((((AM69*F69)/$AM$75)*100),2)</f>
        <v>0</v>
      </c>
      <c r="AP69" s="118">
        <v>0</v>
      </c>
      <c r="AQ69" s="118">
        <f t="shared" si="3"/>
        <v>0</v>
      </c>
      <c r="AR69" s="120">
        <f>ROUND((((AP69*F69)/$AP$75)*100),2)</f>
        <v>0</v>
      </c>
      <c r="AT69" s="75">
        <f t="shared" si="4"/>
        <v>0</v>
      </c>
      <c r="AU69" s="75">
        <f>ROUND((((AS69*F69)/$AS$75)*100),2)</f>
        <v>0</v>
      </c>
    </row>
    <row r="70" spans="1:47" ht="15.5" x14ac:dyDescent="0.35">
      <c r="A70" s="132" t="s">
        <v>463</v>
      </c>
      <c r="B70" s="132" t="s">
        <v>464</v>
      </c>
      <c r="C70" s="132" t="s">
        <v>100</v>
      </c>
      <c r="D70" s="132" t="s">
        <v>103</v>
      </c>
      <c r="E70" s="118"/>
      <c r="F70" s="119">
        <v>29000</v>
      </c>
      <c r="G70" s="118"/>
      <c r="H70" s="118"/>
      <c r="I70" s="118"/>
      <c r="J70" s="118"/>
      <c r="K70" s="118"/>
      <c r="L70" s="118"/>
      <c r="M70" s="118"/>
      <c r="N70" s="118"/>
      <c r="O70" s="118"/>
      <c r="P70" s="118"/>
      <c r="Q70" s="118"/>
      <c r="R70" s="118"/>
      <c r="S70" s="118"/>
      <c r="T70" s="118"/>
      <c r="U70" s="118"/>
      <c r="V70" s="118"/>
      <c r="W70" s="118"/>
      <c r="X70" s="118"/>
      <c r="Y70" s="118"/>
      <c r="Z70" s="118"/>
      <c r="AA70" s="118"/>
      <c r="AB70" s="118"/>
      <c r="AC70" s="118"/>
      <c r="AD70" s="118"/>
      <c r="AE70" s="118"/>
      <c r="AF70" s="118"/>
      <c r="AG70" s="119">
        <v>2</v>
      </c>
      <c r="AH70" s="118">
        <f t="shared" si="0"/>
        <v>0.46</v>
      </c>
      <c r="AI70" s="118">
        <f>ROUND((((AG70*F70)/$AG$75)*100),2)</f>
        <v>0.1</v>
      </c>
      <c r="AJ70" s="118">
        <v>9</v>
      </c>
      <c r="AK70" s="118">
        <f t="shared" si="1"/>
        <v>2.0099999999999998</v>
      </c>
      <c r="AL70" s="118">
        <f>ROUND((((AJ70*F70)/$AJ$75)*100),2)</f>
        <v>0.53</v>
      </c>
      <c r="AM70" s="118">
        <v>0</v>
      </c>
      <c r="AN70" s="118">
        <f t="shared" si="2"/>
        <v>0</v>
      </c>
      <c r="AO70" s="118">
        <f>ROUND((((AM70*F70)/$AM$75)*100),2)</f>
        <v>0</v>
      </c>
      <c r="AP70" s="118">
        <v>0</v>
      </c>
      <c r="AQ70" s="118">
        <f t="shared" si="3"/>
        <v>0</v>
      </c>
      <c r="AR70" s="120">
        <f>ROUND((((AP70*F70)/$AP$75)*100),2)</f>
        <v>0</v>
      </c>
      <c r="AT70" s="75">
        <f t="shared" si="4"/>
        <v>0</v>
      </c>
      <c r="AU70" s="75">
        <f>ROUND((((AS70*F70)/$AS$75)*100),2)</f>
        <v>0</v>
      </c>
    </row>
    <row r="71" spans="1:47" ht="15.5" x14ac:dyDescent="0.35">
      <c r="A71" s="256"/>
      <c r="B71" s="256"/>
      <c r="C71" s="256"/>
      <c r="D71" s="256"/>
      <c r="E71" s="118"/>
      <c r="F71" s="119"/>
      <c r="G71" s="118"/>
      <c r="H71" s="118"/>
      <c r="I71" s="118"/>
      <c r="J71" s="118"/>
      <c r="K71" s="118"/>
      <c r="L71" s="118"/>
      <c r="M71" s="118"/>
      <c r="N71" s="118"/>
      <c r="O71" s="118"/>
      <c r="P71" s="118"/>
      <c r="Q71" s="118"/>
      <c r="R71" s="118"/>
      <c r="S71" s="118"/>
      <c r="T71" s="118"/>
      <c r="U71" s="118"/>
      <c r="V71" s="118"/>
      <c r="W71" s="118"/>
      <c r="X71" s="118"/>
      <c r="Y71" s="118"/>
      <c r="Z71" s="118"/>
      <c r="AA71" s="118"/>
      <c r="AB71" s="118"/>
      <c r="AC71" s="118"/>
      <c r="AD71" s="118"/>
      <c r="AE71" s="118"/>
      <c r="AF71" s="118"/>
      <c r="AG71" s="119"/>
      <c r="AH71" s="122">
        <f t="shared" si="0"/>
        <v>0</v>
      </c>
      <c r="AI71" s="118">
        <f>ROUND((((AG71*F71)/$AG$75)*100),2)</f>
        <v>0</v>
      </c>
      <c r="AJ71" s="118"/>
      <c r="AK71" s="118">
        <f t="shared" si="1"/>
        <v>0</v>
      </c>
      <c r="AL71" s="118">
        <f>ROUND((((AJ71*F71)/$AJ$75)*100),2)</f>
        <v>0</v>
      </c>
      <c r="AM71" s="118">
        <v>0</v>
      </c>
      <c r="AN71" s="118">
        <f t="shared" si="2"/>
        <v>0</v>
      </c>
      <c r="AO71" s="118">
        <f>ROUND((((AM71*F71)/$AM$75)*100),2)</f>
        <v>0</v>
      </c>
      <c r="AP71" s="118">
        <v>0</v>
      </c>
      <c r="AQ71" s="118">
        <f t="shared" si="3"/>
        <v>0</v>
      </c>
      <c r="AR71" s="120">
        <f>ROUND((((AP71*F71)/$AP$75)*100),2)</f>
        <v>0</v>
      </c>
      <c r="AT71" s="75">
        <f t="shared" si="4"/>
        <v>0</v>
      </c>
      <c r="AU71" s="75">
        <f>ROUND((((AS71*F71)/$AS$75)*100),2)</f>
        <v>0</v>
      </c>
    </row>
    <row r="72" spans="1:47" ht="15.5" x14ac:dyDescent="0.35">
      <c r="A72" s="213"/>
      <c r="B72" s="213"/>
      <c r="C72" s="213"/>
      <c r="D72" s="213"/>
      <c r="E72" s="213"/>
      <c r="F72" s="213"/>
      <c r="G72" s="213"/>
      <c r="H72" s="213"/>
      <c r="I72" s="213"/>
      <c r="J72" s="213"/>
      <c r="K72" s="213"/>
      <c r="L72" s="213"/>
      <c r="M72" s="213"/>
      <c r="N72" s="213"/>
      <c r="O72" s="213"/>
      <c r="P72" s="213"/>
      <c r="Q72" s="213"/>
      <c r="R72" s="213"/>
      <c r="S72" s="213"/>
      <c r="T72" s="213"/>
      <c r="U72" s="213"/>
      <c r="V72" s="213"/>
      <c r="W72" s="213"/>
      <c r="X72" s="213"/>
      <c r="Y72" s="213"/>
      <c r="Z72" s="213"/>
      <c r="AA72" s="213"/>
      <c r="AB72" s="213"/>
      <c r="AC72" s="213"/>
      <c r="AD72" s="213"/>
      <c r="AE72" s="213"/>
      <c r="AF72" s="213"/>
      <c r="AG72" s="243"/>
      <c r="AH72" s="213">
        <f t="shared" si="0"/>
        <v>0</v>
      </c>
      <c r="AI72" s="213">
        <f>ROUND((((AG72*F72)/$AG$75)*100),2)</f>
        <v>0</v>
      </c>
      <c r="AJ72" s="213"/>
      <c r="AK72" s="213">
        <f t="shared" si="1"/>
        <v>0</v>
      </c>
      <c r="AL72" s="213">
        <f>ROUND((((AJ72*F72)/$AJ$75)*100),2)</f>
        <v>0</v>
      </c>
      <c r="AM72" s="213">
        <v>0</v>
      </c>
      <c r="AN72" s="213">
        <f t="shared" si="2"/>
        <v>0</v>
      </c>
      <c r="AO72" s="213">
        <f>ROUND((((AM72*F72)/$AM$75)*100),2)</f>
        <v>0</v>
      </c>
      <c r="AP72" s="213">
        <v>0</v>
      </c>
      <c r="AQ72" s="213">
        <f t="shared" si="3"/>
        <v>0</v>
      </c>
      <c r="AR72" s="301">
        <f>ROUND((((AP72*F72)/$AP$75)*100),2)</f>
        <v>0</v>
      </c>
      <c r="AT72" s="75">
        <f t="shared" si="4"/>
        <v>0</v>
      </c>
      <c r="AU72" s="75">
        <f>ROUND((((AS72*F72)/$AS$75)*100),2)</f>
        <v>0</v>
      </c>
    </row>
    <row r="73" spans="1:47" x14ac:dyDescent="0.35">
      <c r="A73" s="141"/>
      <c r="B73" s="141"/>
      <c r="C73" s="141"/>
      <c r="D73" s="141"/>
      <c r="E73" s="141"/>
      <c r="F73" s="141"/>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66"/>
      <c r="AH73" s="85"/>
      <c r="AI73" s="85"/>
      <c r="AJ73" s="66"/>
      <c r="AK73" s="85"/>
      <c r="AL73" s="85"/>
      <c r="AM73" s="66"/>
      <c r="AN73" s="85"/>
      <c r="AO73" s="85"/>
      <c r="AP73" s="61"/>
      <c r="AQ73" s="95"/>
      <c r="AR73" s="95"/>
    </row>
    <row r="74" spans="1:47" x14ac:dyDescent="0.35">
      <c r="A74" s="494" t="s">
        <v>386</v>
      </c>
      <c r="B74" s="494"/>
      <c r="C74" s="494"/>
      <c r="D74" s="494"/>
      <c r="E74" s="494"/>
      <c r="F74" s="494"/>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61"/>
      <c r="AG74" s="2">
        <v>432</v>
      </c>
      <c r="AH74" s="85"/>
      <c r="AI74" s="85"/>
      <c r="AJ74" s="2">
        <v>448</v>
      </c>
      <c r="AK74" s="85"/>
      <c r="AL74" s="85"/>
      <c r="AM74" s="2">
        <v>403</v>
      </c>
      <c r="AN74" s="85"/>
      <c r="AO74" s="85"/>
      <c r="AP74" s="2">
        <v>328</v>
      </c>
      <c r="AQ74" s="95"/>
      <c r="AR74" s="95"/>
      <c r="AS74" s="75">
        <v>294</v>
      </c>
    </row>
    <row r="75" spans="1:47" x14ac:dyDescent="0.35">
      <c r="A75" s="494" t="s">
        <v>387</v>
      </c>
      <c r="B75" s="494"/>
      <c r="C75" s="494"/>
      <c r="D75" s="494"/>
      <c r="E75" s="494"/>
      <c r="F75" s="494"/>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61"/>
      <c r="AG75" s="58">
        <v>55787528</v>
      </c>
      <c r="AH75" s="86"/>
      <c r="AI75" s="86"/>
      <c r="AJ75" s="58">
        <v>48946502</v>
      </c>
      <c r="AK75" s="86"/>
      <c r="AL75" s="86"/>
      <c r="AM75" s="58">
        <v>48527409</v>
      </c>
      <c r="AN75" s="86"/>
      <c r="AO75" s="86"/>
      <c r="AP75" s="58">
        <v>39891220</v>
      </c>
      <c r="AQ75" s="96"/>
      <c r="AR75" s="96"/>
      <c r="AS75" s="298">
        <v>37023576</v>
      </c>
    </row>
    <row r="76" spans="1:47" x14ac:dyDescent="0.35">
      <c r="A76" s="141"/>
      <c r="B76" s="141"/>
      <c r="C76" s="141"/>
      <c r="D76" s="141"/>
      <c r="E76" s="141"/>
      <c r="F76" s="141"/>
      <c r="G76" s="7"/>
      <c r="H76" s="7"/>
      <c r="I76" s="7"/>
      <c r="J76" s="7"/>
      <c r="K76" s="7"/>
      <c r="L76" s="7"/>
      <c r="M76" s="7"/>
      <c r="N76" s="7"/>
      <c r="O76" s="7"/>
      <c r="P76" s="7"/>
      <c r="Q76" s="7"/>
      <c r="R76" s="7"/>
      <c r="S76" s="7"/>
      <c r="T76" s="7"/>
      <c r="U76" s="7"/>
      <c r="V76" s="7"/>
      <c r="W76" s="7"/>
      <c r="X76" s="7"/>
      <c r="Y76" s="7"/>
      <c r="Z76" s="7"/>
      <c r="AA76" s="7"/>
      <c r="AB76" s="7"/>
      <c r="AC76" s="7"/>
      <c r="AD76" s="7"/>
      <c r="AE76" s="7"/>
      <c r="AF76" s="7"/>
      <c r="AG76" s="70"/>
      <c r="AH76" s="87"/>
      <c r="AI76" s="87"/>
      <c r="AJ76" s="70"/>
      <c r="AK76" s="87"/>
      <c r="AL76" s="87"/>
      <c r="AM76"/>
      <c r="AN76" s="87"/>
      <c r="AO76" s="87"/>
      <c r="AP76" s="67"/>
      <c r="AQ76" s="97"/>
      <c r="AR76" s="97"/>
    </row>
  </sheetData>
  <mergeCells count="7">
    <mergeCell ref="A75:F75"/>
    <mergeCell ref="A59:F59"/>
    <mergeCell ref="A60:F60"/>
    <mergeCell ref="A61:F61"/>
    <mergeCell ref="A62:F62"/>
    <mergeCell ref="A63:F63"/>
    <mergeCell ref="A74:F74"/>
  </mergeCells>
  <phoneticPr fontId="2" type="noConversion"/>
  <conditionalFormatting sqref="H30:H55">
    <cfRule type="dataBar" priority="17">
      <dataBar>
        <cfvo type="min"/>
        <cfvo type="max"/>
        <color rgb="FF638EC6"/>
      </dataBar>
      <extLst>
        <ext xmlns:x14="http://schemas.microsoft.com/office/spreadsheetml/2009/9/main" uri="{B025F937-C7B1-47D3-B67F-A62EFF666E3E}">
          <x14:id>{28881891-1594-4531-A3BC-BFF56AD0BBDB}</x14:id>
        </ext>
      </extLst>
    </cfRule>
    <cfRule type="iconSet" priority="18">
      <iconSet iconSet="3Arrows">
        <cfvo type="percent" val="0"/>
        <cfvo type="percent" val="33"/>
        <cfvo type="percent" val="67"/>
      </iconSet>
    </cfRule>
  </conditionalFormatting>
  <conditionalFormatting sqref="I30:I55">
    <cfRule type="dataBar" priority="15">
      <dataBar>
        <cfvo type="min"/>
        <cfvo type="max"/>
        <color rgb="FF638EC6"/>
      </dataBar>
      <extLst>
        <ext xmlns:x14="http://schemas.microsoft.com/office/spreadsheetml/2009/9/main" uri="{B025F937-C7B1-47D3-B67F-A62EFF666E3E}">
          <x14:id>{08BDD6D2-4F28-4F76-813C-255FBF70304B}</x14:id>
        </ext>
      </extLst>
    </cfRule>
    <cfRule type="iconSet" priority="16">
      <iconSet iconSet="3Arrows">
        <cfvo type="percent" val="0"/>
        <cfvo type="percent" val="33"/>
        <cfvo type="percent" val="67"/>
      </iconSet>
    </cfRule>
  </conditionalFormatting>
  <conditionalFormatting sqref="J30:J55">
    <cfRule type="dataBar" priority="13">
      <dataBar>
        <cfvo type="min"/>
        <cfvo type="max"/>
        <color rgb="FF638EC6"/>
      </dataBar>
      <extLst>
        <ext xmlns:x14="http://schemas.microsoft.com/office/spreadsheetml/2009/9/main" uri="{B025F937-C7B1-47D3-B67F-A62EFF666E3E}">
          <x14:id>{709F06F8-3BB0-468C-887A-A6CA425AF16E}</x14:id>
        </ext>
      </extLst>
    </cfRule>
    <cfRule type="iconSet" priority="14">
      <iconSet iconSet="3Arrows">
        <cfvo type="percent" val="0"/>
        <cfvo type="percent" val="33"/>
        <cfvo type="percent" val="67"/>
      </iconSet>
    </cfRule>
  </conditionalFormatting>
  <conditionalFormatting sqref="K42:K55">
    <cfRule type="dataBar" priority="11">
      <dataBar>
        <cfvo type="min"/>
        <cfvo type="max"/>
        <color rgb="FF638EC6"/>
      </dataBar>
      <extLst>
        <ext xmlns:x14="http://schemas.microsoft.com/office/spreadsheetml/2009/9/main" uri="{B025F937-C7B1-47D3-B67F-A62EFF666E3E}">
          <x14:id>{F48BB727-23E1-441E-9EB1-8D20DFAF7075}</x14:id>
        </ext>
      </extLst>
    </cfRule>
    <cfRule type="iconSet" priority="12">
      <iconSet iconSet="3Arrows">
        <cfvo type="percent" val="0"/>
        <cfvo type="percent" val="33"/>
        <cfvo type="percent" val="67"/>
      </iconSet>
    </cfRule>
  </conditionalFormatting>
  <conditionalFormatting sqref="K30:M55">
    <cfRule type="dataBar" priority="9">
      <dataBar>
        <cfvo type="min"/>
        <cfvo type="max"/>
        <color rgb="FF638EC6"/>
      </dataBar>
      <extLst>
        <ext xmlns:x14="http://schemas.microsoft.com/office/spreadsheetml/2009/9/main" uri="{B025F937-C7B1-47D3-B67F-A62EFF666E3E}">
          <x14:id>{2EBAAE24-F797-4623-A4B0-723BBED222EB}</x14:id>
        </ext>
      </extLst>
    </cfRule>
    <cfRule type="iconSet" priority="10">
      <iconSet iconSet="3Arrows">
        <cfvo type="percent" val="0"/>
        <cfvo type="percent" val="33"/>
        <cfvo type="percent" val="67"/>
      </iconSet>
    </cfRule>
  </conditionalFormatting>
  <conditionalFormatting sqref="A28:M53 A55:M58 G54:M54">
    <cfRule type="expression" priority="8">
      <formula>CELL("row")=ROW()</formula>
    </cfRule>
  </conditionalFormatting>
  <conditionalFormatting sqref="A30:M53 A55:M58 G54:M54">
    <cfRule type="expression" dxfId="302" priority="7">
      <formula>CELL("row")=ROW()</formula>
    </cfRule>
  </conditionalFormatting>
  <conditionalFormatting sqref="N30:N55">
    <cfRule type="iconSet" priority="6">
      <iconSet iconSet="3Arrows">
        <cfvo type="percent" val="0"/>
        <cfvo type="percent" val="33"/>
        <cfvo type="percent" val="67"/>
      </iconSet>
    </cfRule>
  </conditionalFormatting>
  <conditionalFormatting sqref="A65:AC65">
    <cfRule type="expression" dxfId="301" priority="5">
      <formula>CELL("row")=ROW()</formula>
    </cfRule>
  </conditionalFormatting>
  <conditionalFormatting sqref="A69:F69">
    <cfRule type="expression" dxfId="300" priority="4">
      <formula>CELL("row")=ROW()</formula>
    </cfRule>
  </conditionalFormatting>
  <conditionalFormatting sqref="A54:F54">
    <cfRule type="expression" dxfId="299" priority="3">
      <formula>CELL("row")=ROW()</formula>
    </cfRule>
  </conditionalFormatting>
  <conditionalFormatting sqref="G30:T55">
    <cfRule type="dataBar" priority="1">
      <dataBar>
        <cfvo type="min"/>
        <cfvo type="max"/>
        <color rgb="FF638EC6"/>
      </dataBar>
      <extLst>
        <ext xmlns:x14="http://schemas.microsoft.com/office/spreadsheetml/2009/9/main" uri="{B025F937-C7B1-47D3-B67F-A62EFF666E3E}">
          <x14:id>{C04FCCF4-EC79-4B3A-B6E7-34D037BFCF8A}</x14:id>
        </ext>
      </extLst>
    </cfRule>
    <cfRule type="iconSet" priority="2">
      <iconSet iconSet="3Arrows">
        <cfvo type="percent" val="0"/>
        <cfvo type="percent" val="33"/>
        <cfvo type="percent" val="67"/>
      </iconSet>
    </cfRule>
  </conditionalFormatting>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28881891-1594-4531-A3BC-BFF56AD0BBDB}">
            <x14:dataBar minLength="0" maxLength="100" gradient="0">
              <x14:cfvo type="autoMin"/>
              <x14:cfvo type="autoMax"/>
              <x14:negativeFillColor rgb="FFFF0000"/>
              <x14:axisColor rgb="FF000000"/>
            </x14:dataBar>
          </x14:cfRule>
          <xm:sqref>H30:H55</xm:sqref>
        </x14:conditionalFormatting>
        <x14:conditionalFormatting xmlns:xm="http://schemas.microsoft.com/office/excel/2006/main">
          <x14:cfRule type="dataBar" id="{08BDD6D2-4F28-4F76-813C-255FBF70304B}">
            <x14:dataBar minLength="0" maxLength="100" gradient="0">
              <x14:cfvo type="autoMin"/>
              <x14:cfvo type="autoMax"/>
              <x14:negativeFillColor rgb="FFFF0000"/>
              <x14:axisColor rgb="FF000000"/>
            </x14:dataBar>
          </x14:cfRule>
          <xm:sqref>I30:I55</xm:sqref>
        </x14:conditionalFormatting>
        <x14:conditionalFormatting xmlns:xm="http://schemas.microsoft.com/office/excel/2006/main">
          <x14:cfRule type="dataBar" id="{709F06F8-3BB0-468C-887A-A6CA425AF16E}">
            <x14:dataBar minLength="0" maxLength="100" gradient="0">
              <x14:cfvo type="autoMin"/>
              <x14:cfvo type="autoMax"/>
              <x14:negativeFillColor rgb="FFFF0000"/>
              <x14:axisColor rgb="FF000000"/>
            </x14:dataBar>
          </x14:cfRule>
          <xm:sqref>J30:J55</xm:sqref>
        </x14:conditionalFormatting>
        <x14:conditionalFormatting xmlns:xm="http://schemas.microsoft.com/office/excel/2006/main">
          <x14:cfRule type="dataBar" id="{F48BB727-23E1-441E-9EB1-8D20DFAF7075}">
            <x14:dataBar minLength="0" maxLength="100" gradient="0">
              <x14:cfvo type="autoMin"/>
              <x14:cfvo type="autoMax"/>
              <x14:negativeFillColor rgb="FFFF0000"/>
              <x14:axisColor rgb="FF000000"/>
            </x14:dataBar>
          </x14:cfRule>
          <xm:sqref>K42:K55</xm:sqref>
        </x14:conditionalFormatting>
        <x14:conditionalFormatting xmlns:xm="http://schemas.microsoft.com/office/excel/2006/main">
          <x14:cfRule type="dataBar" id="{2EBAAE24-F797-4623-A4B0-723BBED222EB}">
            <x14:dataBar minLength="0" maxLength="100" gradient="0">
              <x14:cfvo type="autoMin"/>
              <x14:cfvo type="autoMax"/>
              <x14:negativeFillColor rgb="FFFF0000"/>
              <x14:axisColor rgb="FF000000"/>
            </x14:dataBar>
          </x14:cfRule>
          <xm:sqref>K30:M55</xm:sqref>
        </x14:conditionalFormatting>
        <x14:conditionalFormatting xmlns:xm="http://schemas.microsoft.com/office/excel/2006/main">
          <x14:cfRule type="dataBar" id="{C04FCCF4-EC79-4B3A-B6E7-34D037BFCF8A}">
            <x14:dataBar minLength="0" maxLength="100" gradient="0">
              <x14:cfvo type="autoMin"/>
              <x14:cfvo type="autoMax"/>
              <x14:negativeFillColor rgb="FFFF0000"/>
              <x14:axisColor rgb="FF000000"/>
            </x14:dataBar>
          </x14:cfRule>
          <xm:sqref>G30:T55</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075F1-F0FF-435B-B7E7-9AD79F5CC092}">
  <sheetPr codeName="Sheet16">
    <tabColor rgb="FFFFC000"/>
  </sheetPr>
  <dimension ref="A29:BA80"/>
  <sheetViews>
    <sheetView zoomScale="60" zoomScaleNormal="60" workbookViewId="0">
      <selection activeCell="M56" sqref="M56"/>
    </sheetView>
  </sheetViews>
  <sheetFormatPr defaultRowHeight="14.5" x14ac:dyDescent="0.35"/>
  <cols>
    <col min="1" max="1" width="13" customWidth="1"/>
    <col min="2" max="2" width="43.54296875" bestFit="1" customWidth="1"/>
    <col min="3" max="3" width="20.90625" bestFit="1" customWidth="1"/>
    <col min="4" max="4" width="15.6328125" customWidth="1"/>
    <col min="5" max="5" width="11.54296875" customWidth="1"/>
    <col min="6" max="6" width="9.6328125" bestFit="1" customWidth="1"/>
    <col min="7" max="7" width="9.08984375" customWidth="1"/>
    <col min="8" max="8" width="9.7265625" customWidth="1"/>
    <col min="9" max="9" width="28.6328125" customWidth="1"/>
    <col min="10" max="10" width="27.453125" customWidth="1"/>
    <col min="11" max="11" width="25.90625" customWidth="1"/>
    <col min="12" max="12" width="25.453125" customWidth="1"/>
    <col min="13" max="13" width="27.90625" customWidth="1"/>
    <col min="14" max="16" width="8.90625" customWidth="1"/>
    <col min="19" max="21" width="8.90625" customWidth="1"/>
    <col min="24" max="25" width="8.90625" customWidth="1"/>
    <col min="28" max="28" width="9.81640625" customWidth="1"/>
    <col min="29" max="29" width="8.90625" customWidth="1"/>
    <col min="33" max="33" width="28.6328125" customWidth="1"/>
    <col min="34" max="34" width="29.54296875" customWidth="1"/>
    <col min="35" max="35" width="36.1796875" bestFit="1" customWidth="1"/>
    <col min="36" max="36" width="27.453125" customWidth="1"/>
    <col min="37" max="37" width="27.90625" customWidth="1"/>
    <col min="38" max="38" width="36.1796875" bestFit="1" customWidth="1"/>
    <col min="39" max="39" width="25.90625" customWidth="1"/>
    <col min="40" max="40" width="26.36328125" customWidth="1"/>
    <col min="41" max="41" width="36.1796875" bestFit="1" customWidth="1"/>
    <col min="42" max="42" width="25.453125" customWidth="1"/>
    <col min="43" max="43" width="25.90625" customWidth="1"/>
    <col min="44" max="44" width="36.1796875" bestFit="1" customWidth="1"/>
    <col min="45" max="45" width="27.90625" customWidth="1"/>
    <col min="46" max="47" width="28.90625" customWidth="1"/>
  </cols>
  <sheetData>
    <row r="29" spans="1:13" x14ac:dyDescent="0.35">
      <c r="G29" s="47">
        <v>45536</v>
      </c>
    </row>
    <row r="30" spans="1:13" x14ac:dyDescent="0.35">
      <c r="A30" s="105" t="s">
        <v>0</v>
      </c>
      <c r="B30" s="105" t="s">
        <v>490</v>
      </c>
      <c r="C30" s="105" t="s">
        <v>2</v>
      </c>
      <c r="D30" s="105" t="s">
        <v>3</v>
      </c>
      <c r="E30" s="105" t="s">
        <v>4</v>
      </c>
      <c r="F30" s="299" t="s">
        <v>115</v>
      </c>
      <c r="G30" s="250" t="s">
        <v>279</v>
      </c>
      <c r="H30" s="114" t="s">
        <v>293</v>
      </c>
      <c r="I30" s="110" t="s">
        <v>362</v>
      </c>
      <c r="J30" s="110" t="s">
        <v>363</v>
      </c>
      <c r="K30" s="110" t="s">
        <v>364</v>
      </c>
      <c r="L30" s="126" t="s">
        <v>453</v>
      </c>
      <c r="M30" t="s">
        <v>504</v>
      </c>
    </row>
    <row r="31" spans="1:13" hidden="1" x14ac:dyDescent="0.35">
      <c r="A31" s="132" t="s">
        <v>150</v>
      </c>
      <c r="B31" s="132" t="s">
        <v>151</v>
      </c>
      <c r="C31" s="132" t="s">
        <v>100</v>
      </c>
      <c r="D31" s="132" t="s">
        <v>104</v>
      </c>
      <c r="E31" s="132" t="s">
        <v>109</v>
      </c>
      <c r="F31" s="206">
        <v>46000</v>
      </c>
      <c r="G31" s="203">
        <v>0</v>
      </c>
      <c r="H31" s="132">
        <v>0</v>
      </c>
      <c r="I31" s="203">
        <v>0</v>
      </c>
      <c r="J31" s="203">
        <v>0</v>
      </c>
      <c r="K31" s="203">
        <v>0</v>
      </c>
      <c r="L31" s="196">
        <v>0</v>
      </c>
      <c r="M31" s="2">
        <v>0</v>
      </c>
    </row>
    <row r="32" spans="1:13" hidden="1" x14ac:dyDescent="0.35">
      <c r="A32" s="130" t="s">
        <v>152</v>
      </c>
      <c r="B32" s="130" t="s">
        <v>153</v>
      </c>
      <c r="C32" s="130" t="s">
        <v>100</v>
      </c>
      <c r="D32" s="130" t="s">
        <v>163</v>
      </c>
      <c r="E32" s="130" t="s">
        <v>109</v>
      </c>
      <c r="F32" s="206">
        <v>0</v>
      </c>
      <c r="G32" s="133">
        <v>0</v>
      </c>
      <c r="H32" s="130">
        <v>0</v>
      </c>
      <c r="I32" s="133">
        <v>0</v>
      </c>
      <c r="J32" s="133">
        <v>0</v>
      </c>
      <c r="K32" s="133">
        <v>0</v>
      </c>
      <c r="L32" s="199">
        <v>0</v>
      </c>
      <c r="M32" s="2">
        <v>0</v>
      </c>
    </row>
    <row r="33" spans="1:13" hidden="1" x14ac:dyDescent="0.35">
      <c r="A33" s="132" t="s">
        <v>154</v>
      </c>
      <c r="B33" s="132" t="s">
        <v>155</v>
      </c>
      <c r="C33" s="132" t="s">
        <v>100</v>
      </c>
      <c r="D33" s="132" t="s">
        <v>163</v>
      </c>
      <c r="E33" s="132" t="s">
        <v>109</v>
      </c>
      <c r="F33" s="206">
        <v>0</v>
      </c>
      <c r="G33" s="203">
        <v>0</v>
      </c>
      <c r="H33" s="132">
        <v>0</v>
      </c>
      <c r="I33" s="203">
        <v>0</v>
      </c>
      <c r="J33" s="203">
        <v>0</v>
      </c>
      <c r="K33" s="203">
        <v>0</v>
      </c>
      <c r="L33" s="196">
        <v>0</v>
      </c>
      <c r="M33" s="2">
        <v>0</v>
      </c>
    </row>
    <row r="34" spans="1:13" hidden="1" x14ac:dyDescent="0.35">
      <c r="A34" s="130" t="s">
        <v>156</v>
      </c>
      <c r="B34" s="130" t="s">
        <v>157</v>
      </c>
      <c r="C34" s="130" t="s">
        <v>100</v>
      </c>
      <c r="D34" s="130" t="s">
        <v>163</v>
      </c>
      <c r="E34" s="130" t="s">
        <v>109</v>
      </c>
      <c r="F34" s="206">
        <v>0</v>
      </c>
      <c r="G34" s="133">
        <v>0</v>
      </c>
      <c r="H34" s="130">
        <v>0</v>
      </c>
      <c r="I34" s="133">
        <v>0</v>
      </c>
      <c r="J34" s="133">
        <v>0</v>
      </c>
      <c r="K34" s="133">
        <v>0</v>
      </c>
      <c r="L34" s="199">
        <v>0</v>
      </c>
      <c r="M34" s="2">
        <v>0</v>
      </c>
    </row>
    <row r="35" spans="1:13" hidden="1" x14ac:dyDescent="0.35">
      <c r="A35" s="132" t="s">
        <v>158</v>
      </c>
      <c r="B35" s="132" t="s">
        <v>159</v>
      </c>
      <c r="C35" s="132" t="s">
        <v>100</v>
      </c>
      <c r="D35" s="132" t="s">
        <v>163</v>
      </c>
      <c r="E35" s="132" t="s">
        <v>109</v>
      </c>
      <c r="F35" s="206">
        <v>0</v>
      </c>
      <c r="G35" s="203">
        <v>0</v>
      </c>
      <c r="H35" s="132">
        <v>0</v>
      </c>
      <c r="I35" s="203">
        <v>0</v>
      </c>
      <c r="J35" s="203">
        <v>0</v>
      </c>
      <c r="K35" s="203">
        <v>0</v>
      </c>
      <c r="L35" s="196">
        <v>0</v>
      </c>
      <c r="M35" s="2">
        <v>0</v>
      </c>
    </row>
    <row r="36" spans="1:13" hidden="1" x14ac:dyDescent="0.35">
      <c r="A36" s="130" t="s">
        <v>160</v>
      </c>
      <c r="B36" s="130" t="s">
        <v>161</v>
      </c>
      <c r="C36" s="130" t="s">
        <v>162</v>
      </c>
      <c r="D36" s="130" t="s">
        <v>164</v>
      </c>
      <c r="E36" s="130" t="s">
        <v>109</v>
      </c>
      <c r="F36" s="206">
        <v>22800</v>
      </c>
      <c r="G36" s="133">
        <v>0</v>
      </c>
      <c r="H36" s="130">
        <v>0</v>
      </c>
      <c r="I36" s="133">
        <v>0</v>
      </c>
      <c r="J36" s="133">
        <v>0</v>
      </c>
      <c r="K36" s="133">
        <v>0</v>
      </c>
      <c r="L36" s="199">
        <v>0</v>
      </c>
      <c r="M36" s="2">
        <v>0</v>
      </c>
    </row>
    <row r="37" spans="1:13" hidden="1" x14ac:dyDescent="0.35">
      <c r="A37" s="132" t="s">
        <v>160</v>
      </c>
      <c r="B37" s="132" t="s">
        <v>161</v>
      </c>
      <c r="C37" s="132" t="s">
        <v>162</v>
      </c>
      <c r="D37" s="132" t="s">
        <v>164</v>
      </c>
      <c r="E37" s="132" t="s">
        <v>110</v>
      </c>
      <c r="F37" s="206">
        <v>22800</v>
      </c>
      <c r="G37" s="203">
        <v>0</v>
      </c>
      <c r="H37" s="132">
        <v>0</v>
      </c>
      <c r="I37" s="203">
        <v>0</v>
      </c>
      <c r="J37" s="203">
        <v>0</v>
      </c>
      <c r="K37" s="203">
        <v>0</v>
      </c>
      <c r="L37" s="196">
        <v>0</v>
      </c>
      <c r="M37" s="2">
        <v>0</v>
      </c>
    </row>
    <row r="38" spans="1:13" hidden="1" x14ac:dyDescent="0.35">
      <c r="A38" s="130" t="s">
        <v>165</v>
      </c>
      <c r="B38" s="130" t="s">
        <v>166</v>
      </c>
      <c r="C38" s="130" t="s">
        <v>100</v>
      </c>
      <c r="D38" s="130" t="s">
        <v>103</v>
      </c>
      <c r="E38" s="130" t="s">
        <v>109</v>
      </c>
      <c r="F38" s="206">
        <v>29000</v>
      </c>
      <c r="G38" s="133">
        <v>468</v>
      </c>
      <c r="H38" s="130">
        <v>0</v>
      </c>
      <c r="I38" s="133">
        <v>0</v>
      </c>
      <c r="J38" s="133">
        <v>0</v>
      </c>
      <c r="K38" s="133">
        <v>0</v>
      </c>
      <c r="L38" s="199">
        <v>0</v>
      </c>
      <c r="M38" s="2">
        <v>0</v>
      </c>
    </row>
    <row r="39" spans="1:13" hidden="1" x14ac:dyDescent="0.35">
      <c r="A39" s="132" t="s">
        <v>165</v>
      </c>
      <c r="B39" s="132" t="s">
        <v>166</v>
      </c>
      <c r="C39" s="132" t="s">
        <v>100</v>
      </c>
      <c r="D39" s="132" t="s">
        <v>103</v>
      </c>
      <c r="E39" s="132" t="s">
        <v>110</v>
      </c>
      <c r="F39" s="206">
        <v>29000</v>
      </c>
      <c r="G39" s="203">
        <v>0</v>
      </c>
      <c r="H39" s="132">
        <v>0</v>
      </c>
      <c r="I39" s="203">
        <v>0</v>
      </c>
      <c r="J39" s="203">
        <v>0</v>
      </c>
      <c r="K39" s="203">
        <v>0</v>
      </c>
      <c r="L39" s="196">
        <v>0</v>
      </c>
      <c r="M39" s="2">
        <v>0</v>
      </c>
    </row>
    <row r="40" spans="1:13" hidden="1" x14ac:dyDescent="0.35">
      <c r="A40" s="130" t="s">
        <v>167</v>
      </c>
      <c r="B40" s="130" t="s">
        <v>168</v>
      </c>
      <c r="C40" s="130" t="s">
        <v>100</v>
      </c>
      <c r="D40" s="130" t="s">
        <v>103</v>
      </c>
      <c r="E40" s="130" t="s">
        <v>110</v>
      </c>
      <c r="F40" s="206">
        <v>29000</v>
      </c>
      <c r="G40" s="133">
        <v>0</v>
      </c>
      <c r="H40" s="130">
        <v>0</v>
      </c>
      <c r="I40" s="133">
        <v>0</v>
      </c>
      <c r="J40" s="133">
        <v>0</v>
      </c>
      <c r="K40" s="133">
        <v>0</v>
      </c>
      <c r="L40" s="199">
        <v>0</v>
      </c>
      <c r="M40" s="2">
        <v>0</v>
      </c>
    </row>
    <row r="41" spans="1:13" hidden="1" x14ac:dyDescent="0.35">
      <c r="A41" s="132" t="s">
        <v>167</v>
      </c>
      <c r="B41" s="132" t="s">
        <v>168</v>
      </c>
      <c r="C41" s="132" t="s">
        <v>100</v>
      </c>
      <c r="D41" s="132" t="s">
        <v>103</v>
      </c>
      <c r="E41" s="132" t="s">
        <v>109</v>
      </c>
      <c r="F41" s="206">
        <v>29000</v>
      </c>
      <c r="G41" s="203">
        <v>432</v>
      </c>
      <c r="H41" s="132">
        <v>0</v>
      </c>
      <c r="I41" s="203">
        <v>0</v>
      </c>
      <c r="J41" s="203">
        <v>0</v>
      </c>
      <c r="K41" s="203">
        <v>0</v>
      </c>
      <c r="L41" s="196">
        <v>0</v>
      </c>
      <c r="M41" s="2">
        <v>0</v>
      </c>
    </row>
    <row r="42" spans="1:13" hidden="1" x14ac:dyDescent="0.35">
      <c r="A42" s="130" t="s">
        <v>169</v>
      </c>
      <c r="B42" s="130" t="s">
        <v>170</v>
      </c>
      <c r="C42" s="130" t="s">
        <v>100</v>
      </c>
      <c r="D42" s="130" t="s">
        <v>163</v>
      </c>
      <c r="E42" s="130" t="s">
        <v>109</v>
      </c>
      <c r="F42" s="206">
        <v>0</v>
      </c>
      <c r="G42" s="133">
        <v>0</v>
      </c>
      <c r="H42" s="130">
        <v>0</v>
      </c>
      <c r="I42" s="133">
        <v>0</v>
      </c>
      <c r="J42" s="133">
        <v>0</v>
      </c>
      <c r="K42" s="133">
        <v>0</v>
      </c>
      <c r="L42" s="199">
        <v>0</v>
      </c>
      <c r="M42" s="2">
        <v>0</v>
      </c>
    </row>
    <row r="43" spans="1:13" hidden="1" x14ac:dyDescent="0.35">
      <c r="A43" s="132" t="s">
        <v>171</v>
      </c>
      <c r="B43" s="132" t="s">
        <v>172</v>
      </c>
      <c r="C43" s="132" t="s">
        <v>100</v>
      </c>
      <c r="D43" s="132" t="s">
        <v>103</v>
      </c>
      <c r="E43" s="132" t="s">
        <v>109</v>
      </c>
      <c r="F43" s="206">
        <v>35000</v>
      </c>
      <c r="G43" s="203">
        <v>0</v>
      </c>
      <c r="H43" s="132">
        <v>47</v>
      </c>
      <c r="I43" s="203">
        <v>29</v>
      </c>
      <c r="J43" s="203">
        <v>9</v>
      </c>
      <c r="K43" s="203">
        <v>32</v>
      </c>
      <c r="L43" s="196">
        <v>35</v>
      </c>
      <c r="M43" s="2">
        <v>12</v>
      </c>
    </row>
    <row r="44" spans="1:13" hidden="1" x14ac:dyDescent="0.35">
      <c r="A44" s="130" t="s">
        <v>224</v>
      </c>
      <c r="B44" s="130" t="s">
        <v>225</v>
      </c>
      <c r="C44" s="130" t="s">
        <v>100</v>
      </c>
      <c r="D44" s="130" t="s">
        <v>163</v>
      </c>
      <c r="E44" s="130" t="s">
        <v>109</v>
      </c>
      <c r="F44" s="206">
        <v>0</v>
      </c>
      <c r="G44" s="133">
        <v>0</v>
      </c>
      <c r="H44" s="130">
        <v>0</v>
      </c>
      <c r="I44" s="133">
        <v>0</v>
      </c>
      <c r="J44" s="133">
        <v>0</v>
      </c>
      <c r="K44" s="133">
        <v>0</v>
      </c>
      <c r="L44" s="199">
        <v>0</v>
      </c>
      <c r="M44" s="2">
        <v>0</v>
      </c>
    </row>
    <row r="45" spans="1:13" hidden="1" x14ac:dyDescent="0.35">
      <c r="A45" s="132" t="s">
        <v>222</v>
      </c>
      <c r="B45" s="132" t="s">
        <v>226</v>
      </c>
      <c r="C45" s="132" t="s">
        <v>100</v>
      </c>
      <c r="D45" s="132" t="s">
        <v>103</v>
      </c>
      <c r="E45" s="132" t="s">
        <v>109</v>
      </c>
      <c r="F45" s="206">
        <v>35000</v>
      </c>
      <c r="G45" s="203">
        <v>1</v>
      </c>
      <c r="H45" s="132">
        <v>43</v>
      </c>
      <c r="I45" s="203">
        <v>29</v>
      </c>
      <c r="J45" s="203">
        <v>18</v>
      </c>
      <c r="K45" s="203">
        <v>30</v>
      </c>
      <c r="L45" s="196">
        <v>21</v>
      </c>
      <c r="M45" s="2">
        <v>18</v>
      </c>
    </row>
    <row r="46" spans="1:13" hidden="1" x14ac:dyDescent="0.35">
      <c r="A46" s="130" t="s">
        <v>236</v>
      </c>
      <c r="B46" s="130" t="s">
        <v>235</v>
      </c>
      <c r="C46" s="130" t="s">
        <v>100</v>
      </c>
      <c r="D46" s="130" t="s">
        <v>103</v>
      </c>
      <c r="E46" s="130" t="s">
        <v>109</v>
      </c>
      <c r="F46" s="206">
        <v>17000</v>
      </c>
      <c r="G46" s="133">
        <v>0</v>
      </c>
      <c r="H46" s="130">
        <v>0</v>
      </c>
      <c r="I46" s="133">
        <v>0</v>
      </c>
      <c r="J46" s="133">
        <v>0</v>
      </c>
      <c r="K46" s="133">
        <v>0</v>
      </c>
      <c r="L46" s="199">
        <v>0</v>
      </c>
      <c r="M46" s="2">
        <v>0</v>
      </c>
    </row>
    <row r="47" spans="1:13" hidden="1" x14ac:dyDescent="0.35">
      <c r="A47" s="132" t="s">
        <v>267</v>
      </c>
      <c r="B47" s="132" t="s">
        <v>271</v>
      </c>
      <c r="C47" s="132" t="s">
        <v>100</v>
      </c>
      <c r="D47" s="132" t="s">
        <v>103</v>
      </c>
      <c r="E47" s="132" t="s">
        <v>109</v>
      </c>
      <c r="F47" s="206">
        <v>29000</v>
      </c>
      <c r="G47" s="203">
        <v>188</v>
      </c>
      <c r="H47" s="132">
        <v>0</v>
      </c>
      <c r="I47" s="203">
        <v>1</v>
      </c>
      <c r="J47" s="203">
        <v>0</v>
      </c>
      <c r="K47" s="203">
        <v>0</v>
      </c>
      <c r="L47" s="196">
        <v>0</v>
      </c>
      <c r="M47" s="2">
        <v>0</v>
      </c>
    </row>
    <row r="48" spans="1:13" x14ac:dyDescent="0.35">
      <c r="A48" s="130" t="s">
        <v>268</v>
      </c>
      <c r="B48" s="130" t="s">
        <v>272</v>
      </c>
      <c r="C48" s="130" t="s">
        <v>100</v>
      </c>
      <c r="D48" s="130" t="s">
        <v>103</v>
      </c>
      <c r="E48" s="130" t="s">
        <v>109</v>
      </c>
      <c r="F48" s="206">
        <v>29000</v>
      </c>
      <c r="G48" s="133">
        <v>0</v>
      </c>
      <c r="H48" s="130">
        <v>3</v>
      </c>
      <c r="I48" s="133">
        <v>1</v>
      </c>
      <c r="J48" s="133">
        <v>2</v>
      </c>
      <c r="K48" s="133">
        <v>0</v>
      </c>
      <c r="L48" s="199">
        <v>0</v>
      </c>
      <c r="M48" s="2">
        <v>0</v>
      </c>
    </row>
    <row r="49" spans="1:13" hidden="1" x14ac:dyDescent="0.35">
      <c r="A49" s="132" t="s">
        <v>269</v>
      </c>
      <c r="B49" s="132" t="s">
        <v>273</v>
      </c>
      <c r="C49" s="132" t="s">
        <v>100</v>
      </c>
      <c r="D49" s="132" t="s">
        <v>103</v>
      </c>
      <c r="E49" s="132" t="s">
        <v>109</v>
      </c>
      <c r="F49" s="206">
        <v>29000</v>
      </c>
      <c r="G49" s="203">
        <v>1</v>
      </c>
      <c r="H49" s="132">
        <v>0</v>
      </c>
      <c r="I49" s="203">
        <v>0</v>
      </c>
      <c r="J49" s="203">
        <v>0</v>
      </c>
      <c r="K49" s="203">
        <v>0</v>
      </c>
      <c r="L49" s="196">
        <v>0</v>
      </c>
      <c r="M49" s="2">
        <v>0</v>
      </c>
    </row>
    <row r="50" spans="1:13" hidden="1" x14ac:dyDescent="0.35">
      <c r="A50" s="130" t="s">
        <v>270</v>
      </c>
      <c r="B50" s="130" t="s">
        <v>274</v>
      </c>
      <c r="C50" s="130" t="s">
        <v>100</v>
      </c>
      <c r="D50" s="130" t="s">
        <v>103</v>
      </c>
      <c r="E50" s="130" t="s">
        <v>109</v>
      </c>
      <c r="F50" s="206">
        <v>29000</v>
      </c>
      <c r="G50" s="133">
        <v>2</v>
      </c>
      <c r="H50" s="130">
        <v>0</v>
      </c>
      <c r="I50" s="133">
        <v>0</v>
      </c>
      <c r="J50" s="133">
        <v>0</v>
      </c>
      <c r="K50" s="133">
        <v>0</v>
      </c>
      <c r="L50" s="199">
        <v>0</v>
      </c>
      <c r="M50" s="2">
        <v>0</v>
      </c>
    </row>
    <row r="51" spans="1:13" ht="15.5" hidden="1" x14ac:dyDescent="0.35">
      <c r="A51" s="132" t="s">
        <v>409</v>
      </c>
      <c r="B51" s="132" t="s">
        <v>410</v>
      </c>
      <c r="C51" s="132" t="s">
        <v>100</v>
      </c>
      <c r="D51" s="132" t="s">
        <v>103</v>
      </c>
      <c r="E51" s="132" t="s">
        <v>109</v>
      </c>
      <c r="F51" s="204">
        <v>42481</v>
      </c>
      <c r="G51" s="203">
        <v>0</v>
      </c>
      <c r="H51" s="132">
        <v>0</v>
      </c>
      <c r="I51" s="203">
        <v>0</v>
      </c>
      <c r="J51" s="203">
        <v>41</v>
      </c>
      <c r="K51" s="203">
        <v>7</v>
      </c>
      <c r="L51" s="196">
        <v>0</v>
      </c>
      <c r="M51" s="2">
        <v>0</v>
      </c>
    </row>
    <row r="52" spans="1:13" ht="15.5" hidden="1" x14ac:dyDescent="0.35">
      <c r="A52" s="130" t="s">
        <v>409</v>
      </c>
      <c r="B52" s="130" t="s">
        <v>410</v>
      </c>
      <c r="C52" s="130" t="s">
        <v>100</v>
      </c>
      <c r="D52" s="130" t="s">
        <v>103</v>
      </c>
      <c r="E52" s="130" t="s">
        <v>109</v>
      </c>
      <c r="F52" s="204">
        <v>42480</v>
      </c>
      <c r="G52" s="133">
        <v>0</v>
      </c>
      <c r="H52" s="130">
        <v>0</v>
      </c>
      <c r="I52" s="133">
        <v>0</v>
      </c>
      <c r="J52" s="133">
        <v>3</v>
      </c>
      <c r="K52" s="133">
        <v>0</v>
      </c>
      <c r="L52" s="199">
        <v>0</v>
      </c>
      <c r="M52" s="2">
        <v>0</v>
      </c>
    </row>
    <row r="53" spans="1:13" ht="15.5" hidden="1" x14ac:dyDescent="0.35">
      <c r="A53" s="132" t="s">
        <v>411</v>
      </c>
      <c r="B53" s="132" t="s">
        <v>412</v>
      </c>
      <c r="C53" s="132" t="s">
        <v>100</v>
      </c>
      <c r="D53" s="132" t="s">
        <v>103</v>
      </c>
      <c r="E53" s="132" t="s">
        <v>109</v>
      </c>
      <c r="F53" s="204">
        <v>42481</v>
      </c>
      <c r="G53" s="203">
        <v>0</v>
      </c>
      <c r="H53" s="132">
        <v>0</v>
      </c>
      <c r="I53" s="203">
        <v>0</v>
      </c>
      <c r="J53" s="203">
        <v>50</v>
      </c>
      <c r="K53" s="203">
        <v>3</v>
      </c>
      <c r="L53" s="196">
        <v>0</v>
      </c>
      <c r="M53" s="2">
        <v>0</v>
      </c>
    </row>
    <row r="54" spans="1:13" ht="15.5" hidden="1" x14ac:dyDescent="0.35">
      <c r="A54" s="130" t="s">
        <v>411</v>
      </c>
      <c r="B54" s="130" t="s">
        <v>412</v>
      </c>
      <c r="C54" s="130" t="s">
        <v>100</v>
      </c>
      <c r="D54" s="130" t="s">
        <v>103</v>
      </c>
      <c r="E54" s="130" t="s">
        <v>109</v>
      </c>
      <c r="F54" s="204">
        <v>42480</v>
      </c>
      <c r="G54" s="133">
        <v>0</v>
      </c>
      <c r="H54" s="130">
        <v>0</v>
      </c>
      <c r="I54" s="133">
        <v>0</v>
      </c>
      <c r="J54" s="133">
        <v>5</v>
      </c>
      <c r="K54" s="133">
        <v>0</v>
      </c>
      <c r="L54" s="199">
        <v>0</v>
      </c>
      <c r="M54" s="2">
        <v>0</v>
      </c>
    </row>
    <row r="55" spans="1:13" ht="15.5" hidden="1" x14ac:dyDescent="0.35">
      <c r="A55" s="132" t="s">
        <v>413</v>
      </c>
      <c r="B55" s="132" t="s">
        <v>414</v>
      </c>
      <c r="C55" s="132" t="s">
        <v>100</v>
      </c>
      <c r="D55" s="132" t="s">
        <v>103</v>
      </c>
      <c r="E55" s="132" t="s">
        <v>109</v>
      </c>
      <c r="F55" s="204">
        <v>48428</v>
      </c>
      <c r="G55" s="203">
        <v>0</v>
      </c>
      <c r="H55" s="132">
        <v>0</v>
      </c>
      <c r="I55" s="203">
        <v>0</v>
      </c>
      <c r="J55" s="203">
        <v>120</v>
      </c>
      <c r="K55" s="203">
        <v>15</v>
      </c>
      <c r="L55" s="196">
        <v>0</v>
      </c>
      <c r="M55" s="2">
        <v>0</v>
      </c>
    </row>
    <row r="56" spans="1:13" ht="15.5" x14ac:dyDescent="0.35">
      <c r="A56" s="130" t="s">
        <v>459</v>
      </c>
      <c r="B56" s="130" t="s">
        <v>460</v>
      </c>
      <c r="C56" s="130" t="s">
        <v>100</v>
      </c>
      <c r="D56" s="130" t="s">
        <v>103</v>
      </c>
      <c r="E56" s="130" t="s">
        <v>109</v>
      </c>
      <c r="F56" s="204">
        <v>42481</v>
      </c>
      <c r="G56" s="133"/>
      <c r="H56" s="130"/>
      <c r="I56" s="133">
        <v>0</v>
      </c>
      <c r="J56" s="133">
        <v>0</v>
      </c>
      <c r="K56" s="133"/>
      <c r="L56" s="199">
        <v>38</v>
      </c>
      <c r="M56" s="2">
        <v>57</v>
      </c>
    </row>
    <row r="57" spans="1:13" hidden="1" x14ac:dyDescent="0.35">
      <c r="A57" s="210" t="s">
        <v>209</v>
      </c>
      <c r="B57" s="210" t="s">
        <v>210</v>
      </c>
      <c r="C57" s="210" t="s">
        <v>211</v>
      </c>
      <c r="D57" s="210" t="s">
        <v>212</v>
      </c>
      <c r="E57" s="210" t="s">
        <v>109</v>
      </c>
      <c r="F57" s="300">
        <v>0</v>
      </c>
      <c r="G57" s="246">
        <v>402</v>
      </c>
      <c r="H57" s="210">
        <v>81</v>
      </c>
      <c r="I57" s="246">
        <v>77</v>
      </c>
      <c r="J57" s="246">
        <v>123</v>
      </c>
      <c r="K57" s="246">
        <v>0</v>
      </c>
      <c r="L57" s="155">
        <v>142</v>
      </c>
      <c r="M57" s="2">
        <v>127</v>
      </c>
    </row>
    <row r="58" spans="1:13" x14ac:dyDescent="0.35">
      <c r="I58" s="8"/>
      <c r="J58" s="8"/>
      <c r="K58" s="8"/>
      <c r="L58" s="8"/>
    </row>
    <row r="59" spans="1:13" x14ac:dyDescent="0.35">
      <c r="I59" s="8"/>
      <c r="J59" s="8"/>
      <c r="K59" s="8"/>
      <c r="L59" s="8"/>
    </row>
    <row r="60" spans="1:13" x14ac:dyDescent="0.35">
      <c r="I60" s="49" t="s">
        <v>362</v>
      </c>
      <c r="J60" s="49" t="s">
        <v>363</v>
      </c>
      <c r="K60" s="49" t="s">
        <v>364</v>
      </c>
      <c r="L60" s="40" t="s">
        <v>453</v>
      </c>
      <c r="M60" s="7" t="s">
        <v>504</v>
      </c>
    </row>
    <row r="61" spans="1:13" x14ac:dyDescent="0.35">
      <c r="A61" s="498"/>
      <c r="B61" s="498"/>
      <c r="C61" s="498"/>
      <c r="D61" s="498"/>
      <c r="E61" s="498"/>
      <c r="F61" s="498"/>
      <c r="I61" s="91">
        <f>SUM(I31:I57)</f>
        <v>137</v>
      </c>
      <c r="J61" s="91">
        <f>SUM(J31:J57)</f>
        <v>371</v>
      </c>
      <c r="K61" s="91">
        <f>SUM(K31:K57)</f>
        <v>87</v>
      </c>
      <c r="L61" s="91">
        <f>SUM(L31:L57)</f>
        <v>236</v>
      </c>
    </row>
    <row r="62" spans="1:13" x14ac:dyDescent="0.35">
      <c r="A62" s="494" t="s">
        <v>386</v>
      </c>
      <c r="B62" s="494"/>
      <c r="C62" s="494"/>
      <c r="D62" s="494"/>
      <c r="E62" s="494"/>
      <c r="F62" s="494"/>
      <c r="I62" s="91">
        <v>339</v>
      </c>
      <c r="J62" s="91">
        <v>412</v>
      </c>
      <c r="K62" s="91">
        <v>367</v>
      </c>
      <c r="L62" s="91">
        <v>276</v>
      </c>
      <c r="M62" s="7">
        <v>303</v>
      </c>
    </row>
    <row r="63" spans="1:13" x14ac:dyDescent="0.35">
      <c r="A63" s="494" t="s">
        <v>387</v>
      </c>
      <c r="B63" s="494"/>
      <c r="C63" s="494"/>
      <c r="D63" s="494"/>
      <c r="E63" s="494"/>
      <c r="F63" s="494"/>
      <c r="I63" s="67">
        <v>50419490</v>
      </c>
      <c r="J63" s="67">
        <v>50786371</v>
      </c>
      <c r="K63" s="67">
        <v>50363060</v>
      </c>
      <c r="L63" s="67">
        <v>37243728</v>
      </c>
      <c r="M63" s="277">
        <v>39699167</v>
      </c>
    </row>
    <row r="64" spans="1:13" x14ac:dyDescent="0.35">
      <c r="A64" s="499" t="s">
        <v>465</v>
      </c>
      <c r="B64" s="499"/>
      <c r="C64" s="499"/>
      <c r="D64" s="499"/>
      <c r="E64" s="499"/>
      <c r="F64" s="499"/>
      <c r="I64" s="91">
        <f>SUMPRODUCT(F51:F55, I51:I55)</f>
        <v>0</v>
      </c>
      <c r="J64" s="91">
        <f>SUMPRODUCT(F51:F56, J51:J56)</f>
        <v>10016971</v>
      </c>
      <c r="K64" s="91">
        <f>SUMPRODUCT(F51:F56, K51:K56)</f>
        <v>1151230</v>
      </c>
      <c r="L64" s="91">
        <f>SUMPRODUCT(F51:F56, L51:L56)</f>
        <v>1614278</v>
      </c>
      <c r="M64">
        <f>SUMPRODUCT(F51:F56, M51:M56)</f>
        <v>2421417</v>
      </c>
    </row>
    <row r="65" spans="1:53" x14ac:dyDescent="0.35">
      <c r="A65" s="498" t="s">
        <v>503</v>
      </c>
      <c r="B65" s="498"/>
      <c r="C65" s="498"/>
      <c r="D65" s="498"/>
      <c r="E65" s="498"/>
      <c r="F65" s="498"/>
      <c r="M65">
        <f>SUMPRODUCT(F45:F45, M45:M45)+SUMPRODUCT(F48:F48, M48:M48)</f>
        <v>630000</v>
      </c>
    </row>
    <row r="67" spans="1:53" x14ac:dyDescent="0.35">
      <c r="AG67" s="145" t="s">
        <v>388</v>
      </c>
      <c r="AH67" s="145" t="s">
        <v>451</v>
      </c>
      <c r="AI67" s="145" t="s">
        <v>452</v>
      </c>
      <c r="AJ67" s="145" t="s">
        <v>388</v>
      </c>
      <c r="AK67" s="145" t="s">
        <v>451</v>
      </c>
      <c r="AL67" s="145" t="s">
        <v>452</v>
      </c>
      <c r="AM67" s="145" t="s">
        <v>388</v>
      </c>
      <c r="AN67" s="145" t="s">
        <v>451</v>
      </c>
      <c r="AO67" s="145" t="s">
        <v>452</v>
      </c>
      <c r="AP67" s="145" t="s">
        <v>388</v>
      </c>
      <c r="AQ67" s="145" t="s">
        <v>451</v>
      </c>
      <c r="AR67" s="145" t="s">
        <v>452</v>
      </c>
      <c r="AS67" s="145" t="s">
        <v>388</v>
      </c>
      <c r="AT67" s="145" t="s">
        <v>451</v>
      </c>
      <c r="AU67" s="145" t="s">
        <v>452</v>
      </c>
    </row>
    <row r="68" spans="1:53" x14ac:dyDescent="0.35">
      <c r="A68" s="104" t="s">
        <v>0</v>
      </c>
      <c r="B68" s="104" t="s">
        <v>437</v>
      </c>
      <c r="C68" s="105" t="s">
        <v>2</v>
      </c>
      <c r="D68" s="105" t="s">
        <v>3</v>
      </c>
      <c r="E68" s="105" t="s">
        <v>4</v>
      </c>
      <c r="F68" s="105" t="s">
        <v>115</v>
      </c>
      <c r="G68" s="107" t="s">
        <v>105</v>
      </c>
      <c r="H68" s="107" t="s">
        <v>106</v>
      </c>
      <c r="I68" s="107" t="s">
        <v>107</v>
      </c>
      <c r="J68" s="107" t="s">
        <v>399</v>
      </c>
      <c r="K68" s="107" t="s">
        <v>400</v>
      </c>
      <c r="L68" s="108" t="s">
        <v>114</v>
      </c>
      <c r="M68" s="108" t="s">
        <v>7</v>
      </c>
      <c r="N68" s="108" t="s">
        <v>6</v>
      </c>
      <c r="O68" s="108" t="s">
        <v>135</v>
      </c>
      <c r="P68" s="108" t="s">
        <v>5</v>
      </c>
      <c r="Q68" s="108" t="s">
        <v>8</v>
      </c>
      <c r="R68" s="108" t="s">
        <v>9</v>
      </c>
      <c r="S68" s="108" t="s">
        <v>10</v>
      </c>
      <c r="T68" s="108" t="s">
        <v>11</v>
      </c>
      <c r="U68" s="108" t="s">
        <v>12</v>
      </c>
      <c r="V68" s="108" t="s">
        <v>13</v>
      </c>
      <c r="W68" s="108" t="s">
        <v>14</v>
      </c>
      <c r="X68" s="108" t="s">
        <v>144</v>
      </c>
      <c r="Y68" s="108" t="s">
        <v>213</v>
      </c>
      <c r="Z68" s="108" t="s">
        <v>294</v>
      </c>
      <c r="AA68" s="111" t="s">
        <v>295</v>
      </c>
      <c r="AB68" s="112" t="s">
        <v>247</v>
      </c>
      <c r="AC68" s="112" t="s">
        <v>237</v>
      </c>
      <c r="AD68" s="113" t="s">
        <v>296</v>
      </c>
      <c r="AE68" s="113" t="s">
        <v>297</v>
      </c>
      <c r="AF68" s="114" t="s">
        <v>298</v>
      </c>
      <c r="AG68" s="110" t="s">
        <v>362</v>
      </c>
      <c r="AH68" s="110" t="s">
        <v>403</v>
      </c>
      <c r="AI68" s="110" t="s">
        <v>404</v>
      </c>
      <c r="AJ68" s="110" t="s">
        <v>363</v>
      </c>
      <c r="AK68" s="110" t="s">
        <v>405</v>
      </c>
      <c r="AL68" s="110" t="s">
        <v>406</v>
      </c>
      <c r="AM68" s="110" t="s">
        <v>364</v>
      </c>
      <c r="AN68" s="109" t="s">
        <v>407</v>
      </c>
      <c r="AO68" s="115" t="s">
        <v>408</v>
      </c>
      <c r="AP68" s="116" t="s">
        <v>453</v>
      </c>
      <c r="AQ68" s="116" t="s">
        <v>454</v>
      </c>
      <c r="AR68" s="202" t="s">
        <v>455</v>
      </c>
      <c r="AS68" t="s">
        <v>504</v>
      </c>
      <c r="AT68" t="s">
        <v>505</v>
      </c>
      <c r="AU68" t="s">
        <v>506</v>
      </c>
    </row>
    <row r="69" spans="1:53" ht="15.5" hidden="1" x14ac:dyDescent="0.35">
      <c r="A69" s="186" t="s">
        <v>440</v>
      </c>
      <c r="B69" s="131" t="s">
        <v>172</v>
      </c>
      <c r="C69" s="132" t="s">
        <v>100</v>
      </c>
      <c r="D69" s="132" t="s">
        <v>103</v>
      </c>
      <c r="E69" s="118"/>
      <c r="F69" s="119">
        <v>35000</v>
      </c>
      <c r="G69" s="118"/>
      <c r="H69" s="118"/>
      <c r="I69" s="118"/>
      <c r="J69" s="118"/>
      <c r="K69" s="118"/>
      <c r="L69" s="118"/>
      <c r="M69" s="118"/>
      <c r="N69" s="118"/>
      <c r="O69" s="118"/>
      <c r="P69" s="118"/>
      <c r="Q69" s="118"/>
      <c r="R69" s="118"/>
      <c r="S69" s="118"/>
      <c r="T69" s="118"/>
      <c r="U69" s="118"/>
      <c r="V69" s="118"/>
      <c r="W69" s="118"/>
      <c r="X69" s="118"/>
      <c r="Y69" s="118"/>
      <c r="Z69" s="118"/>
      <c r="AA69" s="118"/>
      <c r="AB69" s="118"/>
      <c r="AC69" s="118"/>
      <c r="AD69" s="118"/>
      <c r="AE69" s="118"/>
      <c r="AF69" s="118"/>
      <c r="AG69" s="119">
        <v>29</v>
      </c>
      <c r="AH69" s="118">
        <f>ROUND(((AG69/$AG$78)*100),2)</f>
        <v>2.34</v>
      </c>
      <c r="AI69" s="118">
        <f>ROUND((((AG69*F69)/$AG$79)*100),2)</f>
        <v>2.0099999999999998</v>
      </c>
      <c r="AJ69" s="118">
        <v>9</v>
      </c>
      <c r="AK69" s="118">
        <f>ROUND(((AJ69/$AJ$78)*100),2)</f>
        <v>2.1800000000000002</v>
      </c>
      <c r="AL69" s="118">
        <f>ROUND((((AJ69*F69)/$AJ$79)*100),2)</f>
        <v>0.62</v>
      </c>
      <c r="AM69" s="118">
        <v>32</v>
      </c>
      <c r="AN69" s="118">
        <f>ROUND(((AM69/$AM$78)*100),2)</f>
        <v>8.7200000000000006</v>
      </c>
      <c r="AO69" s="118">
        <f>ROUND((((AM69*F69)/$AM$79)*100),2)</f>
        <v>2.2200000000000002</v>
      </c>
      <c r="AP69" s="118">
        <v>35</v>
      </c>
      <c r="AQ69" s="118">
        <f>ROUND(((AP69/$AP$78)*100),2)</f>
        <v>12.68</v>
      </c>
      <c r="AR69" s="120">
        <f>ROUND((((AP69*F69)/$AP$79)*100),2)</f>
        <v>3.29</v>
      </c>
      <c r="AS69" s="16">
        <v>12</v>
      </c>
      <c r="AT69" s="16">
        <f>ROUND(((AS69/$AS$78)*100),2)</f>
        <v>3.96</v>
      </c>
      <c r="AU69" s="16">
        <f>ROUND((((AS69*F69)/$AS$79)*100),2)</f>
        <v>1.06</v>
      </c>
      <c r="AV69" s="16"/>
      <c r="AW69" s="16"/>
      <c r="AX69" s="16"/>
      <c r="AY69" s="16"/>
      <c r="AZ69" s="16"/>
      <c r="BA69" s="16"/>
    </row>
    <row r="70" spans="1:53" ht="15.5" x14ac:dyDescent="0.35">
      <c r="A70" s="186" t="s">
        <v>441</v>
      </c>
      <c r="B70" s="129" t="s">
        <v>226</v>
      </c>
      <c r="C70" s="130" t="s">
        <v>100</v>
      </c>
      <c r="D70" s="130" t="s">
        <v>103</v>
      </c>
      <c r="E70" s="122"/>
      <c r="F70" s="123">
        <v>35000</v>
      </c>
      <c r="G70" s="122"/>
      <c r="H70" s="122"/>
      <c r="I70" s="122"/>
      <c r="J70" s="122"/>
      <c r="K70" s="122"/>
      <c r="L70" s="122"/>
      <c r="M70" s="122"/>
      <c r="N70" s="122"/>
      <c r="O70" s="122"/>
      <c r="P70" s="122"/>
      <c r="Q70" s="122"/>
      <c r="R70" s="122"/>
      <c r="S70" s="122"/>
      <c r="T70" s="122"/>
      <c r="U70" s="122"/>
      <c r="V70" s="122"/>
      <c r="W70" s="122"/>
      <c r="X70" s="122"/>
      <c r="Y70" s="122"/>
      <c r="Z70" s="122"/>
      <c r="AA70" s="122"/>
      <c r="AB70" s="122"/>
      <c r="AC70" s="122"/>
      <c r="AD70" s="122"/>
      <c r="AE70" s="122"/>
      <c r="AF70" s="122"/>
      <c r="AG70" s="123">
        <v>29</v>
      </c>
      <c r="AH70" s="122">
        <f t="shared" ref="AH70:AH76" si="0">ROUND(((AG70/$AG$78)*100),2)</f>
        <v>2.34</v>
      </c>
      <c r="AI70" s="122">
        <f t="shared" ref="AI70:AI76" si="1">ROUND((((AG70*F70)/$AG$79)*100),2)</f>
        <v>2.0099999999999998</v>
      </c>
      <c r="AJ70" s="122">
        <v>18</v>
      </c>
      <c r="AK70" s="122">
        <f t="shared" ref="AK70:AK76" si="2">ROUND(((AJ70/$AJ$78)*100),2)</f>
        <v>4.37</v>
      </c>
      <c r="AL70" s="122">
        <f t="shared" ref="AL70:AL76" si="3">ROUND((((AJ70*F70)/$AJ$79)*100),2)</f>
        <v>1.24</v>
      </c>
      <c r="AM70" s="122">
        <v>30</v>
      </c>
      <c r="AN70" s="122">
        <f t="shared" ref="AN70:AN76" si="4">ROUND(((AM70/$AM$78)*100),2)</f>
        <v>8.17</v>
      </c>
      <c r="AO70" s="122">
        <f t="shared" ref="AO70:AO76" si="5">ROUND((((AM70*F70)/$AM$79)*100),2)</f>
        <v>2.08</v>
      </c>
      <c r="AP70" s="122">
        <v>21</v>
      </c>
      <c r="AQ70" s="122">
        <f t="shared" ref="AQ70:AQ76" si="6">ROUND(((AP70/$AP$78)*100),2)</f>
        <v>7.61</v>
      </c>
      <c r="AR70" s="200">
        <f t="shared" ref="AR70:AR76" si="7">ROUND((((AP70*F70)/$AP$79)*100),2)</f>
        <v>1.97</v>
      </c>
      <c r="AS70" s="16">
        <v>18</v>
      </c>
      <c r="AT70" s="16">
        <f t="shared" ref="AT70:AT76" si="8">ROUND(((AS70/$AS$78)*100),2)</f>
        <v>5.94</v>
      </c>
      <c r="AU70" s="16">
        <f t="shared" ref="AU70:AU76" si="9">ROUND((((AS70*F70)/$AS$79)*100),2)</f>
        <v>1.59</v>
      </c>
      <c r="AV70" s="16"/>
      <c r="AW70" s="16"/>
      <c r="AX70" s="16"/>
      <c r="AY70" s="16"/>
      <c r="AZ70" s="16"/>
      <c r="BA70" s="16"/>
    </row>
    <row r="71" spans="1:53" ht="15.5" hidden="1" x14ac:dyDescent="0.35">
      <c r="A71" s="186" t="s">
        <v>442</v>
      </c>
      <c r="B71" s="131" t="s">
        <v>272</v>
      </c>
      <c r="C71" s="132" t="s">
        <v>100</v>
      </c>
      <c r="D71" s="132" t="s">
        <v>103</v>
      </c>
      <c r="E71" s="118"/>
      <c r="F71" s="119">
        <v>29000</v>
      </c>
      <c r="G71" s="118"/>
      <c r="H71" s="118"/>
      <c r="I71" s="118"/>
      <c r="J71" s="118"/>
      <c r="K71" s="118"/>
      <c r="L71" s="118"/>
      <c r="M71" s="118"/>
      <c r="N71" s="118"/>
      <c r="O71" s="118"/>
      <c r="P71" s="118"/>
      <c r="Q71" s="118"/>
      <c r="R71" s="118"/>
      <c r="S71" s="118"/>
      <c r="T71" s="118"/>
      <c r="U71" s="118"/>
      <c r="V71" s="118"/>
      <c r="W71" s="118"/>
      <c r="X71" s="118"/>
      <c r="Y71" s="118"/>
      <c r="Z71" s="118"/>
      <c r="AA71" s="118"/>
      <c r="AB71" s="118"/>
      <c r="AC71" s="118"/>
      <c r="AD71" s="118"/>
      <c r="AE71" s="118"/>
      <c r="AF71" s="118"/>
      <c r="AG71" s="119">
        <v>1</v>
      </c>
      <c r="AH71" s="118">
        <f t="shared" si="0"/>
        <v>0.08</v>
      </c>
      <c r="AI71" s="118">
        <f t="shared" si="1"/>
        <v>0.06</v>
      </c>
      <c r="AJ71" s="118">
        <v>2</v>
      </c>
      <c r="AK71" s="118">
        <f t="shared" si="2"/>
        <v>0.49</v>
      </c>
      <c r="AL71" s="118">
        <f t="shared" si="3"/>
        <v>0.11</v>
      </c>
      <c r="AM71" s="118">
        <v>0</v>
      </c>
      <c r="AN71" s="118">
        <f t="shared" si="4"/>
        <v>0</v>
      </c>
      <c r="AO71" s="118">
        <f t="shared" si="5"/>
        <v>0</v>
      </c>
      <c r="AP71" s="118">
        <v>0</v>
      </c>
      <c r="AQ71" s="118">
        <f t="shared" si="6"/>
        <v>0</v>
      </c>
      <c r="AR71" s="120">
        <f t="shared" si="7"/>
        <v>0</v>
      </c>
      <c r="AS71" s="16">
        <v>57</v>
      </c>
      <c r="AT71" s="16">
        <f t="shared" si="8"/>
        <v>18.809999999999999</v>
      </c>
      <c r="AU71" s="16">
        <f t="shared" si="9"/>
        <v>4.16</v>
      </c>
      <c r="AV71" s="16"/>
      <c r="AW71" s="16"/>
      <c r="AX71" s="16"/>
      <c r="AY71" s="16"/>
      <c r="AZ71" s="16"/>
      <c r="BA71" s="16"/>
    </row>
    <row r="72" spans="1:53" ht="15.5" hidden="1" x14ac:dyDescent="0.35">
      <c r="A72" s="186" t="s">
        <v>409</v>
      </c>
      <c r="B72" s="129" t="s">
        <v>461</v>
      </c>
      <c r="C72" s="130" t="s">
        <v>100</v>
      </c>
      <c r="D72" s="130" t="s">
        <v>103</v>
      </c>
      <c r="E72" s="122"/>
      <c r="F72" s="123"/>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3">
        <v>0</v>
      </c>
      <c r="AH72" s="122">
        <f t="shared" si="0"/>
        <v>0</v>
      </c>
      <c r="AI72" s="122">
        <f t="shared" si="1"/>
        <v>0</v>
      </c>
      <c r="AJ72" s="122">
        <v>219</v>
      </c>
      <c r="AK72" s="122">
        <f t="shared" si="2"/>
        <v>53.16</v>
      </c>
      <c r="AL72" s="122">
        <f>ROUND((((J64)/$AJ$79)*100),2)</f>
        <v>19.72</v>
      </c>
      <c r="AM72" s="122">
        <v>25</v>
      </c>
      <c r="AN72" s="122">
        <f t="shared" si="4"/>
        <v>6.81</v>
      </c>
      <c r="AO72" s="122">
        <f>ROUND((((K64)/$AM$79)*100),2)</f>
        <v>2.29</v>
      </c>
      <c r="AP72" s="122">
        <v>38</v>
      </c>
      <c r="AQ72" s="122">
        <f t="shared" si="6"/>
        <v>13.77</v>
      </c>
      <c r="AR72" s="200">
        <f>ROUND((((L64)/$AP$79)*100),2)</f>
        <v>4.33</v>
      </c>
      <c r="AS72" s="16"/>
      <c r="AT72" s="16">
        <f t="shared" si="8"/>
        <v>0</v>
      </c>
      <c r="AU72" s="16">
        <f>ROUND((((M64)/$AS$79)*100),2)</f>
        <v>6.1</v>
      </c>
      <c r="AV72" s="16"/>
      <c r="AW72" s="16"/>
      <c r="AX72" s="16"/>
      <c r="AY72" s="16"/>
      <c r="AZ72" s="16"/>
      <c r="BA72" s="16"/>
    </row>
    <row r="73" spans="1:53" ht="15.5" hidden="1" x14ac:dyDescent="0.35">
      <c r="A73" s="140" t="s">
        <v>267</v>
      </c>
      <c r="B73" s="131" t="s">
        <v>271</v>
      </c>
      <c r="C73" s="132" t="s">
        <v>100</v>
      </c>
      <c r="D73" s="132" t="s">
        <v>103</v>
      </c>
      <c r="E73" s="132" t="s">
        <v>109</v>
      </c>
      <c r="F73" s="132">
        <v>29000</v>
      </c>
      <c r="G73" s="118"/>
      <c r="H73" s="118"/>
      <c r="I73" s="118"/>
      <c r="J73" s="118"/>
      <c r="K73" s="118"/>
      <c r="L73" s="118"/>
      <c r="M73" s="118"/>
      <c r="N73" s="118"/>
      <c r="O73" s="118"/>
      <c r="P73" s="118"/>
      <c r="Q73" s="118"/>
      <c r="R73" s="118"/>
      <c r="S73" s="118"/>
      <c r="T73" s="118"/>
      <c r="U73" s="118"/>
      <c r="V73" s="118"/>
      <c r="W73" s="118"/>
      <c r="X73" s="118"/>
      <c r="Y73" s="118"/>
      <c r="Z73" s="118"/>
      <c r="AA73" s="118"/>
      <c r="AB73" s="118"/>
      <c r="AC73" s="118"/>
      <c r="AD73" s="118"/>
      <c r="AE73" s="118"/>
      <c r="AF73" s="118"/>
      <c r="AG73" s="119">
        <v>1</v>
      </c>
      <c r="AH73" s="118">
        <f t="shared" si="0"/>
        <v>0.08</v>
      </c>
      <c r="AI73" s="118">
        <f t="shared" si="1"/>
        <v>0.06</v>
      </c>
      <c r="AJ73" s="118">
        <v>0</v>
      </c>
      <c r="AK73" s="118">
        <f t="shared" si="2"/>
        <v>0</v>
      </c>
      <c r="AL73" s="118">
        <f t="shared" si="3"/>
        <v>0</v>
      </c>
      <c r="AM73" s="118">
        <v>0</v>
      </c>
      <c r="AN73" s="118">
        <f t="shared" si="4"/>
        <v>0</v>
      </c>
      <c r="AO73" s="118">
        <f t="shared" si="5"/>
        <v>0</v>
      </c>
      <c r="AP73" s="118">
        <v>0</v>
      </c>
      <c r="AQ73" s="118">
        <f t="shared" si="6"/>
        <v>0</v>
      </c>
      <c r="AR73" s="120">
        <f t="shared" si="7"/>
        <v>0</v>
      </c>
      <c r="AS73" s="16"/>
      <c r="AT73" s="16">
        <f t="shared" si="8"/>
        <v>0</v>
      </c>
      <c r="AU73" s="16">
        <f t="shared" si="9"/>
        <v>0</v>
      </c>
      <c r="AV73" s="16"/>
      <c r="AW73" s="16"/>
      <c r="AX73" s="16"/>
      <c r="AY73" s="16"/>
      <c r="AZ73" s="16"/>
      <c r="BA73" s="16"/>
    </row>
    <row r="74" spans="1:53" ht="15.5" hidden="1" x14ac:dyDescent="0.35">
      <c r="A74" s="187"/>
      <c r="B74" s="121"/>
      <c r="C74" s="122"/>
      <c r="D74" s="122"/>
      <c r="E74" s="122"/>
      <c r="F74" s="123"/>
      <c r="G74" s="122"/>
      <c r="H74" s="122"/>
      <c r="I74" s="122"/>
      <c r="J74" s="122"/>
      <c r="K74" s="122"/>
      <c r="L74" s="122"/>
      <c r="M74" s="122"/>
      <c r="N74" s="122"/>
      <c r="O74" s="122"/>
      <c r="P74" s="122"/>
      <c r="Q74" s="122"/>
      <c r="R74" s="122"/>
      <c r="S74" s="122"/>
      <c r="T74" s="122"/>
      <c r="U74" s="122"/>
      <c r="V74" s="122"/>
      <c r="W74" s="122"/>
      <c r="X74" s="122"/>
      <c r="Y74" s="122"/>
      <c r="Z74" s="122"/>
      <c r="AA74" s="122"/>
      <c r="AB74" s="122"/>
      <c r="AC74" s="122"/>
      <c r="AD74" s="122"/>
      <c r="AE74" s="122"/>
      <c r="AF74" s="122"/>
      <c r="AG74" s="123"/>
      <c r="AH74" s="122">
        <f t="shared" si="0"/>
        <v>0</v>
      </c>
      <c r="AI74" s="122">
        <f t="shared" si="1"/>
        <v>0</v>
      </c>
      <c r="AJ74" s="122"/>
      <c r="AK74" s="122">
        <f t="shared" si="2"/>
        <v>0</v>
      </c>
      <c r="AL74" s="122">
        <f t="shared" si="3"/>
        <v>0</v>
      </c>
      <c r="AM74" s="122"/>
      <c r="AN74" s="122">
        <f t="shared" si="4"/>
        <v>0</v>
      </c>
      <c r="AO74" s="122">
        <f t="shared" si="5"/>
        <v>0</v>
      </c>
      <c r="AP74" s="122"/>
      <c r="AQ74" s="122">
        <f t="shared" si="6"/>
        <v>0</v>
      </c>
      <c r="AR74" s="200">
        <f t="shared" si="7"/>
        <v>0</v>
      </c>
      <c r="AS74" s="16"/>
      <c r="AT74" s="16">
        <f t="shared" si="8"/>
        <v>0</v>
      </c>
      <c r="AU74" s="16">
        <f t="shared" si="9"/>
        <v>0</v>
      </c>
      <c r="AV74" s="16"/>
      <c r="AW74" s="16"/>
      <c r="AX74" s="16"/>
      <c r="AY74" s="16"/>
      <c r="AZ74" s="16"/>
      <c r="BA74" s="16"/>
    </row>
    <row r="75" spans="1:53" ht="15.5" hidden="1" x14ac:dyDescent="0.35">
      <c r="A75" s="187"/>
      <c r="B75" s="117"/>
      <c r="C75" s="118"/>
      <c r="D75" s="118"/>
      <c r="E75" s="118"/>
      <c r="F75" s="119"/>
      <c r="G75" s="118"/>
      <c r="H75" s="118"/>
      <c r="I75" s="118"/>
      <c r="J75" s="118"/>
      <c r="K75" s="118"/>
      <c r="L75" s="118"/>
      <c r="M75" s="118"/>
      <c r="N75" s="118"/>
      <c r="O75" s="118"/>
      <c r="P75" s="118"/>
      <c r="Q75" s="118"/>
      <c r="R75" s="118"/>
      <c r="S75" s="118"/>
      <c r="T75" s="118"/>
      <c r="U75" s="118"/>
      <c r="V75" s="118"/>
      <c r="W75" s="118"/>
      <c r="X75" s="118"/>
      <c r="Y75" s="118"/>
      <c r="Z75" s="118"/>
      <c r="AA75" s="118"/>
      <c r="AB75" s="118"/>
      <c r="AC75" s="118"/>
      <c r="AD75" s="118"/>
      <c r="AE75" s="118"/>
      <c r="AF75" s="118"/>
      <c r="AG75" s="119"/>
      <c r="AH75" s="118">
        <f t="shared" si="0"/>
        <v>0</v>
      </c>
      <c r="AI75" s="118">
        <f t="shared" si="1"/>
        <v>0</v>
      </c>
      <c r="AJ75" s="118"/>
      <c r="AK75" s="118">
        <f t="shared" si="2"/>
        <v>0</v>
      </c>
      <c r="AL75" s="118">
        <f t="shared" si="3"/>
        <v>0</v>
      </c>
      <c r="AM75" s="118"/>
      <c r="AN75" s="118">
        <f t="shared" si="4"/>
        <v>0</v>
      </c>
      <c r="AO75" s="118">
        <f t="shared" si="5"/>
        <v>0</v>
      </c>
      <c r="AP75" s="118"/>
      <c r="AQ75" s="118">
        <f t="shared" si="6"/>
        <v>0</v>
      </c>
      <c r="AR75" s="120">
        <f t="shared" si="7"/>
        <v>0</v>
      </c>
      <c r="AS75" s="16"/>
      <c r="AT75" s="16">
        <f t="shared" si="8"/>
        <v>0</v>
      </c>
      <c r="AU75" s="16">
        <f t="shared" si="9"/>
        <v>0</v>
      </c>
      <c r="AV75" s="16"/>
      <c r="AW75" s="16"/>
      <c r="AX75" s="16"/>
      <c r="AY75" s="16"/>
      <c r="AZ75" s="16"/>
      <c r="BA75" s="16"/>
    </row>
    <row r="76" spans="1:53" ht="15.5" hidden="1" x14ac:dyDescent="0.35">
      <c r="A76" s="164"/>
      <c r="B76" s="124"/>
      <c r="C76" s="82"/>
      <c r="D76" s="82"/>
      <c r="E76" s="82"/>
      <c r="F76" s="8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125"/>
      <c r="AH76" s="82">
        <f t="shared" si="0"/>
        <v>0</v>
      </c>
      <c r="AI76" s="82">
        <f t="shared" si="1"/>
        <v>0</v>
      </c>
      <c r="AJ76" s="82"/>
      <c r="AK76" s="82">
        <f t="shared" si="2"/>
        <v>0</v>
      </c>
      <c r="AL76" s="82">
        <f t="shared" si="3"/>
        <v>0</v>
      </c>
      <c r="AM76" s="82"/>
      <c r="AN76" s="82">
        <f t="shared" si="4"/>
        <v>0</v>
      </c>
      <c r="AO76" s="82">
        <f t="shared" si="5"/>
        <v>0</v>
      </c>
      <c r="AP76" s="82"/>
      <c r="AQ76" s="82">
        <f t="shared" si="6"/>
        <v>0</v>
      </c>
      <c r="AR76" s="248">
        <f t="shared" si="7"/>
        <v>0</v>
      </c>
      <c r="AS76" s="16"/>
      <c r="AT76" s="16">
        <f t="shared" si="8"/>
        <v>0</v>
      </c>
      <c r="AU76" s="16">
        <f t="shared" si="9"/>
        <v>0</v>
      </c>
      <c r="AV76" s="16"/>
      <c r="AW76" s="16"/>
      <c r="AX76" s="16"/>
      <c r="AY76" s="16"/>
      <c r="AZ76" s="16"/>
      <c r="BA76" s="16"/>
    </row>
    <row r="77" spans="1:53" x14ac:dyDescent="0.35">
      <c r="A77" s="141"/>
      <c r="B77" s="141"/>
      <c r="C77" s="141"/>
      <c r="D77" s="141"/>
      <c r="E77" s="141"/>
      <c r="F77" s="141"/>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66"/>
      <c r="AH77" s="85"/>
      <c r="AI77" s="85"/>
      <c r="AJ77" s="66"/>
      <c r="AK77" s="85"/>
      <c r="AL77" s="85"/>
      <c r="AM77" s="66"/>
      <c r="AN77" s="85"/>
      <c r="AO77" s="85"/>
      <c r="AP77" s="61"/>
      <c r="AQ77" s="95"/>
      <c r="AR77" s="95"/>
    </row>
    <row r="78" spans="1:53" x14ac:dyDescent="0.35">
      <c r="A78" s="494" t="s">
        <v>386</v>
      </c>
      <c r="B78" s="494"/>
      <c r="C78" s="494"/>
      <c r="D78" s="494"/>
      <c r="E78" s="494"/>
      <c r="F78" s="494"/>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v>1237</v>
      </c>
      <c r="AH78" s="85"/>
      <c r="AI78" s="85"/>
      <c r="AJ78">
        <v>412</v>
      </c>
      <c r="AK78" s="85"/>
      <c r="AL78" s="85"/>
      <c r="AM78">
        <v>367</v>
      </c>
      <c r="AN78" s="85"/>
      <c r="AO78" s="85"/>
      <c r="AP78" s="8">
        <v>276</v>
      </c>
      <c r="AQ78" s="95"/>
      <c r="AR78" s="95"/>
      <c r="AS78" s="7">
        <v>303</v>
      </c>
    </row>
    <row r="79" spans="1:53" x14ac:dyDescent="0.35">
      <c r="A79" s="494" t="s">
        <v>387</v>
      </c>
      <c r="B79" s="494"/>
      <c r="C79" s="494"/>
      <c r="D79" s="494"/>
      <c r="E79" s="494"/>
      <c r="F79" s="494"/>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63">
        <v>50419490</v>
      </c>
      <c r="AH79" s="86"/>
      <c r="AI79" s="86"/>
      <c r="AJ79" s="63">
        <v>50786371</v>
      </c>
      <c r="AK79" s="86"/>
      <c r="AL79" s="86"/>
      <c r="AM79" s="63">
        <v>50363060</v>
      </c>
      <c r="AN79" s="86"/>
      <c r="AO79" s="86"/>
      <c r="AP79" s="64">
        <v>37243728</v>
      </c>
      <c r="AQ79" s="96"/>
      <c r="AR79" s="96"/>
      <c r="AS79" s="277">
        <v>39699167</v>
      </c>
    </row>
    <row r="80" spans="1:53" x14ac:dyDescent="0.35">
      <c r="A80" s="141"/>
      <c r="B80" s="141"/>
      <c r="C80" s="141"/>
      <c r="D80" s="141"/>
      <c r="E80" s="141"/>
      <c r="F80" s="141"/>
      <c r="G80" s="7"/>
      <c r="H80" s="7"/>
      <c r="I80" s="7"/>
      <c r="J80" s="7"/>
      <c r="K80" s="7"/>
      <c r="L80" s="7"/>
      <c r="M80" s="7"/>
      <c r="N80" s="7"/>
      <c r="O80" s="7"/>
      <c r="P80" s="7"/>
      <c r="Q80" s="7"/>
      <c r="R80" s="7"/>
      <c r="S80" s="7"/>
      <c r="T80" s="7"/>
      <c r="U80" s="7"/>
      <c r="V80" s="7"/>
      <c r="W80" s="7"/>
      <c r="X80" s="7"/>
      <c r="Y80" s="7"/>
      <c r="Z80" s="7"/>
      <c r="AA80" s="7"/>
      <c r="AB80" s="7"/>
      <c r="AC80" s="7"/>
      <c r="AD80" s="7"/>
      <c r="AE80" s="7"/>
      <c r="AF80" s="7"/>
      <c r="AG80" s="70"/>
      <c r="AH80" s="87"/>
      <c r="AI80" s="87"/>
      <c r="AJ80" s="70"/>
      <c r="AK80" s="87"/>
      <c r="AL80" s="87"/>
      <c r="AN80" s="87"/>
      <c r="AO80" s="87"/>
      <c r="AP80" s="67"/>
      <c r="AQ80" s="97"/>
      <c r="AR80" s="97"/>
    </row>
  </sheetData>
  <mergeCells count="7">
    <mergeCell ref="A79:F79"/>
    <mergeCell ref="A61:F61"/>
    <mergeCell ref="A62:F62"/>
    <mergeCell ref="A63:F63"/>
    <mergeCell ref="A64:F64"/>
    <mergeCell ref="A78:F78"/>
    <mergeCell ref="A65:F65"/>
  </mergeCells>
  <conditionalFormatting sqref="I48:J48 I43:L43 I45:L45 A31:F57">
    <cfRule type="expression" dxfId="229" priority="3">
      <formula>CELL("row")=ROW()</formula>
    </cfRule>
  </conditionalFormatting>
  <conditionalFormatting sqref="A68:AC68">
    <cfRule type="expression" dxfId="228" priority="2">
      <formula>CELL("row")=ROW()</formula>
    </cfRule>
  </conditionalFormatting>
  <conditionalFormatting sqref="A73:F73">
    <cfRule type="expression" dxfId="227" priority="1">
      <formula>CELL("row")=ROW()</formula>
    </cfRule>
  </conditionalFormatting>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09EC0-D79E-46EA-92CF-551B8DA93365}">
  <sheetPr codeName="Sheet12">
    <tabColor rgb="FFA50021"/>
  </sheetPr>
  <dimension ref="A29:AU79"/>
  <sheetViews>
    <sheetView zoomScale="60" zoomScaleNormal="60" workbookViewId="0">
      <selection activeCell="AT69" sqref="AT69:AU69"/>
    </sheetView>
  </sheetViews>
  <sheetFormatPr defaultRowHeight="14.5" x14ac:dyDescent="0.35"/>
  <cols>
    <col min="1" max="1" width="13" customWidth="1"/>
    <col min="2" max="2" width="37.90625" bestFit="1" customWidth="1"/>
    <col min="3" max="3" width="20.90625" bestFit="1" customWidth="1"/>
    <col min="4" max="4" width="15.6328125" customWidth="1"/>
    <col min="5" max="5" width="11.54296875" customWidth="1"/>
    <col min="6" max="6" width="10.7265625" bestFit="1" customWidth="1"/>
    <col min="7" max="7" width="9.1796875" bestFit="1" customWidth="1"/>
    <col min="10" max="11" width="8.90625" customWidth="1"/>
    <col min="14" max="16" width="8.90625" customWidth="1"/>
    <col min="19" max="21" width="8.90625" customWidth="1"/>
    <col min="24" max="25" width="8.90625" customWidth="1"/>
    <col min="26" max="26" width="9.26953125" customWidth="1"/>
    <col min="27" max="27" width="8.81640625" customWidth="1"/>
    <col min="28" max="28" width="8.90625" customWidth="1"/>
    <col min="29" max="29" width="10.26953125" customWidth="1"/>
    <col min="30" max="30" width="10.6328125" customWidth="1"/>
    <col min="32" max="32" width="9.7265625" customWidth="1"/>
    <col min="33" max="33" width="28.6328125" customWidth="1"/>
    <col min="34" max="35" width="29.7265625" customWidth="1"/>
    <col min="36" max="36" width="27.453125" customWidth="1"/>
    <col min="37" max="38" width="28.453125" customWidth="1"/>
    <col min="39" max="39" width="25.90625" customWidth="1"/>
    <col min="40" max="41" width="27" customWidth="1"/>
    <col min="42" max="42" width="25.453125" customWidth="1"/>
    <col min="43" max="44" width="27.54296875" customWidth="1"/>
    <col min="45" max="47" width="25.08984375" bestFit="1" customWidth="1"/>
  </cols>
  <sheetData>
    <row r="29" spans="1:37" x14ac:dyDescent="0.35">
      <c r="G29" s="32">
        <v>45261</v>
      </c>
      <c r="H29" s="26">
        <v>45292</v>
      </c>
      <c r="I29" s="26">
        <v>45323</v>
      </c>
      <c r="J29" s="26">
        <v>45352</v>
      </c>
      <c r="K29" s="26">
        <v>45383</v>
      </c>
      <c r="L29" s="26">
        <v>45413</v>
      </c>
      <c r="Q29" s="26">
        <v>45444</v>
      </c>
      <c r="V29" s="26">
        <v>45474</v>
      </c>
      <c r="Z29" s="36" t="s">
        <v>220</v>
      </c>
      <c r="AA29" s="34"/>
      <c r="AD29" s="36" t="s">
        <v>249</v>
      </c>
      <c r="AE29" s="36"/>
      <c r="AF29" s="36"/>
    </row>
    <row r="30" spans="1:37" x14ac:dyDescent="0.35">
      <c r="A30" s="1" t="s">
        <v>0</v>
      </c>
      <c r="B30" s="1" t="s">
        <v>490</v>
      </c>
      <c r="C30" s="1" t="s">
        <v>2</v>
      </c>
      <c r="D30" s="1" t="s">
        <v>3</v>
      </c>
      <c r="E30" s="1" t="s">
        <v>4</v>
      </c>
      <c r="F30" s="1" t="s">
        <v>115</v>
      </c>
      <c r="G30" s="12" t="s">
        <v>105</v>
      </c>
      <c r="H30" s="12" t="s">
        <v>106</v>
      </c>
      <c r="I30" s="12" t="s">
        <v>107</v>
      </c>
      <c r="J30" s="12" t="s">
        <v>399</v>
      </c>
      <c r="K30" s="12" t="s">
        <v>400</v>
      </c>
      <c r="L30" s="28" t="s">
        <v>114</v>
      </c>
      <c r="M30" s="21" t="s">
        <v>7</v>
      </c>
      <c r="N30" s="21" t="s">
        <v>6</v>
      </c>
      <c r="O30" s="21" t="s">
        <v>135</v>
      </c>
      <c r="P30" s="29" t="s">
        <v>5</v>
      </c>
      <c r="Q30" s="28" t="s">
        <v>8</v>
      </c>
      <c r="R30" s="21" t="s">
        <v>9</v>
      </c>
      <c r="S30" s="21" t="s">
        <v>10</v>
      </c>
      <c r="T30" s="21" t="s">
        <v>11</v>
      </c>
      <c r="U30" s="29" t="s">
        <v>12</v>
      </c>
      <c r="V30" s="28" t="s">
        <v>13</v>
      </c>
      <c r="W30" s="29" t="s">
        <v>14</v>
      </c>
      <c r="X30" s="21" t="s">
        <v>144</v>
      </c>
      <c r="Y30" s="21" t="s">
        <v>213</v>
      </c>
      <c r="Z30" s="37" t="s">
        <v>221</v>
      </c>
      <c r="AA30" s="37" t="s">
        <v>227</v>
      </c>
      <c r="AB30" s="21" t="s">
        <v>233</v>
      </c>
      <c r="AC30" s="33" t="s">
        <v>243</v>
      </c>
      <c r="AD30" s="42" t="s">
        <v>257</v>
      </c>
      <c r="AE30" s="45" t="s">
        <v>286</v>
      </c>
      <c r="AF30" s="40" t="s">
        <v>293</v>
      </c>
      <c r="AG30" s="49" t="s">
        <v>362</v>
      </c>
      <c r="AH30" s="49" t="s">
        <v>363</v>
      </c>
      <c r="AI30" s="49" t="s">
        <v>364</v>
      </c>
      <c r="AJ30" s="40" t="s">
        <v>453</v>
      </c>
      <c r="AK30" s="7" t="s">
        <v>507</v>
      </c>
    </row>
    <row r="31" spans="1:37" x14ac:dyDescent="0.35">
      <c r="A31" s="7" t="s">
        <v>175</v>
      </c>
      <c r="B31" s="7" t="s">
        <v>176</v>
      </c>
      <c r="C31" s="7" t="s">
        <v>162</v>
      </c>
      <c r="D31" s="7" t="s">
        <v>104</v>
      </c>
      <c r="E31" s="7" t="s">
        <v>110</v>
      </c>
      <c r="F31" s="171">
        <v>27272</v>
      </c>
      <c r="G31" s="66">
        <v>0</v>
      </c>
      <c r="H31" s="66">
        <v>0</v>
      </c>
      <c r="I31" s="66">
        <v>0</v>
      </c>
      <c r="J31" s="66">
        <v>0</v>
      </c>
      <c r="K31" s="66">
        <v>0</v>
      </c>
      <c r="L31" s="66">
        <v>0</v>
      </c>
      <c r="M31" s="66">
        <v>0</v>
      </c>
      <c r="N31" s="66">
        <v>0</v>
      </c>
      <c r="O31" s="66">
        <v>0</v>
      </c>
      <c r="P31" s="66">
        <v>0</v>
      </c>
      <c r="Q31" s="66">
        <v>0</v>
      </c>
      <c r="R31" s="66">
        <v>0</v>
      </c>
      <c r="S31" s="66">
        <v>0</v>
      </c>
      <c r="T31" s="66">
        <v>0</v>
      </c>
      <c r="U31" s="66">
        <v>0</v>
      </c>
      <c r="V31" s="66">
        <v>0</v>
      </c>
      <c r="W31" s="66">
        <v>0</v>
      </c>
      <c r="X31" s="66">
        <v>0</v>
      </c>
      <c r="Y31" s="66">
        <v>1</v>
      </c>
      <c r="Z31" s="66">
        <v>0</v>
      </c>
      <c r="AA31" s="66">
        <v>0</v>
      </c>
      <c r="AB31" s="66">
        <v>0</v>
      </c>
      <c r="AC31" s="66">
        <v>0</v>
      </c>
      <c r="AD31" s="66">
        <v>0</v>
      </c>
      <c r="AE31" s="66">
        <v>0</v>
      </c>
      <c r="AF31" s="66">
        <v>1</v>
      </c>
      <c r="AG31" s="66">
        <v>0</v>
      </c>
      <c r="AH31" s="66">
        <v>0</v>
      </c>
      <c r="AI31" s="66">
        <v>1</v>
      </c>
      <c r="AJ31" s="66">
        <v>0</v>
      </c>
    </row>
    <row r="32" spans="1:37" x14ac:dyDescent="0.35">
      <c r="A32" s="7" t="s">
        <v>177</v>
      </c>
      <c r="B32" s="7" t="s">
        <v>178</v>
      </c>
      <c r="C32" s="7" t="s">
        <v>205</v>
      </c>
      <c r="D32" s="7" t="s">
        <v>100</v>
      </c>
      <c r="E32" s="7" t="s">
        <v>110</v>
      </c>
      <c r="F32" s="171">
        <v>9090</v>
      </c>
      <c r="G32" s="66">
        <v>0</v>
      </c>
      <c r="H32" s="66">
        <v>0</v>
      </c>
      <c r="I32" s="66">
        <v>0</v>
      </c>
      <c r="J32" s="66">
        <v>0</v>
      </c>
      <c r="K32" s="66">
        <v>0</v>
      </c>
      <c r="L32" s="66">
        <v>0</v>
      </c>
      <c r="M32" s="66">
        <v>0</v>
      </c>
      <c r="N32" s="66">
        <v>0</v>
      </c>
      <c r="O32" s="66">
        <v>0</v>
      </c>
      <c r="P32" s="66">
        <v>0</v>
      </c>
      <c r="Q32" s="66">
        <v>0</v>
      </c>
      <c r="R32" s="66">
        <v>0</v>
      </c>
      <c r="S32" s="66">
        <v>0</v>
      </c>
      <c r="T32" s="66">
        <v>0</v>
      </c>
      <c r="U32" s="66">
        <v>0</v>
      </c>
      <c r="V32" s="66">
        <v>0</v>
      </c>
      <c r="W32" s="66">
        <v>0</v>
      </c>
      <c r="X32" s="66">
        <v>0</v>
      </c>
      <c r="Y32" s="66">
        <v>0</v>
      </c>
      <c r="Z32" s="66">
        <v>0</v>
      </c>
      <c r="AA32" s="66">
        <v>0</v>
      </c>
      <c r="AB32" s="66">
        <v>0</v>
      </c>
      <c r="AC32" s="66">
        <v>0</v>
      </c>
      <c r="AD32" s="66">
        <v>0</v>
      </c>
      <c r="AE32" s="66">
        <v>0</v>
      </c>
      <c r="AF32" s="66">
        <v>0</v>
      </c>
      <c r="AG32" s="66">
        <v>0</v>
      </c>
      <c r="AH32" s="66">
        <v>0</v>
      </c>
      <c r="AI32" s="66">
        <v>0</v>
      </c>
      <c r="AJ32" s="66">
        <v>0</v>
      </c>
    </row>
    <row r="33" spans="1:36" x14ac:dyDescent="0.35">
      <c r="A33" s="7" t="s">
        <v>179</v>
      </c>
      <c r="B33" s="7" t="s">
        <v>180</v>
      </c>
      <c r="C33" s="7" t="s">
        <v>205</v>
      </c>
      <c r="D33" s="7" t="s">
        <v>100</v>
      </c>
      <c r="E33" s="7" t="s">
        <v>110</v>
      </c>
      <c r="F33" s="171">
        <v>0</v>
      </c>
      <c r="G33" s="93">
        <v>0</v>
      </c>
      <c r="H33" s="93">
        <v>0</v>
      </c>
      <c r="I33" s="93">
        <v>0</v>
      </c>
      <c r="J33" s="93">
        <v>0</v>
      </c>
      <c r="K33" s="93">
        <v>0</v>
      </c>
      <c r="L33" s="93">
        <v>0</v>
      </c>
      <c r="M33" s="93">
        <v>0</v>
      </c>
      <c r="N33" s="93">
        <v>0</v>
      </c>
      <c r="O33" s="93">
        <v>0</v>
      </c>
      <c r="P33" s="93">
        <v>0</v>
      </c>
      <c r="Q33" s="93">
        <v>0</v>
      </c>
      <c r="R33" s="93">
        <v>0</v>
      </c>
      <c r="S33" s="93">
        <v>0</v>
      </c>
      <c r="T33" s="93">
        <v>0</v>
      </c>
      <c r="U33" s="93">
        <v>0</v>
      </c>
      <c r="V33" s="93">
        <v>0</v>
      </c>
      <c r="W33" s="93">
        <v>0</v>
      </c>
      <c r="X33" s="66">
        <v>0</v>
      </c>
      <c r="Y33" s="66">
        <v>0</v>
      </c>
      <c r="Z33" s="66">
        <v>0</v>
      </c>
      <c r="AA33" s="66">
        <v>0</v>
      </c>
      <c r="AB33" s="66">
        <v>0</v>
      </c>
      <c r="AC33" s="66">
        <v>0</v>
      </c>
      <c r="AD33" s="66">
        <v>0</v>
      </c>
      <c r="AE33" s="66">
        <v>0</v>
      </c>
      <c r="AF33" s="66">
        <v>0</v>
      </c>
      <c r="AG33" s="66">
        <v>0</v>
      </c>
      <c r="AH33" s="66">
        <v>0</v>
      </c>
      <c r="AI33" s="66">
        <v>0</v>
      </c>
      <c r="AJ33" s="66">
        <v>0</v>
      </c>
    </row>
    <row r="34" spans="1:36" x14ac:dyDescent="0.35">
      <c r="A34" s="7" t="s">
        <v>181</v>
      </c>
      <c r="B34" s="7" t="s">
        <v>182</v>
      </c>
      <c r="C34" s="7" t="s">
        <v>205</v>
      </c>
      <c r="D34" s="7" t="s">
        <v>100</v>
      </c>
      <c r="E34" s="7" t="s">
        <v>110</v>
      </c>
      <c r="F34" s="171">
        <v>28181</v>
      </c>
      <c r="G34" s="93">
        <v>0</v>
      </c>
      <c r="H34" s="93">
        <v>0</v>
      </c>
      <c r="I34" s="93">
        <v>0</v>
      </c>
      <c r="J34" s="93">
        <v>0</v>
      </c>
      <c r="K34" s="93">
        <v>0</v>
      </c>
      <c r="L34" s="93">
        <v>0</v>
      </c>
      <c r="M34" s="93">
        <v>0</v>
      </c>
      <c r="N34" s="93">
        <v>0</v>
      </c>
      <c r="O34" s="93">
        <v>0</v>
      </c>
      <c r="P34" s="93">
        <v>0</v>
      </c>
      <c r="Q34" s="93">
        <v>0</v>
      </c>
      <c r="R34" s="93">
        <v>0</v>
      </c>
      <c r="S34" s="93">
        <v>0</v>
      </c>
      <c r="T34" s="93">
        <v>0</v>
      </c>
      <c r="U34" s="93">
        <v>0</v>
      </c>
      <c r="V34" s="93">
        <v>0</v>
      </c>
      <c r="W34" s="93">
        <v>0</v>
      </c>
      <c r="X34" s="66">
        <v>0</v>
      </c>
      <c r="Y34" s="66">
        <v>0</v>
      </c>
      <c r="Z34" s="66">
        <v>0</v>
      </c>
      <c r="AA34" s="66">
        <v>0</v>
      </c>
      <c r="AB34" s="66">
        <v>0</v>
      </c>
      <c r="AC34" s="66">
        <v>0</v>
      </c>
      <c r="AD34" s="66">
        <v>0</v>
      </c>
      <c r="AE34" s="66">
        <v>0</v>
      </c>
      <c r="AF34" s="66">
        <v>0</v>
      </c>
      <c r="AG34" s="66">
        <v>0</v>
      </c>
      <c r="AH34" s="66">
        <v>0</v>
      </c>
      <c r="AI34" s="66">
        <v>0</v>
      </c>
      <c r="AJ34" s="66">
        <v>0</v>
      </c>
    </row>
    <row r="35" spans="1:36" x14ac:dyDescent="0.35">
      <c r="A35" s="7" t="s">
        <v>181</v>
      </c>
      <c r="B35" s="7" t="s">
        <v>182</v>
      </c>
      <c r="C35" s="7" t="s">
        <v>205</v>
      </c>
      <c r="D35" s="7" t="s">
        <v>100</v>
      </c>
      <c r="E35" s="7" t="s">
        <v>110</v>
      </c>
      <c r="F35" s="171">
        <v>29909</v>
      </c>
      <c r="G35" s="93">
        <v>0</v>
      </c>
      <c r="H35" s="93">
        <v>0</v>
      </c>
      <c r="I35" s="93">
        <v>0</v>
      </c>
      <c r="J35" s="93">
        <v>0</v>
      </c>
      <c r="K35" s="93">
        <v>0</v>
      </c>
      <c r="L35" s="93">
        <v>0</v>
      </c>
      <c r="M35" s="93">
        <v>0</v>
      </c>
      <c r="N35" s="93">
        <v>0</v>
      </c>
      <c r="O35" s="93">
        <v>0</v>
      </c>
      <c r="P35" s="93">
        <v>0</v>
      </c>
      <c r="Q35" s="93">
        <v>0</v>
      </c>
      <c r="R35" s="93">
        <v>0</v>
      </c>
      <c r="S35" s="93">
        <v>0</v>
      </c>
      <c r="T35" s="93">
        <v>0</v>
      </c>
      <c r="U35" s="93">
        <v>0</v>
      </c>
      <c r="V35" s="93">
        <v>0</v>
      </c>
      <c r="W35" s="93">
        <v>0</v>
      </c>
      <c r="X35" s="66">
        <v>0</v>
      </c>
      <c r="Y35" s="66">
        <v>0</v>
      </c>
      <c r="Z35" s="66">
        <v>0</v>
      </c>
      <c r="AA35" s="66">
        <v>0</v>
      </c>
      <c r="AB35" s="66">
        <v>0</v>
      </c>
      <c r="AC35" s="66">
        <v>0</v>
      </c>
      <c r="AD35" s="66">
        <v>0</v>
      </c>
      <c r="AE35" s="66">
        <v>0</v>
      </c>
      <c r="AF35" s="66">
        <v>0</v>
      </c>
      <c r="AG35" s="66">
        <v>0</v>
      </c>
      <c r="AH35" s="66">
        <v>0</v>
      </c>
      <c r="AI35" s="66">
        <v>0</v>
      </c>
      <c r="AJ35" s="66">
        <v>0</v>
      </c>
    </row>
    <row r="36" spans="1:36" x14ac:dyDescent="0.35">
      <c r="A36" s="7" t="s">
        <v>183</v>
      </c>
      <c r="B36" s="7" t="s">
        <v>184</v>
      </c>
      <c r="C36" s="7" t="s">
        <v>205</v>
      </c>
      <c r="D36" s="7" t="s">
        <v>100</v>
      </c>
      <c r="E36" s="7" t="s">
        <v>110</v>
      </c>
      <c r="F36" s="171">
        <v>34909</v>
      </c>
      <c r="G36" s="93">
        <v>0</v>
      </c>
      <c r="H36" s="93">
        <v>0</v>
      </c>
      <c r="I36" s="93">
        <v>0</v>
      </c>
      <c r="J36" s="93">
        <v>0</v>
      </c>
      <c r="K36" s="93">
        <v>0</v>
      </c>
      <c r="L36" s="93">
        <v>0</v>
      </c>
      <c r="M36" s="93">
        <v>0</v>
      </c>
      <c r="N36" s="93">
        <v>0</v>
      </c>
      <c r="O36" s="93">
        <v>0</v>
      </c>
      <c r="P36" s="93">
        <v>0</v>
      </c>
      <c r="Q36" s="93">
        <v>0</v>
      </c>
      <c r="R36" s="93">
        <v>0</v>
      </c>
      <c r="S36" s="93">
        <v>0</v>
      </c>
      <c r="T36" s="93">
        <v>0</v>
      </c>
      <c r="U36" s="93">
        <v>0</v>
      </c>
      <c r="V36" s="93">
        <v>0</v>
      </c>
      <c r="W36" s="93">
        <v>0</v>
      </c>
      <c r="X36" s="66">
        <v>0</v>
      </c>
      <c r="Y36" s="66">
        <v>0</v>
      </c>
      <c r="Z36" s="66">
        <v>0</v>
      </c>
      <c r="AA36" s="66">
        <v>0</v>
      </c>
      <c r="AB36" s="66">
        <v>0</v>
      </c>
      <c r="AC36" s="66">
        <v>0</v>
      </c>
      <c r="AD36" s="66">
        <v>0</v>
      </c>
      <c r="AE36" s="66">
        <v>0</v>
      </c>
      <c r="AF36" s="66">
        <v>0</v>
      </c>
      <c r="AG36" s="66">
        <v>0</v>
      </c>
      <c r="AH36" s="66">
        <v>0</v>
      </c>
      <c r="AI36" s="66">
        <v>0</v>
      </c>
      <c r="AJ36" s="66">
        <v>0</v>
      </c>
    </row>
    <row r="37" spans="1:36" x14ac:dyDescent="0.35">
      <c r="A37" s="7" t="s">
        <v>185</v>
      </c>
      <c r="B37" s="7" t="s">
        <v>186</v>
      </c>
      <c r="C37" s="7" t="s">
        <v>205</v>
      </c>
      <c r="D37" s="7" t="s">
        <v>100</v>
      </c>
      <c r="E37" s="7" t="s">
        <v>110</v>
      </c>
      <c r="F37" s="171">
        <v>29909</v>
      </c>
      <c r="G37" s="93">
        <v>0</v>
      </c>
      <c r="H37" s="93">
        <v>0</v>
      </c>
      <c r="I37" s="93">
        <v>0</v>
      </c>
      <c r="J37" s="93">
        <v>0</v>
      </c>
      <c r="K37" s="93">
        <v>0</v>
      </c>
      <c r="L37" s="93">
        <v>0</v>
      </c>
      <c r="M37" s="93">
        <v>0</v>
      </c>
      <c r="N37" s="93">
        <v>0</v>
      </c>
      <c r="O37" s="93">
        <v>0</v>
      </c>
      <c r="P37" s="93">
        <v>0</v>
      </c>
      <c r="Q37" s="93">
        <v>0</v>
      </c>
      <c r="R37" s="93">
        <v>0</v>
      </c>
      <c r="S37" s="93">
        <v>0</v>
      </c>
      <c r="T37" s="93">
        <v>0</v>
      </c>
      <c r="U37" s="93">
        <v>0</v>
      </c>
      <c r="V37" s="93">
        <v>0</v>
      </c>
      <c r="W37" s="93">
        <v>0</v>
      </c>
      <c r="X37" s="66">
        <v>0</v>
      </c>
      <c r="Y37" s="66">
        <v>0</v>
      </c>
      <c r="Z37" s="66">
        <v>0</v>
      </c>
      <c r="AA37" s="66">
        <v>0</v>
      </c>
      <c r="AB37" s="66">
        <v>0</v>
      </c>
      <c r="AC37" s="66">
        <v>0</v>
      </c>
      <c r="AD37" s="66">
        <v>0</v>
      </c>
      <c r="AE37" s="66">
        <v>0</v>
      </c>
      <c r="AF37" s="66">
        <v>0</v>
      </c>
      <c r="AG37" s="66">
        <v>0</v>
      </c>
      <c r="AH37" s="66">
        <v>0</v>
      </c>
      <c r="AI37" s="66">
        <v>0</v>
      </c>
      <c r="AJ37" s="66">
        <v>0</v>
      </c>
    </row>
    <row r="38" spans="1:36" x14ac:dyDescent="0.35">
      <c r="A38" s="7" t="s">
        <v>187</v>
      </c>
      <c r="B38" s="7" t="s">
        <v>188</v>
      </c>
      <c r="C38" s="7" t="s">
        <v>205</v>
      </c>
      <c r="D38" s="7" t="s">
        <v>100</v>
      </c>
      <c r="E38" s="7" t="s">
        <v>110</v>
      </c>
      <c r="F38" s="171">
        <v>92727</v>
      </c>
      <c r="G38" s="93">
        <v>0</v>
      </c>
      <c r="H38" s="93">
        <v>0</v>
      </c>
      <c r="I38" s="93">
        <v>0</v>
      </c>
      <c r="J38" s="93">
        <v>0</v>
      </c>
      <c r="K38" s="93">
        <v>0</v>
      </c>
      <c r="L38" s="93">
        <v>0</v>
      </c>
      <c r="M38" s="93">
        <v>0</v>
      </c>
      <c r="N38" s="93">
        <v>0</v>
      </c>
      <c r="O38" s="93">
        <v>0</v>
      </c>
      <c r="P38" s="93">
        <v>0</v>
      </c>
      <c r="Q38" s="93">
        <v>0</v>
      </c>
      <c r="R38" s="93">
        <v>0</v>
      </c>
      <c r="S38" s="93">
        <v>0</v>
      </c>
      <c r="T38" s="93">
        <v>0</v>
      </c>
      <c r="U38" s="93">
        <v>0</v>
      </c>
      <c r="V38" s="93">
        <v>0</v>
      </c>
      <c r="W38" s="93">
        <v>0</v>
      </c>
      <c r="X38" s="66">
        <v>0</v>
      </c>
      <c r="Y38" s="66">
        <v>0</v>
      </c>
      <c r="Z38" s="66">
        <v>0</v>
      </c>
      <c r="AA38" s="66">
        <v>0</v>
      </c>
      <c r="AB38" s="66">
        <v>0</v>
      </c>
      <c r="AC38" s="66">
        <v>0</v>
      </c>
      <c r="AD38" s="66">
        <v>0</v>
      </c>
      <c r="AE38" s="66">
        <v>0</v>
      </c>
      <c r="AF38" s="66">
        <v>0</v>
      </c>
      <c r="AG38" s="66">
        <v>0</v>
      </c>
      <c r="AH38" s="66">
        <v>0</v>
      </c>
      <c r="AI38" s="66">
        <v>0</v>
      </c>
      <c r="AJ38" s="66">
        <v>0</v>
      </c>
    </row>
    <row r="39" spans="1:36" x14ac:dyDescent="0.35">
      <c r="A39" s="7" t="s">
        <v>187</v>
      </c>
      <c r="B39" s="7" t="s">
        <v>188</v>
      </c>
      <c r="C39" s="7" t="s">
        <v>205</v>
      </c>
      <c r="D39" s="7" t="s">
        <v>100</v>
      </c>
      <c r="E39" s="7" t="s">
        <v>207</v>
      </c>
      <c r="F39" s="171">
        <v>92727</v>
      </c>
      <c r="G39" s="93">
        <v>0</v>
      </c>
      <c r="H39" s="93">
        <v>0</v>
      </c>
      <c r="I39" s="93">
        <v>0</v>
      </c>
      <c r="J39" s="93">
        <v>0</v>
      </c>
      <c r="K39" s="93">
        <v>0</v>
      </c>
      <c r="L39" s="93">
        <v>0</v>
      </c>
      <c r="M39" s="93">
        <v>0</v>
      </c>
      <c r="N39" s="93">
        <v>0</v>
      </c>
      <c r="O39" s="93">
        <v>0</v>
      </c>
      <c r="P39" s="93">
        <v>0</v>
      </c>
      <c r="Q39" s="93">
        <v>0</v>
      </c>
      <c r="R39" s="93">
        <v>0</v>
      </c>
      <c r="S39" s="93">
        <v>0</v>
      </c>
      <c r="T39" s="93">
        <v>0</v>
      </c>
      <c r="U39" s="93">
        <v>0</v>
      </c>
      <c r="V39" s="93">
        <v>0</v>
      </c>
      <c r="W39" s="93">
        <v>0</v>
      </c>
      <c r="X39" s="66">
        <v>0</v>
      </c>
      <c r="Y39" s="66">
        <v>0</v>
      </c>
      <c r="Z39" s="66">
        <v>0</v>
      </c>
      <c r="AA39" s="66">
        <v>0</v>
      </c>
      <c r="AB39" s="66">
        <v>0</v>
      </c>
      <c r="AC39" s="66">
        <v>0</v>
      </c>
      <c r="AD39" s="66">
        <v>0</v>
      </c>
      <c r="AE39" s="66">
        <v>0</v>
      </c>
      <c r="AF39" s="66">
        <v>0</v>
      </c>
      <c r="AG39" s="66">
        <v>0</v>
      </c>
      <c r="AH39" s="66">
        <v>0</v>
      </c>
      <c r="AI39" s="66">
        <v>0</v>
      </c>
      <c r="AJ39" s="66">
        <v>0</v>
      </c>
    </row>
    <row r="40" spans="1:36" x14ac:dyDescent="0.35">
      <c r="A40" s="7" t="s">
        <v>187</v>
      </c>
      <c r="B40" s="7" t="s">
        <v>188</v>
      </c>
      <c r="C40" s="7" t="s">
        <v>205</v>
      </c>
      <c r="D40" s="7" t="s">
        <v>100</v>
      </c>
      <c r="E40" s="7" t="s">
        <v>207</v>
      </c>
      <c r="F40" s="171">
        <v>104545</v>
      </c>
      <c r="G40" s="93">
        <v>0</v>
      </c>
      <c r="H40" s="93">
        <v>0</v>
      </c>
      <c r="I40" s="93">
        <v>0</v>
      </c>
      <c r="J40" s="93">
        <v>0</v>
      </c>
      <c r="K40" s="93">
        <v>0</v>
      </c>
      <c r="L40" s="93">
        <v>0</v>
      </c>
      <c r="M40" s="93">
        <v>0</v>
      </c>
      <c r="N40" s="93">
        <v>0</v>
      </c>
      <c r="O40" s="93">
        <v>0</v>
      </c>
      <c r="P40" s="93">
        <v>0</v>
      </c>
      <c r="Q40" s="93">
        <v>0</v>
      </c>
      <c r="R40" s="93">
        <v>0</v>
      </c>
      <c r="S40" s="93">
        <v>0</v>
      </c>
      <c r="T40" s="93">
        <v>0</v>
      </c>
      <c r="U40" s="93">
        <v>0</v>
      </c>
      <c r="V40" s="93">
        <v>0</v>
      </c>
      <c r="W40" s="93">
        <v>0</v>
      </c>
      <c r="X40" s="66">
        <v>4</v>
      </c>
      <c r="Y40" s="66">
        <v>0</v>
      </c>
      <c r="Z40" s="66">
        <v>2</v>
      </c>
      <c r="AA40" s="66">
        <v>0</v>
      </c>
      <c r="AB40" s="66">
        <v>1</v>
      </c>
      <c r="AC40" s="66">
        <v>0</v>
      </c>
      <c r="AD40" s="66">
        <v>0</v>
      </c>
      <c r="AE40" s="66">
        <v>0</v>
      </c>
      <c r="AF40" s="66">
        <v>0</v>
      </c>
      <c r="AG40" s="66">
        <v>0</v>
      </c>
      <c r="AH40" s="66">
        <v>0</v>
      </c>
      <c r="AI40" s="66">
        <v>0</v>
      </c>
      <c r="AJ40" s="66">
        <v>0</v>
      </c>
    </row>
    <row r="41" spans="1:36" x14ac:dyDescent="0.35">
      <c r="A41" s="7" t="s">
        <v>187</v>
      </c>
      <c r="B41" s="7" t="s">
        <v>188</v>
      </c>
      <c r="C41" s="7" t="s">
        <v>205</v>
      </c>
      <c r="D41" s="7" t="s">
        <v>100</v>
      </c>
      <c r="E41" s="7" t="s">
        <v>208</v>
      </c>
      <c r="F41" s="171">
        <v>92727</v>
      </c>
      <c r="G41" s="93">
        <v>0</v>
      </c>
      <c r="H41" s="93">
        <v>0</v>
      </c>
      <c r="I41" s="93">
        <v>0</v>
      </c>
      <c r="J41" s="93">
        <v>0</v>
      </c>
      <c r="K41" s="93">
        <v>0</v>
      </c>
      <c r="L41" s="93">
        <v>0</v>
      </c>
      <c r="M41" s="93">
        <v>0</v>
      </c>
      <c r="N41" s="93">
        <v>0</v>
      </c>
      <c r="O41" s="93">
        <v>0</v>
      </c>
      <c r="P41" s="93">
        <v>0</v>
      </c>
      <c r="Q41" s="93">
        <v>0</v>
      </c>
      <c r="R41" s="93">
        <v>0</v>
      </c>
      <c r="S41" s="93">
        <v>0</v>
      </c>
      <c r="T41" s="93">
        <v>0</v>
      </c>
      <c r="U41" s="93">
        <v>0</v>
      </c>
      <c r="V41" s="93">
        <v>0</v>
      </c>
      <c r="W41" s="93">
        <v>0</v>
      </c>
      <c r="X41" s="66">
        <v>0</v>
      </c>
      <c r="Y41" s="66">
        <v>0</v>
      </c>
      <c r="Z41" s="66">
        <v>0</v>
      </c>
      <c r="AA41" s="66">
        <v>0</v>
      </c>
      <c r="AB41" s="66">
        <v>0</v>
      </c>
      <c r="AC41" s="66">
        <v>0</v>
      </c>
      <c r="AD41" s="66">
        <v>0</v>
      </c>
      <c r="AE41" s="66">
        <v>0</v>
      </c>
      <c r="AF41" s="66">
        <v>0</v>
      </c>
      <c r="AG41" s="66">
        <v>0</v>
      </c>
      <c r="AH41" s="66">
        <v>0</v>
      </c>
      <c r="AI41" s="66">
        <v>0</v>
      </c>
      <c r="AJ41" s="66">
        <v>0</v>
      </c>
    </row>
    <row r="42" spans="1:36" x14ac:dyDescent="0.35">
      <c r="A42" s="7" t="s">
        <v>187</v>
      </c>
      <c r="B42" s="7" t="s">
        <v>188</v>
      </c>
      <c r="C42" s="7" t="s">
        <v>205</v>
      </c>
      <c r="D42" s="7" t="s">
        <v>100</v>
      </c>
      <c r="E42" s="7" t="s">
        <v>208</v>
      </c>
      <c r="F42" s="171">
        <v>104545</v>
      </c>
      <c r="G42" s="93">
        <v>0</v>
      </c>
      <c r="H42" s="93">
        <v>0</v>
      </c>
      <c r="I42" s="93">
        <v>0</v>
      </c>
      <c r="J42" s="93">
        <v>0</v>
      </c>
      <c r="K42" s="93">
        <v>0</v>
      </c>
      <c r="L42" s="93">
        <v>0</v>
      </c>
      <c r="M42" s="93">
        <v>0</v>
      </c>
      <c r="N42" s="93">
        <v>0</v>
      </c>
      <c r="O42" s="93">
        <v>0</v>
      </c>
      <c r="P42" s="93">
        <v>0</v>
      </c>
      <c r="Q42" s="93">
        <v>0</v>
      </c>
      <c r="R42" s="93">
        <v>0</v>
      </c>
      <c r="S42" s="93">
        <v>0</v>
      </c>
      <c r="T42" s="93">
        <v>0</v>
      </c>
      <c r="U42" s="93">
        <v>0</v>
      </c>
      <c r="V42" s="93">
        <v>0</v>
      </c>
      <c r="W42" s="93">
        <v>0</v>
      </c>
      <c r="X42" s="66">
        <v>0</v>
      </c>
      <c r="Y42" s="66">
        <v>0</v>
      </c>
      <c r="Z42" s="66">
        <v>0</v>
      </c>
      <c r="AA42" s="66">
        <v>0</v>
      </c>
      <c r="AB42" s="66">
        <v>0</v>
      </c>
      <c r="AC42" s="66">
        <v>1</v>
      </c>
      <c r="AD42" s="66">
        <v>4</v>
      </c>
      <c r="AE42" s="66">
        <v>1</v>
      </c>
      <c r="AF42" s="66">
        <v>2</v>
      </c>
      <c r="AG42" s="66">
        <v>0</v>
      </c>
      <c r="AH42" s="66">
        <v>0</v>
      </c>
      <c r="AI42" s="66">
        <v>0</v>
      </c>
      <c r="AJ42" s="66">
        <v>0</v>
      </c>
    </row>
    <row r="43" spans="1:36" x14ac:dyDescent="0.35">
      <c r="A43" s="7" t="s">
        <v>189</v>
      </c>
      <c r="B43" s="7" t="s">
        <v>190</v>
      </c>
      <c r="C43" s="7" t="s">
        <v>205</v>
      </c>
      <c r="D43" s="7" t="s">
        <v>100</v>
      </c>
      <c r="E43" s="7" t="s">
        <v>110</v>
      </c>
      <c r="F43" s="171">
        <v>38909</v>
      </c>
      <c r="G43" s="93">
        <v>0</v>
      </c>
      <c r="H43" s="93">
        <v>0</v>
      </c>
      <c r="I43" s="93">
        <v>0</v>
      </c>
      <c r="J43" s="93">
        <v>0</v>
      </c>
      <c r="K43" s="93">
        <v>0</v>
      </c>
      <c r="L43" s="93">
        <v>0</v>
      </c>
      <c r="M43" s="93">
        <v>0</v>
      </c>
      <c r="N43" s="93">
        <v>0</v>
      </c>
      <c r="O43" s="93">
        <v>0</v>
      </c>
      <c r="P43" s="93">
        <v>0</v>
      </c>
      <c r="Q43" s="93">
        <v>0</v>
      </c>
      <c r="R43" s="93">
        <v>0</v>
      </c>
      <c r="S43" s="93">
        <v>0</v>
      </c>
      <c r="T43" s="93">
        <v>0</v>
      </c>
      <c r="U43" s="93">
        <v>0</v>
      </c>
      <c r="V43" s="93">
        <v>0</v>
      </c>
      <c r="W43" s="93">
        <v>0</v>
      </c>
      <c r="X43" s="66">
        <v>0</v>
      </c>
      <c r="Y43" s="66">
        <v>0</v>
      </c>
      <c r="Z43" s="66">
        <v>0</v>
      </c>
      <c r="AA43" s="66">
        <v>0</v>
      </c>
      <c r="AB43" s="66">
        <v>0</v>
      </c>
      <c r="AC43" s="66">
        <v>0</v>
      </c>
      <c r="AD43" s="66">
        <v>0</v>
      </c>
      <c r="AE43" s="66">
        <v>0</v>
      </c>
      <c r="AF43" s="66">
        <v>0</v>
      </c>
      <c r="AG43" s="66">
        <v>0</v>
      </c>
      <c r="AH43" s="66">
        <v>0</v>
      </c>
      <c r="AI43" s="66">
        <v>0</v>
      </c>
      <c r="AJ43" s="66">
        <v>0</v>
      </c>
    </row>
    <row r="44" spans="1:36" x14ac:dyDescent="0.35">
      <c r="A44" s="7" t="s">
        <v>191</v>
      </c>
      <c r="B44" s="7" t="s">
        <v>192</v>
      </c>
      <c r="C44" s="7" t="s">
        <v>205</v>
      </c>
      <c r="D44" s="7" t="s">
        <v>100</v>
      </c>
      <c r="E44" s="7" t="s">
        <v>110</v>
      </c>
      <c r="F44" s="171">
        <v>38909</v>
      </c>
      <c r="G44" s="93">
        <v>0</v>
      </c>
      <c r="H44" s="93">
        <v>0</v>
      </c>
      <c r="I44" s="93">
        <v>0</v>
      </c>
      <c r="J44" s="93">
        <v>0</v>
      </c>
      <c r="K44" s="93">
        <v>0</v>
      </c>
      <c r="L44" s="93">
        <v>0</v>
      </c>
      <c r="M44" s="93">
        <v>0</v>
      </c>
      <c r="N44" s="93">
        <v>0</v>
      </c>
      <c r="O44" s="93">
        <v>0</v>
      </c>
      <c r="P44" s="93">
        <v>0</v>
      </c>
      <c r="Q44" s="93">
        <v>0</v>
      </c>
      <c r="R44" s="93">
        <v>0</v>
      </c>
      <c r="S44" s="93">
        <v>0</v>
      </c>
      <c r="T44" s="93">
        <v>0</v>
      </c>
      <c r="U44" s="93">
        <v>0</v>
      </c>
      <c r="V44" s="93">
        <v>0</v>
      </c>
      <c r="W44" s="93">
        <v>0</v>
      </c>
      <c r="X44" s="66">
        <v>0</v>
      </c>
      <c r="Y44" s="66">
        <v>0</v>
      </c>
      <c r="Z44" s="66">
        <v>0</v>
      </c>
      <c r="AA44" s="66">
        <v>0</v>
      </c>
      <c r="AB44" s="66">
        <v>0</v>
      </c>
      <c r="AC44" s="66">
        <v>0</v>
      </c>
      <c r="AD44" s="66">
        <v>0</v>
      </c>
      <c r="AE44" s="66">
        <v>0</v>
      </c>
      <c r="AF44" s="66">
        <v>0</v>
      </c>
      <c r="AG44" s="66">
        <v>0</v>
      </c>
      <c r="AH44" s="66">
        <v>0</v>
      </c>
      <c r="AI44" s="66">
        <v>0</v>
      </c>
      <c r="AJ44" s="66">
        <v>0</v>
      </c>
    </row>
    <row r="45" spans="1:36" x14ac:dyDescent="0.35">
      <c r="A45" s="7" t="s">
        <v>193</v>
      </c>
      <c r="B45" s="7" t="s">
        <v>194</v>
      </c>
      <c r="C45" s="7" t="s">
        <v>205</v>
      </c>
      <c r="D45" s="7" t="s">
        <v>100</v>
      </c>
      <c r="E45" s="7" t="s">
        <v>110</v>
      </c>
      <c r="F45" s="171">
        <v>32090</v>
      </c>
      <c r="G45" s="93">
        <v>0</v>
      </c>
      <c r="H45" s="93">
        <v>0</v>
      </c>
      <c r="I45" s="93">
        <v>0</v>
      </c>
      <c r="J45" s="93">
        <v>0</v>
      </c>
      <c r="K45" s="93">
        <v>0</v>
      </c>
      <c r="L45" s="93">
        <v>0</v>
      </c>
      <c r="M45" s="93">
        <v>0</v>
      </c>
      <c r="N45" s="93">
        <v>0</v>
      </c>
      <c r="O45" s="93">
        <v>0</v>
      </c>
      <c r="P45" s="93">
        <v>0</v>
      </c>
      <c r="Q45" s="93">
        <v>0</v>
      </c>
      <c r="R45" s="93">
        <v>0</v>
      </c>
      <c r="S45" s="93">
        <v>0</v>
      </c>
      <c r="T45" s="93">
        <v>0</v>
      </c>
      <c r="U45" s="93">
        <v>0</v>
      </c>
      <c r="V45" s="93">
        <v>0</v>
      </c>
      <c r="W45" s="93">
        <v>0</v>
      </c>
      <c r="X45" s="66">
        <v>0</v>
      </c>
      <c r="Y45" s="66">
        <v>0</v>
      </c>
      <c r="Z45" s="66">
        <v>0</v>
      </c>
      <c r="AA45" s="66">
        <v>0</v>
      </c>
      <c r="AB45" s="66">
        <v>0</v>
      </c>
      <c r="AC45" s="66">
        <v>0</v>
      </c>
      <c r="AD45" s="66">
        <v>0</v>
      </c>
      <c r="AE45" s="66">
        <v>0</v>
      </c>
      <c r="AF45" s="66">
        <v>0</v>
      </c>
      <c r="AG45" s="66">
        <v>0</v>
      </c>
      <c r="AH45" s="66">
        <v>0</v>
      </c>
      <c r="AI45" s="66">
        <v>0</v>
      </c>
      <c r="AJ45" s="66">
        <v>0</v>
      </c>
    </row>
    <row r="46" spans="1:36" x14ac:dyDescent="0.35">
      <c r="A46" s="7" t="s">
        <v>195</v>
      </c>
      <c r="B46" s="7" t="s">
        <v>196</v>
      </c>
      <c r="C46" s="7" t="s">
        <v>205</v>
      </c>
      <c r="D46" s="7" t="s">
        <v>100</v>
      </c>
      <c r="E46" s="7" t="s">
        <v>110</v>
      </c>
      <c r="F46" s="171">
        <v>0</v>
      </c>
      <c r="G46" s="93">
        <v>0</v>
      </c>
      <c r="H46" s="93">
        <v>0</v>
      </c>
      <c r="I46" s="93">
        <v>0</v>
      </c>
      <c r="J46" s="93">
        <v>0</v>
      </c>
      <c r="K46" s="93">
        <v>0</v>
      </c>
      <c r="L46" s="93">
        <v>0</v>
      </c>
      <c r="M46" s="93">
        <v>0</v>
      </c>
      <c r="N46" s="93">
        <v>0</v>
      </c>
      <c r="O46" s="93">
        <v>0</v>
      </c>
      <c r="P46" s="93">
        <v>0</v>
      </c>
      <c r="Q46" s="93">
        <v>0</v>
      </c>
      <c r="R46" s="93">
        <v>0</v>
      </c>
      <c r="S46" s="93">
        <v>0</v>
      </c>
      <c r="T46" s="93">
        <v>0</v>
      </c>
      <c r="U46" s="93">
        <v>0</v>
      </c>
      <c r="V46" s="93">
        <v>0</v>
      </c>
      <c r="W46" s="93">
        <v>0</v>
      </c>
      <c r="X46" s="66">
        <v>0</v>
      </c>
      <c r="Y46" s="66">
        <v>0</v>
      </c>
      <c r="Z46" s="66">
        <v>0</v>
      </c>
      <c r="AA46" s="66">
        <v>0</v>
      </c>
      <c r="AB46" s="66">
        <v>0</v>
      </c>
      <c r="AC46" s="66">
        <v>0</v>
      </c>
      <c r="AD46" s="66">
        <v>0</v>
      </c>
      <c r="AE46" s="66">
        <v>0</v>
      </c>
      <c r="AF46" s="66">
        <v>0</v>
      </c>
      <c r="AG46" s="66">
        <v>0</v>
      </c>
      <c r="AH46" s="66">
        <v>0</v>
      </c>
      <c r="AI46" s="66">
        <v>0</v>
      </c>
      <c r="AJ46" s="66">
        <v>0</v>
      </c>
    </row>
    <row r="47" spans="1:36" x14ac:dyDescent="0.35">
      <c r="A47" s="7" t="s">
        <v>197</v>
      </c>
      <c r="B47" s="7" t="s">
        <v>198</v>
      </c>
      <c r="C47" s="7" t="s">
        <v>206</v>
      </c>
      <c r="D47" s="7" t="s">
        <v>103</v>
      </c>
      <c r="E47" s="7" t="s">
        <v>110</v>
      </c>
      <c r="F47" s="171">
        <v>45454</v>
      </c>
      <c r="G47" s="93">
        <v>0</v>
      </c>
      <c r="H47" s="93">
        <v>0</v>
      </c>
      <c r="I47" s="93">
        <v>0</v>
      </c>
      <c r="J47" s="93">
        <v>0</v>
      </c>
      <c r="K47" s="93">
        <v>0</v>
      </c>
      <c r="L47" s="93">
        <v>0</v>
      </c>
      <c r="M47" s="93">
        <v>0</v>
      </c>
      <c r="N47" s="93">
        <v>0</v>
      </c>
      <c r="O47" s="93">
        <v>0</v>
      </c>
      <c r="P47" s="93">
        <v>0</v>
      </c>
      <c r="Q47" s="93">
        <v>0</v>
      </c>
      <c r="R47" s="93">
        <v>0</v>
      </c>
      <c r="S47" s="93">
        <v>0</v>
      </c>
      <c r="T47" s="93">
        <v>0</v>
      </c>
      <c r="U47" s="93">
        <v>0</v>
      </c>
      <c r="V47" s="93">
        <v>0</v>
      </c>
      <c r="W47" s="93">
        <v>0</v>
      </c>
      <c r="X47" s="66">
        <v>0</v>
      </c>
      <c r="Y47" s="66">
        <v>0</v>
      </c>
      <c r="Z47" s="66">
        <v>0</v>
      </c>
      <c r="AA47" s="66">
        <v>0</v>
      </c>
      <c r="AB47" s="66">
        <v>0</v>
      </c>
      <c r="AC47" s="66">
        <v>0</v>
      </c>
      <c r="AD47" s="66">
        <v>0</v>
      </c>
      <c r="AE47" s="66">
        <v>0</v>
      </c>
      <c r="AF47" s="66">
        <v>0</v>
      </c>
      <c r="AG47" s="66">
        <v>0</v>
      </c>
      <c r="AH47" s="66">
        <v>0</v>
      </c>
      <c r="AI47" s="66">
        <v>0</v>
      </c>
      <c r="AJ47" s="66">
        <v>0</v>
      </c>
    </row>
    <row r="48" spans="1:36" x14ac:dyDescent="0.35">
      <c r="A48" s="7" t="s">
        <v>199</v>
      </c>
      <c r="B48" s="7" t="s">
        <v>200</v>
      </c>
      <c r="C48" s="7" t="s">
        <v>206</v>
      </c>
      <c r="D48" s="7" t="s">
        <v>103</v>
      </c>
      <c r="E48" s="7" t="s">
        <v>110</v>
      </c>
      <c r="F48" s="171">
        <v>42727</v>
      </c>
      <c r="G48" s="93">
        <v>0</v>
      </c>
      <c r="H48" s="93">
        <v>0</v>
      </c>
      <c r="I48" s="93">
        <v>0</v>
      </c>
      <c r="J48" s="93">
        <v>0</v>
      </c>
      <c r="K48" s="93">
        <v>0</v>
      </c>
      <c r="L48" s="93">
        <v>0</v>
      </c>
      <c r="M48" s="93">
        <v>0</v>
      </c>
      <c r="N48" s="93">
        <v>0</v>
      </c>
      <c r="O48" s="93">
        <v>0</v>
      </c>
      <c r="P48" s="93">
        <v>0</v>
      </c>
      <c r="Q48" s="93">
        <v>0</v>
      </c>
      <c r="R48" s="93">
        <v>0</v>
      </c>
      <c r="S48" s="93">
        <v>0</v>
      </c>
      <c r="T48" s="93">
        <v>0</v>
      </c>
      <c r="U48" s="93">
        <v>0</v>
      </c>
      <c r="V48" s="93">
        <v>0</v>
      </c>
      <c r="W48" s="93">
        <v>0</v>
      </c>
      <c r="X48" s="66">
        <v>0</v>
      </c>
      <c r="Y48" s="66">
        <v>0</v>
      </c>
      <c r="Z48" s="66">
        <v>0</v>
      </c>
      <c r="AA48" s="66">
        <v>0</v>
      </c>
      <c r="AB48" s="66">
        <v>0</v>
      </c>
      <c r="AC48" s="66">
        <v>0</v>
      </c>
      <c r="AD48" s="66">
        <v>0</v>
      </c>
      <c r="AE48" s="66">
        <v>0</v>
      </c>
      <c r="AF48" s="66">
        <v>0</v>
      </c>
      <c r="AG48" s="66">
        <v>0</v>
      </c>
      <c r="AH48" s="66">
        <v>0</v>
      </c>
      <c r="AI48" s="66">
        <v>0</v>
      </c>
      <c r="AJ48" s="66">
        <v>0</v>
      </c>
    </row>
    <row r="49" spans="1:37" x14ac:dyDescent="0.35">
      <c r="A49" s="7" t="s">
        <v>201</v>
      </c>
      <c r="B49" s="7" t="s">
        <v>202</v>
      </c>
      <c r="C49" s="7" t="s">
        <v>206</v>
      </c>
      <c r="D49" s="7" t="s">
        <v>103</v>
      </c>
      <c r="E49" s="7" t="s">
        <v>110</v>
      </c>
      <c r="F49" s="171">
        <v>36363</v>
      </c>
      <c r="G49" s="93">
        <v>0</v>
      </c>
      <c r="H49" s="93">
        <v>0</v>
      </c>
      <c r="I49" s="93">
        <v>0</v>
      </c>
      <c r="J49" s="93">
        <v>0</v>
      </c>
      <c r="K49" s="93">
        <v>0</v>
      </c>
      <c r="L49" s="93">
        <v>0</v>
      </c>
      <c r="M49" s="93">
        <v>0</v>
      </c>
      <c r="N49" s="93">
        <v>0</v>
      </c>
      <c r="O49" s="93">
        <v>0</v>
      </c>
      <c r="P49" s="93">
        <v>0</v>
      </c>
      <c r="Q49" s="93">
        <v>0</v>
      </c>
      <c r="R49" s="93">
        <v>0</v>
      </c>
      <c r="S49" s="93">
        <v>0</v>
      </c>
      <c r="T49" s="93">
        <v>0</v>
      </c>
      <c r="U49" s="93">
        <v>0</v>
      </c>
      <c r="V49" s="93">
        <v>0</v>
      </c>
      <c r="W49" s="93">
        <v>0</v>
      </c>
      <c r="X49" s="66">
        <v>0</v>
      </c>
      <c r="Y49" s="66">
        <v>0</v>
      </c>
      <c r="Z49" s="66">
        <v>0</v>
      </c>
      <c r="AA49" s="66">
        <v>0</v>
      </c>
      <c r="AB49" s="66">
        <v>0</v>
      </c>
      <c r="AC49" s="66">
        <v>0</v>
      </c>
      <c r="AD49" s="66">
        <v>0</v>
      </c>
      <c r="AE49" s="66">
        <v>0</v>
      </c>
      <c r="AF49" s="66">
        <v>0</v>
      </c>
      <c r="AG49" s="66">
        <v>0</v>
      </c>
      <c r="AH49" s="66">
        <v>0</v>
      </c>
      <c r="AI49" s="66">
        <v>0</v>
      </c>
      <c r="AJ49" s="66">
        <v>0</v>
      </c>
    </row>
    <row r="50" spans="1:37" x14ac:dyDescent="0.35">
      <c r="A50" s="7" t="s">
        <v>203</v>
      </c>
      <c r="B50" s="7" t="s">
        <v>204</v>
      </c>
      <c r="C50" s="7" t="s">
        <v>206</v>
      </c>
      <c r="D50" s="7" t="s">
        <v>103</v>
      </c>
      <c r="E50" s="7" t="s">
        <v>110</v>
      </c>
      <c r="F50" s="171">
        <v>35454</v>
      </c>
      <c r="G50" s="93">
        <v>0</v>
      </c>
      <c r="H50" s="93">
        <v>0</v>
      </c>
      <c r="I50" s="93">
        <v>0</v>
      </c>
      <c r="J50" s="93">
        <v>0</v>
      </c>
      <c r="K50" s="93">
        <v>0</v>
      </c>
      <c r="L50" s="93">
        <v>0</v>
      </c>
      <c r="M50" s="93">
        <v>0</v>
      </c>
      <c r="N50" s="93">
        <v>0</v>
      </c>
      <c r="O50" s="93">
        <v>0</v>
      </c>
      <c r="P50" s="93">
        <v>0</v>
      </c>
      <c r="Q50" s="93">
        <v>0</v>
      </c>
      <c r="R50" s="93">
        <v>0</v>
      </c>
      <c r="S50" s="93">
        <v>0</v>
      </c>
      <c r="T50" s="93">
        <v>0</v>
      </c>
      <c r="U50" s="93">
        <v>0</v>
      </c>
      <c r="V50" s="93">
        <v>0</v>
      </c>
      <c r="W50" s="93">
        <v>0</v>
      </c>
      <c r="X50" s="66">
        <v>0</v>
      </c>
      <c r="Y50" s="66">
        <v>0</v>
      </c>
      <c r="Z50" s="66">
        <v>0</v>
      </c>
      <c r="AA50" s="66">
        <v>0</v>
      </c>
      <c r="AB50" s="66">
        <v>0</v>
      </c>
      <c r="AC50" s="66">
        <v>0</v>
      </c>
      <c r="AD50" s="66">
        <v>0</v>
      </c>
      <c r="AE50" s="66">
        <v>0</v>
      </c>
      <c r="AF50" s="66">
        <v>0</v>
      </c>
      <c r="AG50" s="66">
        <v>0</v>
      </c>
      <c r="AH50" s="66">
        <v>0</v>
      </c>
      <c r="AI50" s="66">
        <v>0</v>
      </c>
      <c r="AJ50" s="66">
        <v>0</v>
      </c>
    </row>
    <row r="51" spans="1:37" x14ac:dyDescent="0.35">
      <c r="A51" s="7" t="s">
        <v>216</v>
      </c>
      <c r="B51" s="7" t="s">
        <v>217</v>
      </c>
      <c r="C51" s="7" t="s">
        <v>206</v>
      </c>
      <c r="D51" s="7" t="s">
        <v>163</v>
      </c>
      <c r="E51" s="7" t="s">
        <v>110</v>
      </c>
      <c r="F51" s="171">
        <v>0</v>
      </c>
      <c r="G51" s="93">
        <v>0</v>
      </c>
      <c r="H51" s="93">
        <v>0</v>
      </c>
      <c r="I51" s="93">
        <v>0</v>
      </c>
      <c r="J51" s="93">
        <v>0</v>
      </c>
      <c r="K51" s="93">
        <v>0</v>
      </c>
      <c r="L51" s="93">
        <v>0</v>
      </c>
      <c r="M51" s="93">
        <v>0</v>
      </c>
      <c r="N51" s="93">
        <v>0</v>
      </c>
      <c r="O51" s="93">
        <v>0</v>
      </c>
      <c r="P51" s="93">
        <v>0</v>
      </c>
      <c r="Q51" s="93">
        <v>0</v>
      </c>
      <c r="R51" s="93">
        <v>0</v>
      </c>
      <c r="S51" s="93">
        <v>0</v>
      </c>
      <c r="T51" s="93">
        <v>0</v>
      </c>
      <c r="U51" s="93">
        <v>0</v>
      </c>
      <c r="V51" s="93">
        <v>0</v>
      </c>
      <c r="W51" s="93">
        <v>0</v>
      </c>
      <c r="X51" s="66">
        <v>0</v>
      </c>
      <c r="Y51" s="66">
        <v>34</v>
      </c>
      <c r="Z51" s="66">
        <v>43</v>
      </c>
      <c r="AA51" s="66">
        <v>32</v>
      </c>
      <c r="AB51" s="66">
        <v>29</v>
      </c>
      <c r="AC51" s="66">
        <v>1</v>
      </c>
      <c r="AD51" s="66">
        <v>0</v>
      </c>
      <c r="AE51" s="66">
        <v>0</v>
      </c>
      <c r="AF51" s="66">
        <v>0</v>
      </c>
      <c r="AG51" s="66">
        <v>0</v>
      </c>
      <c r="AH51" s="66">
        <v>0</v>
      </c>
      <c r="AI51" s="66">
        <v>0</v>
      </c>
      <c r="AJ51" s="66">
        <v>0</v>
      </c>
    </row>
    <row r="52" spans="1:37" x14ac:dyDescent="0.35">
      <c r="A52" s="7" t="s">
        <v>244</v>
      </c>
      <c r="B52" s="7" t="s">
        <v>242</v>
      </c>
      <c r="C52" s="7" t="s">
        <v>100</v>
      </c>
      <c r="D52" s="7" t="s">
        <v>163</v>
      </c>
      <c r="E52" s="7" t="s">
        <v>110</v>
      </c>
      <c r="F52" s="171">
        <v>0</v>
      </c>
      <c r="G52" s="93">
        <v>0</v>
      </c>
      <c r="H52" s="93">
        <v>0</v>
      </c>
      <c r="I52" s="93">
        <v>0</v>
      </c>
      <c r="J52" s="93">
        <v>0</v>
      </c>
      <c r="K52" s="93">
        <v>0</v>
      </c>
      <c r="L52" s="93">
        <v>0</v>
      </c>
      <c r="M52" s="93">
        <v>0</v>
      </c>
      <c r="N52" s="93">
        <v>0</v>
      </c>
      <c r="O52" s="93">
        <v>0</v>
      </c>
      <c r="P52" s="93">
        <v>0</v>
      </c>
      <c r="Q52" s="93">
        <v>0</v>
      </c>
      <c r="R52" s="93">
        <v>0</v>
      </c>
      <c r="S52" s="93">
        <v>0</v>
      </c>
      <c r="T52" s="93">
        <v>0</v>
      </c>
      <c r="U52" s="93">
        <v>0</v>
      </c>
      <c r="V52" s="93">
        <v>0</v>
      </c>
      <c r="W52" s="93">
        <v>0</v>
      </c>
      <c r="X52" s="66">
        <v>0</v>
      </c>
      <c r="Y52" s="66">
        <v>0</v>
      </c>
      <c r="Z52" s="66">
        <v>0</v>
      </c>
      <c r="AA52" s="66">
        <v>0</v>
      </c>
      <c r="AB52" s="66">
        <v>0</v>
      </c>
      <c r="AC52" s="66">
        <v>56</v>
      </c>
      <c r="AD52" s="66">
        <v>103</v>
      </c>
      <c r="AE52" s="66">
        <v>139</v>
      </c>
      <c r="AF52" s="66">
        <v>112</v>
      </c>
      <c r="AG52" s="66">
        <v>0</v>
      </c>
      <c r="AH52" s="66">
        <v>0</v>
      </c>
      <c r="AI52" s="66">
        <v>0</v>
      </c>
      <c r="AJ52" s="66">
        <v>0</v>
      </c>
    </row>
    <row r="53" spans="1:37" x14ac:dyDescent="0.35">
      <c r="A53" s="7" t="s">
        <v>472</v>
      </c>
      <c r="B53" s="7" t="s">
        <v>478</v>
      </c>
      <c r="C53" s="7" t="s">
        <v>99</v>
      </c>
      <c r="D53" s="7" t="s">
        <v>473</v>
      </c>
      <c r="E53" s="7"/>
      <c r="F53" s="171">
        <v>0</v>
      </c>
      <c r="G53" s="93">
        <v>0</v>
      </c>
      <c r="H53" s="93">
        <v>0</v>
      </c>
      <c r="I53" s="93">
        <v>0</v>
      </c>
      <c r="J53" s="93">
        <v>0</v>
      </c>
      <c r="K53" s="93">
        <v>0</v>
      </c>
      <c r="L53" s="93">
        <v>0</v>
      </c>
      <c r="M53" s="93">
        <v>0</v>
      </c>
      <c r="N53" s="93">
        <v>0</v>
      </c>
      <c r="O53" s="93">
        <v>0</v>
      </c>
      <c r="P53" s="93">
        <v>0</v>
      </c>
      <c r="Q53" s="93">
        <v>0</v>
      </c>
      <c r="R53" s="93">
        <v>0</v>
      </c>
      <c r="S53" s="93">
        <v>0</v>
      </c>
      <c r="T53" s="93">
        <v>0</v>
      </c>
      <c r="U53" s="93">
        <v>0</v>
      </c>
      <c r="V53" s="93">
        <v>0</v>
      </c>
      <c r="W53" s="93">
        <v>0</v>
      </c>
      <c r="X53" s="66">
        <v>0</v>
      </c>
      <c r="Y53" s="66">
        <v>0</v>
      </c>
      <c r="Z53" s="66">
        <v>0</v>
      </c>
      <c r="AA53" s="66">
        <v>0</v>
      </c>
      <c r="AB53" s="66">
        <v>0</v>
      </c>
      <c r="AC53" s="66">
        <v>0</v>
      </c>
      <c r="AD53" s="66">
        <v>0</v>
      </c>
      <c r="AE53" s="66">
        <v>0</v>
      </c>
      <c r="AF53" s="66">
        <v>0</v>
      </c>
      <c r="AG53" s="66">
        <v>59</v>
      </c>
      <c r="AH53" s="66">
        <v>80</v>
      </c>
      <c r="AI53" s="66">
        <v>71</v>
      </c>
      <c r="AJ53" s="66">
        <v>64</v>
      </c>
    </row>
    <row r="54" spans="1:37" x14ac:dyDescent="0.35">
      <c r="A54" s="7" t="s">
        <v>474</v>
      </c>
      <c r="B54" s="7" t="s">
        <v>479</v>
      </c>
      <c r="C54" s="7" t="s">
        <v>99</v>
      </c>
      <c r="D54" s="7" t="s">
        <v>473</v>
      </c>
      <c r="E54" s="7"/>
      <c r="F54" s="171">
        <v>0</v>
      </c>
      <c r="G54" s="93">
        <v>0</v>
      </c>
      <c r="H54" s="93">
        <v>0</v>
      </c>
      <c r="I54" s="93">
        <v>0</v>
      </c>
      <c r="J54" s="93">
        <v>0</v>
      </c>
      <c r="K54" s="93">
        <v>0</v>
      </c>
      <c r="L54" s="93">
        <v>0</v>
      </c>
      <c r="M54" s="93">
        <v>0</v>
      </c>
      <c r="N54" s="93">
        <v>0</v>
      </c>
      <c r="O54" s="93">
        <v>0</v>
      </c>
      <c r="P54" s="93">
        <v>0</v>
      </c>
      <c r="Q54" s="93">
        <v>0</v>
      </c>
      <c r="R54" s="93">
        <v>0</v>
      </c>
      <c r="S54" s="93">
        <v>0</v>
      </c>
      <c r="T54" s="93">
        <v>0</v>
      </c>
      <c r="U54" s="93">
        <v>0</v>
      </c>
      <c r="V54" s="93">
        <v>0</v>
      </c>
      <c r="W54" s="93">
        <v>0</v>
      </c>
      <c r="X54" s="66">
        <v>0</v>
      </c>
      <c r="Y54" s="66">
        <v>0</v>
      </c>
      <c r="Z54" s="66">
        <v>0</v>
      </c>
      <c r="AA54" s="66">
        <v>0</v>
      </c>
      <c r="AB54" s="66">
        <v>0</v>
      </c>
      <c r="AC54" s="66">
        <v>0</v>
      </c>
      <c r="AD54" s="66">
        <v>0</v>
      </c>
      <c r="AE54" s="66">
        <v>0</v>
      </c>
      <c r="AF54" s="66">
        <v>0</v>
      </c>
      <c r="AG54" s="66">
        <v>46</v>
      </c>
      <c r="AH54" s="66">
        <v>55</v>
      </c>
      <c r="AI54" s="66">
        <v>45</v>
      </c>
      <c r="AJ54" s="66">
        <v>33</v>
      </c>
    </row>
    <row r="55" spans="1:37" x14ac:dyDescent="0.35">
      <c r="A55" s="7" t="s">
        <v>483</v>
      </c>
      <c r="B55" s="7" t="s">
        <v>486</v>
      </c>
      <c r="C55" s="7" t="s">
        <v>99</v>
      </c>
      <c r="D55" s="7" t="s">
        <v>473</v>
      </c>
      <c r="E55" s="7"/>
      <c r="F55" s="171">
        <v>0</v>
      </c>
      <c r="G55" s="93">
        <v>0</v>
      </c>
      <c r="H55" s="93">
        <v>0</v>
      </c>
      <c r="I55" s="93">
        <v>0</v>
      </c>
      <c r="J55" s="93">
        <v>0</v>
      </c>
      <c r="K55" s="93">
        <v>0</v>
      </c>
      <c r="L55" s="93">
        <v>0</v>
      </c>
      <c r="M55" s="93">
        <v>0</v>
      </c>
      <c r="N55" s="93">
        <v>0</v>
      </c>
      <c r="O55" s="93">
        <v>0</v>
      </c>
      <c r="P55" s="93">
        <v>0</v>
      </c>
      <c r="Q55" s="93">
        <v>0</v>
      </c>
      <c r="R55" s="93">
        <v>0</v>
      </c>
      <c r="S55" s="93">
        <v>0</v>
      </c>
      <c r="T55" s="93">
        <v>0</v>
      </c>
      <c r="U55" s="93">
        <v>0</v>
      </c>
      <c r="V55" s="93">
        <v>0</v>
      </c>
      <c r="W55" s="93">
        <v>0</v>
      </c>
      <c r="X55" s="66">
        <v>0</v>
      </c>
      <c r="Y55" s="66">
        <v>0</v>
      </c>
      <c r="Z55" s="66">
        <v>0</v>
      </c>
      <c r="AA55" s="66">
        <v>0</v>
      </c>
      <c r="AB55" s="66">
        <v>0</v>
      </c>
      <c r="AC55" s="66">
        <v>0</v>
      </c>
      <c r="AD55" s="66">
        <v>0</v>
      </c>
      <c r="AE55" s="66">
        <v>0</v>
      </c>
      <c r="AF55" s="66">
        <v>0</v>
      </c>
      <c r="AG55" s="66">
        <v>1</v>
      </c>
      <c r="AH55" s="66">
        <v>1</v>
      </c>
      <c r="AI55" s="66">
        <v>0</v>
      </c>
      <c r="AJ55" s="66">
        <v>0</v>
      </c>
    </row>
    <row r="56" spans="1:37" x14ac:dyDescent="0.35">
      <c r="A56" s="7" t="s">
        <v>484</v>
      </c>
      <c r="B56" s="7" t="s">
        <v>487</v>
      </c>
      <c r="C56" s="7" t="s">
        <v>99</v>
      </c>
      <c r="D56" s="7" t="s">
        <v>473</v>
      </c>
      <c r="E56" s="7"/>
      <c r="F56" s="171">
        <v>0</v>
      </c>
      <c r="G56" s="93">
        <v>0</v>
      </c>
      <c r="H56" s="93">
        <v>0</v>
      </c>
      <c r="I56" s="93">
        <v>0</v>
      </c>
      <c r="J56" s="93">
        <v>0</v>
      </c>
      <c r="K56" s="93">
        <v>0</v>
      </c>
      <c r="L56" s="93">
        <v>0</v>
      </c>
      <c r="M56" s="93">
        <v>0</v>
      </c>
      <c r="N56" s="93">
        <v>0</v>
      </c>
      <c r="O56" s="93">
        <v>0</v>
      </c>
      <c r="P56" s="93">
        <v>0</v>
      </c>
      <c r="Q56" s="93">
        <v>0</v>
      </c>
      <c r="R56" s="93">
        <v>0</v>
      </c>
      <c r="S56" s="93">
        <v>0</v>
      </c>
      <c r="T56" s="93">
        <v>0</v>
      </c>
      <c r="U56" s="93">
        <v>0</v>
      </c>
      <c r="V56" s="93">
        <v>0</v>
      </c>
      <c r="W56" s="93">
        <v>0</v>
      </c>
      <c r="X56" s="66">
        <v>0</v>
      </c>
      <c r="Y56" s="66">
        <v>0</v>
      </c>
      <c r="Z56" s="66">
        <v>0</v>
      </c>
      <c r="AA56" s="66">
        <v>0</v>
      </c>
      <c r="AB56" s="66">
        <v>0</v>
      </c>
      <c r="AC56" s="66">
        <v>0</v>
      </c>
      <c r="AD56" s="66">
        <v>0</v>
      </c>
      <c r="AE56" s="66">
        <v>0</v>
      </c>
      <c r="AF56" s="66">
        <v>0</v>
      </c>
      <c r="AG56" s="66">
        <v>1</v>
      </c>
      <c r="AH56" s="66">
        <v>1</v>
      </c>
      <c r="AI56" s="66">
        <v>0</v>
      </c>
      <c r="AJ56" s="66">
        <v>0</v>
      </c>
    </row>
    <row r="57" spans="1:37" x14ac:dyDescent="0.35">
      <c r="A57" s="7" t="s">
        <v>485</v>
      </c>
      <c r="B57" s="7" t="s">
        <v>488</v>
      </c>
      <c r="C57" s="7" t="s">
        <v>99</v>
      </c>
      <c r="D57" s="7" t="s">
        <v>473</v>
      </c>
      <c r="E57" s="7"/>
      <c r="F57" s="171">
        <v>0</v>
      </c>
      <c r="G57" s="93">
        <v>0</v>
      </c>
      <c r="H57" s="93">
        <v>0</v>
      </c>
      <c r="I57" s="93">
        <v>0</v>
      </c>
      <c r="J57" s="93">
        <v>0</v>
      </c>
      <c r="K57" s="93">
        <v>0</v>
      </c>
      <c r="L57" s="93">
        <v>0</v>
      </c>
      <c r="M57" s="93">
        <v>0</v>
      </c>
      <c r="N57" s="93">
        <v>0</v>
      </c>
      <c r="O57" s="93">
        <v>0</v>
      </c>
      <c r="P57" s="93">
        <v>0</v>
      </c>
      <c r="Q57" s="93">
        <v>0</v>
      </c>
      <c r="R57" s="93">
        <v>0</v>
      </c>
      <c r="S57" s="93">
        <v>0</v>
      </c>
      <c r="T57" s="93">
        <v>0</v>
      </c>
      <c r="U57" s="93">
        <v>0</v>
      </c>
      <c r="V57" s="93">
        <v>0</v>
      </c>
      <c r="W57" s="93">
        <v>0</v>
      </c>
      <c r="X57" s="66">
        <v>0</v>
      </c>
      <c r="Y57" s="66">
        <v>0</v>
      </c>
      <c r="Z57" s="66">
        <v>0</v>
      </c>
      <c r="AA57" s="66">
        <v>0</v>
      </c>
      <c r="AB57" s="66">
        <v>0</v>
      </c>
      <c r="AC57" s="66">
        <v>0</v>
      </c>
      <c r="AD57" s="66">
        <v>0</v>
      </c>
      <c r="AE57" s="66">
        <v>0</v>
      </c>
      <c r="AF57" s="66">
        <v>0</v>
      </c>
      <c r="AG57" s="66">
        <v>1</v>
      </c>
      <c r="AH57" s="66">
        <v>1</v>
      </c>
      <c r="AI57" s="66">
        <v>0</v>
      </c>
      <c r="AJ57" s="66">
        <v>0</v>
      </c>
    </row>
    <row r="58" spans="1:37" x14ac:dyDescent="0.35">
      <c r="A58" s="7" t="s">
        <v>476</v>
      </c>
      <c r="B58" s="7" t="s">
        <v>480</v>
      </c>
      <c r="C58" s="7" t="s">
        <v>99</v>
      </c>
      <c r="D58" s="7" t="s">
        <v>473</v>
      </c>
      <c r="E58" s="7"/>
      <c r="F58" s="171">
        <v>0</v>
      </c>
      <c r="G58" s="93">
        <v>0</v>
      </c>
      <c r="H58" s="93">
        <v>0</v>
      </c>
      <c r="I58" s="93">
        <v>0</v>
      </c>
      <c r="J58" s="93">
        <v>0</v>
      </c>
      <c r="K58" s="93">
        <v>0</v>
      </c>
      <c r="L58" s="93">
        <v>0</v>
      </c>
      <c r="M58" s="93">
        <v>0</v>
      </c>
      <c r="N58" s="93">
        <v>0</v>
      </c>
      <c r="O58" s="93">
        <v>0</v>
      </c>
      <c r="P58" s="93">
        <v>0</v>
      </c>
      <c r="Q58" s="93">
        <v>0</v>
      </c>
      <c r="R58" s="93">
        <v>0</v>
      </c>
      <c r="S58" s="93">
        <v>0</v>
      </c>
      <c r="T58" s="93">
        <v>0</v>
      </c>
      <c r="U58" s="93">
        <v>0</v>
      </c>
      <c r="V58" s="93">
        <v>0</v>
      </c>
      <c r="W58" s="93">
        <v>0</v>
      </c>
      <c r="X58" s="66">
        <v>0</v>
      </c>
      <c r="Y58" s="66">
        <v>0</v>
      </c>
      <c r="Z58" s="66">
        <v>0</v>
      </c>
      <c r="AA58" s="66">
        <v>0</v>
      </c>
      <c r="AB58" s="66">
        <v>0</v>
      </c>
      <c r="AC58" s="66">
        <v>0</v>
      </c>
      <c r="AD58" s="66">
        <v>0</v>
      </c>
      <c r="AE58" s="66">
        <v>0</v>
      </c>
      <c r="AF58" s="66">
        <v>0</v>
      </c>
      <c r="AG58" s="66">
        <v>0</v>
      </c>
      <c r="AH58" s="66">
        <v>0</v>
      </c>
      <c r="AI58" s="66">
        <v>1</v>
      </c>
      <c r="AJ58" s="66">
        <v>0</v>
      </c>
    </row>
    <row r="59" spans="1:37" x14ac:dyDescent="0.35">
      <c r="A59" s="7" t="s">
        <v>477</v>
      </c>
      <c r="B59" s="7" t="s">
        <v>481</v>
      </c>
      <c r="C59" s="7" t="s">
        <v>99</v>
      </c>
      <c r="D59" s="7" t="s">
        <v>473</v>
      </c>
      <c r="E59" s="7"/>
      <c r="F59" s="171">
        <v>0</v>
      </c>
      <c r="G59" s="93">
        <v>0</v>
      </c>
      <c r="H59" s="93">
        <v>0</v>
      </c>
      <c r="I59" s="93">
        <v>0</v>
      </c>
      <c r="J59" s="93">
        <v>0</v>
      </c>
      <c r="K59" s="93">
        <v>0</v>
      </c>
      <c r="L59" s="93">
        <v>0</v>
      </c>
      <c r="M59" s="93">
        <v>0</v>
      </c>
      <c r="N59" s="93">
        <v>0</v>
      </c>
      <c r="O59" s="93">
        <v>0</v>
      </c>
      <c r="P59" s="93">
        <v>0</v>
      </c>
      <c r="Q59" s="93">
        <v>0</v>
      </c>
      <c r="R59" s="93">
        <v>0</v>
      </c>
      <c r="S59" s="93">
        <v>0</v>
      </c>
      <c r="T59" s="93">
        <v>0</v>
      </c>
      <c r="U59" s="93">
        <v>0</v>
      </c>
      <c r="V59" s="93">
        <v>0</v>
      </c>
      <c r="W59" s="93">
        <v>0</v>
      </c>
      <c r="X59" s="66">
        <v>0</v>
      </c>
      <c r="Y59" s="66">
        <v>0</v>
      </c>
      <c r="Z59" s="66">
        <v>0</v>
      </c>
      <c r="AA59" s="66">
        <v>0</v>
      </c>
      <c r="AB59" s="66">
        <v>0</v>
      </c>
      <c r="AC59" s="66">
        <v>0</v>
      </c>
      <c r="AD59" s="66">
        <v>0</v>
      </c>
      <c r="AE59" s="66">
        <v>0</v>
      </c>
      <c r="AF59" s="66">
        <v>0</v>
      </c>
      <c r="AG59" s="66">
        <v>0</v>
      </c>
      <c r="AH59" s="66">
        <v>0</v>
      </c>
      <c r="AI59" s="66">
        <v>1</v>
      </c>
      <c r="AJ59" s="66">
        <v>0</v>
      </c>
    </row>
    <row r="60" spans="1:37" x14ac:dyDescent="0.35">
      <c r="F60" s="91"/>
      <c r="G60" s="48"/>
      <c r="H60" s="48"/>
      <c r="I60" s="48"/>
      <c r="J60" s="48"/>
      <c r="K60" s="48"/>
      <c r="L60" s="48"/>
      <c r="M60" s="48"/>
      <c r="N60" s="48"/>
      <c r="O60" s="48"/>
      <c r="P60" s="48"/>
      <c r="Q60" s="48"/>
      <c r="R60" s="48"/>
      <c r="S60" s="48"/>
      <c r="T60" s="48"/>
      <c r="U60" s="48"/>
      <c r="V60" s="48"/>
      <c r="W60" s="48"/>
      <c r="X60" s="59"/>
      <c r="Y60" s="59"/>
      <c r="Z60" s="59"/>
      <c r="AA60" s="59"/>
      <c r="AB60" s="59"/>
      <c r="AC60" s="59"/>
      <c r="AD60" s="60"/>
      <c r="AE60" s="60"/>
      <c r="AF60" s="48"/>
      <c r="AG60" s="48"/>
      <c r="AH60" s="48"/>
      <c r="AI60" s="48"/>
      <c r="AJ60" s="48"/>
    </row>
    <row r="61" spans="1:37" x14ac:dyDescent="0.35">
      <c r="F61" s="91"/>
      <c r="G61" s="48"/>
      <c r="H61" s="48"/>
      <c r="I61" s="48"/>
      <c r="J61" s="48"/>
      <c r="K61" s="48"/>
      <c r="L61" s="48"/>
      <c r="M61" s="48"/>
      <c r="N61" s="48"/>
      <c r="O61" s="48"/>
      <c r="P61" s="48"/>
      <c r="Q61" s="48"/>
      <c r="R61" s="48"/>
      <c r="S61" s="48"/>
      <c r="T61" s="48"/>
      <c r="U61" s="48"/>
      <c r="V61" s="48"/>
      <c r="W61" s="48"/>
      <c r="X61" s="59"/>
      <c r="Y61" s="59"/>
      <c r="Z61" s="59"/>
      <c r="AA61" s="59"/>
      <c r="AB61" s="59"/>
      <c r="AC61" s="59"/>
      <c r="AD61" s="60"/>
      <c r="AE61" s="60"/>
      <c r="AF61" s="48"/>
      <c r="AG61" s="48"/>
      <c r="AH61" s="48"/>
      <c r="AI61" s="48"/>
      <c r="AJ61" s="48"/>
    </row>
    <row r="62" spans="1:37" x14ac:dyDescent="0.35">
      <c r="F62" s="141"/>
      <c r="G62" s="48"/>
      <c r="H62" s="48"/>
      <c r="I62" s="48"/>
      <c r="J62" s="48"/>
      <c r="K62" s="48"/>
      <c r="L62" s="48"/>
      <c r="M62" s="48"/>
      <c r="N62" s="48"/>
      <c r="O62" s="48"/>
      <c r="P62" s="48"/>
      <c r="Q62" s="48"/>
      <c r="R62" s="48"/>
      <c r="S62" s="48"/>
      <c r="T62" s="48"/>
      <c r="U62" s="48"/>
      <c r="V62" s="48"/>
      <c r="W62" s="48"/>
      <c r="X62" s="59"/>
      <c r="Y62" s="59"/>
      <c r="Z62" s="59"/>
      <c r="AA62" s="60"/>
      <c r="AB62" s="60"/>
      <c r="AC62" s="60"/>
      <c r="AD62" s="60"/>
      <c r="AE62" s="48"/>
      <c r="AF62" s="48"/>
      <c r="AG62" s="48"/>
      <c r="AH62" s="48"/>
      <c r="AI62" s="48"/>
      <c r="AJ62" s="48"/>
    </row>
    <row r="63" spans="1:37" x14ac:dyDescent="0.35">
      <c r="A63" s="498"/>
      <c r="B63" s="498"/>
      <c r="C63" s="498"/>
      <c r="D63" s="498"/>
      <c r="E63" s="498"/>
      <c r="F63" s="498"/>
      <c r="AG63" s="49" t="s">
        <v>362</v>
      </c>
      <c r="AH63" s="49" t="s">
        <v>363</v>
      </c>
      <c r="AI63" s="49" t="s">
        <v>364</v>
      </c>
      <c r="AJ63" s="40" t="s">
        <v>453</v>
      </c>
      <c r="AK63" s="7" t="s">
        <v>507</v>
      </c>
    </row>
    <row r="64" spans="1:37" x14ac:dyDescent="0.35">
      <c r="A64" s="494" t="s">
        <v>386</v>
      </c>
      <c r="B64" s="494"/>
      <c r="C64" s="494"/>
      <c r="D64" s="494"/>
      <c r="E64" s="494"/>
      <c r="F64" s="494"/>
      <c r="AG64" s="91">
        <v>168</v>
      </c>
      <c r="AH64" s="91">
        <v>200</v>
      </c>
      <c r="AI64" s="91">
        <v>174</v>
      </c>
      <c r="AJ64" s="91">
        <v>172</v>
      </c>
    </row>
    <row r="65" spans="1:47" x14ac:dyDescent="0.35">
      <c r="A65" s="494" t="s">
        <v>387</v>
      </c>
      <c r="B65" s="494"/>
      <c r="C65" s="494"/>
      <c r="D65" s="494"/>
      <c r="E65" s="494"/>
      <c r="F65" s="494"/>
      <c r="AG65" s="67">
        <v>6163486</v>
      </c>
      <c r="AH65" s="67">
        <v>7549354</v>
      </c>
      <c r="AI65" s="67">
        <v>6407516.9000000004</v>
      </c>
      <c r="AJ65" s="67">
        <v>5885748</v>
      </c>
    </row>
    <row r="66" spans="1:47" x14ac:dyDescent="0.35">
      <c r="A66" s="498"/>
      <c r="B66" s="498"/>
      <c r="C66" s="498"/>
      <c r="D66" s="498"/>
      <c r="E66" s="498"/>
      <c r="F66" s="498"/>
    </row>
    <row r="67" spans="1:47" x14ac:dyDescent="0.35">
      <c r="A67" s="141"/>
      <c r="B67" s="141"/>
      <c r="C67" s="141"/>
      <c r="D67" s="141"/>
      <c r="E67" s="141"/>
      <c r="F67" s="141"/>
    </row>
    <row r="68" spans="1:47" x14ac:dyDescent="0.35">
      <c r="A68" s="141"/>
      <c r="B68" s="141"/>
      <c r="C68" s="141"/>
      <c r="D68" s="141"/>
      <c r="E68" s="141"/>
      <c r="F68" s="141"/>
    </row>
    <row r="69" spans="1:47" x14ac:dyDescent="0.35">
      <c r="AH69" s="179" t="s">
        <v>388</v>
      </c>
      <c r="AI69" s="179" t="s">
        <v>443</v>
      </c>
      <c r="AJ69" s="179"/>
      <c r="AK69" s="179" t="s">
        <v>388</v>
      </c>
      <c r="AL69" s="179" t="s">
        <v>443</v>
      </c>
      <c r="AM69" s="179"/>
      <c r="AN69" s="179" t="s">
        <v>388</v>
      </c>
      <c r="AO69" s="179" t="s">
        <v>443</v>
      </c>
      <c r="AP69" s="179"/>
      <c r="AQ69" s="179" t="s">
        <v>388</v>
      </c>
      <c r="AR69" s="179" t="s">
        <v>443</v>
      </c>
      <c r="AT69" s="179" t="s">
        <v>388</v>
      </c>
      <c r="AU69" s="179" t="s">
        <v>443</v>
      </c>
    </row>
    <row r="70" spans="1:47" x14ac:dyDescent="0.35">
      <c r="A70" s="104" t="s">
        <v>0</v>
      </c>
      <c r="B70" s="105" t="s">
        <v>437</v>
      </c>
      <c r="C70" s="105" t="s">
        <v>2</v>
      </c>
      <c r="D70" s="105" t="s">
        <v>3</v>
      </c>
      <c r="E70" s="105" t="s">
        <v>4</v>
      </c>
      <c r="F70" s="105" t="s">
        <v>115</v>
      </c>
      <c r="G70" s="12" t="s">
        <v>105</v>
      </c>
      <c r="H70" s="12" t="s">
        <v>106</v>
      </c>
      <c r="I70" s="12" t="s">
        <v>107</v>
      </c>
      <c r="J70" s="12" t="s">
        <v>399</v>
      </c>
      <c r="K70" s="12" t="s">
        <v>400</v>
      </c>
      <c r="L70" s="28" t="s">
        <v>114</v>
      </c>
      <c r="M70" s="21" t="s">
        <v>7</v>
      </c>
      <c r="N70" s="21" t="s">
        <v>6</v>
      </c>
      <c r="O70" s="21" t="s">
        <v>135</v>
      </c>
      <c r="P70" s="29" t="s">
        <v>5</v>
      </c>
      <c r="Q70" s="28" t="s">
        <v>8</v>
      </c>
      <c r="R70" s="21" t="s">
        <v>9</v>
      </c>
      <c r="S70" s="21" t="s">
        <v>10</v>
      </c>
      <c r="T70" s="21" t="s">
        <v>11</v>
      </c>
      <c r="U70" s="29" t="s">
        <v>12</v>
      </c>
      <c r="V70" s="28" t="s">
        <v>13</v>
      </c>
      <c r="W70" s="29" t="s">
        <v>14</v>
      </c>
      <c r="X70" s="21" t="s">
        <v>144</v>
      </c>
      <c r="Y70" s="21" t="s">
        <v>213</v>
      </c>
      <c r="Z70" s="37" t="s">
        <v>221</v>
      </c>
      <c r="AA70" s="37" t="s">
        <v>227</v>
      </c>
      <c r="AB70" s="21" t="s">
        <v>233</v>
      </c>
      <c r="AC70" s="33" t="s">
        <v>243</v>
      </c>
      <c r="AD70" s="42" t="s">
        <v>257</v>
      </c>
      <c r="AE70" s="45" t="s">
        <v>286</v>
      </c>
      <c r="AF70" s="40" t="s">
        <v>293</v>
      </c>
      <c r="AG70" s="49" t="s">
        <v>362</v>
      </c>
      <c r="AH70" s="49" t="s">
        <v>491</v>
      </c>
      <c r="AI70" s="49" t="s">
        <v>492</v>
      </c>
      <c r="AJ70" s="49" t="s">
        <v>363</v>
      </c>
      <c r="AK70" s="49" t="s">
        <v>493</v>
      </c>
      <c r="AL70" s="49" t="s">
        <v>494</v>
      </c>
      <c r="AM70" s="49" t="s">
        <v>364</v>
      </c>
      <c r="AN70" s="49" t="s">
        <v>495</v>
      </c>
      <c r="AO70" s="49" t="s">
        <v>496</v>
      </c>
      <c r="AP70" s="40" t="s">
        <v>453</v>
      </c>
      <c r="AQ70" s="40" t="s">
        <v>497</v>
      </c>
      <c r="AR70" s="40" t="s">
        <v>498</v>
      </c>
      <c r="AS70" s="7" t="s">
        <v>507</v>
      </c>
      <c r="AT70" s="7" t="s">
        <v>507</v>
      </c>
      <c r="AU70" s="7" t="s">
        <v>507</v>
      </c>
    </row>
    <row r="71" spans="1:47" ht="15.5" x14ac:dyDescent="0.35">
      <c r="A71" s="7" t="s">
        <v>244</v>
      </c>
      <c r="B71" s="7" t="s">
        <v>242</v>
      </c>
      <c r="C71" s="7" t="s">
        <v>100</v>
      </c>
      <c r="D71" s="7" t="s">
        <v>163</v>
      </c>
      <c r="E71" s="118"/>
      <c r="F71" s="119">
        <v>0</v>
      </c>
      <c r="AG71" s="91">
        <v>101</v>
      </c>
      <c r="AH71" s="91">
        <f>ROUND(((AG71/$AG$75)*100),2)</f>
        <v>60.12</v>
      </c>
      <c r="AI71" s="91">
        <f>ROUND((((AG71*F71)/$AG$76)*100),2)</f>
        <v>0</v>
      </c>
      <c r="AJ71" s="91">
        <v>131</v>
      </c>
      <c r="AK71" s="91">
        <f>ROUND(((AJ71/$AJ$75)*100),2)</f>
        <v>65.5</v>
      </c>
      <c r="AL71" s="91">
        <f>ROUND((((AJ71*F71)/$AJ$76)*100),2)</f>
        <v>0</v>
      </c>
      <c r="AM71" s="91">
        <v>116</v>
      </c>
      <c r="AN71" s="91">
        <f>ROUND(((AM71/$AM$75)*100),2)</f>
        <v>66.67</v>
      </c>
      <c r="AO71" s="91">
        <f>ROUND((((AM71*F71)/$AM$76)*100),2)</f>
        <v>0</v>
      </c>
      <c r="AP71" s="91">
        <v>95</v>
      </c>
      <c r="AQ71" s="91">
        <f>ROUND(((AP71/$AP$75)*100),2)</f>
        <v>55.23</v>
      </c>
      <c r="AR71" s="91"/>
    </row>
    <row r="72" spans="1:47" ht="15.5" x14ac:dyDescent="0.35">
      <c r="A72" s="7" t="s">
        <v>475</v>
      </c>
      <c r="B72" s="7" t="s">
        <v>176</v>
      </c>
      <c r="C72" s="7" t="s">
        <v>100</v>
      </c>
      <c r="D72" s="7" t="s">
        <v>104</v>
      </c>
      <c r="E72" s="122"/>
      <c r="F72" s="123">
        <v>27272</v>
      </c>
      <c r="AG72" s="91">
        <v>0</v>
      </c>
      <c r="AH72" s="91">
        <f t="shared" ref="AH72:AH73" si="0">ROUND(((AG72/$AG$75)*100),2)</f>
        <v>0</v>
      </c>
      <c r="AI72" s="91">
        <f t="shared" ref="AI72:AI73" si="1">ROUND((((AG72*F72)/$AG$76)*100),2)</f>
        <v>0</v>
      </c>
      <c r="AJ72" s="91">
        <v>0</v>
      </c>
      <c r="AK72" s="91">
        <f t="shared" ref="AK72:AK73" si="2">ROUND(((AJ72/$AJ$75)*100),2)</f>
        <v>0</v>
      </c>
      <c r="AL72" s="91">
        <f t="shared" ref="AL72:AL73" si="3">ROUND((((AJ72*F72)/$AJ$76)*100),2)</f>
        <v>0</v>
      </c>
      <c r="AM72" s="91">
        <v>1</v>
      </c>
      <c r="AN72" s="91">
        <f>ROUND(((AM72/$AM$75)*100),2)</f>
        <v>0.56999999999999995</v>
      </c>
      <c r="AO72" s="91">
        <f>ROUND((((AM72*F72)/$AM$76)*100),2)</f>
        <v>0.43</v>
      </c>
      <c r="AP72" s="91"/>
      <c r="AQ72" s="91"/>
      <c r="AR72" s="91"/>
    </row>
    <row r="73" spans="1:47" ht="15.5" x14ac:dyDescent="0.35">
      <c r="A73" s="7" t="s">
        <v>482</v>
      </c>
      <c r="B73" s="7" t="s">
        <v>188</v>
      </c>
      <c r="C73" s="7" t="s">
        <v>205</v>
      </c>
      <c r="D73" s="7" t="s">
        <v>100</v>
      </c>
      <c r="E73" s="122"/>
      <c r="F73" s="123">
        <v>104545</v>
      </c>
      <c r="AG73" s="91">
        <v>1</v>
      </c>
      <c r="AH73" s="91">
        <f t="shared" si="0"/>
        <v>0.6</v>
      </c>
      <c r="AI73" s="91">
        <f t="shared" si="1"/>
        <v>1.7</v>
      </c>
      <c r="AJ73" s="91">
        <v>1</v>
      </c>
      <c r="AK73" s="91">
        <f t="shared" si="2"/>
        <v>0.5</v>
      </c>
      <c r="AL73" s="91">
        <f t="shared" si="3"/>
        <v>1.38</v>
      </c>
      <c r="AM73" s="91"/>
      <c r="AN73" s="91"/>
      <c r="AO73" s="91"/>
      <c r="AP73" s="91"/>
      <c r="AQ73" s="91"/>
      <c r="AR73" s="91"/>
    </row>
    <row r="74" spans="1:47" ht="15.5" x14ac:dyDescent="0.35">
      <c r="A74" s="127"/>
      <c r="B74" s="128"/>
      <c r="C74" s="128"/>
      <c r="D74" s="128"/>
      <c r="E74" s="118"/>
      <c r="F74" s="119"/>
      <c r="AG74" s="8"/>
      <c r="AH74" s="8"/>
      <c r="AI74" s="8"/>
      <c r="AJ74" s="8"/>
      <c r="AK74" s="8"/>
      <c r="AL74" s="8"/>
      <c r="AM74" s="8"/>
      <c r="AN74" s="8"/>
      <c r="AO74" s="8"/>
      <c r="AP74" s="8"/>
      <c r="AQ74" s="8"/>
      <c r="AR74" s="8"/>
    </row>
    <row r="75" spans="1:47" x14ac:dyDescent="0.35">
      <c r="A75" s="494" t="s">
        <v>386</v>
      </c>
      <c r="B75" s="494"/>
      <c r="C75" s="494"/>
      <c r="D75" s="494"/>
      <c r="E75" s="494"/>
      <c r="F75" s="494"/>
      <c r="AG75" s="91">
        <v>168</v>
      </c>
      <c r="AH75" s="188"/>
      <c r="AI75" s="188"/>
      <c r="AJ75" s="91">
        <v>200</v>
      </c>
      <c r="AK75" s="188"/>
      <c r="AL75" s="188"/>
      <c r="AM75" s="91">
        <v>174</v>
      </c>
      <c r="AN75" s="188"/>
      <c r="AO75" s="188"/>
      <c r="AP75" s="91">
        <v>172</v>
      </c>
      <c r="AQ75" s="91"/>
      <c r="AR75" s="91"/>
    </row>
    <row r="76" spans="1:47" x14ac:dyDescent="0.35">
      <c r="A76" s="494" t="s">
        <v>387</v>
      </c>
      <c r="B76" s="494"/>
      <c r="C76" s="494"/>
      <c r="D76" s="494"/>
      <c r="E76" s="494"/>
      <c r="F76" s="494"/>
      <c r="AG76" s="67">
        <v>6163486</v>
      </c>
      <c r="AH76" s="188"/>
      <c r="AI76" s="188"/>
      <c r="AJ76" s="67">
        <v>7549354</v>
      </c>
      <c r="AK76" s="188"/>
      <c r="AL76" s="188"/>
      <c r="AM76" s="67">
        <v>6407516.9000000004</v>
      </c>
      <c r="AN76" s="188"/>
      <c r="AO76" s="188"/>
      <c r="AP76" s="67">
        <v>5885748</v>
      </c>
      <c r="AQ76" s="91"/>
      <c r="AR76" s="91"/>
    </row>
    <row r="77" spans="1:47" ht="15.5" x14ac:dyDescent="0.35">
      <c r="A77" s="121"/>
      <c r="B77" s="122"/>
      <c r="C77" s="122"/>
      <c r="D77" s="122"/>
      <c r="E77" s="122"/>
      <c r="F77" s="123"/>
    </row>
    <row r="78" spans="1:47" ht="15.5" x14ac:dyDescent="0.35">
      <c r="A78" s="117"/>
      <c r="B78" s="118"/>
      <c r="C78" s="118"/>
      <c r="D78" s="118"/>
      <c r="E78" s="118"/>
      <c r="F78" s="119"/>
    </row>
    <row r="79" spans="1:47" x14ac:dyDescent="0.35">
      <c r="A79" s="124"/>
      <c r="B79" s="82"/>
      <c r="C79" s="82"/>
      <c r="D79" s="82"/>
      <c r="E79" s="82"/>
      <c r="F79" s="82"/>
    </row>
  </sheetData>
  <mergeCells count="6">
    <mergeCell ref="A76:F76"/>
    <mergeCell ref="A63:F63"/>
    <mergeCell ref="A64:F64"/>
    <mergeCell ref="A65:F65"/>
    <mergeCell ref="A66:F66"/>
    <mergeCell ref="A75:F75"/>
  </mergeCells>
  <conditionalFormatting sqref="X31:X61">
    <cfRule type="dataBar" priority="17">
      <dataBar>
        <cfvo type="min"/>
        <cfvo type="max"/>
        <color rgb="FF638EC6"/>
      </dataBar>
      <extLst>
        <ext xmlns:x14="http://schemas.microsoft.com/office/spreadsheetml/2009/9/main" uri="{B025F937-C7B1-47D3-B67F-A62EFF666E3E}">
          <x14:id>{50FE36D3-3FD8-44CD-9F29-A5D8DD0C847E}</x14:id>
        </ext>
      </extLst>
    </cfRule>
    <cfRule type="iconSet" priority="18">
      <iconSet iconSet="3Arrows">
        <cfvo type="percent" val="0"/>
        <cfvo type="percent" val="33"/>
        <cfvo type="percent" val="67"/>
      </iconSet>
    </cfRule>
  </conditionalFormatting>
  <conditionalFormatting sqref="Y31:Y61">
    <cfRule type="dataBar" priority="15">
      <dataBar>
        <cfvo type="min"/>
        <cfvo type="max"/>
        <color rgb="FF638EC6"/>
      </dataBar>
      <extLst>
        <ext xmlns:x14="http://schemas.microsoft.com/office/spreadsheetml/2009/9/main" uri="{B025F937-C7B1-47D3-B67F-A62EFF666E3E}">
          <x14:id>{721F0C32-A89B-49D7-BC1D-76E92A49D2F3}</x14:id>
        </ext>
      </extLst>
    </cfRule>
    <cfRule type="iconSet" priority="16">
      <iconSet iconSet="3Arrows">
        <cfvo type="percent" val="0"/>
        <cfvo type="percent" val="33"/>
        <cfvo type="percent" val="67"/>
      </iconSet>
    </cfRule>
  </conditionalFormatting>
  <conditionalFormatting sqref="Z31:Z61">
    <cfRule type="dataBar" priority="13">
      <dataBar>
        <cfvo type="min"/>
        <cfvo type="max"/>
        <color rgb="FF638EC6"/>
      </dataBar>
      <extLst>
        <ext xmlns:x14="http://schemas.microsoft.com/office/spreadsheetml/2009/9/main" uri="{B025F937-C7B1-47D3-B67F-A62EFF666E3E}">
          <x14:id>{52E9409F-6764-4CF6-8E8B-71F1310DAD3B}</x14:id>
        </ext>
      </extLst>
    </cfRule>
    <cfRule type="iconSet" priority="14">
      <iconSet iconSet="3Arrows">
        <cfvo type="percent" val="0"/>
        <cfvo type="percent" val="33"/>
        <cfvo type="percent" val="67"/>
      </iconSet>
    </cfRule>
  </conditionalFormatting>
  <conditionalFormatting sqref="AA31:AA61">
    <cfRule type="dataBar" priority="11">
      <dataBar>
        <cfvo type="min"/>
        <cfvo type="max"/>
        <color rgb="FF638EC6"/>
      </dataBar>
      <extLst>
        <ext xmlns:x14="http://schemas.microsoft.com/office/spreadsheetml/2009/9/main" uri="{B025F937-C7B1-47D3-B67F-A62EFF666E3E}">
          <x14:id>{3BD6D237-B675-4E80-83CD-A7E42108A231}</x14:id>
        </ext>
      </extLst>
    </cfRule>
    <cfRule type="iconSet" priority="12">
      <iconSet iconSet="3Arrows">
        <cfvo type="percent" val="0"/>
        <cfvo type="percent" val="33"/>
        <cfvo type="percent" val="67"/>
      </iconSet>
    </cfRule>
  </conditionalFormatting>
  <conditionalFormatting sqref="AA31:AC61">
    <cfRule type="dataBar" priority="9">
      <dataBar>
        <cfvo type="min"/>
        <cfvo type="max"/>
        <color rgb="FF638EC6"/>
      </dataBar>
      <extLst>
        <ext xmlns:x14="http://schemas.microsoft.com/office/spreadsheetml/2009/9/main" uri="{B025F937-C7B1-47D3-B67F-A62EFF666E3E}">
          <x14:id>{61DAF48B-F79F-4FB6-8FCC-0F64B31C41D2}</x14:id>
        </ext>
      </extLst>
    </cfRule>
    <cfRule type="iconSet" priority="10">
      <iconSet iconSet="3Arrows">
        <cfvo type="percent" val="0"/>
        <cfvo type="percent" val="33"/>
        <cfvo type="percent" val="67"/>
      </iconSet>
    </cfRule>
  </conditionalFormatting>
  <conditionalFormatting sqref="A29:AC62">
    <cfRule type="expression" dxfId="166" priority="8">
      <formula>CELL("row")=ROW()</formula>
    </cfRule>
  </conditionalFormatting>
  <conditionalFormatting sqref="AD31:AD61">
    <cfRule type="dataBar" priority="6">
      <dataBar>
        <cfvo type="min"/>
        <cfvo type="max"/>
        <color rgb="FF638EC6"/>
      </dataBar>
      <extLst>
        <ext xmlns:x14="http://schemas.microsoft.com/office/spreadsheetml/2009/9/main" uri="{B025F937-C7B1-47D3-B67F-A62EFF666E3E}">
          <x14:id>{F348C9FE-4290-4BF2-B1FF-1F9AA08B7E01}</x14:id>
        </ext>
      </extLst>
    </cfRule>
    <cfRule type="iconSet" priority="7">
      <iconSet iconSet="3Arrows">
        <cfvo type="percent" val="0"/>
        <cfvo type="percent" val="33"/>
        <cfvo type="percent" val="67"/>
      </iconSet>
    </cfRule>
  </conditionalFormatting>
  <conditionalFormatting sqref="A70:F70">
    <cfRule type="expression" dxfId="165" priority="5">
      <formula>CELL("row")=ROW()</formula>
    </cfRule>
  </conditionalFormatting>
  <conditionalFormatting sqref="G70:AC70">
    <cfRule type="expression" dxfId="164" priority="3">
      <formula>CELL("row")=ROW()</formula>
    </cfRule>
  </conditionalFormatting>
  <conditionalFormatting sqref="G31:AJ59">
    <cfRule type="dataBar" priority="1">
      <dataBar>
        <cfvo type="min"/>
        <cfvo type="max"/>
        <color rgb="FF638EC6"/>
      </dataBar>
      <extLst>
        <ext xmlns:x14="http://schemas.microsoft.com/office/spreadsheetml/2009/9/main" uri="{B025F937-C7B1-47D3-B67F-A62EFF666E3E}">
          <x14:id>{65F8C339-9A5E-441D-8C7C-19CF2921C74E}</x14:id>
        </ext>
      </extLst>
    </cfRule>
    <cfRule type="iconSet" priority="2">
      <iconSet iconSet="3Arrows">
        <cfvo type="percent" val="0"/>
        <cfvo type="percent" val="33"/>
        <cfvo type="percent" val="67"/>
      </iconSet>
    </cfRule>
  </conditionalFormatting>
  <pageMargins left="0.7" right="0.7" top="0.75" bottom="0.75" header="0.3" footer="0.3"/>
  <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50FE36D3-3FD8-44CD-9F29-A5D8DD0C847E}">
            <x14:dataBar minLength="0" maxLength="100" gradient="0">
              <x14:cfvo type="autoMin"/>
              <x14:cfvo type="autoMax"/>
              <x14:negativeFillColor rgb="FFFF0000"/>
              <x14:axisColor rgb="FF000000"/>
            </x14:dataBar>
          </x14:cfRule>
          <xm:sqref>X31:X61</xm:sqref>
        </x14:conditionalFormatting>
        <x14:conditionalFormatting xmlns:xm="http://schemas.microsoft.com/office/excel/2006/main">
          <x14:cfRule type="dataBar" id="{721F0C32-A89B-49D7-BC1D-76E92A49D2F3}">
            <x14:dataBar minLength="0" maxLength="100" gradient="0">
              <x14:cfvo type="autoMin"/>
              <x14:cfvo type="autoMax"/>
              <x14:negativeFillColor rgb="FFFF0000"/>
              <x14:axisColor rgb="FF000000"/>
            </x14:dataBar>
          </x14:cfRule>
          <xm:sqref>Y31:Y61</xm:sqref>
        </x14:conditionalFormatting>
        <x14:conditionalFormatting xmlns:xm="http://schemas.microsoft.com/office/excel/2006/main">
          <x14:cfRule type="dataBar" id="{52E9409F-6764-4CF6-8E8B-71F1310DAD3B}">
            <x14:dataBar minLength="0" maxLength="100" gradient="0">
              <x14:cfvo type="autoMin"/>
              <x14:cfvo type="autoMax"/>
              <x14:negativeFillColor rgb="FFFF0000"/>
              <x14:axisColor rgb="FF000000"/>
            </x14:dataBar>
          </x14:cfRule>
          <xm:sqref>Z31:Z61</xm:sqref>
        </x14:conditionalFormatting>
        <x14:conditionalFormatting xmlns:xm="http://schemas.microsoft.com/office/excel/2006/main">
          <x14:cfRule type="dataBar" id="{3BD6D237-B675-4E80-83CD-A7E42108A231}">
            <x14:dataBar minLength="0" maxLength="100" gradient="0">
              <x14:cfvo type="autoMin"/>
              <x14:cfvo type="autoMax"/>
              <x14:negativeFillColor rgb="FFFF0000"/>
              <x14:axisColor rgb="FF000000"/>
            </x14:dataBar>
          </x14:cfRule>
          <xm:sqref>AA31:AA61</xm:sqref>
        </x14:conditionalFormatting>
        <x14:conditionalFormatting xmlns:xm="http://schemas.microsoft.com/office/excel/2006/main">
          <x14:cfRule type="dataBar" id="{61DAF48B-F79F-4FB6-8FCC-0F64B31C41D2}">
            <x14:dataBar minLength="0" maxLength="100" gradient="0">
              <x14:cfvo type="autoMin"/>
              <x14:cfvo type="autoMax"/>
              <x14:negativeFillColor rgb="FFFF0000"/>
              <x14:axisColor rgb="FF000000"/>
            </x14:dataBar>
          </x14:cfRule>
          <xm:sqref>AA31:AC61</xm:sqref>
        </x14:conditionalFormatting>
        <x14:conditionalFormatting xmlns:xm="http://schemas.microsoft.com/office/excel/2006/main">
          <x14:cfRule type="dataBar" id="{F348C9FE-4290-4BF2-B1FF-1F9AA08B7E01}">
            <x14:dataBar minLength="0" maxLength="100" gradient="0">
              <x14:cfvo type="autoMin"/>
              <x14:cfvo type="autoMax"/>
              <x14:negativeFillColor rgb="FFFF0000"/>
              <x14:axisColor rgb="FF000000"/>
            </x14:dataBar>
          </x14:cfRule>
          <xm:sqref>AD31:AD61</xm:sqref>
        </x14:conditionalFormatting>
        <x14:conditionalFormatting xmlns:xm="http://schemas.microsoft.com/office/excel/2006/main">
          <x14:cfRule type="dataBar" id="{65F8C339-9A5E-441D-8C7C-19CF2921C74E}">
            <x14:dataBar minLength="0" maxLength="100" gradient="0">
              <x14:cfvo type="autoMin"/>
              <x14:cfvo type="autoMax"/>
              <x14:negativeFillColor rgb="FFFF0000"/>
              <x14:axisColor rgb="FF000000"/>
            </x14:dataBar>
          </x14:cfRule>
          <xm:sqref>G31:AJ59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261ED-B344-44C5-B256-150D48656978}">
  <sheetPr codeName="Sheet13">
    <tabColor rgb="FF66CCFF"/>
  </sheetPr>
  <dimension ref="A29:AU77"/>
  <sheetViews>
    <sheetView zoomScale="60" zoomScaleNormal="60" workbookViewId="0">
      <selection activeCell="AT76" sqref="AT76"/>
    </sheetView>
  </sheetViews>
  <sheetFormatPr defaultRowHeight="14.5" x14ac:dyDescent="0.35"/>
  <cols>
    <col min="1" max="1" width="13" customWidth="1"/>
    <col min="2" max="2" width="26.36328125" customWidth="1"/>
    <col min="3" max="3" width="20.90625" bestFit="1" customWidth="1"/>
    <col min="4" max="4" width="15.6328125" customWidth="1"/>
    <col min="5" max="5" width="11.54296875" customWidth="1"/>
    <col min="6" max="6" width="10.7265625" bestFit="1" customWidth="1"/>
    <col min="7" max="7" width="9.1796875" bestFit="1" customWidth="1"/>
    <col min="10" max="11" width="8.90625" customWidth="1"/>
    <col min="14" max="16" width="8.90625" customWidth="1"/>
    <col min="19" max="21" width="8.90625" customWidth="1"/>
    <col min="24" max="25" width="8.90625" customWidth="1"/>
    <col min="26" max="26" width="9.26953125" customWidth="1"/>
    <col min="27" max="27" width="8.81640625" customWidth="1"/>
    <col min="28" max="28" width="8.90625" customWidth="1"/>
    <col min="29" max="29" width="9.81640625" customWidth="1"/>
    <col min="30" max="30" width="9.7265625" customWidth="1"/>
    <col min="32" max="32" width="10.1796875" customWidth="1"/>
    <col min="33" max="33" width="28.6328125" customWidth="1"/>
    <col min="34" max="35" width="29.7265625" customWidth="1"/>
    <col min="36" max="36" width="27.453125" customWidth="1"/>
    <col min="37" max="38" width="28.453125" customWidth="1"/>
    <col min="39" max="39" width="25.90625" customWidth="1"/>
    <col min="40" max="41" width="27" customWidth="1"/>
    <col min="42" max="42" width="24.36328125" customWidth="1"/>
    <col min="43" max="44" width="26.54296875" customWidth="1"/>
    <col min="45" max="45" width="23.90625" bestFit="1" customWidth="1"/>
    <col min="46" max="47" width="24.90625" bestFit="1" customWidth="1"/>
  </cols>
  <sheetData>
    <row r="29" spans="1:37" x14ac:dyDescent="0.35">
      <c r="G29" s="32">
        <v>45261</v>
      </c>
      <c r="H29" s="26">
        <v>45292</v>
      </c>
      <c r="I29" s="26">
        <v>45323</v>
      </c>
      <c r="J29" s="26">
        <v>45352</v>
      </c>
      <c r="K29" s="26">
        <v>45383</v>
      </c>
      <c r="L29" s="26">
        <v>45413</v>
      </c>
      <c r="Q29" s="26">
        <v>45444</v>
      </c>
      <c r="V29" s="26">
        <v>45474</v>
      </c>
      <c r="Z29" s="36" t="s">
        <v>220</v>
      </c>
      <c r="AA29" s="34"/>
      <c r="AD29" s="36" t="s">
        <v>249</v>
      </c>
      <c r="AE29" s="36"/>
      <c r="AF29" s="36"/>
    </row>
    <row r="30" spans="1:37" x14ac:dyDescent="0.35">
      <c r="A30" s="1" t="s">
        <v>0</v>
      </c>
      <c r="B30" s="1" t="s">
        <v>1</v>
      </c>
      <c r="C30" s="1" t="s">
        <v>2</v>
      </c>
      <c r="D30" s="1" t="s">
        <v>3</v>
      </c>
      <c r="E30" s="1" t="s">
        <v>4</v>
      </c>
      <c r="F30" s="1" t="s">
        <v>115</v>
      </c>
      <c r="G30" s="12" t="s">
        <v>105</v>
      </c>
      <c r="H30" s="12" t="s">
        <v>106</v>
      </c>
      <c r="I30" s="12" t="s">
        <v>107</v>
      </c>
      <c r="J30" s="12" t="s">
        <v>399</v>
      </c>
      <c r="K30" s="12" t="s">
        <v>400</v>
      </c>
      <c r="L30" s="28" t="s">
        <v>114</v>
      </c>
      <c r="M30" s="21" t="s">
        <v>7</v>
      </c>
      <c r="N30" s="21" t="s">
        <v>6</v>
      </c>
      <c r="O30" s="21" t="s">
        <v>135</v>
      </c>
      <c r="P30" s="29" t="s">
        <v>5</v>
      </c>
      <c r="Q30" s="28" t="s">
        <v>8</v>
      </c>
      <c r="R30" s="21" t="s">
        <v>9</v>
      </c>
      <c r="S30" s="21" t="s">
        <v>10</v>
      </c>
      <c r="T30" s="21" t="s">
        <v>11</v>
      </c>
      <c r="U30" s="29" t="s">
        <v>12</v>
      </c>
      <c r="V30" s="28" t="s">
        <v>13</v>
      </c>
      <c r="W30" s="29" t="s">
        <v>14</v>
      </c>
      <c r="X30" s="21" t="s">
        <v>144</v>
      </c>
      <c r="Y30" s="21" t="s">
        <v>213</v>
      </c>
      <c r="Z30" s="21" t="s">
        <v>221</v>
      </c>
      <c r="AA30" s="37" t="s">
        <v>227</v>
      </c>
      <c r="AB30" s="21" t="s">
        <v>233</v>
      </c>
      <c r="AC30" s="41" t="s">
        <v>240</v>
      </c>
      <c r="AD30" s="21" t="s">
        <v>258</v>
      </c>
      <c r="AE30" s="45" t="s">
        <v>280</v>
      </c>
      <c r="AF30" s="40" t="s">
        <v>289</v>
      </c>
      <c r="AG30" s="49" t="s">
        <v>362</v>
      </c>
      <c r="AH30" s="49" t="s">
        <v>363</v>
      </c>
      <c r="AI30" s="49" t="s">
        <v>364</v>
      </c>
      <c r="AJ30" s="40" t="s">
        <v>453</v>
      </c>
      <c r="AK30" t="s">
        <v>507</v>
      </c>
    </row>
    <row r="31" spans="1:37" x14ac:dyDescent="0.35">
      <c r="A31" s="7" t="s">
        <v>175</v>
      </c>
      <c r="B31" s="7" t="s">
        <v>176</v>
      </c>
      <c r="C31" s="7" t="s">
        <v>162</v>
      </c>
      <c r="D31" s="7" t="s">
        <v>104</v>
      </c>
      <c r="E31" s="7" t="s">
        <v>110</v>
      </c>
      <c r="F31" s="170">
        <v>27272</v>
      </c>
      <c r="G31" s="61">
        <v>0</v>
      </c>
      <c r="H31" s="61">
        <v>0</v>
      </c>
      <c r="I31" s="61">
        <v>0</v>
      </c>
      <c r="J31" s="61">
        <v>0</v>
      </c>
      <c r="K31" s="61">
        <v>0</v>
      </c>
      <c r="L31" s="61">
        <v>0</v>
      </c>
      <c r="M31" s="61">
        <v>0</v>
      </c>
      <c r="N31" s="61">
        <v>0</v>
      </c>
      <c r="O31" s="61">
        <v>0</v>
      </c>
      <c r="P31" s="61">
        <v>0</v>
      </c>
      <c r="Q31" s="61">
        <v>0</v>
      </c>
      <c r="R31" s="61">
        <v>0</v>
      </c>
      <c r="S31" s="61">
        <v>0</v>
      </c>
      <c r="T31" s="61">
        <v>0</v>
      </c>
      <c r="U31" s="61">
        <v>0</v>
      </c>
      <c r="V31" s="61">
        <v>0</v>
      </c>
      <c r="W31" s="61">
        <v>0</v>
      </c>
      <c r="X31" s="66">
        <v>3</v>
      </c>
      <c r="Y31" s="66">
        <v>2</v>
      </c>
      <c r="Z31" s="66">
        <v>0</v>
      </c>
      <c r="AA31" s="61">
        <v>1</v>
      </c>
      <c r="AB31" s="61">
        <v>0</v>
      </c>
      <c r="AC31" s="61">
        <v>4</v>
      </c>
      <c r="AD31" s="61">
        <v>0</v>
      </c>
      <c r="AE31" s="61">
        <v>0</v>
      </c>
      <c r="AF31" s="61">
        <v>0</v>
      </c>
      <c r="AG31" s="61">
        <v>0</v>
      </c>
      <c r="AH31" s="61">
        <v>0</v>
      </c>
      <c r="AI31" s="61">
        <v>0</v>
      </c>
      <c r="AJ31" s="61">
        <v>0</v>
      </c>
    </row>
    <row r="32" spans="1:37" x14ac:dyDescent="0.35">
      <c r="A32" s="7" t="s">
        <v>177</v>
      </c>
      <c r="B32" s="7" t="s">
        <v>178</v>
      </c>
      <c r="C32" s="7" t="s">
        <v>205</v>
      </c>
      <c r="D32" s="7" t="s">
        <v>100</v>
      </c>
      <c r="E32" s="7" t="s">
        <v>110</v>
      </c>
      <c r="F32" s="170">
        <v>9090</v>
      </c>
      <c r="G32" s="61">
        <v>0</v>
      </c>
      <c r="H32" s="61">
        <v>0</v>
      </c>
      <c r="I32" s="61">
        <v>0</v>
      </c>
      <c r="J32" s="61">
        <v>0</v>
      </c>
      <c r="K32" s="61">
        <v>0</v>
      </c>
      <c r="L32" s="61">
        <v>0</v>
      </c>
      <c r="M32" s="61">
        <v>0</v>
      </c>
      <c r="N32" s="61">
        <v>0</v>
      </c>
      <c r="O32" s="61">
        <v>0</v>
      </c>
      <c r="P32" s="61">
        <v>0</v>
      </c>
      <c r="Q32" s="61">
        <v>0</v>
      </c>
      <c r="R32" s="61">
        <v>0</v>
      </c>
      <c r="S32" s="61">
        <v>0</v>
      </c>
      <c r="T32" s="61">
        <v>0</v>
      </c>
      <c r="U32" s="61">
        <v>0</v>
      </c>
      <c r="V32" s="61">
        <v>0</v>
      </c>
      <c r="W32" s="61">
        <v>0</v>
      </c>
      <c r="X32" s="66">
        <v>0</v>
      </c>
      <c r="Y32" s="66">
        <v>0</v>
      </c>
      <c r="Z32" s="66">
        <v>0</v>
      </c>
      <c r="AA32" s="61">
        <v>0</v>
      </c>
      <c r="AB32" s="61">
        <v>0</v>
      </c>
      <c r="AC32" s="61">
        <v>0</v>
      </c>
      <c r="AD32" s="61">
        <v>0</v>
      </c>
      <c r="AE32" s="61">
        <v>0</v>
      </c>
      <c r="AF32" s="61">
        <v>0</v>
      </c>
      <c r="AG32" s="61">
        <v>0</v>
      </c>
      <c r="AH32" s="61">
        <v>0</v>
      </c>
      <c r="AI32" s="61">
        <v>0</v>
      </c>
      <c r="AJ32" s="61">
        <v>0</v>
      </c>
    </row>
    <row r="33" spans="1:36" x14ac:dyDescent="0.35">
      <c r="A33" s="7" t="s">
        <v>179</v>
      </c>
      <c r="B33" s="7" t="s">
        <v>180</v>
      </c>
      <c r="C33" s="7" t="s">
        <v>205</v>
      </c>
      <c r="D33" s="7" t="s">
        <v>100</v>
      </c>
      <c r="E33" s="7" t="s">
        <v>110</v>
      </c>
      <c r="F33" s="170">
        <v>0</v>
      </c>
      <c r="G33" s="94">
        <v>0</v>
      </c>
      <c r="H33" s="94">
        <v>0</v>
      </c>
      <c r="I33" s="94">
        <v>0</v>
      </c>
      <c r="J33" s="94">
        <v>0</v>
      </c>
      <c r="K33" s="94">
        <v>0</v>
      </c>
      <c r="L33" s="94">
        <v>0</v>
      </c>
      <c r="M33" s="94">
        <v>0</v>
      </c>
      <c r="N33" s="94">
        <v>0</v>
      </c>
      <c r="O33" s="94">
        <v>0</v>
      </c>
      <c r="P33" s="94">
        <v>0</v>
      </c>
      <c r="Q33" s="94">
        <v>0</v>
      </c>
      <c r="R33" s="94">
        <v>0</v>
      </c>
      <c r="S33" s="94">
        <v>0</v>
      </c>
      <c r="T33" s="94">
        <v>0</v>
      </c>
      <c r="U33" s="94">
        <v>0</v>
      </c>
      <c r="V33" s="94">
        <v>0</v>
      </c>
      <c r="W33" s="94">
        <v>0</v>
      </c>
      <c r="X33" s="66">
        <v>0</v>
      </c>
      <c r="Y33" s="66">
        <v>0</v>
      </c>
      <c r="Z33" s="66">
        <v>0</v>
      </c>
      <c r="AA33" s="61">
        <v>0</v>
      </c>
      <c r="AB33" s="61">
        <v>0</v>
      </c>
      <c r="AC33" s="61">
        <v>0</v>
      </c>
      <c r="AD33" s="61">
        <v>0</v>
      </c>
      <c r="AE33" s="61">
        <v>0</v>
      </c>
      <c r="AF33" s="61">
        <v>0</v>
      </c>
      <c r="AG33" s="61">
        <v>0</v>
      </c>
      <c r="AH33" s="61">
        <v>0</v>
      </c>
      <c r="AI33" s="61">
        <v>0</v>
      </c>
      <c r="AJ33" s="61">
        <v>0</v>
      </c>
    </row>
    <row r="34" spans="1:36" x14ac:dyDescent="0.35">
      <c r="A34" s="7" t="s">
        <v>181</v>
      </c>
      <c r="B34" s="7" t="s">
        <v>182</v>
      </c>
      <c r="C34" s="7" t="s">
        <v>205</v>
      </c>
      <c r="D34" s="7" t="s">
        <v>100</v>
      </c>
      <c r="E34" s="7" t="s">
        <v>110</v>
      </c>
      <c r="F34" s="170">
        <v>28181</v>
      </c>
      <c r="G34" s="94">
        <v>0</v>
      </c>
      <c r="H34" s="94">
        <v>0</v>
      </c>
      <c r="I34" s="94">
        <v>0</v>
      </c>
      <c r="J34" s="94">
        <v>0</v>
      </c>
      <c r="K34" s="94">
        <v>0</v>
      </c>
      <c r="L34" s="94">
        <v>0</v>
      </c>
      <c r="M34" s="94">
        <v>0</v>
      </c>
      <c r="N34" s="94">
        <v>0</v>
      </c>
      <c r="O34" s="94">
        <v>0</v>
      </c>
      <c r="P34" s="94">
        <v>0</v>
      </c>
      <c r="Q34" s="94">
        <v>0</v>
      </c>
      <c r="R34" s="94">
        <v>0</v>
      </c>
      <c r="S34" s="94">
        <v>0</v>
      </c>
      <c r="T34" s="94">
        <v>0</v>
      </c>
      <c r="U34" s="94">
        <v>0</v>
      </c>
      <c r="V34" s="94">
        <v>0</v>
      </c>
      <c r="W34" s="94">
        <v>0</v>
      </c>
      <c r="X34" s="66">
        <v>0</v>
      </c>
      <c r="Y34" s="66">
        <v>0</v>
      </c>
      <c r="Z34" s="66">
        <v>0</v>
      </c>
      <c r="AA34" s="61">
        <v>0</v>
      </c>
      <c r="AB34" s="61">
        <v>0</v>
      </c>
      <c r="AC34" s="61">
        <v>0</v>
      </c>
      <c r="AD34" s="61">
        <v>0</v>
      </c>
      <c r="AE34" s="61">
        <v>0</v>
      </c>
      <c r="AF34" s="61">
        <v>0</v>
      </c>
      <c r="AG34" s="61">
        <v>0</v>
      </c>
      <c r="AH34" s="61">
        <v>0</v>
      </c>
      <c r="AI34" s="61">
        <v>0</v>
      </c>
      <c r="AJ34" s="61">
        <v>0</v>
      </c>
    </row>
    <row r="35" spans="1:36" x14ac:dyDescent="0.35">
      <c r="A35" s="7" t="s">
        <v>181</v>
      </c>
      <c r="B35" s="7" t="s">
        <v>182</v>
      </c>
      <c r="C35" s="7" t="s">
        <v>205</v>
      </c>
      <c r="D35" s="7" t="s">
        <v>100</v>
      </c>
      <c r="E35" s="7" t="s">
        <v>110</v>
      </c>
      <c r="F35" s="170">
        <v>29909</v>
      </c>
      <c r="G35" s="94">
        <v>0</v>
      </c>
      <c r="H35" s="94">
        <v>0</v>
      </c>
      <c r="I35" s="94">
        <v>0</v>
      </c>
      <c r="J35" s="94">
        <v>0</v>
      </c>
      <c r="K35" s="94">
        <v>0</v>
      </c>
      <c r="L35" s="94">
        <v>0</v>
      </c>
      <c r="M35" s="94">
        <v>0</v>
      </c>
      <c r="N35" s="94">
        <v>0</v>
      </c>
      <c r="O35" s="94">
        <v>0</v>
      </c>
      <c r="P35" s="94">
        <v>0</v>
      </c>
      <c r="Q35" s="94">
        <v>0</v>
      </c>
      <c r="R35" s="94">
        <v>0</v>
      </c>
      <c r="S35" s="94">
        <v>0</v>
      </c>
      <c r="T35" s="94">
        <v>0</v>
      </c>
      <c r="U35" s="94">
        <v>0</v>
      </c>
      <c r="V35" s="94">
        <v>0</v>
      </c>
      <c r="W35" s="94">
        <v>0</v>
      </c>
      <c r="X35" s="66">
        <v>0</v>
      </c>
      <c r="Y35" s="66">
        <v>0</v>
      </c>
      <c r="Z35" s="66">
        <v>0</v>
      </c>
      <c r="AA35" s="61">
        <v>0</v>
      </c>
      <c r="AB35" s="61">
        <v>0</v>
      </c>
      <c r="AC35" s="61">
        <v>0</v>
      </c>
      <c r="AD35" s="61">
        <v>0</v>
      </c>
      <c r="AE35" s="61">
        <v>0</v>
      </c>
      <c r="AF35" s="61">
        <v>0</v>
      </c>
      <c r="AG35" s="61">
        <v>0</v>
      </c>
      <c r="AH35" s="61">
        <v>0</v>
      </c>
      <c r="AI35" s="61">
        <v>0</v>
      </c>
      <c r="AJ35" s="61">
        <v>0</v>
      </c>
    </row>
    <row r="36" spans="1:36" x14ac:dyDescent="0.35">
      <c r="A36" s="7" t="s">
        <v>183</v>
      </c>
      <c r="B36" s="7" t="s">
        <v>184</v>
      </c>
      <c r="C36" s="7" t="s">
        <v>205</v>
      </c>
      <c r="D36" s="7" t="s">
        <v>100</v>
      </c>
      <c r="E36" s="7" t="s">
        <v>110</v>
      </c>
      <c r="F36" s="170">
        <v>34909</v>
      </c>
      <c r="G36" s="94">
        <v>0</v>
      </c>
      <c r="H36" s="94">
        <v>0</v>
      </c>
      <c r="I36" s="94">
        <v>0</v>
      </c>
      <c r="J36" s="94">
        <v>0</v>
      </c>
      <c r="K36" s="94">
        <v>0</v>
      </c>
      <c r="L36" s="94">
        <v>0</v>
      </c>
      <c r="M36" s="94">
        <v>0</v>
      </c>
      <c r="N36" s="94">
        <v>0</v>
      </c>
      <c r="O36" s="94">
        <v>0</v>
      </c>
      <c r="P36" s="94">
        <v>0</v>
      </c>
      <c r="Q36" s="94">
        <v>0</v>
      </c>
      <c r="R36" s="94">
        <v>0</v>
      </c>
      <c r="S36" s="94">
        <v>0</v>
      </c>
      <c r="T36" s="94">
        <v>0</v>
      </c>
      <c r="U36" s="94">
        <v>0</v>
      </c>
      <c r="V36" s="94">
        <v>0</v>
      </c>
      <c r="W36" s="94">
        <v>0</v>
      </c>
      <c r="X36" s="66">
        <v>0</v>
      </c>
      <c r="Y36" s="66">
        <v>0</v>
      </c>
      <c r="Z36" s="66">
        <v>0</v>
      </c>
      <c r="AA36" s="61">
        <v>0</v>
      </c>
      <c r="AB36" s="61">
        <v>0</v>
      </c>
      <c r="AC36" s="61">
        <v>0</v>
      </c>
      <c r="AD36" s="61">
        <v>0</v>
      </c>
      <c r="AE36" s="61">
        <v>0</v>
      </c>
      <c r="AF36" s="61">
        <v>0</v>
      </c>
      <c r="AG36" s="61">
        <v>0</v>
      </c>
      <c r="AH36" s="61">
        <v>0</v>
      </c>
      <c r="AI36" s="61">
        <v>0</v>
      </c>
      <c r="AJ36" s="61">
        <v>0</v>
      </c>
    </row>
    <row r="37" spans="1:36" x14ac:dyDescent="0.35">
      <c r="A37" s="7" t="s">
        <v>185</v>
      </c>
      <c r="B37" s="7" t="s">
        <v>186</v>
      </c>
      <c r="C37" s="7" t="s">
        <v>205</v>
      </c>
      <c r="D37" s="7" t="s">
        <v>100</v>
      </c>
      <c r="E37" s="7" t="s">
        <v>110</v>
      </c>
      <c r="F37" s="170">
        <v>29909</v>
      </c>
      <c r="G37" s="94">
        <v>0</v>
      </c>
      <c r="H37" s="94">
        <v>0</v>
      </c>
      <c r="I37" s="94">
        <v>0</v>
      </c>
      <c r="J37" s="94">
        <v>0</v>
      </c>
      <c r="K37" s="94">
        <v>0</v>
      </c>
      <c r="L37" s="94">
        <v>0</v>
      </c>
      <c r="M37" s="94">
        <v>0</v>
      </c>
      <c r="N37" s="94">
        <v>0</v>
      </c>
      <c r="O37" s="94">
        <v>0</v>
      </c>
      <c r="P37" s="94">
        <v>0</v>
      </c>
      <c r="Q37" s="94">
        <v>0</v>
      </c>
      <c r="R37" s="94">
        <v>0</v>
      </c>
      <c r="S37" s="94">
        <v>0</v>
      </c>
      <c r="T37" s="94">
        <v>0</v>
      </c>
      <c r="U37" s="94">
        <v>0</v>
      </c>
      <c r="V37" s="94">
        <v>0</v>
      </c>
      <c r="W37" s="94">
        <v>0</v>
      </c>
      <c r="X37" s="66">
        <v>0</v>
      </c>
      <c r="Y37" s="66">
        <v>0</v>
      </c>
      <c r="Z37" s="66">
        <v>0</v>
      </c>
      <c r="AA37" s="61">
        <v>0</v>
      </c>
      <c r="AB37" s="61">
        <v>0</v>
      </c>
      <c r="AC37" s="61">
        <v>0</v>
      </c>
      <c r="AD37" s="61">
        <v>0</v>
      </c>
      <c r="AE37" s="61">
        <v>0</v>
      </c>
      <c r="AF37" s="61">
        <v>0</v>
      </c>
      <c r="AG37" s="61">
        <v>0</v>
      </c>
      <c r="AH37" s="61">
        <v>0</v>
      </c>
      <c r="AI37" s="61">
        <v>0</v>
      </c>
      <c r="AJ37" s="61">
        <v>0</v>
      </c>
    </row>
    <row r="38" spans="1:36" x14ac:dyDescent="0.35">
      <c r="A38" s="7" t="s">
        <v>187</v>
      </c>
      <c r="B38" s="7" t="s">
        <v>188</v>
      </c>
      <c r="C38" s="7" t="s">
        <v>205</v>
      </c>
      <c r="D38" s="7" t="s">
        <v>100</v>
      </c>
      <c r="E38" s="7" t="s">
        <v>110</v>
      </c>
      <c r="F38" s="170">
        <v>92727</v>
      </c>
      <c r="G38" s="61">
        <v>0</v>
      </c>
      <c r="H38" s="61">
        <v>0</v>
      </c>
      <c r="I38" s="61">
        <v>0</v>
      </c>
      <c r="J38" s="61">
        <v>0</v>
      </c>
      <c r="K38" s="61">
        <v>0</v>
      </c>
      <c r="L38" s="61">
        <v>0</v>
      </c>
      <c r="M38" s="61">
        <v>0</v>
      </c>
      <c r="N38" s="61">
        <v>0</v>
      </c>
      <c r="O38" s="61">
        <v>0</v>
      </c>
      <c r="P38" s="61">
        <v>0</v>
      </c>
      <c r="Q38" s="61">
        <v>0</v>
      </c>
      <c r="R38" s="61">
        <v>0</v>
      </c>
      <c r="S38" s="61">
        <v>0</v>
      </c>
      <c r="T38" s="61">
        <v>0</v>
      </c>
      <c r="U38" s="61">
        <v>0</v>
      </c>
      <c r="V38" s="61">
        <v>0</v>
      </c>
      <c r="W38" s="61">
        <v>0</v>
      </c>
      <c r="X38" s="66">
        <v>0</v>
      </c>
      <c r="Y38" s="66">
        <v>0</v>
      </c>
      <c r="Z38" s="66">
        <v>0</v>
      </c>
      <c r="AA38" s="61">
        <v>0</v>
      </c>
      <c r="AB38" s="61">
        <v>0</v>
      </c>
      <c r="AC38" s="61">
        <v>0</v>
      </c>
      <c r="AD38" s="61">
        <v>0</v>
      </c>
      <c r="AE38" s="61">
        <v>0</v>
      </c>
      <c r="AF38" s="61">
        <v>0</v>
      </c>
      <c r="AG38" s="61">
        <v>0</v>
      </c>
      <c r="AH38" s="61">
        <v>0</v>
      </c>
      <c r="AI38" s="61">
        <v>0</v>
      </c>
      <c r="AJ38" s="61">
        <v>0</v>
      </c>
    </row>
    <row r="39" spans="1:36" x14ac:dyDescent="0.35">
      <c r="A39" s="7" t="s">
        <v>187</v>
      </c>
      <c r="B39" s="7" t="s">
        <v>188</v>
      </c>
      <c r="C39" s="7" t="s">
        <v>205</v>
      </c>
      <c r="D39" s="7" t="s">
        <v>100</v>
      </c>
      <c r="E39" s="7" t="s">
        <v>207</v>
      </c>
      <c r="F39" s="170">
        <v>92727</v>
      </c>
      <c r="G39" s="61">
        <v>0</v>
      </c>
      <c r="H39" s="61">
        <v>0</v>
      </c>
      <c r="I39" s="61">
        <v>0</v>
      </c>
      <c r="J39" s="61">
        <v>0</v>
      </c>
      <c r="K39" s="61">
        <v>0</v>
      </c>
      <c r="L39" s="61">
        <v>0</v>
      </c>
      <c r="M39" s="61">
        <v>0</v>
      </c>
      <c r="N39" s="61">
        <v>0</v>
      </c>
      <c r="O39" s="61">
        <v>0</v>
      </c>
      <c r="P39" s="61">
        <v>0</v>
      </c>
      <c r="Q39" s="61">
        <v>0</v>
      </c>
      <c r="R39" s="61">
        <v>0</v>
      </c>
      <c r="S39" s="61">
        <v>0</v>
      </c>
      <c r="T39" s="61">
        <v>0</v>
      </c>
      <c r="U39" s="61">
        <v>0</v>
      </c>
      <c r="V39" s="61">
        <v>0</v>
      </c>
      <c r="W39" s="61">
        <v>0</v>
      </c>
      <c r="X39" s="66">
        <v>0</v>
      </c>
      <c r="Y39" s="66">
        <v>0</v>
      </c>
      <c r="Z39" s="66">
        <v>0</v>
      </c>
      <c r="AA39" s="61">
        <v>0</v>
      </c>
      <c r="AB39" s="61">
        <v>0</v>
      </c>
      <c r="AC39" s="61">
        <v>0</v>
      </c>
      <c r="AD39" s="61">
        <v>0</v>
      </c>
      <c r="AE39" s="61">
        <v>0</v>
      </c>
      <c r="AF39" s="61">
        <v>0</v>
      </c>
      <c r="AG39" s="61">
        <v>0</v>
      </c>
      <c r="AH39" s="61">
        <v>0</v>
      </c>
      <c r="AI39" s="61">
        <v>0</v>
      </c>
      <c r="AJ39" s="61">
        <v>0</v>
      </c>
    </row>
    <row r="40" spans="1:36" x14ac:dyDescent="0.35">
      <c r="A40" s="7" t="s">
        <v>187</v>
      </c>
      <c r="B40" s="7" t="s">
        <v>188</v>
      </c>
      <c r="C40" s="7" t="s">
        <v>205</v>
      </c>
      <c r="D40" s="7" t="s">
        <v>100</v>
      </c>
      <c r="E40" s="7" t="s">
        <v>207</v>
      </c>
      <c r="F40" s="170">
        <v>104545</v>
      </c>
      <c r="G40" s="61">
        <v>0</v>
      </c>
      <c r="H40" s="61">
        <v>0</v>
      </c>
      <c r="I40" s="61">
        <v>0</v>
      </c>
      <c r="J40" s="61">
        <v>0</v>
      </c>
      <c r="K40" s="61">
        <v>0</v>
      </c>
      <c r="L40" s="61">
        <v>0</v>
      </c>
      <c r="M40" s="61">
        <v>0</v>
      </c>
      <c r="N40" s="61">
        <v>0</v>
      </c>
      <c r="O40" s="61">
        <v>0</v>
      </c>
      <c r="P40" s="61">
        <v>0</v>
      </c>
      <c r="Q40" s="61">
        <v>0</v>
      </c>
      <c r="R40" s="61">
        <v>0</v>
      </c>
      <c r="S40" s="61">
        <v>0</v>
      </c>
      <c r="T40" s="61">
        <v>0</v>
      </c>
      <c r="U40" s="61">
        <v>0</v>
      </c>
      <c r="V40" s="61">
        <v>0</v>
      </c>
      <c r="W40" s="61">
        <v>0</v>
      </c>
      <c r="X40" s="66">
        <v>0</v>
      </c>
      <c r="Y40" s="66">
        <v>0</v>
      </c>
      <c r="Z40" s="66">
        <v>0</v>
      </c>
      <c r="AA40" s="61">
        <v>0</v>
      </c>
      <c r="AB40" s="61">
        <v>0</v>
      </c>
      <c r="AC40" s="61">
        <v>0</v>
      </c>
      <c r="AD40" s="61">
        <v>0</v>
      </c>
      <c r="AE40" s="61">
        <v>0</v>
      </c>
      <c r="AF40" s="61">
        <v>0</v>
      </c>
      <c r="AG40" s="61">
        <v>0</v>
      </c>
      <c r="AH40" s="61">
        <v>0</v>
      </c>
      <c r="AI40" s="61">
        <v>0</v>
      </c>
      <c r="AJ40" s="61">
        <v>0</v>
      </c>
    </row>
    <row r="41" spans="1:36" x14ac:dyDescent="0.35">
      <c r="A41" s="7" t="s">
        <v>187</v>
      </c>
      <c r="B41" s="7" t="s">
        <v>188</v>
      </c>
      <c r="C41" s="7" t="s">
        <v>205</v>
      </c>
      <c r="D41" s="7" t="s">
        <v>100</v>
      </c>
      <c r="E41" s="7" t="s">
        <v>208</v>
      </c>
      <c r="F41" s="170">
        <v>92727</v>
      </c>
      <c r="G41" s="61">
        <v>0</v>
      </c>
      <c r="H41" s="61">
        <v>0</v>
      </c>
      <c r="I41" s="61">
        <v>0</v>
      </c>
      <c r="J41" s="61">
        <v>0</v>
      </c>
      <c r="K41" s="61">
        <v>0</v>
      </c>
      <c r="L41" s="61">
        <v>0</v>
      </c>
      <c r="M41" s="61">
        <v>0</v>
      </c>
      <c r="N41" s="61">
        <v>0</v>
      </c>
      <c r="O41" s="61">
        <v>0</v>
      </c>
      <c r="P41" s="61">
        <v>0</v>
      </c>
      <c r="Q41" s="61">
        <v>0</v>
      </c>
      <c r="R41" s="61">
        <v>0</v>
      </c>
      <c r="S41" s="61">
        <v>0</v>
      </c>
      <c r="T41" s="61">
        <v>0</v>
      </c>
      <c r="U41" s="61">
        <v>0</v>
      </c>
      <c r="V41" s="61">
        <v>0</v>
      </c>
      <c r="W41" s="61">
        <v>0</v>
      </c>
      <c r="X41" s="66">
        <v>0</v>
      </c>
      <c r="Y41" s="66">
        <v>0</v>
      </c>
      <c r="Z41" s="66">
        <v>0</v>
      </c>
      <c r="AA41" s="61">
        <v>0</v>
      </c>
      <c r="AB41" s="61">
        <v>0</v>
      </c>
      <c r="AC41" s="61">
        <v>0</v>
      </c>
      <c r="AD41" s="61">
        <v>0</v>
      </c>
      <c r="AE41" s="61">
        <v>0</v>
      </c>
      <c r="AF41" s="61">
        <v>0</v>
      </c>
      <c r="AG41" s="61">
        <v>0</v>
      </c>
      <c r="AH41" s="61">
        <v>0</v>
      </c>
      <c r="AI41" s="61">
        <v>0</v>
      </c>
      <c r="AJ41" s="61">
        <v>0</v>
      </c>
    </row>
    <row r="42" spans="1:36" x14ac:dyDescent="0.35">
      <c r="A42" s="7" t="s">
        <v>187</v>
      </c>
      <c r="B42" s="7" t="s">
        <v>188</v>
      </c>
      <c r="C42" s="7" t="s">
        <v>205</v>
      </c>
      <c r="D42" s="7" t="s">
        <v>100</v>
      </c>
      <c r="E42" s="7" t="s">
        <v>208</v>
      </c>
      <c r="F42" s="170">
        <v>104545</v>
      </c>
      <c r="G42" s="61">
        <v>0</v>
      </c>
      <c r="H42" s="61">
        <v>0</v>
      </c>
      <c r="I42" s="61">
        <v>0</v>
      </c>
      <c r="J42" s="61">
        <v>0</v>
      </c>
      <c r="K42" s="61">
        <v>0</v>
      </c>
      <c r="L42" s="61">
        <v>0</v>
      </c>
      <c r="M42" s="61">
        <v>0</v>
      </c>
      <c r="N42" s="61">
        <v>0</v>
      </c>
      <c r="O42" s="61">
        <v>0</v>
      </c>
      <c r="P42" s="61">
        <v>0</v>
      </c>
      <c r="Q42" s="61">
        <v>0</v>
      </c>
      <c r="R42" s="61">
        <v>0</v>
      </c>
      <c r="S42" s="61">
        <v>0</v>
      </c>
      <c r="T42" s="61">
        <v>0</v>
      </c>
      <c r="U42" s="61">
        <v>0</v>
      </c>
      <c r="V42" s="61">
        <v>0</v>
      </c>
      <c r="W42" s="61">
        <v>0</v>
      </c>
      <c r="X42" s="66">
        <v>0</v>
      </c>
      <c r="Y42" s="66">
        <v>0</v>
      </c>
      <c r="Z42" s="66">
        <v>0</v>
      </c>
      <c r="AA42" s="61">
        <v>0</v>
      </c>
      <c r="AB42" s="61">
        <v>0</v>
      </c>
      <c r="AC42" s="61">
        <v>0</v>
      </c>
      <c r="AD42" s="61">
        <v>0</v>
      </c>
      <c r="AE42" s="61">
        <v>1</v>
      </c>
      <c r="AF42" s="61">
        <v>0</v>
      </c>
      <c r="AG42" s="61">
        <v>0</v>
      </c>
      <c r="AH42" s="61">
        <v>0</v>
      </c>
      <c r="AI42" s="61">
        <v>0</v>
      </c>
      <c r="AJ42" s="61">
        <v>0</v>
      </c>
    </row>
    <row r="43" spans="1:36" x14ac:dyDescent="0.35">
      <c r="A43" s="7" t="s">
        <v>189</v>
      </c>
      <c r="B43" s="7" t="s">
        <v>190</v>
      </c>
      <c r="C43" s="7" t="s">
        <v>205</v>
      </c>
      <c r="D43" s="7" t="s">
        <v>100</v>
      </c>
      <c r="E43" s="7" t="s">
        <v>110</v>
      </c>
      <c r="F43" s="170">
        <v>38909</v>
      </c>
      <c r="G43" s="61">
        <v>0</v>
      </c>
      <c r="H43" s="61">
        <v>0</v>
      </c>
      <c r="I43" s="61">
        <v>0</v>
      </c>
      <c r="J43" s="61">
        <v>0</v>
      </c>
      <c r="K43" s="61">
        <v>0</v>
      </c>
      <c r="L43" s="61">
        <v>0</v>
      </c>
      <c r="M43" s="61">
        <v>0</v>
      </c>
      <c r="N43" s="61">
        <v>0</v>
      </c>
      <c r="O43" s="61">
        <v>0</v>
      </c>
      <c r="P43" s="61">
        <v>0</v>
      </c>
      <c r="Q43" s="61">
        <v>0</v>
      </c>
      <c r="R43" s="61">
        <v>0</v>
      </c>
      <c r="S43" s="61">
        <v>0</v>
      </c>
      <c r="T43" s="61">
        <v>0</v>
      </c>
      <c r="U43" s="61">
        <v>0</v>
      </c>
      <c r="V43" s="61">
        <v>0</v>
      </c>
      <c r="W43" s="61">
        <v>0</v>
      </c>
      <c r="X43" s="66">
        <v>0</v>
      </c>
      <c r="Y43" s="66">
        <v>0</v>
      </c>
      <c r="Z43" s="66">
        <v>0</v>
      </c>
      <c r="AA43" s="61">
        <v>0</v>
      </c>
      <c r="AB43" s="61">
        <v>0</v>
      </c>
      <c r="AC43" s="61">
        <v>0</v>
      </c>
      <c r="AD43" s="61">
        <v>0</v>
      </c>
      <c r="AE43" s="61">
        <v>0</v>
      </c>
      <c r="AF43" s="61">
        <v>0</v>
      </c>
      <c r="AG43" s="61">
        <v>0</v>
      </c>
      <c r="AH43" s="61">
        <v>0</v>
      </c>
      <c r="AI43" s="61">
        <v>0</v>
      </c>
      <c r="AJ43" s="61">
        <v>0</v>
      </c>
    </row>
    <row r="44" spans="1:36" x14ac:dyDescent="0.35">
      <c r="A44" s="7" t="s">
        <v>191</v>
      </c>
      <c r="B44" s="7" t="s">
        <v>192</v>
      </c>
      <c r="C44" s="7" t="s">
        <v>205</v>
      </c>
      <c r="D44" s="7" t="s">
        <v>100</v>
      </c>
      <c r="E44" s="7" t="s">
        <v>110</v>
      </c>
      <c r="F44" s="170">
        <v>38909</v>
      </c>
      <c r="G44" s="61">
        <v>0</v>
      </c>
      <c r="H44" s="61">
        <v>0</v>
      </c>
      <c r="I44" s="61">
        <v>0</v>
      </c>
      <c r="J44" s="61">
        <v>0</v>
      </c>
      <c r="K44" s="61">
        <v>0</v>
      </c>
      <c r="L44" s="61">
        <v>0</v>
      </c>
      <c r="M44" s="61">
        <v>0</v>
      </c>
      <c r="N44" s="61">
        <v>0</v>
      </c>
      <c r="O44" s="61">
        <v>0</v>
      </c>
      <c r="P44" s="61">
        <v>0</v>
      </c>
      <c r="Q44" s="61">
        <v>0</v>
      </c>
      <c r="R44" s="61">
        <v>0</v>
      </c>
      <c r="S44" s="61">
        <v>0</v>
      </c>
      <c r="T44" s="61">
        <v>0</v>
      </c>
      <c r="U44" s="61">
        <v>0</v>
      </c>
      <c r="V44" s="61">
        <v>0</v>
      </c>
      <c r="W44" s="61">
        <v>0</v>
      </c>
      <c r="X44" s="66">
        <v>0</v>
      </c>
      <c r="Y44" s="66">
        <v>0</v>
      </c>
      <c r="Z44" s="66">
        <v>0</v>
      </c>
      <c r="AA44" s="61">
        <v>0</v>
      </c>
      <c r="AB44" s="61">
        <v>0</v>
      </c>
      <c r="AC44" s="61">
        <v>0</v>
      </c>
      <c r="AD44" s="61">
        <v>0</v>
      </c>
      <c r="AE44" s="61">
        <v>0</v>
      </c>
      <c r="AF44" s="61">
        <v>0</v>
      </c>
      <c r="AG44" s="61">
        <v>0</v>
      </c>
      <c r="AH44" s="61">
        <v>0</v>
      </c>
      <c r="AI44" s="61">
        <v>0</v>
      </c>
      <c r="AJ44" s="61">
        <v>0</v>
      </c>
    </row>
    <row r="45" spans="1:36" x14ac:dyDescent="0.35">
      <c r="A45" s="7" t="s">
        <v>193</v>
      </c>
      <c r="B45" s="7" t="s">
        <v>194</v>
      </c>
      <c r="C45" s="7" t="s">
        <v>205</v>
      </c>
      <c r="D45" s="7" t="s">
        <v>100</v>
      </c>
      <c r="E45" s="7" t="s">
        <v>110</v>
      </c>
      <c r="F45" s="170">
        <v>32090</v>
      </c>
      <c r="G45" s="61">
        <v>0</v>
      </c>
      <c r="H45" s="61">
        <v>0</v>
      </c>
      <c r="I45" s="61">
        <v>0</v>
      </c>
      <c r="J45" s="61">
        <v>0</v>
      </c>
      <c r="K45" s="61">
        <v>0</v>
      </c>
      <c r="L45" s="61">
        <v>0</v>
      </c>
      <c r="M45" s="61">
        <v>0</v>
      </c>
      <c r="N45" s="61">
        <v>0</v>
      </c>
      <c r="O45" s="61">
        <v>0</v>
      </c>
      <c r="P45" s="61">
        <v>0</v>
      </c>
      <c r="Q45" s="61">
        <v>0</v>
      </c>
      <c r="R45" s="61">
        <v>0</v>
      </c>
      <c r="S45" s="61">
        <v>0</v>
      </c>
      <c r="T45" s="61">
        <v>0</v>
      </c>
      <c r="U45" s="61">
        <v>0</v>
      </c>
      <c r="V45" s="61">
        <v>0</v>
      </c>
      <c r="W45" s="61">
        <v>0</v>
      </c>
      <c r="X45" s="66">
        <v>0</v>
      </c>
      <c r="Y45" s="66">
        <v>0</v>
      </c>
      <c r="Z45" s="66">
        <v>0</v>
      </c>
      <c r="AA45" s="61">
        <v>0</v>
      </c>
      <c r="AB45" s="61">
        <v>0</v>
      </c>
      <c r="AC45" s="61">
        <v>0</v>
      </c>
      <c r="AD45" s="61">
        <v>0</v>
      </c>
      <c r="AE45" s="61">
        <v>0</v>
      </c>
      <c r="AF45" s="61">
        <v>0</v>
      </c>
      <c r="AG45" s="61">
        <v>0</v>
      </c>
      <c r="AH45" s="61">
        <v>0</v>
      </c>
      <c r="AI45" s="61">
        <v>0</v>
      </c>
      <c r="AJ45" s="61">
        <v>0</v>
      </c>
    </row>
    <row r="46" spans="1:36" x14ac:dyDescent="0.35">
      <c r="A46" s="7" t="s">
        <v>195</v>
      </c>
      <c r="B46" s="7" t="s">
        <v>196</v>
      </c>
      <c r="C46" s="7" t="s">
        <v>205</v>
      </c>
      <c r="D46" s="7" t="s">
        <v>100</v>
      </c>
      <c r="E46" s="7" t="s">
        <v>110</v>
      </c>
      <c r="F46" s="170">
        <v>0</v>
      </c>
      <c r="G46" s="61">
        <v>0</v>
      </c>
      <c r="H46" s="61">
        <v>0</v>
      </c>
      <c r="I46" s="61">
        <v>0</v>
      </c>
      <c r="J46" s="61">
        <v>0</v>
      </c>
      <c r="K46" s="61">
        <v>0</v>
      </c>
      <c r="L46" s="61">
        <v>0</v>
      </c>
      <c r="M46" s="61">
        <v>0</v>
      </c>
      <c r="N46" s="61">
        <v>0</v>
      </c>
      <c r="O46" s="61">
        <v>0</v>
      </c>
      <c r="P46" s="61">
        <v>0</v>
      </c>
      <c r="Q46" s="61">
        <v>0</v>
      </c>
      <c r="R46" s="61">
        <v>0</v>
      </c>
      <c r="S46" s="61">
        <v>0</v>
      </c>
      <c r="T46" s="61">
        <v>0</v>
      </c>
      <c r="U46" s="61">
        <v>0</v>
      </c>
      <c r="V46" s="61">
        <v>0</v>
      </c>
      <c r="W46" s="61">
        <v>0</v>
      </c>
      <c r="X46" s="66">
        <v>105</v>
      </c>
      <c r="Y46" s="66">
        <v>0</v>
      </c>
      <c r="Z46" s="66">
        <v>129</v>
      </c>
      <c r="AA46" s="61">
        <v>117</v>
      </c>
      <c r="AB46" s="61">
        <v>117</v>
      </c>
      <c r="AC46" s="61">
        <v>67</v>
      </c>
      <c r="AD46" s="61">
        <v>4</v>
      </c>
      <c r="AE46" s="61">
        <v>0</v>
      </c>
      <c r="AF46" s="61">
        <v>0</v>
      </c>
      <c r="AG46" s="61">
        <v>0</v>
      </c>
      <c r="AH46" s="61">
        <v>0</v>
      </c>
      <c r="AI46" s="61">
        <v>0</v>
      </c>
      <c r="AJ46" s="61">
        <v>0</v>
      </c>
    </row>
    <row r="47" spans="1:36" x14ac:dyDescent="0.35">
      <c r="A47" s="7" t="s">
        <v>197</v>
      </c>
      <c r="B47" s="7" t="s">
        <v>198</v>
      </c>
      <c r="C47" s="7" t="s">
        <v>206</v>
      </c>
      <c r="D47" s="7" t="s">
        <v>103</v>
      </c>
      <c r="E47" s="7" t="s">
        <v>110</v>
      </c>
      <c r="F47" s="170">
        <v>45454</v>
      </c>
      <c r="G47" s="61">
        <v>0</v>
      </c>
      <c r="H47" s="61">
        <v>0</v>
      </c>
      <c r="I47" s="61">
        <v>0</v>
      </c>
      <c r="J47" s="61">
        <v>0</v>
      </c>
      <c r="K47" s="61">
        <v>0</v>
      </c>
      <c r="L47" s="61">
        <v>0</v>
      </c>
      <c r="M47" s="61">
        <v>0</v>
      </c>
      <c r="N47" s="61">
        <v>0</v>
      </c>
      <c r="O47" s="61">
        <v>0</v>
      </c>
      <c r="P47" s="61">
        <v>0</v>
      </c>
      <c r="Q47" s="61">
        <v>0</v>
      </c>
      <c r="R47" s="61">
        <v>0</v>
      </c>
      <c r="S47" s="61">
        <v>0</v>
      </c>
      <c r="T47" s="61">
        <v>0</v>
      </c>
      <c r="U47" s="61">
        <v>0</v>
      </c>
      <c r="V47" s="61">
        <v>0</v>
      </c>
      <c r="W47" s="61">
        <v>0</v>
      </c>
      <c r="X47" s="66">
        <v>0</v>
      </c>
      <c r="Y47" s="66">
        <v>0</v>
      </c>
      <c r="Z47" s="66">
        <v>0</v>
      </c>
      <c r="AA47" s="61">
        <v>0</v>
      </c>
      <c r="AB47" s="61">
        <v>0</v>
      </c>
      <c r="AC47" s="61">
        <v>0</v>
      </c>
      <c r="AD47" s="61">
        <v>0</v>
      </c>
      <c r="AE47" s="61">
        <v>0</v>
      </c>
      <c r="AF47" s="61">
        <v>0</v>
      </c>
      <c r="AG47" s="61">
        <v>0</v>
      </c>
      <c r="AH47" s="61">
        <v>0</v>
      </c>
      <c r="AI47" s="61">
        <v>0</v>
      </c>
      <c r="AJ47" s="61">
        <v>0</v>
      </c>
    </row>
    <row r="48" spans="1:36" x14ac:dyDescent="0.35">
      <c r="A48" s="7" t="s">
        <v>199</v>
      </c>
      <c r="B48" s="7" t="s">
        <v>200</v>
      </c>
      <c r="C48" s="7" t="s">
        <v>206</v>
      </c>
      <c r="D48" s="7" t="s">
        <v>103</v>
      </c>
      <c r="E48" s="7" t="s">
        <v>110</v>
      </c>
      <c r="F48" s="170">
        <v>42727</v>
      </c>
      <c r="G48" s="61">
        <v>0</v>
      </c>
      <c r="H48" s="61">
        <v>0</v>
      </c>
      <c r="I48" s="61">
        <v>0</v>
      </c>
      <c r="J48" s="61">
        <v>0</v>
      </c>
      <c r="K48" s="61">
        <v>0</v>
      </c>
      <c r="L48" s="61">
        <v>0</v>
      </c>
      <c r="M48" s="61">
        <v>0</v>
      </c>
      <c r="N48" s="61">
        <v>0</v>
      </c>
      <c r="O48" s="61">
        <v>0</v>
      </c>
      <c r="P48" s="61">
        <v>0</v>
      </c>
      <c r="Q48" s="61">
        <v>0</v>
      </c>
      <c r="R48" s="61">
        <v>0</v>
      </c>
      <c r="S48" s="61">
        <v>0</v>
      </c>
      <c r="T48" s="61">
        <v>0</v>
      </c>
      <c r="U48" s="61">
        <v>0</v>
      </c>
      <c r="V48" s="61">
        <v>0</v>
      </c>
      <c r="W48" s="61">
        <v>0</v>
      </c>
      <c r="X48" s="66">
        <v>0</v>
      </c>
      <c r="Y48" s="66">
        <v>0</v>
      </c>
      <c r="Z48" s="66">
        <v>0</v>
      </c>
      <c r="AA48" s="61">
        <v>0</v>
      </c>
      <c r="AB48" s="61">
        <v>0</v>
      </c>
      <c r="AC48" s="61">
        <v>0</v>
      </c>
      <c r="AD48" s="61">
        <v>0</v>
      </c>
      <c r="AE48" s="61">
        <v>0</v>
      </c>
      <c r="AF48" s="61">
        <v>0</v>
      </c>
      <c r="AG48" s="61">
        <v>0</v>
      </c>
      <c r="AH48" s="61">
        <v>0</v>
      </c>
      <c r="AI48" s="61">
        <v>0</v>
      </c>
      <c r="AJ48" s="61">
        <v>0</v>
      </c>
    </row>
    <row r="49" spans="1:36" x14ac:dyDescent="0.35">
      <c r="A49" s="7" t="s">
        <v>201</v>
      </c>
      <c r="B49" s="7" t="s">
        <v>202</v>
      </c>
      <c r="C49" s="7" t="s">
        <v>206</v>
      </c>
      <c r="D49" s="7" t="s">
        <v>103</v>
      </c>
      <c r="E49" s="7" t="s">
        <v>110</v>
      </c>
      <c r="F49" s="170">
        <v>36363</v>
      </c>
      <c r="G49" s="61">
        <v>0</v>
      </c>
      <c r="H49" s="61">
        <v>0</v>
      </c>
      <c r="I49" s="61">
        <v>0</v>
      </c>
      <c r="J49" s="61">
        <v>0</v>
      </c>
      <c r="K49" s="61">
        <v>0</v>
      </c>
      <c r="L49" s="61">
        <v>0</v>
      </c>
      <c r="M49" s="61">
        <v>0</v>
      </c>
      <c r="N49" s="61">
        <v>0</v>
      </c>
      <c r="O49" s="61">
        <v>0</v>
      </c>
      <c r="P49" s="61">
        <v>0</v>
      </c>
      <c r="Q49" s="61">
        <v>0</v>
      </c>
      <c r="R49" s="61">
        <v>0</v>
      </c>
      <c r="S49" s="61">
        <v>0</v>
      </c>
      <c r="T49" s="61">
        <v>0</v>
      </c>
      <c r="U49" s="61">
        <v>0</v>
      </c>
      <c r="V49" s="61">
        <v>0</v>
      </c>
      <c r="W49" s="61">
        <v>0</v>
      </c>
      <c r="X49" s="66">
        <v>0</v>
      </c>
      <c r="Y49" s="66">
        <v>0</v>
      </c>
      <c r="Z49" s="66">
        <v>0</v>
      </c>
      <c r="AA49" s="61">
        <v>0</v>
      </c>
      <c r="AB49" s="61">
        <v>0</v>
      </c>
      <c r="AC49" s="61">
        <v>0</v>
      </c>
      <c r="AD49" s="61">
        <v>0</v>
      </c>
      <c r="AE49" s="61">
        <v>0</v>
      </c>
      <c r="AF49" s="61">
        <v>0</v>
      </c>
      <c r="AG49" s="61">
        <v>0</v>
      </c>
      <c r="AH49" s="61">
        <v>0</v>
      </c>
      <c r="AI49" s="61">
        <v>0</v>
      </c>
      <c r="AJ49" s="61">
        <v>0</v>
      </c>
    </row>
    <row r="50" spans="1:36" x14ac:dyDescent="0.35">
      <c r="A50" s="7" t="s">
        <v>203</v>
      </c>
      <c r="B50" s="7" t="s">
        <v>204</v>
      </c>
      <c r="C50" s="7" t="s">
        <v>206</v>
      </c>
      <c r="D50" s="7" t="s">
        <v>103</v>
      </c>
      <c r="E50" s="7" t="s">
        <v>110</v>
      </c>
      <c r="F50" s="170">
        <v>35454</v>
      </c>
      <c r="G50" s="61">
        <v>0</v>
      </c>
      <c r="H50" s="61">
        <v>0</v>
      </c>
      <c r="I50" s="61">
        <v>0</v>
      </c>
      <c r="J50" s="61">
        <v>0</v>
      </c>
      <c r="K50" s="61">
        <v>0</v>
      </c>
      <c r="L50" s="61">
        <v>0</v>
      </c>
      <c r="M50" s="61">
        <v>0</v>
      </c>
      <c r="N50" s="61">
        <v>0</v>
      </c>
      <c r="O50" s="61">
        <v>0</v>
      </c>
      <c r="P50" s="61">
        <v>0</v>
      </c>
      <c r="Q50" s="61">
        <v>0</v>
      </c>
      <c r="R50" s="61">
        <v>0</v>
      </c>
      <c r="S50" s="61">
        <v>0</v>
      </c>
      <c r="T50" s="61">
        <v>0</v>
      </c>
      <c r="U50" s="61">
        <v>0</v>
      </c>
      <c r="V50" s="61">
        <v>0</v>
      </c>
      <c r="W50" s="61">
        <v>0</v>
      </c>
      <c r="X50" s="66">
        <v>0</v>
      </c>
      <c r="Y50" s="66">
        <v>0</v>
      </c>
      <c r="Z50" s="66">
        <v>0</v>
      </c>
      <c r="AA50" s="61">
        <v>0</v>
      </c>
      <c r="AB50" s="61">
        <v>0</v>
      </c>
      <c r="AC50" s="61">
        <v>0</v>
      </c>
      <c r="AD50" s="61">
        <v>0</v>
      </c>
      <c r="AE50" s="61">
        <v>0</v>
      </c>
      <c r="AF50" s="61">
        <v>0</v>
      </c>
      <c r="AG50" s="61">
        <v>0</v>
      </c>
      <c r="AH50" s="61">
        <v>0</v>
      </c>
      <c r="AI50" s="61">
        <v>0</v>
      </c>
      <c r="AJ50" s="61">
        <v>0</v>
      </c>
    </row>
    <row r="51" spans="1:36" x14ac:dyDescent="0.35">
      <c r="A51" s="7" t="s">
        <v>216</v>
      </c>
      <c r="B51" s="7" t="s">
        <v>217</v>
      </c>
      <c r="C51" s="7" t="s">
        <v>206</v>
      </c>
      <c r="D51" s="7" t="s">
        <v>163</v>
      </c>
      <c r="E51" s="7" t="s">
        <v>110</v>
      </c>
      <c r="F51" s="170">
        <v>0</v>
      </c>
      <c r="G51" s="61">
        <v>0</v>
      </c>
      <c r="H51" s="61">
        <v>0</v>
      </c>
      <c r="I51" s="61">
        <v>0</v>
      </c>
      <c r="J51" s="61">
        <v>0</v>
      </c>
      <c r="K51" s="61">
        <v>0</v>
      </c>
      <c r="L51" s="61">
        <v>0</v>
      </c>
      <c r="M51" s="61">
        <v>0</v>
      </c>
      <c r="N51" s="61">
        <v>0</v>
      </c>
      <c r="O51" s="61">
        <v>0</v>
      </c>
      <c r="P51" s="61">
        <v>0</v>
      </c>
      <c r="Q51" s="61">
        <v>0</v>
      </c>
      <c r="R51" s="61">
        <v>0</v>
      </c>
      <c r="S51" s="61">
        <v>0</v>
      </c>
      <c r="T51" s="61">
        <v>0</v>
      </c>
      <c r="U51" s="61">
        <v>0</v>
      </c>
      <c r="V51" s="61">
        <v>0</v>
      </c>
      <c r="W51" s="61">
        <v>0</v>
      </c>
      <c r="X51" s="66">
        <v>0</v>
      </c>
      <c r="Y51" s="66">
        <v>35</v>
      </c>
      <c r="Z51" s="66">
        <v>53</v>
      </c>
      <c r="AA51" s="61">
        <v>27</v>
      </c>
      <c r="AB51" s="61">
        <v>29</v>
      </c>
      <c r="AC51" s="61">
        <v>0</v>
      </c>
      <c r="AD51" s="61">
        <v>0</v>
      </c>
      <c r="AE51" s="61">
        <v>0</v>
      </c>
      <c r="AF51" s="61">
        <v>0</v>
      </c>
      <c r="AG51" s="61">
        <v>0</v>
      </c>
      <c r="AH51" s="61">
        <v>0</v>
      </c>
      <c r="AI51" s="61">
        <v>0</v>
      </c>
      <c r="AJ51" s="61">
        <v>0</v>
      </c>
    </row>
    <row r="52" spans="1:36" x14ac:dyDescent="0.35">
      <c r="A52" s="7" t="s">
        <v>241</v>
      </c>
      <c r="B52" s="7" t="s">
        <v>242</v>
      </c>
      <c r="C52" s="7" t="s">
        <v>206</v>
      </c>
      <c r="D52" s="7" t="s">
        <v>163</v>
      </c>
      <c r="E52" s="7" t="s">
        <v>110</v>
      </c>
      <c r="F52" s="170">
        <v>0</v>
      </c>
      <c r="G52" s="61">
        <v>0</v>
      </c>
      <c r="H52" s="61">
        <v>0</v>
      </c>
      <c r="I52" s="61">
        <v>0</v>
      </c>
      <c r="J52" s="61">
        <v>0</v>
      </c>
      <c r="K52" s="61">
        <v>0</v>
      </c>
      <c r="L52" s="61">
        <v>0</v>
      </c>
      <c r="M52" s="61">
        <v>0</v>
      </c>
      <c r="N52" s="61">
        <v>0</v>
      </c>
      <c r="O52" s="61">
        <v>0</v>
      </c>
      <c r="P52" s="61">
        <v>0</v>
      </c>
      <c r="Q52" s="61">
        <v>0</v>
      </c>
      <c r="R52" s="61">
        <v>0</v>
      </c>
      <c r="S52" s="61">
        <v>0</v>
      </c>
      <c r="T52" s="61">
        <v>0</v>
      </c>
      <c r="U52" s="61">
        <v>0</v>
      </c>
      <c r="V52" s="61">
        <v>0</v>
      </c>
      <c r="W52" s="61">
        <v>0</v>
      </c>
      <c r="X52" s="66">
        <v>0</v>
      </c>
      <c r="Y52" s="66">
        <v>0</v>
      </c>
      <c r="Z52" s="66">
        <v>0</v>
      </c>
      <c r="AA52" s="61">
        <v>0</v>
      </c>
      <c r="AB52" s="61">
        <v>0</v>
      </c>
      <c r="AC52" s="61">
        <v>43</v>
      </c>
      <c r="AD52" s="61">
        <v>95</v>
      </c>
      <c r="AE52" s="61">
        <v>150</v>
      </c>
      <c r="AF52" s="61">
        <v>137</v>
      </c>
      <c r="AG52" s="61">
        <v>0</v>
      </c>
      <c r="AH52" s="61">
        <v>0</v>
      </c>
      <c r="AI52" s="61">
        <v>0</v>
      </c>
      <c r="AJ52" s="61">
        <v>0</v>
      </c>
    </row>
    <row r="53" spans="1:36" x14ac:dyDescent="0.35">
      <c r="A53" s="7" t="s">
        <v>474</v>
      </c>
      <c r="B53" s="7" t="s">
        <v>479</v>
      </c>
      <c r="C53" s="7" t="s">
        <v>99</v>
      </c>
      <c r="D53" s="7" t="s">
        <v>473</v>
      </c>
      <c r="E53" s="7"/>
      <c r="F53" s="170">
        <v>0</v>
      </c>
      <c r="G53" s="61">
        <v>0</v>
      </c>
      <c r="H53" s="61">
        <v>0</v>
      </c>
      <c r="I53" s="61">
        <v>0</v>
      </c>
      <c r="J53" s="61">
        <v>0</v>
      </c>
      <c r="K53" s="61">
        <v>0</v>
      </c>
      <c r="L53" s="61">
        <v>0</v>
      </c>
      <c r="M53" s="61">
        <v>0</v>
      </c>
      <c r="N53" s="61">
        <v>0</v>
      </c>
      <c r="O53" s="61">
        <v>0</v>
      </c>
      <c r="P53" s="61">
        <v>0</v>
      </c>
      <c r="Q53" s="61">
        <v>0</v>
      </c>
      <c r="R53" s="61">
        <v>0</v>
      </c>
      <c r="S53" s="61">
        <v>0</v>
      </c>
      <c r="T53" s="61">
        <v>0</v>
      </c>
      <c r="U53" s="61">
        <v>0</v>
      </c>
      <c r="V53" s="61">
        <v>0</v>
      </c>
      <c r="W53" s="61">
        <v>0</v>
      </c>
      <c r="X53" s="66">
        <v>0</v>
      </c>
      <c r="Y53" s="66">
        <v>0</v>
      </c>
      <c r="Z53" s="66">
        <v>0</v>
      </c>
      <c r="AA53" s="61">
        <v>0</v>
      </c>
      <c r="AB53" s="61">
        <v>0</v>
      </c>
      <c r="AC53" s="61">
        <v>0</v>
      </c>
      <c r="AD53" s="61">
        <v>0</v>
      </c>
      <c r="AE53" s="61">
        <v>0</v>
      </c>
      <c r="AF53" s="61">
        <v>0</v>
      </c>
      <c r="AG53" s="61">
        <v>42</v>
      </c>
      <c r="AH53" s="61">
        <v>45</v>
      </c>
      <c r="AI53" s="61">
        <v>54</v>
      </c>
      <c r="AJ53" s="61">
        <v>38</v>
      </c>
    </row>
    <row r="54" spans="1:36" x14ac:dyDescent="0.35">
      <c r="A54" s="7" t="s">
        <v>483</v>
      </c>
      <c r="B54" s="7" t="s">
        <v>486</v>
      </c>
      <c r="C54" s="7" t="s">
        <v>99</v>
      </c>
      <c r="D54" s="7" t="s">
        <v>473</v>
      </c>
      <c r="E54" s="7"/>
      <c r="F54" s="170">
        <v>0</v>
      </c>
      <c r="G54" s="61">
        <v>0</v>
      </c>
      <c r="H54" s="61">
        <v>0</v>
      </c>
      <c r="I54" s="61">
        <v>0</v>
      </c>
      <c r="J54" s="61">
        <v>0</v>
      </c>
      <c r="K54" s="61">
        <v>0</v>
      </c>
      <c r="L54" s="61">
        <v>0</v>
      </c>
      <c r="M54" s="61">
        <v>0</v>
      </c>
      <c r="N54" s="61">
        <v>0</v>
      </c>
      <c r="O54" s="61">
        <v>0</v>
      </c>
      <c r="P54" s="61">
        <v>0</v>
      </c>
      <c r="Q54" s="61">
        <v>0</v>
      </c>
      <c r="R54" s="61">
        <v>0</v>
      </c>
      <c r="S54" s="61">
        <v>0</v>
      </c>
      <c r="T54" s="61">
        <v>0</v>
      </c>
      <c r="U54" s="61">
        <v>0</v>
      </c>
      <c r="V54" s="61">
        <v>0</v>
      </c>
      <c r="W54" s="61">
        <v>0</v>
      </c>
      <c r="X54" s="66">
        <v>0</v>
      </c>
      <c r="Y54" s="66">
        <v>0</v>
      </c>
      <c r="Z54" s="66">
        <v>0</v>
      </c>
      <c r="AA54" s="61">
        <v>0</v>
      </c>
      <c r="AB54" s="61">
        <v>0</v>
      </c>
      <c r="AC54" s="61">
        <v>0</v>
      </c>
      <c r="AD54" s="61">
        <v>0</v>
      </c>
      <c r="AE54" s="61">
        <v>0</v>
      </c>
      <c r="AF54" s="61">
        <v>0</v>
      </c>
      <c r="AG54" s="61">
        <v>0</v>
      </c>
      <c r="AH54" s="61">
        <v>0</v>
      </c>
      <c r="AI54" s="61">
        <v>1</v>
      </c>
      <c r="AJ54" s="61">
        <v>0</v>
      </c>
    </row>
    <row r="55" spans="1:36" x14ac:dyDescent="0.35">
      <c r="A55" s="7" t="s">
        <v>472</v>
      </c>
      <c r="B55" s="7" t="s">
        <v>478</v>
      </c>
      <c r="C55" s="7" t="s">
        <v>99</v>
      </c>
      <c r="D55" s="7" t="s">
        <v>473</v>
      </c>
      <c r="E55" s="7"/>
      <c r="F55" s="170">
        <v>0</v>
      </c>
      <c r="G55" s="61">
        <v>0</v>
      </c>
      <c r="H55" s="61">
        <v>0</v>
      </c>
      <c r="I55" s="61">
        <v>0</v>
      </c>
      <c r="J55" s="61">
        <v>0</v>
      </c>
      <c r="K55" s="61">
        <v>0</v>
      </c>
      <c r="L55" s="61">
        <v>0</v>
      </c>
      <c r="M55" s="61">
        <v>0</v>
      </c>
      <c r="N55" s="61">
        <v>0</v>
      </c>
      <c r="O55" s="61">
        <v>0</v>
      </c>
      <c r="P55" s="61">
        <v>0</v>
      </c>
      <c r="Q55" s="61">
        <v>0</v>
      </c>
      <c r="R55" s="61">
        <v>0</v>
      </c>
      <c r="S55" s="61">
        <v>0</v>
      </c>
      <c r="T55" s="61">
        <v>0</v>
      </c>
      <c r="U55" s="61">
        <v>0</v>
      </c>
      <c r="V55" s="61">
        <v>0</v>
      </c>
      <c r="W55" s="61">
        <v>0</v>
      </c>
      <c r="X55" s="66">
        <v>0</v>
      </c>
      <c r="Y55" s="66">
        <v>0</v>
      </c>
      <c r="Z55" s="66">
        <v>0</v>
      </c>
      <c r="AA55" s="61">
        <v>0</v>
      </c>
      <c r="AB55" s="61">
        <v>0</v>
      </c>
      <c r="AC55" s="61">
        <v>0</v>
      </c>
      <c r="AD55" s="61">
        <v>0</v>
      </c>
      <c r="AE55" s="61">
        <v>0</v>
      </c>
      <c r="AF55" s="61">
        <v>0</v>
      </c>
      <c r="AG55" s="61">
        <v>80</v>
      </c>
      <c r="AH55" s="61">
        <v>94</v>
      </c>
      <c r="AI55" s="61">
        <v>119</v>
      </c>
      <c r="AJ55" s="61">
        <v>83</v>
      </c>
    </row>
    <row r="56" spans="1:36" x14ac:dyDescent="0.35">
      <c r="A56" s="7" t="s">
        <v>484</v>
      </c>
      <c r="B56" s="7" t="s">
        <v>487</v>
      </c>
      <c r="C56" s="7" t="s">
        <v>99</v>
      </c>
      <c r="D56" s="7" t="s">
        <v>473</v>
      </c>
      <c r="E56" s="7"/>
      <c r="F56" s="170">
        <v>0</v>
      </c>
      <c r="G56" s="61">
        <v>0</v>
      </c>
      <c r="H56" s="61">
        <v>0</v>
      </c>
      <c r="I56" s="61">
        <v>0</v>
      </c>
      <c r="J56" s="61">
        <v>0</v>
      </c>
      <c r="K56" s="61">
        <v>0</v>
      </c>
      <c r="L56" s="61">
        <v>0</v>
      </c>
      <c r="M56" s="61">
        <v>0</v>
      </c>
      <c r="N56" s="61">
        <v>0</v>
      </c>
      <c r="O56" s="61">
        <v>0</v>
      </c>
      <c r="P56" s="61">
        <v>0</v>
      </c>
      <c r="Q56" s="61">
        <v>0</v>
      </c>
      <c r="R56" s="61">
        <v>0</v>
      </c>
      <c r="S56" s="61">
        <v>0</v>
      </c>
      <c r="T56" s="61">
        <v>0</v>
      </c>
      <c r="U56" s="61">
        <v>0</v>
      </c>
      <c r="V56" s="61">
        <v>0</v>
      </c>
      <c r="W56" s="61">
        <v>0</v>
      </c>
      <c r="X56" s="66">
        <v>0</v>
      </c>
      <c r="Y56" s="66">
        <v>0</v>
      </c>
      <c r="Z56" s="66">
        <v>0</v>
      </c>
      <c r="AA56" s="61">
        <v>0</v>
      </c>
      <c r="AB56" s="61">
        <v>0</v>
      </c>
      <c r="AC56" s="61">
        <v>0</v>
      </c>
      <c r="AD56" s="61">
        <v>0</v>
      </c>
      <c r="AE56" s="61">
        <v>0</v>
      </c>
      <c r="AF56" s="61">
        <v>0</v>
      </c>
      <c r="AG56" s="61">
        <v>0</v>
      </c>
      <c r="AH56" s="61">
        <v>0</v>
      </c>
      <c r="AI56" s="61">
        <v>1</v>
      </c>
      <c r="AJ56" s="61">
        <v>0</v>
      </c>
    </row>
    <row r="57" spans="1:36" x14ac:dyDescent="0.35">
      <c r="A57" s="7" t="s">
        <v>485</v>
      </c>
      <c r="B57" s="7" t="s">
        <v>488</v>
      </c>
      <c r="C57" s="7" t="s">
        <v>99</v>
      </c>
      <c r="D57" s="7" t="s">
        <v>473</v>
      </c>
      <c r="E57" s="7"/>
      <c r="F57" s="170">
        <v>0</v>
      </c>
      <c r="G57" s="61">
        <v>0</v>
      </c>
      <c r="H57" s="61">
        <v>0</v>
      </c>
      <c r="I57" s="61">
        <v>0</v>
      </c>
      <c r="J57" s="61">
        <v>0</v>
      </c>
      <c r="K57" s="61">
        <v>0</v>
      </c>
      <c r="L57" s="61">
        <v>0</v>
      </c>
      <c r="M57" s="61">
        <v>0</v>
      </c>
      <c r="N57" s="61">
        <v>0</v>
      </c>
      <c r="O57" s="61">
        <v>0</v>
      </c>
      <c r="P57" s="61">
        <v>0</v>
      </c>
      <c r="Q57" s="61">
        <v>0</v>
      </c>
      <c r="R57" s="61">
        <v>0</v>
      </c>
      <c r="S57" s="61">
        <v>0</v>
      </c>
      <c r="T57" s="61">
        <v>0</v>
      </c>
      <c r="U57" s="61">
        <v>0</v>
      </c>
      <c r="V57" s="61">
        <v>0</v>
      </c>
      <c r="W57" s="61">
        <v>0</v>
      </c>
      <c r="X57" s="66">
        <v>0</v>
      </c>
      <c r="Y57" s="66">
        <v>0</v>
      </c>
      <c r="Z57" s="66">
        <v>0</v>
      </c>
      <c r="AA57" s="61">
        <v>0</v>
      </c>
      <c r="AB57" s="61">
        <v>0</v>
      </c>
      <c r="AC57" s="61">
        <v>0</v>
      </c>
      <c r="AD57" s="61">
        <v>0</v>
      </c>
      <c r="AE57" s="61">
        <v>0</v>
      </c>
      <c r="AF57" s="61">
        <v>0</v>
      </c>
      <c r="AG57" s="61">
        <v>0</v>
      </c>
      <c r="AH57" s="61">
        <v>0</v>
      </c>
      <c r="AI57" s="61">
        <v>1</v>
      </c>
      <c r="AJ57" s="61">
        <v>0</v>
      </c>
    </row>
    <row r="58" spans="1:36" x14ac:dyDescent="0.35">
      <c r="A58" s="7" t="s">
        <v>476</v>
      </c>
      <c r="B58" s="7" t="s">
        <v>480</v>
      </c>
      <c r="C58" s="7" t="s">
        <v>99</v>
      </c>
      <c r="D58" s="7" t="s">
        <v>473</v>
      </c>
      <c r="E58" s="7"/>
      <c r="F58" s="170">
        <v>0</v>
      </c>
      <c r="G58" s="61">
        <v>0</v>
      </c>
      <c r="H58" s="61">
        <v>0</v>
      </c>
      <c r="I58" s="61">
        <v>0</v>
      </c>
      <c r="J58" s="61">
        <v>0</v>
      </c>
      <c r="K58" s="61">
        <v>0</v>
      </c>
      <c r="L58" s="61">
        <v>0</v>
      </c>
      <c r="M58" s="61">
        <v>0</v>
      </c>
      <c r="N58" s="61">
        <v>0</v>
      </c>
      <c r="O58" s="61">
        <v>0</v>
      </c>
      <c r="P58" s="61">
        <v>0</v>
      </c>
      <c r="Q58" s="61">
        <v>0</v>
      </c>
      <c r="R58" s="61">
        <v>0</v>
      </c>
      <c r="S58" s="61">
        <v>0</v>
      </c>
      <c r="T58" s="61">
        <v>0</v>
      </c>
      <c r="U58" s="61">
        <v>0</v>
      </c>
      <c r="V58" s="61">
        <v>0</v>
      </c>
      <c r="W58" s="61">
        <v>0</v>
      </c>
      <c r="X58" s="66">
        <v>0</v>
      </c>
      <c r="Y58" s="66">
        <v>0</v>
      </c>
      <c r="Z58" s="66">
        <v>0</v>
      </c>
      <c r="AA58" s="61">
        <v>0</v>
      </c>
      <c r="AB58" s="61">
        <v>0</v>
      </c>
      <c r="AC58" s="61">
        <v>0</v>
      </c>
      <c r="AD58" s="61">
        <v>0</v>
      </c>
      <c r="AE58" s="61">
        <v>0</v>
      </c>
      <c r="AF58" s="61">
        <v>0</v>
      </c>
      <c r="AG58" s="61">
        <v>0</v>
      </c>
      <c r="AH58" s="61">
        <v>0</v>
      </c>
      <c r="AI58" s="61">
        <v>0</v>
      </c>
      <c r="AJ58" s="61">
        <v>0</v>
      </c>
    </row>
    <row r="59" spans="1:36" x14ac:dyDescent="0.35">
      <c r="A59" s="7" t="s">
        <v>477</v>
      </c>
      <c r="B59" s="7" t="s">
        <v>481</v>
      </c>
      <c r="C59" s="7" t="s">
        <v>99</v>
      </c>
      <c r="D59" s="7" t="s">
        <v>473</v>
      </c>
      <c r="E59" s="7"/>
      <c r="F59" s="170">
        <v>0</v>
      </c>
      <c r="G59" s="94">
        <v>0</v>
      </c>
      <c r="H59" s="94">
        <v>0</v>
      </c>
      <c r="I59" s="94">
        <v>0</v>
      </c>
      <c r="J59" s="94">
        <v>0</v>
      </c>
      <c r="K59" s="94">
        <v>0</v>
      </c>
      <c r="L59" s="94">
        <v>0</v>
      </c>
      <c r="M59" s="94">
        <v>0</v>
      </c>
      <c r="N59" s="94">
        <v>0</v>
      </c>
      <c r="O59" s="94">
        <v>0</v>
      </c>
      <c r="P59" s="94">
        <v>0</v>
      </c>
      <c r="Q59" s="94">
        <v>0</v>
      </c>
      <c r="R59" s="94">
        <v>0</v>
      </c>
      <c r="S59" s="94">
        <v>0</v>
      </c>
      <c r="T59" s="94">
        <v>0</v>
      </c>
      <c r="U59" s="94">
        <v>0</v>
      </c>
      <c r="V59" s="94">
        <v>0</v>
      </c>
      <c r="W59" s="94">
        <v>0</v>
      </c>
      <c r="X59" s="66">
        <v>0</v>
      </c>
      <c r="Y59" s="66">
        <v>0</v>
      </c>
      <c r="Z59" s="66">
        <v>0</v>
      </c>
      <c r="AA59" s="61">
        <v>0</v>
      </c>
      <c r="AB59" s="61">
        <v>0</v>
      </c>
      <c r="AC59" s="61">
        <v>0</v>
      </c>
      <c r="AD59" s="61">
        <v>0</v>
      </c>
      <c r="AE59" s="94">
        <v>0</v>
      </c>
      <c r="AF59" s="94">
        <v>0</v>
      </c>
      <c r="AG59" s="94">
        <v>0</v>
      </c>
      <c r="AH59" s="61">
        <v>0</v>
      </c>
      <c r="AI59" s="61">
        <v>0</v>
      </c>
      <c r="AJ59" s="61">
        <v>0</v>
      </c>
    </row>
    <row r="60" spans="1:36" x14ac:dyDescent="0.35">
      <c r="A60" s="7"/>
      <c r="B60" s="7"/>
      <c r="C60" s="7"/>
      <c r="D60" s="7"/>
      <c r="E60" s="7"/>
      <c r="F60" s="141"/>
      <c r="G60" s="94"/>
      <c r="H60" s="94"/>
      <c r="I60" s="94"/>
      <c r="J60" s="94"/>
      <c r="K60" s="94"/>
      <c r="L60" s="94"/>
      <c r="M60" s="94"/>
      <c r="N60" s="94"/>
      <c r="O60" s="94"/>
      <c r="P60" s="94"/>
      <c r="Q60" s="94"/>
      <c r="R60" s="94"/>
      <c r="S60" s="94"/>
      <c r="T60" s="94"/>
      <c r="U60" s="94"/>
      <c r="V60" s="94"/>
      <c r="W60" s="94"/>
      <c r="X60" s="66"/>
      <c r="Y60" s="66"/>
      <c r="Z60" s="66"/>
      <c r="AA60" s="61"/>
      <c r="AB60" s="61"/>
      <c r="AC60" s="61"/>
      <c r="AD60" s="61"/>
      <c r="AE60" s="94"/>
      <c r="AF60" s="94"/>
      <c r="AG60" s="94"/>
      <c r="AH60" s="61"/>
      <c r="AI60" s="61"/>
      <c r="AJ60" s="61"/>
    </row>
    <row r="61" spans="1:36" x14ac:dyDescent="0.35">
      <c r="A61" s="7"/>
      <c r="B61" s="7"/>
      <c r="C61" s="7"/>
      <c r="D61" s="7"/>
      <c r="E61" s="7"/>
      <c r="F61" s="141"/>
      <c r="G61" s="94"/>
      <c r="H61" s="94"/>
      <c r="I61" s="94"/>
      <c r="J61" s="94"/>
      <c r="K61" s="94"/>
      <c r="L61" s="94"/>
      <c r="M61" s="94"/>
      <c r="N61" s="94"/>
      <c r="O61" s="94"/>
      <c r="P61" s="94"/>
      <c r="Q61" s="94"/>
      <c r="R61" s="94"/>
      <c r="S61" s="94"/>
      <c r="T61" s="94"/>
      <c r="U61" s="94"/>
      <c r="V61" s="94"/>
      <c r="W61" s="94"/>
      <c r="X61" s="66"/>
      <c r="Y61" s="66"/>
      <c r="Z61" s="66"/>
      <c r="AA61" s="61"/>
      <c r="AB61" s="61"/>
      <c r="AC61" s="61"/>
      <c r="AD61" s="61"/>
      <c r="AE61" s="94"/>
      <c r="AF61" s="94"/>
      <c r="AG61" s="94"/>
      <c r="AH61" s="61"/>
      <c r="AI61" s="61"/>
      <c r="AJ61" s="61"/>
    </row>
    <row r="62" spans="1:36" x14ac:dyDescent="0.35">
      <c r="A62" s="7"/>
      <c r="B62" s="7"/>
      <c r="C62" s="7"/>
      <c r="D62" s="7"/>
      <c r="E62" s="7"/>
      <c r="F62" s="141"/>
      <c r="G62" s="94"/>
      <c r="H62" s="94"/>
      <c r="I62" s="94"/>
      <c r="J62" s="94"/>
      <c r="K62" s="94"/>
      <c r="L62" s="94"/>
      <c r="M62" s="94"/>
      <c r="N62" s="94"/>
      <c r="O62" s="94"/>
      <c r="P62" s="94"/>
      <c r="Q62" s="94"/>
      <c r="R62" s="94"/>
      <c r="S62" s="94"/>
      <c r="T62" s="94"/>
      <c r="U62" s="94"/>
      <c r="V62" s="94"/>
      <c r="W62" s="94"/>
      <c r="X62" s="66"/>
      <c r="Y62" s="66"/>
      <c r="Z62" s="66"/>
      <c r="AA62" s="61"/>
      <c r="AB62" s="61"/>
      <c r="AC62" s="61"/>
      <c r="AD62" s="61"/>
      <c r="AE62" s="94"/>
      <c r="AF62" s="94"/>
      <c r="AG62" s="94"/>
      <c r="AH62" s="61"/>
      <c r="AI62" s="61"/>
      <c r="AJ62" s="61"/>
    </row>
    <row r="63" spans="1:36" x14ac:dyDescent="0.35">
      <c r="A63" s="498"/>
      <c r="B63" s="498"/>
      <c r="C63" s="498"/>
      <c r="D63" s="498"/>
      <c r="E63" s="498"/>
      <c r="F63" s="498"/>
      <c r="AG63" s="49" t="s">
        <v>362</v>
      </c>
      <c r="AH63" s="49" t="s">
        <v>363</v>
      </c>
      <c r="AI63" s="49" t="s">
        <v>364</v>
      </c>
      <c r="AJ63" s="40" t="s">
        <v>393</v>
      </c>
    </row>
    <row r="64" spans="1:36" x14ac:dyDescent="0.35">
      <c r="A64" s="494" t="s">
        <v>386</v>
      </c>
      <c r="B64" s="494"/>
      <c r="C64" s="494"/>
      <c r="D64" s="494"/>
      <c r="E64" s="494"/>
      <c r="F64" s="494"/>
      <c r="AG64" s="91">
        <v>183</v>
      </c>
      <c r="AH64" s="91">
        <v>195</v>
      </c>
      <c r="AI64" s="91">
        <v>246</v>
      </c>
      <c r="AJ64" s="91">
        <v>189</v>
      </c>
    </row>
    <row r="65" spans="1:47" x14ac:dyDescent="0.35">
      <c r="A65" s="494" t="s">
        <v>387</v>
      </c>
      <c r="B65" s="494"/>
      <c r="C65" s="494"/>
      <c r="D65" s="494"/>
      <c r="E65" s="494"/>
      <c r="F65" s="494"/>
      <c r="AG65" s="67">
        <v>6731298.2000000002</v>
      </c>
      <c r="AH65" s="67">
        <v>7940281</v>
      </c>
      <c r="AI65" s="67">
        <v>8971145</v>
      </c>
      <c r="AJ65" s="67">
        <v>6916159</v>
      </c>
    </row>
    <row r="66" spans="1:47" x14ac:dyDescent="0.35">
      <c r="A66" s="498"/>
      <c r="B66" s="498"/>
      <c r="C66" s="498"/>
      <c r="D66" s="498"/>
      <c r="E66" s="498"/>
      <c r="F66" s="498"/>
    </row>
    <row r="69" spans="1:47" x14ac:dyDescent="0.35">
      <c r="AG69" s="179"/>
      <c r="AH69" s="179" t="s">
        <v>388</v>
      </c>
      <c r="AI69" s="179" t="s">
        <v>443</v>
      </c>
      <c r="AJ69" s="179"/>
      <c r="AK69" s="179" t="s">
        <v>388</v>
      </c>
      <c r="AL69" s="179" t="s">
        <v>443</v>
      </c>
      <c r="AM69" s="179"/>
      <c r="AN69" s="179" t="s">
        <v>388</v>
      </c>
      <c r="AO69" s="179" t="s">
        <v>443</v>
      </c>
      <c r="AP69" s="179"/>
      <c r="AQ69" s="179" t="s">
        <v>388</v>
      </c>
      <c r="AR69" s="179" t="s">
        <v>443</v>
      </c>
      <c r="AT69" s="179" t="s">
        <v>388</v>
      </c>
      <c r="AU69" s="179" t="s">
        <v>443</v>
      </c>
    </row>
    <row r="70" spans="1:47" x14ac:dyDescent="0.35">
      <c r="A70" s="104" t="s">
        <v>0</v>
      </c>
      <c r="B70" s="105" t="s">
        <v>437</v>
      </c>
      <c r="C70" s="105" t="s">
        <v>2</v>
      </c>
      <c r="D70" s="105" t="s">
        <v>3</v>
      </c>
      <c r="E70" s="105" t="s">
        <v>4</v>
      </c>
      <c r="F70" s="105" t="s">
        <v>115</v>
      </c>
      <c r="G70" s="12" t="s">
        <v>105</v>
      </c>
      <c r="H70" s="12" t="s">
        <v>106</v>
      </c>
      <c r="I70" s="12" t="s">
        <v>107</v>
      </c>
      <c r="J70" s="12" t="s">
        <v>399</v>
      </c>
      <c r="K70" s="12" t="s">
        <v>400</v>
      </c>
      <c r="L70" s="28" t="s">
        <v>114</v>
      </c>
      <c r="M70" s="21" t="s">
        <v>7</v>
      </c>
      <c r="N70" s="21" t="s">
        <v>6</v>
      </c>
      <c r="O70" s="21" t="s">
        <v>135</v>
      </c>
      <c r="P70" s="29" t="s">
        <v>5</v>
      </c>
      <c r="Q70" s="28" t="s">
        <v>8</v>
      </c>
      <c r="R70" s="21" t="s">
        <v>9</v>
      </c>
      <c r="S70" s="21" t="s">
        <v>10</v>
      </c>
      <c r="T70" s="21" t="s">
        <v>11</v>
      </c>
      <c r="U70" s="29" t="s">
        <v>12</v>
      </c>
      <c r="V70" s="28" t="s">
        <v>13</v>
      </c>
      <c r="W70" s="29" t="s">
        <v>14</v>
      </c>
      <c r="X70" s="21" t="s">
        <v>144</v>
      </c>
      <c r="Y70" s="21" t="s">
        <v>213</v>
      </c>
      <c r="Z70" s="21" t="s">
        <v>221</v>
      </c>
      <c r="AA70" s="37" t="s">
        <v>227</v>
      </c>
      <c r="AB70" s="21" t="s">
        <v>233</v>
      </c>
      <c r="AC70" s="41" t="s">
        <v>240</v>
      </c>
      <c r="AD70" s="21" t="s">
        <v>258</v>
      </c>
      <c r="AE70" s="45" t="s">
        <v>280</v>
      </c>
      <c r="AF70" s="40" t="s">
        <v>289</v>
      </c>
      <c r="AG70" s="49" t="s">
        <v>362</v>
      </c>
      <c r="AH70" s="49" t="s">
        <v>491</v>
      </c>
      <c r="AI70" s="49" t="s">
        <v>492</v>
      </c>
      <c r="AJ70" s="49" t="s">
        <v>363</v>
      </c>
      <c r="AK70" s="49" t="s">
        <v>493</v>
      </c>
      <c r="AL70" s="49" t="s">
        <v>494</v>
      </c>
      <c r="AM70" s="49" t="s">
        <v>364</v>
      </c>
      <c r="AN70" s="49" t="s">
        <v>495</v>
      </c>
      <c r="AO70" s="49" t="s">
        <v>496</v>
      </c>
      <c r="AP70" s="40" t="s">
        <v>520</v>
      </c>
      <c r="AQ70" s="40" t="s">
        <v>519</v>
      </c>
      <c r="AR70" s="40" t="s">
        <v>455</v>
      </c>
      <c r="AS70" s="7" t="s">
        <v>508</v>
      </c>
      <c r="AT70" s="7" t="s">
        <v>508</v>
      </c>
      <c r="AU70" s="7" t="s">
        <v>508</v>
      </c>
    </row>
    <row r="71" spans="1:47" ht="15.5" x14ac:dyDescent="0.35">
      <c r="A71" t="s">
        <v>244</v>
      </c>
      <c r="B71" t="s">
        <v>242</v>
      </c>
      <c r="C71" t="s">
        <v>100</v>
      </c>
      <c r="D71" t="s">
        <v>163</v>
      </c>
      <c r="E71" s="118"/>
      <c r="F71" s="119">
        <v>0</v>
      </c>
      <c r="AG71" s="91">
        <v>120</v>
      </c>
      <c r="AH71" s="91">
        <f>ROUND(((AG71/$AG$76)*100),2)</f>
        <v>65.569999999999993</v>
      </c>
      <c r="AI71" s="91">
        <f>ROUND((((AG71*F71)/$AG$77)*100),2)</f>
        <v>0</v>
      </c>
      <c r="AJ71" s="91">
        <v>133</v>
      </c>
      <c r="AK71" s="91">
        <f>ROUND(((AJ71/$AJ$76)*100),2)</f>
        <v>68.209999999999994</v>
      </c>
      <c r="AL71" s="91">
        <f>ROUND((((AJ71*F71)/$AJ$77)*100),2)</f>
        <v>0</v>
      </c>
      <c r="AM71" s="91">
        <v>169</v>
      </c>
      <c r="AN71" s="91">
        <f>ROUND(((AM71/$AM$76)*100),2)</f>
        <v>68.7</v>
      </c>
      <c r="AO71" s="91">
        <f>ROUND((((AM71*F71)/$AM$77)*100),2)</f>
        <v>0</v>
      </c>
      <c r="AP71" s="91">
        <v>120</v>
      </c>
      <c r="AQ71" s="91">
        <f>ROUND(((AP71/$AP$76)*100),2)</f>
        <v>68.569999999999993</v>
      </c>
      <c r="AR71" s="91">
        <f>ROUND((((AP71*F71)/$AP$77)*100),2)</f>
        <v>0</v>
      </c>
    </row>
    <row r="72" spans="1:47" ht="15.5" x14ac:dyDescent="0.35">
      <c r="A72" t="s">
        <v>475</v>
      </c>
      <c r="B72" t="s">
        <v>176</v>
      </c>
      <c r="C72" t="s">
        <v>100</v>
      </c>
      <c r="D72" t="s">
        <v>104</v>
      </c>
      <c r="E72" s="122"/>
      <c r="F72" s="123">
        <v>27272</v>
      </c>
      <c r="AG72" s="91"/>
      <c r="AH72" s="91">
        <f t="shared" ref="AH72:AH73" si="0">ROUND(((AG72/$AG$76)*100),2)</f>
        <v>0</v>
      </c>
      <c r="AI72" s="91">
        <f t="shared" ref="AI72:AI73" si="1">ROUND((((AG72*F72)/$AG$77)*100),2)</f>
        <v>0</v>
      </c>
      <c r="AJ72" s="91"/>
      <c r="AK72" s="91">
        <f t="shared" ref="AK72:AK73" si="2">ROUND(((AJ72/$AJ$76)*100),2)</f>
        <v>0</v>
      </c>
      <c r="AL72" s="91">
        <f t="shared" ref="AL72:AL73" si="3">ROUND((((AJ72*F72)/$AJ$77)*100),2)</f>
        <v>0</v>
      </c>
      <c r="AM72" s="91"/>
      <c r="AN72" s="91">
        <f t="shared" ref="AN72:AN73" si="4">ROUND(((AM72/$AM$76)*100),2)</f>
        <v>0</v>
      </c>
      <c r="AO72" s="91">
        <f t="shared" ref="AO72:AO73" si="5">ROUND((((AM72*F72)/$AM$77)*100),2)</f>
        <v>0</v>
      </c>
      <c r="AP72" s="91">
        <v>0</v>
      </c>
      <c r="AQ72" s="91">
        <f t="shared" ref="AQ72:AQ73" si="6">ROUND(((AP72/$AP$76)*100),2)</f>
        <v>0</v>
      </c>
      <c r="AR72" s="91">
        <f t="shared" ref="AR72:AR73" si="7">ROUND((((AP72*F72)/$AP$77)*100),2)</f>
        <v>0</v>
      </c>
    </row>
    <row r="73" spans="1:47" ht="15.5" x14ac:dyDescent="0.35">
      <c r="A73" t="s">
        <v>482</v>
      </c>
      <c r="B73" t="s">
        <v>188</v>
      </c>
      <c r="C73" t="s">
        <v>205</v>
      </c>
      <c r="D73" t="s">
        <v>100</v>
      </c>
      <c r="E73" s="122"/>
      <c r="F73" s="123">
        <v>104545</v>
      </c>
      <c r="AG73" s="91">
        <v>1</v>
      </c>
      <c r="AH73" s="91">
        <f t="shared" si="0"/>
        <v>0.55000000000000004</v>
      </c>
      <c r="AI73" s="91">
        <f t="shared" si="1"/>
        <v>1.55</v>
      </c>
      <c r="AJ73" s="91">
        <v>1</v>
      </c>
      <c r="AK73" s="91">
        <f t="shared" si="2"/>
        <v>0.51</v>
      </c>
      <c r="AL73" s="91">
        <f t="shared" si="3"/>
        <v>1.32</v>
      </c>
      <c r="AM73" s="91">
        <v>2</v>
      </c>
      <c r="AN73" s="91">
        <f t="shared" si="4"/>
        <v>0.81</v>
      </c>
      <c r="AO73" s="91">
        <f t="shared" si="5"/>
        <v>2.33</v>
      </c>
      <c r="AP73" s="91">
        <v>0</v>
      </c>
      <c r="AQ73" s="91">
        <f t="shared" si="6"/>
        <v>0</v>
      </c>
      <c r="AR73" s="91">
        <f t="shared" si="7"/>
        <v>0</v>
      </c>
    </row>
    <row r="74" spans="1:47" ht="15.5" x14ac:dyDescent="0.35">
      <c r="E74" s="122"/>
      <c r="F74" s="123"/>
      <c r="AG74" s="91"/>
      <c r="AH74" s="91"/>
      <c r="AI74" s="91"/>
      <c r="AJ74" s="91"/>
      <c r="AK74" s="91"/>
      <c r="AL74" s="91"/>
      <c r="AM74" s="91"/>
      <c r="AN74" s="91"/>
      <c r="AO74" s="91"/>
      <c r="AP74" s="91"/>
      <c r="AQ74" s="91"/>
      <c r="AR74" s="91"/>
    </row>
    <row r="75" spans="1:47" ht="15.5" x14ac:dyDescent="0.35">
      <c r="A75" s="189"/>
      <c r="B75" s="167"/>
      <c r="C75" s="167"/>
      <c r="D75" s="167"/>
      <c r="E75" s="162"/>
      <c r="F75" s="163"/>
      <c r="AG75" s="91"/>
      <c r="AH75" s="91"/>
      <c r="AI75" s="91"/>
      <c r="AJ75" s="91"/>
      <c r="AK75" s="91"/>
      <c r="AL75" s="91"/>
      <c r="AM75" s="91"/>
      <c r="AN75" s="91"/>
      <c r="AO75" s="91"/>
      <c r="AP75" s="91"/>
      <c r="AQ75" s="91"/>
      <c r="AR75" s="91"/>
    </row>
    <row r="76" spans="1:47" x14ac:dyDescent="0.35">
      <c r="A76" s="494" t="s">
        <v>386</v>
      </c>
      <c r="B76" s="494"/>
      <c r="C76" s="494"/>
      <c r="D76" s="494"/>
      <c r="E76" s="494"/>
      <c r="F76" s="494"/>
      <c r="AG76" s="91">
        <v>183</v>
      </c>
      <c r="AH76" s="188"/>
      <c r="AI76" s="188"/>
      <c r="AJ76" s="91">
        <v>195</v>
      </c>
      <c r="AK76" s="188"/>
      <c r="AL76" s="188"/>
      <c r="AM76" s="91">
        <v>246</v>
      </c>
      <c r="AN76" s="188"/>
      <c r="AO76" s="188"/>
      <c r="AP76" s="91">
        <v>175</v>
      </c>
      <c r="AQ76" s="188"/>
      <c r="AR76" s="188"/>
    </row>
    <row r="77" spans="1:47" x14ac:dyDescent="0.35">
      <c r="A77" s="494" t="s">
        <v>387</v>
      </c>
      <c r="B77" s="494"/>
      <c r="C77" s="494"/>
      <c r="D77" s="494"/>
      <c r="E77" s="494"/>
      <c r="F77" s="494"/>
      <c r="AG77" s="67">
        <v>6731298.2000000002</v>
      </c>
      <c r="AH77" s="188"/>
      <c r="AI77" s="188"/>
      <c r="AJ77" s="67">
        <v>7940281</v>
      </c>
      <c r="AK77" s="188"/>
      <c r="AL77" s="188"/>
      <c r="AM77" s="67">
        <v>8971145</v>
      </c>
      <c r="AN77" s="188"/>
      <c r="AO77" s="188"/>
      <c r="AP77" s="67">
        <v>6916159</v>
      </c>
      <c r="AQ77" s="188"/>
      <c r="AR77" s="188"/>
    </row>
  </sheetData>
  <mergeCells count="6">
    <mergeCell ref="A77:F77"/>
    <mergeCell ref="A63:F63"/>
    <mergeCell ref="A64:F64"/>
    <mergeCell ref="A65:F65"/>
    <mergeCell ref="A66:F66"/>
    <mergeCell ref="A76:F76"/>
  </mergeCells>
  <conditionalFormatting sqref="X31:X58">
    <cfRule type="dataBar" priority="23">
      <dataBar>
        <cfvo type="min"/>
        <cfvo type="max"/>
        <color rgb="FF638EC6"/>
      </dataBar>
      <extLst>
        <ext xmlns:x14="http://schemas.microsoft.com/office/spreadsheetml/2009/9/main" uri="{B025F937-C7B1-47D3-B67F-A62EFF666E3E}">
          <x14:id>{586F95D0-D580-4883-AA95-DA9197BE40A5}</x14:id>
        </ext>
      </extLst>
    </cfRule>
    <cfRule type="iconSet" priority="24">
      <iconSet iconSet="3Arrows">
        <cfvo type="percent" val="0"/>
        <cfvo type="percent" val="33"/>
        <cfvo type="percent" val="67"/>
      </iconSet>
    </cfRule>
  </conditionalFormatting>
  <conditionalFormatting sqref="Y31:Y58">
    <cfRule type="dataBar" priority="21">
      <dataBar>
        <cfvo type="min"/>
        <cfvo type="max"/>
        <color rgb="FF638EC6"/>
      </dataBar>
      <extLst>
        <ext xmlns:x14="http://schemas.microsoft.com/office/spreadsheetml/2009/9/main" uri="{B025F937-C7B1-47D3-B67F-A62EFF666E3E}">
          <x14:id>{212A45E9-59F0-4B3A-AB1A-EDC6AB6BA107}</x14:id>
        </ext>
      </extLst>
    </cfRule>
    <cfRule type="iconSet" priority="22">
      <iconSet iconSet="3Arrows">
        <cfvo type="percent" val="0"/>
        <cfvo type="percent" val="33"/>
        <cfvo type="percent" val="67"/>
      </iconSet>
    </cfRule>
  </conditionalFormatting>
  <conditionalFormatting sqref="Z31:Z58">
    <cfRule type="dataBar" priority="19">
      <dataBar>
        <cfvo type="min"/>
        <cfvo type="max"/>
        <color rgb="FF638EC6"/>
      </dataBar>
      <extLst>
        <ext xmlns:x14="http://schemas.microsoft.com/office/spreadsheetml/2009/9/main" uri="{B025F937-C7B1-47D3-B67F-A62EFF666E3E}">
          <x14:id>{39D84D83-4122-427F-9027-2C39E7C77D51}</x14:id>
        </ext>
      </extLst>
    </cfRule>
    <cfRule type="iconSet" priority="20">
      <iconSet iconSet="3Arrows">
        <cfvo type="percent" val="0"/>
        <cfvo type="percent" val="33"/>
        <cfvo type="percent" val="67"/>
      </iconSet>
    </cfRule>
  </conditionalFormatting>
  <conditionalFormatting sqref="AA31:AA58">
    <cfRule type="dataBar" priority="17">
      <dataBar>
        <cfvo type="min"/>
        <cfvo type="max"/>
        <color rgb="FF638EC6"/>
      </dataBar>
      <extLst>
        <ext xmlns:x14="http://schemas.microsoft.com/office/spreadsheetml/2009/9/main" uri="{B025F937-C7B1-47D3-B67F-A62EFF666E3E}">
          <x14:id>{59EF170B-686A-40C3-BF5D-F07513B4A53C}</x14:id>
        </ext>
      </extLst>
    </cfRule>
    <cfRule type="iconSet" priority="18">
      <iconSet iconSet="3Arrows">
        <cfvo type="percent" val="0"/>
        <cfvo type="percent" val="33"/>
        <cfvo type="percent" val="67"/>
      </iconSet>
    </cfRule>
  </conditionalFormatting>
  <conditionalFormatting sqref="AA31:AB58">
    <cfRule type="dataBar" priority="15">
      <dataBar>
        <cfvo type="min"/>
        <cfvo type="max"/>
        <color rgb="FF638EC6"/>
      </dataBar>
      <extLst>
        <ext xmlns:x14="http://schemas.microsoft.com/office/spreadsheetml/2009/9/main" uri="{B025F937-C7B1-47D3-B67F-A62EFF666E3E}">
          <x14:id>{1FA43E80-CD68-4440-9EAD-C40CB3444827}</x14:id>
        </ext>
      </extLst>
    </cfRule>
    <cfRule type="iconSet" priority="16">
      <iconSet iconSet="3Arrows">
        <cfvo type="percent" val="0"/>
        <cfvo type="percent" val="33"/>
        <cfvo type="percent" val="67"/>
      </iconSet>
    </cfRule>
  </conditionalFormatting>
  <conditionalFormatting sqref="AC31:AC58">
    <cfRule type="dataBar" priority="13">
      <dataBar>
        <cfvo type="min"/>
        <cfvo type="max"/>
        <color rgb="FF638EC6"/>
      </dataBar>
      <extLst>
        <ext xmlns:x14="http://schemas.microsoft.com/office/spreadsheetml/2009/9/main" uri="{B025F937-C7B1-47D3-B67F-A62EFF666E3E}">
          <x14:id>{BC440AAB-F016-47E5-863C-B1039E2B827B}</x14:id>
        </ext>
      </extLst>
    </cfRule>
    <cfRule type="iconSet" priority="14">
      <iconSet iconSet="3Arrows">
        <cfvo type="percent" val="0"/>
        <cfvo type="percent" val="33"/>
        <cfvo type="percent" val="67"/>
      </iconSet>
    </cfRule>
  </conditionalFormatting>
  <conditionalFormatting sqref="A29:AC52 AD30 E53:AC62">
    <cfRule type="expression" dxfId="107" priority="11">
      <formula>CELL("row")=ROW()</formula>
    </cfRule>
  </conditionalFormatting>
  <conditionalFormatting sqref="AD31:AD58">
    <cfRule type="dataBar" priority="9">
      <dataBar>
        <cfvo type="min"/>
        <cfvo type="max"/>
        <color rgb="FF638EC6"/>
      </dataBar>
      <extLst>
        <ext xmlns:x14="http://schemas.microsoft.com/office/spreadsheetml/2009/9/main" uri="{B025F937-C7B1-47D3-B67F-A62EFF666E3E}">
          <x14:id>{7816FE16-CE10-494D-A909-8C7DA217A13E}</x14:id>
        </ext>
      </extLst>
    </cfRule>
    <cfRule type="iconSet" priority="10">
      <iconSet iconSet="3Arrows">
        <cfvo type="percent" val="0"/>
        <cfvo type="percent" val="33"/>
        <cfvo type="percent" val="67"/>
      </iconSet>
    </cfRule>
  </conditionalFormatting>
  <conditionalFormatting sqref="A70:F70">
    <cfRule type="expression" dxfId="106" priority="8">
      <formula>CELL("row")=ROW()</formula>
    </cfRule>
  </conditionalFormatting>
  <conditionalFormatting sqref="G70:AD70">
    <cfRule type="expression" dxfId="105" priority="7">
      <formula>CELL("row")=ROW()</formula>
    </cfRule>
  </conditionalFormatting>
  <conditionalFormatting sqref="D53:D56">
    <cfRule type="expression" dxfId="104" priority="3">
      <formula>CELL("row")=ROW()</formula>
    </cfRule>
  </conditionalFormatting>
  <conditionalFormatting sqref="A53:C54">
    <cfRule type="expression" dxfId="103" priority="6">
      <formula>CELL("row")=ROW()</formula>
    </cfRule>
  </conditionalFormatting>
  <conditionalFormatting sqref="A55:C55">
    <cfRule type="expression" dxfId="102" priority="5">
      <formula>CELL("row")=ROW()</formula>
    </cfRule>
  </conditionalFormatting>
  <conditionalFormatting sqref="A57:D62 A56:C56">
    <cfRule type="expression" dxfId="101" priority="4">
      <formula>CELL("row")=ROW()</formula>
    </cfRule>
  </conditionalFormatting>
  <conditionalFormatting sqref="G31:AJ62">
    <cfRule type="dataBar" priority="1">
      <dataBar>
        <cfvo type="min"/>
        <cfvo type="max"/>
        <color rgb="FF638EC6"/>
      </dataBar>
      <extLst>
        <ext xmlns:x14="http://schemas.microsoft.com/office/spreadsheetml/2009/9/main" uri="{B025F937-C7B1-47D3-B67F-A62EFF666E3E}">
          <x14:id>{E58BAC52-900C-4AA0-9097-8DCDF9DD9B6C}</x14:id>
        </ext>
      </extLst>
    </cfRule>
    <cfRule type="iconSet" priority="2">
      <iconSet iconSet="3Arrows">
        <cfvo type="percent" val="0"/>
        <cfvo type="percent" val="33"/>
        <cfvo type="percent" val="67"/>
      </iconSet>
    </cfRule>
  </conditionalFormatting>
  <pageMargins left="0.7" right="0.7" top="0.75" bottom="0.75" header="0.3" footer="0.3"/>
  <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586F95D0-D580-4883-AA95-DA9197BE40A5}">
            <x14:dataBar minLength="0" maxLength="100" gradient="0">
              <x14:cfvo type="autoMin"/>
              <x14:cfvo type="autoMax"/>
              <x14:negativeFillColor rgb="FFFF0000"/>
              <x14:axisColor rgb="FF000000"/>
            </x14:dataBar>
          </x14:cfRule>
          <xm:sqref>X31:X58</xm:sqref>
        </x14:conditionalFormatting>
        <x14:conditionalFormatting xmlns:xm="http://schemas.microsoft.com/office/excel/2006/main">
          <x14:cfRule type="dataBar" id="{212A45E9-59F0-4B3A-AB1A-EDC6AB6BA107}">
            <x14:dataBar minLength="0" maxLength="100" gradient="0">
              <x14:cfvo type="autoMin"/>
              <x14:cfvo type="autoMax"/>
              <x14:negativeFillColor rgb="FFFF0000"/>
              <x14:axisColor rgb="FF000000"/>
            </x14:dataBar>
          </x14:cfRule>
          <xm:sqref>Y31:Y58</xm:sqref>
        </x14:conditionalFormatting>
        <x14:conditionalFormatting xmlns:xm="http://schemas.microsoft.com/office/excel/2006/main">
          <x14:cfRule type="dataBar" id="{39D84D83-4122-427F-9027-2C39E7C77D51}">
            <x14:dataBar minLength="0" maxLength="100" gradient="0">
              <x14:cfvo type="autoMin"/>
              <x14:cfvo type="autoMax"/>
              <x14:negativeFillColor rgb="FFFF0000"/>
              <x14:axisColor rgb="FF000000"/>
            </x14:dataBar>
          </x14:cfRule>
          <xm:sqref>Z31:Z58</xm:sqref>
        </x14:conditionalFormatting>
        <x14:conditionalFormatting xmlns:xm="http://schemas.microsoft.com/office/excel/2006/main">
          <x14:cfRule type="dataBar" id="{59EF170B-686A-40C3-BF5D-F07513B4A53C}">
            <x14:dataBar minLength="0" maxLength="100" gradient="0">
              <x14:cfvo type="autoMin"/>
              <x14:cfvo type="autoMax"/>
              <x14:negativeFillColor rgb="FFFF0000"/>
              <x14:axisColor rgb="FF000000"/>
            </x14:dataBar>
          </x14:cfRule>
          <xm:sqref>AA31:AA58</xm:sqref>
        </x14:conditionalFormatting>
        <x14:conditionalFormatting xmlns:xm="http://schemas.microsoft.com/office/excel/2006/main">
          <x14:cfRule type="dataBar" id="{1FA43E80-CD68-4440-9EAD-C40CB3444827}">
            <x14:dataBar minLength="0" maxLength="100" gradient="0">
              <x14:cfvo type="autoMin"/>
              <x14:cfvo type="autoMax"/>
              <x14:negativeFillColor rgb="FFFF0000"/>
              <x14:axisColor rgb="FF000000"/>
            </x14:dataBar>
          </x14:cfRule>
          <xm:sqref>AA31:AB58</xm:sqref>
        </x14:conditionalFormatting>
        <x14:conditionalFormatting xmlns:xm="http://schemas.microsoft.com/office/excel/2006/main">
          <x14:cfRule type="dataBar" id="{BC440AAB-F016-47E5-863C-B1039E2B827B}">
            <x14:dataBar minLength="0" maxLength="100" gradient="0">
              <x14:cfvo type="autoMin"/>
              <x14:cfvo type="autoMax"/>
              <x14:negativeFillColor rgb="FFFF0000"/>
              <x14:axisColor rgb="FF000000"/>
            </x14:dataBar>
          </x14:cfRule>
          <xm:sqref>AC31:AC58</xm:sqref>
        </x14:conditionalFormatting>
        <x14:conditionalFormatting xmlns:xm="http://schemas.microsoft.com/office/excel/2006/main">
          <x14:cfRule type="dataBar" id="{7816FE16-CE10-494D-A909-8C7DA217A13E}">
            <x14:dataBar minLength="0" maxLength="100" gradient="0">
              <x14:cfvo type="autoMin"/>
              <x14:cfvo type="autoMax"/>
              <x14:negativeFillColor rgb="FFFF0000"/>
              <x14:axisColor rgb="FF000000"/>
            </x14:dataBar>
          </x14:cfRule>
          <xm:sqref>AD31:AD58</xm:sqref>
        </x14:conditionalFormatting>
        <x14:conditionalFormatting xmlns:xm="http://schemas.microsoft.com/office/excel/2006/main">
          <x14:cfRule type="dataBar" id="{E58BAC52-900C-4AA0-9097-8DCDF9DD9B6C}">
            <x14:dataBar minLength="0" maxLength="100" gradient="0">
              <x14:cfvo type="autoMin"/>
              <x14:cfvo type="autoMax"/>
              <x14:negativeFillColor rgb="FFFF0000"/>
              <x14:axisColor rgb="FF000000"/>
            </x14:dataBar>
          </x14:cfRule>
          <xm:sqref>G31:AJ62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6B697-FBCF-4AE6-89AB-D4A03F4A11A7}">
  <sheetPr codeName="Sheet14">
    <tabColor rgb="FFFF9966"/>
  </sheetPr>
  <dimension ref="A3:BA137"/>
  <sheetViews>
    <sheetView zoomScale="60" zoomScaleNormal="60" workbookViewId="0">
      <selection activeCell="A105" sqref="A105:BA119"/>
    </sheetView>
  </sheetViews>
  <sheetFormatPr defaultRowHeight="14.5" x14ac:dyDescent="0.35"/>
  <cols>
    <col min="1" max="1" width="13" customWidth="1"/>
    <col min="2" max="2" width="54.1796875" bestFit="1" customWidth="1"/>
    <col min="3" max="3" width="13.36328125" customWidth="1"/>
    <col min="4" max="4" width="15.6328125" customWidth="1"/>
    <col min="5" max="5" width="11.54296875" customWidth="1"/>
    <col min="6" max="6" width="13.1796875" bestFit="1" customWidth="1"/>
    <col min="7" max="14" width="10.26953125" customWidth="1"/>
    <col min="15" max="16" width="11.36328125" customWidth="1"/>
    <col min="17" max="17" width="12.54296875" bestFit="1" customWidth="1"/>
    <col min="18" max="18" width="28.6328125" customWidth="1"/>
    <col min="19" max="19" width="27.453125" customWidth="1"/>
    <col min="20" max="20" width="25.90625" customWidth="1"/>
    <col min="21" max="21" width="25.453125" customWidth="1"/>
    <col min="22" max="22" width="29.453125" bestFit="1" customWidth="1"/>
    <col min="23" max="23" width="26.54296875" customWidth="1"/>
    <col min="24" max="24" width="24.81640625" customWidth="1"/>
    <col min="25" max="25" width="8.90625" customWidth="1"/>
    <col min="28" max="28" width="9.81640625" customWidth="1"/>
    <col min="29" max="29" width="8.90625" customWidth="1"/>
    <col min="33" max="33" width="28.6328125" customWidth="1"/>
    <col min="34" max="35" width="29.54296875" customWidth="1"/>
    <col min="36" max="36" width="27.453125" customWidth="1"/>
    <col min="37" max="37" width="27.90625" customWidth="1"/>
    <col min="38" max="38" width="28.36328125" customWidth="1"/>
    <col min="39" max="39" width="25.90625" customWidth="1"/>
    <col min="40" max="41" width="26.36328125" customWidth="1"/>
    <col min="42" max="42" width="25.453125" customWidth="1"/>
    <col min="43" max="43" width="25.90625" customWidth="1"/>
    <col min="44" max="44" width="36.1796875" bestFit="1" customWidth="1"/>
    <col min="45" max="46" width="28.90625" bestFit="1" customWidth="1"/>
    <col min="47" max="47" width="29.453125" bestFit="1" customWidth="1"/>
    <col min="48" max="48" width="26.54296875" customWidth="1"/>
    <col min="49" max="50" width="27.54296875" customWidth="1"/>
    <col min="51" max="51" width="24.81640625" customWidth="1"/>
    <col min="52" max="52" width="25.90625" customWidth="1"/>
    <col min="53" max="53" width="36.1796875" bestFit="1" customWidth="1"/>
  </cols>
  <sheetData>
    <row r="3" spans="19:19" x14ac:dyDescent="0.35">
      <c r="S3" s="40" t="str">
        <f>'HC ADM'!$R$96</f>
        <v>(16/SEPT/2024-22/SEPT/2024)</v>
      </c>
    </row>
    <row r="4" spans="19:19" x14ac:dyDescent="0.35">
      <c r="S4" s="88" t="str">
        <f>R97&amp;"CHECKS"</f>
        <v>417CHECKS</v>
      </c>
    </row>
    <row r="5" spans="19:19" x14ac:dyDescent="0.35">
      <c r="S5" s="190">
        <f>R98</f>
        <v>100089632</v>
      </c>
    </row>
    <row r="7" spans="19:19" x14ac:dyDescent="0.35">
      <c r="S7" s="40" t="str">
        <f>S96</f>
        <v>23/SEPT/2024-29/SEPT/2024</v>
      </c>
    </row>
    <row r="8" spans="19:19" x14ac:dyDescent="0.35">
      <c r="S8" s="7" t="str">
        <f>S97&amp;"CHECKS"</f>
        <v>492CHECKS</v>
      </c>
    </row>
    <row r="9" spans="19:19" x14ac:dyDescent="0.35">
      <c r="S9" s="191">
        <f>S98</f>
        <v>108077898</v>
      </c>
    </row>
    <row r="11" spans="19:19" x14ac:dyDescent="0.35">
      <c r="S11" s="40" t="str">
        <f>T96</f>
        <v>30/SEPT/2024-6/OCT/2024</v>
      </c>
    </row>
    <row r="12" spans="19:19" x14ac:dyDescent="0.35">
      <c r="S12" s="7" t="str">
        <f>T97&amp;"CHECKS"</f>
        <v>494CHECKS</v>
      </c>
    </row>
    <row r="13" spans="19:19" x14ac:dyDescent="0.35">
      <c r="S13" s="192">
        <f>T98</f>
        <v>106337990</v>
      </c>
    </row>
    <row r="15" spans="19:19" x14ac:dyDescent="0.35">
      <c r="S15" s="40" t="str">
        <f>U96</f>
        <v>7/OCT/2024-13/OCT/2024</v>
      </c>
    </row>
    <row r="16" spans="19:19" x14ac:dyDescent="0.35">
      <c r="S16" s="7" t="str">
        <f>U97&amp;"CHECKS"</f>
        <v>409CHECKS</v>
      </c>
    </row>
    <row r="17" spans="1:24" x14ac:dyDescent="0.35">
      <c r="S17" s="192">
        <f>U98</f>
        <v>90130519</v>
      </c>
    </row>
    <row r="19" spans="1:24" x14ac:dyDescent="0.35">
      <c r="S19" s="40" t="s">
        <v>515</v>
      </c>
    </row>
    <row r="20" spans="1:24" x14ac:dyDescent="0.35">
      <c r="S20" s="296">
        <f>V97</f>
        <v>455</v>
      </c>
    </row>
    <row r="21" spans="1:24" x14ac:dyDescent="0.35">
      <c r="S21" s="297">
        <f>V98</f>
        <v>105215415</v>
      </c>
    </row>
    <row r="28" spans="1:24" x14ac:dyDescent="0.35">
      <c r="A28" s="7"/>
      <c r="B28" s="7"/>
      <c r="C28" s="7"/>
      <c r="D28" s="7"/>
      <c r="E28" s="7"/>
      <c r="F28" s="7"/>
      <c r="G28" s="26">
        <v>45474</v>
      </c>
      <c r="H28" s="7"/>
      <c r="I28" s="7"/>
      <c r="J28" s="7"/>
      <c r="K28" s="36" t="s">
        <v>220</v>
      </c>
      <c r="L28" s="36"/>
      <c r="M28" s="7"/>
      <c r="N28" s="7"/>
      <c r="O28" s="36" t="s">
        <v>249</v>
      </c>
      <c r="P28" s="34"/>
      <c r="Q28" s="34"/>
    </row>
    <row r="29" spans="1:24" x14ac:dyDescent="0.35">
      <c r="A29" s="104" t="s">
        <v>0</v>
      </c>
      <c r="B29" s="105" t="s">
        <v>444</v>
      </c>
      <c r="C29" s="105" t="s">
        <v>2</v>
      </c>
      <c r="D29" s="105" t="s">
        <v>3</v>
      </c>
      <c r="E29" s="105" t="s">
        <v>4</v>
      </c>
      <c r="F29" s="105" t="s">
        <v>115</v>
      </c>
      <c r="G29" s="135" t="s">
        <v>13</v>
      </c>
      <c r="H29" s="108" t="s">
        <v>14</v>
      </c>
      <c r="I29" s="108" t="s">
        <v>144</v>
      </c>
      <c r="J29" s="108" t="s">
        <v>213</v>
      </c>
      <c r="K29" s="108" t="s">
        <v>221</v>
      </c>
      <c r="L29" s="111" t="s">
        <v>227</v>
      </c>
      <c r="M29" s="108" t="s">
        <v>233</v>
      </c>
      <c r="N29" s="108" t="s">
        <v>237</v>
      </c>
      <c r="O29" s="113" t="s">
        <v>259</v>
      </c>
      <c r="P29" s="250" t="s">
        <v>283</v>
      </c>
      <c r="Q29" s="114" t="s">
        <v>289</v>
      </c>
      <c r="R29" s="110" t="s">
        <v>362</v>
      </c>
      <c r="S29" s="110" t="s">
        <v>363</v>
      </c>
      <c r="T29" s="110" t="s">
        <v>364</v>
      </c>
      <c r="U29" s="114" t="s">
        <v>453</v>
      </c>
      <c r="V29" s="109" t="s">
        <v>507</v>
      </c>
      <c r="W29" s="352" t="s">
        <v>524</v>
      </c>
      <c r="X29" s="257" t="s">
        <v>542</v>
      </c>
    </row>
    <row r="30" spans="1:24" x14ac:dyDescent="0.35">
      <c r="A30" s="208" t="s">
        <v>39</v>
      </c>
      <c r="B30" s="205" t="s">
        <v>40</v>
      </c>
      <c r="C30" s="205" t="s">
        <v>100</v>
      </c>
      <c r="D30" s="205" t="s">
        <v>100</v>
      </c>
      <c r="E30" s="205" t="s">
        <v>109</v>
      </c>
      <c r="F30" s="206">
        <v>0</v>
      </c>
      <c r="G30" s="259">
        <v>0</v>
      </c>
      <c r="H30" s="259">
        <v>0</v>
      </c>
      <c r="I30" s="237">
        <v>0</v>
      </c>
      <c r="J30" s="237">
        <v>1</v>
      </c>
      <c r="K30" s="237">
        <v>4</v>
      </c>
      <c r="L30" s="237">
        <v>3</v>
      </c>
      <c r="M30" s="237">
        <v>4</v>
      </c>
      <c r="N30" s="259">
        <v>7</v>
      </c>
      <c r="O30" s="259">
        <v>4</v>
      </c>
      <c r="P30" s="259">
        <v>4</v>
      </c>
      <c r="Q30" s="259">
        <v>5</v>
      </c>
      <c r="R30" s="259">
        <v>4</v>
      </c>
      <c r="S30" s="237">
        <v>1</v>
      </c>
      <c r="T30" s="237">
        <v>4</v>
      </c>
      <c r="U30" s="237">
        <v>6</v>
      </c>
      <c r="V30" s="441">
        <v>4</v>
      </c>
      <c r="W30" s="367"/>
      <c r="X30" s="258">
        <v>2</v>
      </c>
    </row>
    <row r="31" spans="1:24" x14ac:dyDescent="0.35">
      <c r="A31" s="209" t="s">
        <v>41</v>
      </c>
      <c r="B31" s="207" t="s">
        <v>42</v>
      </c>
      <c r="C31" s="207" t="s">
        <v>100</v>
      </c>
      <c r="D31" s="207" t="s">
        <v>100</v>
      </c>
      <c r="E31" s="207" t="s">
        <v>109</v>
      </c>
      <c r="F31" s="206">
        <v>0</v>
      </c>
      <c r="G31" s="260">
        <v>0</v>
      </c>
      <c r="H31" s="260">
        <v>0</v>
      </c>
      <c r="I31" s="238">
        <v>0</v>
      </c>
      <c r="J31" s="238">
        <v>1</v>
      </c>
      <c r="K31" s="238">
        <v>4</v>
      </c>
      <c r="L31" s="238">
        <v>3</v>
      </c>
      <c r="M31" s="238">
        <v>4</v>
      </c>
      <c r="N31" s="260">
        <v>7</v>
      </c>
      <c r="O31" s="260">
        <v>4</v>
      </c>
      <c r="P31" s="260">
        <v>4</v>
      </c>
      <c r="Q31" s="260">
        <v>5</v>
      </c>
      <c r="R31" s="260">
        <v>0</v>
      </c>
      <c r="S31" s="238">
        <v>0</v>
      </c>
      <c r="T31" s="238">
        <v>0</v>
      </c>
      <c r="U31" s="238">
        <v>0</v>
      </c>
      <c r="V31" s="442">
        <v>0</v>
      </c>
      <c r="W31" s="368"/>
    </row>
    <row r="32" spans="1:24" x14ac:dyDescent="0.35">
      <c r="A32" s="208" t="s">
        <v>41</v>
      </c>
      <c r="B32" s="205" t="s">
        <v>392</v>
      </c>
      <c r="C32" s="205" t="s">
        <v>100</v>
      </c>
      <c r="D32" s="205" t="s">
        <v>100</v>
      </c>
      <c r="E32" s="195" t="s">
        <v>109</v>
      </c>
      <c r="F32" s="165">
        <v>0</v>
      </c>
      <c r="G32" s="261">
        <v>0</v>
      </c>
      <c r="H32" s="261">
        <v>0</v>
      </c>
      <c r="I32" s="236">
        <v>0</v>
      </c>
      <c r="J32" s="236">
        <v>0</v>
      </c>
      <c r="K32" s="236">
        <v>0</v>
      </c>
      <c r="L32" s="236">
        <v>0</v>
      </c>
      <c r="M32" s="236">
        <v>0</v>
      </c>
      <c r="N32" s="261">
        <v>0</v>
      </c>
      <c r="O32" s="261">
        <v>0</v>
      </c>
      <c r="P32" s="261">
        <v>0</v>
      </c>
      <c r="Q32" s="261">
        <v>0</v>
      </c>
      <c r="R32" s="261">
        <v>1</v>
      </c>
      <c r="S32" s="236">
        <v>1</v>
      </c>
      <c r="T32" s="236">
        <v>0</v>
      </c>
      <c r="U32" s="236">
        <v>1</v>
      </c>
      <c r="V32" s="441">
        <v>0</v>
      </c>
      <c r="W32" s="367"/>
    </row>
    <row r="33" spans="1:24" x14ac:dyDescent="0.35">
      <c r="A33" s="209" t="s">
        <v>41</v>
      </c>
      <c r="B33" s="207" t="s">
        <v>389</v>
      </c>
      <c r="C33" s="207" t="s">
        <v>100</v>
      </c>
      <c r="D33" s="207" t="s">
        <v>100</v>
      </c>
      <c r="E33" s="198" t="s">
        <v>109</v>
      </c>
      <c r="F33" s="165">
        <v>0</v>
      </c>
      <c r="G33" s="260">
        <v>0</v>
      </c>
      <c r="H33" s="260">
        <v>0</v>
      </c>
      <c r="I33" s="238">
        <v>0</v>
      </c>
      <c r="J33" s="238">
        <v>0</v>
      </c>
      <c r="K33" s="238">
        <v>0</v>
      </c>
      <c r="L33" s="238">
        <v>0</v>
      </c>
      <c r="M33" s="238">
        <v>0</v>
      </c>
      <c r="N33" s="260">
        <v>0</v>
      </c>
      <c r="O33" s="260">
        <v>0</v>
      </c>
      <c r="P33" s="260">
        <v>0</v>
      </c>
      <c r="Q33" s="260">
        <v>0</v>
      </c>
      <c r="R33" s="260">
        <v>0</v>
      </c>
      <c r="S33" s="238">
        <v>0</v>
      </c>
      <c r="T33" s="238">
        <v>1</v>
      </c>
      <c r="U33" s="238">
        <v>2</v>
      </c>
      <c r="V33" s="442">
        <v>4</v>
      </c>
      <c r="W33" s="368"/>
    </row>
    <row r="34" spans="1:24" x14ac:dyDescent="0.35">
      <c r="A34" s="208" t="s">
        <v>41</v>
      </c>
      <c r="B34" s="205" t="s">
        <v>466</v>
      </c>
      <c r="C34" s="205" t="s">
        <v>100</v>
      </c>
      <c r="D34" s="205" t="s">
        <v>100</v>
      </c>
      <c r="E34" s="195" t="s">
        <v>109</v>
      </c>
      <c r="F34" s="165">
        <v>0</v>
      </c>
      <c r="G34" s="261">
        <v>0</v>
      </c>
      <c r="H34" s="261">
        <v>0</v>
      </c>
      <c r="I34" s="236">
        <v>0</v>
      </c>
      <c r="J34" s="236">
        <v>0</v>
      </c>
      <c r="K34" s="236">
        <v>0</v>
      </c>
      <c r="L34" s="236">
        <v>0</v>
      </c>
      <c r="M34" s="236">
        <v>0</v>
      </c>
      <c r="N34" s="261">
        <v>0</v>
      </c>
      <c r="O34" s="261">
        <v>0</v>
      </c>
      <c r="P34" s="261">
        <v>0</v>
      </c>
      <c r="Q34" s="261">
        <v>0</v>
      </c>
      <c r="R34" s="261">
        <v>1</v>
      </c>
      <c r="S34" s="236">
        <v>0</v>
      </c>
      <c r="T34" s="236">
        <v>0</v>
      </c>
      <c r="U34" s="236">
        <v>0</v>
      </c>
      <c r="V34" s="236">
        <v>0</v>
      </c>
      <c r="W34" s="367"/>
    </row>
    <row r="35" spans="1:24" x14ac:dyDescent="0.35">
      <c r="A35" s="209" t="s">
        <v>41</v>
      </c>
      <c r="B35" s="207" t="s">
        <v>391</v>
      </c>
      <c r="C35" s="207" t="s">
        <v>100</v>
      </c>
      <c r="D35" s="207" t="s">
        <v>100</v>
      </c>
      <c r="E35" s="198" t="s">
        <v>109</v>
      </c>
      <c r="F35" s="165">
        <v>0</v>
      </c>
      <c r="G35" s="260">
        <v>0</v>
      </c>
      <c r="H35" s="260">
        <v>0</v>
      </c>
      <c r="I35" s="238">
        <v>0</v>
      </c>
      <c r="J35" s="238">
        <v>0</v>
      </c>
      <c r="K35" s="238">
        <v>0</v>
      </c>
      <c r="L35" s="238">
        <v>0</v>
      </c>
      <c r="M35" s="238">
        <v>0</v>
      </c>
      <c r="N35" s="260">
        <v>0</v>
      </c>
      <c r="O35" s="260">
        <v>0</v>
      </c>
      <c r="P35" s="260">
        <v>0</v>
      </c>
      <c r="Q35" s="260">
        <v>0</v>
      </c>
      <c r="R35" s="260">
        <v>2</v>
      </c>
      <c r="S35" s="238">
        <v>0</v>
      </c>
      <c r="T35" s="238">
        <v>0</v>
      </c>
      <c r="U35" s="238">
        <v>1</v>
      </c>
      <c r="V35" s="238">
        <v>0</v>
      </c>
      <c r="W35" s="368"/>
    </row>
    <row r="36" spans="1:24" x14ac:dyDescent="0.35">
      <c r="A36" s="208" t="s">
        <v>41</v>
      </c>
      <c r="B36" s="205" t="s">
        <v>390</v>
      </c>
      <c r="C36" s="205" t="s">
        <v>100</v>
      </c>
      <c r="D36" s="205" t="s">
        <v>100</v>
      </c>
      <c r="E36" s="195" t="s">
        <v>109</v>
      </c>
      <c r="F36" s="165">
        <v>0</v>
      </c>
      <c r="G36" s="261">
        <v>0</v>
      </c>
      <c r="H36" s="261">
        <v>0</v>
      </c>
      <c r="I36" s="236">
        <v>0</v>
      </c>
      <c r="J36" s="236">
        <v>0</v>
      </c>
      <c r="K36" s="236">
        <v>0</v>
      </c>
      <c r="L36" s="236">
        <v>0</v>
      </c>
      <c r="M36" s="236">
        <v>0</v>
      </c>
      <c r="N36" s="261">
        <v>0</v>
      </c>
      <c r="O36" s="261">
        <v>0</v>
      </c>
      <c r="P36" s="261">
        <v>0</v>
      </c>
      <c r="Q36" s="261">
        <v>0</v>
      </c>
      <c r="R36" s="261">
        <v>0</v>
      </c>
      <c r="S36" s="236">
        <v>0</v>
      </c>
      <c r="T36" s="236">
        <v>3</v>
      </c>
      <c r="U36" s="236">
        <v>1</v>
      </c>
      <c r="V36" s="236">
        <v>0</v>
      </c>
      <c r="W36" s="367"/>
    </row>
    <row r="37" spans="1:24" x14ac:dyDescent="0.35">
      <c r="A37" s="262" t="s">
        <v>231</v>
      </c>
      <c r="B37" s="207" t="s">
        <v>66</v>
      </c>
      <c r="C37" s="207" t="s">
        <v>100</v>
      </c>
      <c r="D37" s="207" t="s">
        <v>103</v>
      </c>
      <c r="E37" s="207" t="s">
        <v>109</v>
      </c>
      <c r="F37" s="206">
        <v>99000</v>
      </c>
      <c r="G37" s="260">
        <v>0</v>
      </c>
      <c r="H37" s="260">
        <v>0</v>
      </c>
      <c r="I37" s="238">
        <v>0</v>
      </c>
      <c r="J37" s="238">
        <v>0</v>
      </c>
      <c r="K37" s="238">
        <v>0</v>
      </c>
      <c r="L37" s="238">
        <v>13</v>
      </c>
      <c r="M37" s="238">
        <v>16</v>
      </c>
      <c r="N37" s="260">
        <v>18</v>
      </c>
      <c r="O37" s="260">
        <v>31</v>
      </c>
      <c r="P37" s="260">
        <v>9</v>
      </c>
      <c r="Q37" s="260">
        <v>4</v>
      </c>
      <c r="R37" s="260">
        <v>7</v>
      </c>
      <c r="S37" s="238">
        <v>4</v>
      </c>
      <c r="T37" s="238">
        <v>6</v>
      </c>
      <c r="U37" s="238">
        <v>3</v>
      </c>
      <c r="V37" s="238">
        <v>10</v>
      </c>
      <c r="W37" s="368"/>
      <c r="X37" s="319">
        <v>7</v>
      </c>
    </row>
    <row r="38" spans="1:24" x14ac:dyDescent="0.35">
      <c r="A38" s="263" t="s">
        <v>67</v>
      </c>
      <c r="B38" s="205" t="s">
        <v>68</v>
      </c>
      <c r="C38" s="205" t="s">
        <v>100</v>
      </c>
      <c r="D38" s="205" t="s">
        <v>100</v>
      </c>
      <c r="E38" s="205" t="s">
        <v>109</v>
      </c>
      <c r="F38" s="206">
        <v>0</v>
      </c>
      <c r="G38" s="261">
        <v>0</v>
      </c>
      <c r="H38" s="261">
        <v>0</v>
      </c>
      <c r="I38" s="236">
        <v>0</v>
      </c>
      <c r="J38" s="236">
        <v>0</v>
      </c>
      <c r="K38" s="236">
        <v>0</v>
      </c>
      <c r="L38" s="236">
        <v>0</v>
      </c>
      <c r="M38" s="236">
        <v>0</v>
      </c>
      <c r="N38" s="261">
        <v>0</v>
      </c>
      <c r="O38" s="261">
        <v>0</v>
      </c>
      <c r="P38" s="261">
        <v>0</v>
      </c>
      <c r="Q38" s="261">
        <v>0</v>
      </c>
      <c r="R38" s="261">
        <v>0</v>
      </c>
      <c r="S38" s="236">
        <v>0</v>
      </c>
      <c r="T38" s="236">
        <v>0</v>
      </c>
      <c r="U38" s="236">
        <v>0</v>
      </c>
      <c r="V38" s="236">
        <v>0</v>
      </c>
      <c r="W38" s="367"/>
    </row>
    <row r="39" spans="1:24" x14ac:dyDescent="0.35">
      <c r="A39" s="262" t="s">
        <v>69</v>
      </c>
      <c r="B39" s="207" t="s">
        <v>70</v>
      </c>
      <c r="C39" s="207" t="s">
        <v>100</v>
      </c>
      <c r="D39" s="207" t="s">
        <v>104</v>
      </c>
      <c r="E39" s="207" t="s">
        <v>109</v>
      </c>
      <c r="F39" s="206">
        <v>155000</v>
      </c>
      <c r="G39" s="260">
        <v>0</v>
      </c>
      <c r="H39" s="260">
        <v>0</v>
      </c>
      <c r="I39" s="238">
        <v>21</v>
      </c>
      <c r="J39" s="238">
        <v>17</v>
      </c>
      <c r="K39" s="238">
        <v>2</v>
      </c>
      <c r="L39" s="238">
        <v>0</v>
      </c>
      <c r="M39" s="238">
        <v>0</v>
      </c>
      <c r="N39" s="260">
        <v>0</v>
      </c>
      <c r="O39" s="260">
        <v>0</v>
      </c>
      <c r="P39" s="260">
        <v>0</v>
      </c>
      <c r="Q39" s="260">
        <v>0</v>
      </c>
      <c r="R39" s="260">
        <v>0</v>
      </c>
      <c r="S39" s="238">
        <v>0</v>
      </c>
      <c r="T39" s="238">
        <v>0</v>
      </c>
      <c r="U39" s="238">
        <v>0</v>
      </c>
      <c r="V39" s="238">
        <v>0</v>
      </c>
      <c r="W39" s="368"/>
    </row>
    <row r="40" spans="1:24" x14ac:dyDescent="0.35">
      <c r="A40" s="263" t="s">
        <v>71</v>
      </c>
      <c r="B40" s="205" t="s">
        <v>72</v>
      </c>
      <c r="C40" s="205" t="s">
        <v>100</v>
      </c>
      <c r="D40" s="205" t="s">
        <v>104</v>
      </c>
      <c r="E40" s="205" t="s">
        <v>109</v>
      </c>
      <c r="F40" s="206">
        <v>196000</v>
      </c>
      <c r="G40" s="261">
        <v>0</v>
      </c>
      <c r="H40" s="261">
        <v>0</v>
      </c>
      <c r="I40" s="236">
        <v>14</v>
      </c>
      <c r="J40" s="236">
        <v>11</v>
      </c>
      <c r="K40" s="236">
        <v>0</v>
      </c>
      <c r="L40" s="236">
        <v>0</v>
      </c>
      <c r="M40" s="236">
        <v>0</v>
      </c>
      <c r="N40" s="261">
        <v>0</v>
      </c>
      <c r="O40" s="261">
        <v>0</v>
      </c>
      <c r="P40" s="261">
        <v>0</v>
      </c>
      <c r="Q40" s="261">
        <v>0</v>
      </c>
      <c r="R40" s="261">
        <v>0</v>
      </c>
      <c r="S40" s="236">
        <v>0</v>
      </c>
      <c r="T40" s="236">
        <v>0</v>
      </c>
      <c r="U40" s="236">
        <v>0</v>
      </c>
      <c r="V40" s="236">
        <v>0</v>
      </c>
      <c r="W40" s="367"/>
    </row>
    <row r="41" spans="1:24" x14ac:dyDescent="0.35">
      <c r="A41" s="262" t="s">
        <v>73</v>
      </c>
      <c r="B41" s="207" t="s">
        <v>74</v>
      </c>
      <c r="C41" s="207" t="s">
        <v>100</v>
      </c>
      <c r="D41" s="207" t="s">
        <v>104</v>
      </c>
      <c r="E41" s="207" t="s">
        <v>109</v>
      </c>
      <c r="F41" s="206">
        <v>168000</v>
      </c>
      <c r="G41" s="260">
        <v>0</v>
      </c>
      <c r="H41" s="260">
        <v>0</v>
      </c>
      <c r="I41" s="238">
        <v>9</v>
      </c>
      <c r="J41" s="238">
        <v>5</v>
      </c>
      <c r="K41" s="238">
        <v>1</v>
      </c>
      <c r="L41" s="238">
        <v>0</v>
      </c>
      <c r="M41" s="238">
        <v>0</v>
      </c>
      <c r="N41" s="260">
        <v>0</v>
      </c>
      <c r="O41" s="260">
        <v>0</v>
      </c>
      <c r="P41" s="260">
        <v>0</v>
      </c>
      <c r="Q41" s="260">
        <v>0</v>
      </c>
      <c r="R41" s="260">
        <v>0</v>
      </c>
      <c r="S41" s="238">
        <v>0</v>
      </c>
      <c r="T41" s="238">
        <v>0</v>
      </c>
      <c r="U41" s="238">
        <v>0</v>
      </c>
      <c r="V41" s="238">
        <v>0</v>
      </c>
      <c r="W41" s="368"/>
    </row>
    <row r="42" spans="1:24" x14ac:dyDescent="0.35">
      <c r="A42" s="263" t="s">
        <v>75</v>
      </c>
      <c r="B42" s="205" t="s">
        <v>76</v>
      </c>
      <c r="C42" s="205" t="s">
        <v>100</v>
      </c>
      <c r="D42" s="205" t="s">
        <v>104</v>
      </c>
      <c r="E42" s="205" t="s">
        <v>109</v>
      </c>
      <c r="F42" s="206">
        <v>209000</v>
      </c>
      <c r="G42" s="261">
        <v>0</v>
      </c>
      <c r="H42" s="261">
        <v>0</v>
      </c>
      <c r="I42" s="236">
        <v>2</v>
      </c>
      <c r="J42" s="236">
        <v>4</v>
      </c>
      <c r="K42" s="236">
        <v>0</v>
      </c>
      <c r="L42" s="236">
        <v>0</v>
      </c>
      <c r="M42" s="236">
        <v>0</v>
      </c>
      <c r="N42" s="261">
        <v>0</v>
      </c>
      <c r="O42" s="261">
        <v>0</v>
      </c>
      <c r="P42" s="261">
        <v>0</v>
      </c>
      <c r="Q42" s="261">
        <v>0</v>
      </c>
      <c r="R42" s="261">
        <v>0</v>
      </c>
      <c r="S42" s="236">
        <v>0</v>
      </c>
      <c r="T42" s="236">
        <v>0</v>
      </c>
      <c r="U42" s="236">
        <v>0</v>
      </c>
      <c r="V42" s="236">
        <v>0</v>
      </c>
      <c r="W42" s="367"/>
    </row>
    <row r="43" spans="1:24" x14ac:dyDescent="0.35">
      <c r="A43" s="262" t="s">
        <v>77</v>
      </c>
      <c r="B43" s="207" t="s">
        <v>78</v>
      </c>
      <c r="C43" s="207" t="s">
        <v>100</v>
      </c>
      <c r="D43" s="207" t="s">
        <v>104</v>
      </c>
      <c r="E43" s="207" t="s">
        <v>109</v>
      </c>
      <c r="F43" s="206">
        <v>128000</v>
      </c>
      <c r="G43" s="260">
        <v>0</v>
      </c>
      <c r="H43" s="260">
        <v>0</v>
      </c>
      <c r="I43" s="238">
        <v>0</v>
      </c>
      <c r="J43" s="238">
        <v>0</v>
      </c>
      <c r="K43" s="238">
        <v>0</v>
      </c>
      <c r="L43" s="238">
        <v>0</v>
      </c>
      <c r="M43" s="238">
        <v>0</v>
      </c>
      <c r="N43" s="260">
        <v>0</v>
      </c>
      <c r="O43" s="260">
        <v>0</v>
      </c>
      <c r="P43" s="260">
        <v>0</v>
      </c>
      <c r="Q43" s="260">
        <v>0</v>
      </c>
      <c r="R43" s="260">
        <v>0</v>
      </c>
      <c r="S43" s="238">
        <v>0</v>
      </c>
      <c r="T43" s="238">
        <v>0</v>
      </c>
      <c r="U43" s="238">
        <v>0</v>
      </c>
      <c r="V43" s="238">
        <v>0</v>
      </c>
      <c r="W43" s="368"/>
    </row>
    <row r="44" spans="1:24" x14ac:dyDescent="0.35">
      <c r="A44" s="263" t="s">
        <v>79</v>
      </c>
      <c r="B44" s="205" t="s">
        <v>80</v>
      </c>
      <c r="C44" s="205" t="s">
        <v>100</v>
      </c>
      <c r="D44" s="205" t="s">
        <v>104</v>
      </c>
      <c r="E44" s="205" t="s">
        <v>109</v>
      </c>
      <c r="F44" s="206">
        <v>179000</v>
      </c>
      <c r="G44" s="261">
        <v>0</v>
      </c>
      <c r="H44" s="261">
        <v>0</v>
      </c>
      <c r="I44" s="236">
        <v>0</v>
      </c>
      <c r="J44" s="236">
        <v>0</v>
      </c>
      <c r="K44" s="236">
        <v>0</v>
      </c>
      <c r="L44" s="236">
        <v>0</v>
      </c>
      <c r="M44" s="236">
        <v>0</v>
      </c>
      <c r="N44" s="261">
        <v>0</v>
      </c>
      <c r="O44" s="261">
        <v>0</v>
      </c>
      <c r="P44" s="261">
        <v>0</v>
      </c>
      <c r="Q44" s="261">
        <v>0</v>
      </c>
      <c r="R44" s="261">
        <v>0</v>
      </c>
      <c r="S44" s="236">
        <v>0</v>
      </c>
      <c r="T44" s="236">
        <v>0</v>
      </c>
      <c r="U44" s="236">
        <v>0</v>
      </c>
      <c r="V44" s="236">
        <v>0</v>
      </c>
      <c r="W44" s="367"/>
    </row>
    <row r="45" spans="1:24" x14ac:dyDescent="0.35">
      <c r="A45" s="262" t="s">
        <v>81</v>
      </c>
      <c r="B45" s="207" t="s">
        <v>82</v>
      </c>
      <c r="C45" s="207" t="s">
        <v>100</v>
      </c>
      <c r="D45" s="207" t="s">
        <v>104</v>
      </c>
      <c r="E45" s="207" t="s">
        <v>109</v>
      </c>
      <c r="F45" s="206">
        <v>183000</v>
      </c>
      <c r="G45" s="260">
        <v>0</v>
      </c>
      <c r="H45" s="260">
        <v>0</v>
      </c>
      <c r="I45" s="238">
        <v>0</v>
      </c>
      <c r="J45" s="238">
        <v>0</v>
      </c>
      <c r="K45" s="238">
        <v>0</v>
      </c>
      <c r="L45" s="238">
        <v>0</v>
      </c>
      <c r="M45" s="238">
        <v>0</v>
      </c>
      <c r="N45" s="260">
        <v>0</v>
      </c>
      <c r="O45" s="260">
        <v>0</v>
      </c>
      <c r="P45" s="260">
        <v>0</v>
      </c>
      <c r="Q45" s="260">
        <v>0</v>
      </c>
      <c r="R45" s="260">
        <v>0</v>
      </c>
      <c r="S45" s="238">
        <v>0</v>
      </c>
      <c r="T45" s="238">
        <v>0</v>
      </c>
      <c r="U45" s="238">
        <v>0</v>
      </c>
      <c r="V45" s="238">
        <v>0</v>
      </c>
      <c r="W45" s="368"/>
    </row>
    <row r="46" spans="1:24" x14ac:dyDescent="0.35">
      <c r="A46" s="263" t="s">
        <v>83</v>
      </c>
      <c r="B46" s="205" t="s">
        <v>84</v>
      </c>
      <c r="C46" s="205" t="s">
        <v>100</v>
      </c>
      <c r="D46" s="205" t="s">
        <v>104</v>
      </c>
      <c r="E46" s="205" t="s">
        <v>109</v>
      </c>
      <c r="F46" s="206">
        <v>259000</v>
      </c>
      <c r="G46" s="261">
        <v>0</v>
      </c>
      <c r="H46" s="261">
        <v>0</v>
      </c>
      <c r="I46" s="236">
        <v>0</v>
      </c>
      <c r="J46" s="236">
        <v>0</v>
      </c>
      <c r="K46" s="236">
        <v>0</v>
      </c>
      <c r="L46" s="236">
        <v>0</v>
      </c>
      <c r="M46" s="236">
        <v>0</v>
      </c>
      <c r="N46" s="261">
        <v>0</v>
      </c>
      <c r="O46" s="261">
        <v>0</v>
      </c>
      <c r="P46" s="261">
        <v>0</v>
      </c>
      <c r="Q46" s="261">
        <v>0</v>
      </c>
      <c r="R46" s="261">
        <v>0</v>
      </c>
      <c r="S46" s="236">
        <v>0</v>
      </c>
      <c r="T46" s="236">
        <v>0</v>
      </c>
      <c r="U46" s="236">
        <v>0</v>
      </c>
      <c r="V46" s="236">
        <v>0</v>
      </c>
      <c r="W46" s="367"/>
    </row>
    <row r="47" spans="1:24" x14ac:dyDescent="0.35">
      <c r="A47" s="262" t="s">
        <v>85</v>
      </c>
      <c r="B47" s="207" t="s">
        <v>86</v>
      </c>
      <c r="C47" s="207" t="s">
        <v>100</v>
      </c>
      <c r="D47" s="207" t="s">
        <v>104</v>
      </c>
      <c r="E47" s="207" t="s">
        <v>109</v>
      </c>
      <c r="F47" s="206">
        <v>155000</v>
      </c>
      <c r="G47" s="260">
        <v>0</v>
      </c>
      <c r="H47" s="260">
        <v>0</v>
      </c>
      <c r="I47" s="238">
        <v>0</v>
      </c>
      <c r="J47" s="238">
        <v>0</v>
      </c>
      <c r="K47" s="238">
        <v>0</v>
      </c>
      <c r="L47" s="238">
        <v>0</v>
      </c>
      <c r="M47" s="238">
        <v>0</v>
      </c>
      <c r="N47" s="260">
        <v>0</v>
      </c>
      <c r="O47" s="260">
        <v>0</v>
      </c>
      <c r="P47" s="260">
        <v>0</v>
      </c>
      <c r="Q47" s="260">
        <v>0</v>
      </c>
      <c r="R47" s="260">
        <v>0</v>
      </c>
      <c r="S47" s="238">
        <v>0</v>
      </c>
      <c r="T47" s="238">
        <v>0</v>
      </c>
      <c r="U47" s="238">
        <v>0</v>
      </c>
      <c r="V47" s="238">
        <v>0</v>
      </c>
      <c r="W47" s="368"/>
    </row>
    <row r="48" spans="1:24" x14ac:dyDescent="0.35">
      <c r="A48" s="263" t="s">
        <v>87</v>
      </c>
      <c r="B48" s="205" t="s">
        <v>88</v>
      </c>
      <c r="C48" s="205" t="s">
        <v>100</v>
      </c>
      <c r="D48" s="205" t="s">
        <v>104</v>
      </c>
      <c r="E48" s="205" t="s">
        <v>109</v>
      </c>
      <c r="F48" s="206">
        <v>196000</v>
      </c>
      <c r="G48" s="261">
        <v>0</v>
      </c>
      <c r="H48" s="261">
        <v>0</v>
      </c>
      <c r="I48" s="236">
        <v>0</v>
      </c>
      <c r="J48" s="236">
        <v>0</v>
      </c>
      <c r="K48" s="236">
        <v>0</v>
      </c>
      <c r="L48" s="236">
        <v>0</v>
      </c>
      <c r="M48" s="236">
        <v>0</v>
      </c>
      <c r="N48" s="261">
        <v>0</v>
      </c>
      <c r="O48" s="261">
        <v>0</v>
      </c>
      <c r="P48" s="261">
        <v>0</v>
      </c>
      <c r="Q48" s="261">
        <v>0</v>
      </c>
      <c r="R48" s="261">
        <v>0</v>
      </c>
      <c r="S48" s="236">
        <v>0</v>
      </c>
      <c r="T48" s="236">
        <v>0</v>
      </c>
      <c r="U48" s="236">
        <v>0</v>
      </c>
      <c r="V48" s="236">
        <v>0</v>
      </c>
      <c r="W48" s="367"/>
    </row>
    <row r="49" spans="1:23" x14ac:dyDescent="0.35">
      <c r="A49" s="262" t="s">
        <v>91</v>
      </c>
      <c r="B49" s="207" t="s">
        <v>92</v>
      </c>
      <c r="C49" s="207" t="s">
        <v>100</v>
      </c>
      <c r="D49" s="207" t="s">
        <v>104</v>
      </c>
      <c r="E49" s="207" t="s">
        <v>109</v>
      </c>
      <c r="F49" s="206">
        <v>209000</v>
      </c>
      <c r="G49" s="260">
        <v>0</v>
      </c>
      <c r="H49" s="260">
        <v>0</v>
      </c>
      <c r="I49" s="238">
        <v>0</v>
      </c>
      <c r="J49" s="238">
        <v>0</v>
      </c>
      <c r="K49" s="238">
        <v>0</v>
      </c>
      <c r="L49" s="238">
        <v>0</v>
      </c>
      <c r="M49" s="238">
        <v>0</v>
      </c>
      <c r="N49" s="260">
        <v>0</v>
      </c>
      <c r="O49" s="260">
        <v>0</v>
      </c>
      <c r="P49" s="260">
        <v>0</v>
      </c>
      <c r="Q49" s="260">
        <v>0</v>
      </c>
      <c r="R49" s="260">
        <v>0</v>
      </c>
      <c r="S49" s="238">
        <v>0</v>
      </c>
      <c r="T49" s="238">
        <v>0</v>
      </c>
      <c r="U49" s="238">
        <v>0</v>
      </c>
      <c r="V49" s="238">
        <v>0</v>
      </c>
      <c r="W49" s="368"/>
    </row>
    <row r="50" spans="1:23" x14ac:dyDescent="0.35">
      <c r="A50" s="263" t="s">
        <v>93</v>
      </c>
      <c r="B50" s="205" t="s">
        <v>94</v>
      </c>
      <c r="C50" s="205" t="s">
        <v>100</v>
      </c>
      <c r="D50" s="205" t="s">
        <v>103</v>
      </c>
      <c r="E50" s="205" t="s">
        <v>109</v>
      </c>
      <c r="F50" s="206">
        <v>128000</v>
      </c>
      <c r="G50" s="261">
        <v>0</v>
      </c>
      <c r="H50" s="261">
        <v>0</v>
      </c>
      <c r="I50" s="236">
        <v>7</v>
      </c>
      <c r="J50" s="236">
        <v>0</v>
      </c>
      <c r="K50" s="236">
        <v>0</v>
      </c>
      <c r="L50" s="236">
        <v>0</v>
      </c>
      <c r="M50" s="236">
        <v>0</v>
      </c>
      <c r="N50" s="261">
        <v>0</v>
      </c>
      <c r="O50" s="261">
        <v>0</v>
      </c>
      <c r="P50" s="261">
        <v>0</v>
      </c>
      <c r="Q50" s="261">
        <v>0</v>
      </c>
      <c r="R50" s="261">
        <v>0</v>
      </c>
      <c r="S50" s="236">
        <v>0</v>
      </c>
      <c r="T50" s="236">
        <v>0</v>
      </c>
      <c r="U50" s="236">
        <v>0</v>
      </c>
      <c r="V50" s="236">
        <v>0</v>
      </c>
      <c r="W50" s="367"/>
    </row>
    <row r="51" spans="1:23" x14ac:dyDescent="0.35">
      <c r="A51" s="262" t="s">
        <v>214</v>
      </c>
      <c r="B51" s="207" t="s">
        <v>215</v>
      </c>
      <c r="C51" s="207" t="s">
        <v>100</v>
      </c>
      <c r="D51" s="207" t="s">
        <v>103</v>
      </c>
      <c r="E51" s="207" t="s">
        <v>109</v>
      </c>
      <c r="F51" s="206">
        <v>9000</v>
      </c>
      <c r="G51" s="260">
        <v>0</v>
      </c>
      <c r="H51" s="260">
        <v>0</v>
      </c>
      <c r="I51" s="238">
        <v>0</v>
      </c>
      <c r="J51" s="238">
        <v>44</v>
      </c>
      <c r="K51" s="238">
        <v>50</v>
      </c>
      <c r="L51" s="238">
        <v>0</v>
      </c>
      <c r="M51" s="238">
        <v>0</v>
      </c>
      <c r="N51" s="260">
        <v>0</v>
      </c>
      <c r="O51" s="260">
        <v>0</v>
      </c>
      <c r="P51" s="260">
        <v>0</v>
      </c>
      <c r="Q51" s="260">
        <v>0</v>
      </c>
      <c r="R51" s="260">
        <v>0</v>
      </c>
      <c r="S51" s="238">
        <v>0</v>
      </c>
      <c r="T51" s="238">
        <v>0</v>
      </c>
      <c r="U51" s="238">
        <v>0</v>
      </c>
      <c r="V51" s="238">
        <v>0</v>
      </c>
      <c r="W51" s="368"/>
    </row>
    <row r="52" spans="1:23" x14ac:dyDescent="0.35">
      <c r="A52" s="208" t="s">
        <v>232</v>
      </c>
      <c r="B52" s="205" t="s">
        <v>230</v>
      </c>
      <c r="C52" s="205" t="s">
        <v>100</v>
      </c>
      <c r="D52" s="205" t="s">
        <v>103</v>
      </c>
      <c r="E52" s="205" t="s">
        <v>109</v>
      </c>
      <c r="F52" s="206">
        <v>50000</v>
      </c>
      <c r="G52" s="261">
        <v>0</v>
      </c>
      <c r="H52" s="261">
        <v>0</v>
      </c>
      <c r="I52" s="236">
        <v>0</v>
      </c>
      <c r="J52" s="236">
        <v>0</v>
      </c>
      <c r="K52" s="236">
        <v>0</v>
      </c>
      <c r="L52" s="236">
        <v>413</v>
      </c>
      <c r="M52" s="236">
        <v>365</v>
      </c>
      <c r="N52" s="261">
        <v>380</v>
      </c>
      <c r="O52" s="261">
        <v>332</v>
      </c>
      <c r="P52" s="261">
        <v>274</v>
      </c>
      <c r="Q52" s="261">
        <v>318</v>
      </c>
      <c r="R52" s="261">
        <v>0</v>
      </c>
      <c r="S52" s="236">
        <v>0</v>
      </c>
      <c r="T52" s="236">
        <v>0</v>
      </c>
      <c r="U52" s="236">
        <v>0</v>
      </c>
      <c r="V52" s="236">
        <v>0</v>
      </c>
      <c r="W52" s="367"/>
    </row>
    <row r="53" spans="1:23" x14ac:dyDescent="0.35">
      <c r="A53" s="197" t="s">
        <v>365</v>
      </c>
      <c r="B53" s="198" t="s">
        <v>366</v>
      </c>
      <c r="C53" s="198" t="s">
        <v>100</v>
      </c>
      <c r="D53" s="198" t="s">
        <v>103</v>
      </c>
      <c r="E53" s="198" t="s">
        <v>109</v>
      </c>
      <c r="F53" s="206">
        <v>50000</v>
      </c>
      <c r="G53" s="260">
        <v>0</v>
      </c>
      <c r="H53" s="260">
        <v>0</v>
      </c>
      <c r="I53" s="238">
        <v>0</v>
      </c>
      <c r="J53" s="238">
        <v>0</v>
      </c>
      <c r="K53" s="238">
        <v>0</v>
      </c>
      <c r="L53" s="238">
        <v>0</v>
      </c>
      <c r="M53" s="238">
        <v>0</v>
      </c>
      <c r="N53" s="260">
        <v>1</v>
      </c>
      <c r="O53" s="260">
        <v>0</v>
      </c>
      <c r="P53" s="260">
        <v>0</v>
      </c>
      <c r="Q53" s="260">
        <v>0</v>
      </c>
      <c r="R53" s="260">
        <f>61+17</f>
        <v>78</v>
      </c>
      <c r="S53" s="238">
        <v>78</v>
      </c>
      <c r="T53" s="238">
        <v>78</v>
      </c>
      <c r="U53" s="238">
        <v>0</v>
      </c>
      <c r="V53" s="238">
        <v>0</v>
      </c>
      <c r="W53" s="368"/>
    </row>
    <row r="54" spans="1:23" x14ac:dyDescent="0.35">
      <c r="A54" s="194" t="s">
        <v>367</v>
      </c>
      <c r="B54" s="195" t="s">
        <v>368</v>
      </c>
      <c r="C54" s="195" t="s">
        <v>100</v>
      </c>
      <c r="D54" s="195" t="s">
        <v>103</v>
      </c>
      <c r="E54" s="195" t="s">
        <v>109</v>
      </c>
      <c r="F54" s="206">
        <v>50000</v>
      </c>
      <c r="G54" s="261">
        <v>0</v>
      </c>
      <c r="H54" s="261">
        <v>0</v>
      </c>
      <c r="I54" s="236">
        <v>0</v>
      </c>
      <c r="J54" s="236">
        <v>0</v>
      </c>
      <c r="K54" s="236">
        <v>0</v>
      </c>
      <c r="L54" s="236">
        <v>0</v>
      </c>
      <c r="M54" s="236">
        <v>0</v>
      </c>
      <c r="N54" s="261">
        <v>0</v>
      </c>
      <c r="O54" s="261">
        <v>0</v>
      </c>
      <c r="P54" s="261">
        <v>0</v>
      </c>
      <c r="Q54" s="261">
        <v>0</v>
      </c>
      <c r="R54" s="261">
        <f>22+7</f>
        <v>29</v>
      </c>
      <c r="S54" s="236">
        <v>24</v>
      </c>
      <c r="T54" s="236">
        <v>24</v>
      </c>
      <c r="U54" s="236">
        <v>0</v>
      </c>
      <c r="V54" s="236">
        <v>0</v>
      </c>
      <c r="W54" s="367"/>
    </row>
    <row r="55" spans="1:23" x14ac:dyDescent="0.35">
      <c r="A55" s="197" t="s">
        <v>369</v>
      </c>
      <c r="B55" s="198" t="s">
        <v>370</v>
      </c>
      <c r="C55" s="198" t="s">
        <v>100</v>
      </c>
      <c r="D55" s="198" t="s">
        <v>103</v>
      </c>
      <c r="E55" s="198" t="s">
        <v>109</v>
      </c>
      <c r="F55" s="206">
        <v>50000</v>
      </c>
      <c r="G55" s="260">
        <v>0</v>
      </c>
      <c r="H55" s="260">
        <v>0</v>
      </c>
      <c r="I55" s="238">
        <v>0</v>
      </c>
      <c r="J55" s="238">
        <v>0</v>
      </c>
      <c r="K55" s="238">
        <v>0</v>
      </c>
      <c r="L55" s="238">
        <v>0</v>
      </c>
      <c r="M55" s="238">
        <v>0</v>
      </c>
      <c r="N55" s="260">
        <v>0</v>
      </c>
      <c r="O55" s="260">
        <v>0</v>
      </c>
      <c r="P55" s="260">
        <v>0</v>
      </c>
      <c r="Q55" s="260">
        <v>0</v>
      </c>
      <c r="R55" s="260">
        <f>11+8</f>
        <v>19</v>
      </c>
      <c r="S55" s="238">
        <v>16</v>
      </c>
      <c r="T55" s="238">
        <v>18</v>
      </c>
      <c r="U55" s="238">
        <v>0</v>
      </c>
      <c r="V55" s="238">
        <v>0</v>
      </c>
      <c r="W55" s="368"/>
    </row>
    <row r="56" spans="1:23" x14ac:dyDescent="0.35">
      <c r="A56" s="194" t="s">
        <v>371</v>
      </c>
      <c r="B56" s="195" t="s">
        <v>372</v>
      </c>
      <c r="C56" s="195" t="s">
        <v>100</v>
      </c>
      <c r="D56" s="195" t="s">
        <v>103</v>
      </c>
      <c r="E56" s="195" t="s">
        <v>109</v>
      </c>
      <c r="F56" s="206">
        <v>50000</v>
      </c>
      <c r="G56" s="261">
        <v>0</v>
      </c>
      <c r="H56" s="261">
        <v>0</v>
      </c>
      <c r="I56" s="236">
        <v>0</v>
      </c>
      <c r="J56" s="236">
        <v>0</v>
      </c>
      <c r="K56" s="236">
        <v>0</v>
      </c>
      <c r="L56" s="236">
        <v>0</v>
      </c>
      <c r="M56" s="236">
        <v>0</v>
      </c>
      <c r="N56" s="261">
        <v>0</v>
      </c>
      <c r="O56" s="261">
        <v>0</v>
      </c>
      <c r="P56" s="261">
        <v>0</v>
      </c>
      <c r="Q56" s="261">
        <v>0</v>
      </c>
      <c r="R56" s="261">
        <f>5+2</f>
        <v>7</v>
      </c>
      <c r="S56" s="236">
        <v>6</v>
      </c>
      <c r="T56" s="236">
        <v>9</v>
      </c>
      <c r="U56" s="236">
        <v>0</v>
      </c>
      <c r="V56" s="236">
        <v>0</v>
      </c>
      <c r="W56" s="367"/>
    </row>
    <row r="57" spans="1:23" x14ac:dyDescent="0.35">
      <c r="A57" s="197" t="s">
        <v>373</v>
      </c>
      <c r="B57" s="198" t="s">
        <v>374</v>
      </c>
      <c r="C57" s="198" t="s">
        <v>100</v>
      </c>
      <c r="D57" s="198" t="s">
        <v>103</v>
      </c>
      <c r="E57" s="198" t="s">
        <v>109</v>
      </c>
      <c r="F57" s="206">
        <v>50000</v>
      </c>
      <c r="G57" s="260">
        <v>0</v>
      </c>
      <c r="H57" s="260">
        <v>0</v>
      </c>
      <c r="I57" s="238">
        <v>0</v>
      </c>
      <c r="J57" s="238">
        <v>0</v>
      </c>
      <c r="K57" s="238">
        <v>0</v>
      </c>
      <c r="L57" s="238">
        <v>0</v>
      </c>
      <c r="M57" s="238">
        <v>0</v>
      </c>
      <c r="N57" s="260">
        <v>0</v>
      </c>
      <c r="O57" s="260">
        <v>0</v>
      </c>
      <c r="P57" s="260">
        <v>0</v>
      </c>
      <c r="Q57" s="260">
        <v>0</v>
      </c>
      <c r="R57" s="260">
        <f>11+3</f>
        <v>14</v>
      </c>
      <c r="S57" s="238">
        <v>22</v>
      </c>
      <c r="T57" s="238">
        <v>34</v>
      </c>
      <c r="U57" s="238">
        <v>0</v>
      </c>
      <c r="V57" s="238">
        <v>0</v>
      </c>
      <c r="W57" s="368"/>
    </row>
    <row r="58" spans="1:23" x14ac:dyDescent="0.35">
      <c r="A58" s="194" t="s">
        <v>375</v>
      </c>
      <c r="B58" s="195" t="s">
        <v>376</v>
      </c>
      <c r="C58" s="195" t="s">
        <v>100</v>
      </c>
      <c r="D58" s="195" t="s">
        <v>103</v>
      </c>
      <c r="E58" s="195" t="s">
        <v>109</v>
      </c>
      <c r="F58" s="206">
        <v>50000</v>
      </c>
      <c r="G58" s="261">
        <v>0</v>
      </c>
      <c r="H58" s="261">
        <v>0</v>
      </c>
      <c r="I58" s="236">
        <v>0</v>
      </c>
      <c r="J58" s="236">
        <v>0</v>
      </c>
      <c r="K58" s="236">
        <v>0</v>
      </c>
      <c r="L58" s="236">
        <v>0</v>
      </c>
      <c r="M58" s="236">
        <v>0</v>
      </c>
      <c r="N58" s="261">
        <v>0</v>
      </c>
      <c r="O58" s="261">
        <v>0</v>
      </c>
      <c r="P58" s="261">
        <v>0</v>
      </c>
      <c r="Q58" s="261">
        <v>0</v>
      </c>
      <c r="R58" s="261">
        <f>36+5</f>
        <v>41</v>
      </c>
      <c r="S58" s="236">
        <v>32</v>
      </c>
      <c r="T58" s="236">
        <v>44</v>
      </c>
      <c r="U58" s="236">
        <v>0</v>
      </c>
      <c r="V58" s="236">
        <v>0</v>
      </c>
      <c r="W58" s="367"/>
    </row>
    <row r="59" spans="1:23" x14ac:dyDescent="0.35">
      <c r="A59" s="197" t="s">
        <v>377</v>
      </c>
      <c r="B59" s="198" t="s">
        <v>378</v>
      </c>
      <c r="C59" s="198" t="s">
        <v>100</v>
      </c>
      <c r="D59" s="198" t="s">
        <v>103</v>
      </c>
      <c r="E59" s="198" t="s">
        <v>109</v>
      </c>
      <c r="F59" s="206">
        <v>50000</v>
      </c>
      <c r="G59" s="260">
        <v>0</v>
      </c>
      <c r="H59" s="260">
        <v>0</v>
      </c>
      <c r="I59" s="238">
        <v>0</v>
      </c>
      <c r="J59" s="238">
        <v>0</v>
      </c>
      <c r="K59" s="238">
        <v>0</v>
      </c>
      <c r="L59" s="238">
        <v>0</v>
      </c>
      <c r="M59" s="238">
        <v>0</v>
      </c>
      <c r="N59" s="260">
        <v>0</v>
      </c>
      <c r="O59" s="260">
        <v>0</v>
      </c>
      <c r="P59" s="260">
        <v>0</v>
      </c>
      <c r="Q59" s="260">
        <v>0</v>
      </c>
      <c r="R59" s="260">
        <f>30+6</f>
        <v>36</v>
      </c>
      <c r="S59" s="238">
        <v>39</v>
      </c>
      <c r="T59" s="238">
        <v>49</v>
      </c>
      <c r="U59" s="238">
        <v>0</v>
      </c>
      <c r="V59" s="238">
        <v>0</v>
      </c>
      <c r="W59" s="368"/>
    </row>
    <row r="60" spans="1:23" x14ac:dyDescent="0.35">
      <c r="A60" s="194" t="s">
        <v>379</v>
      </c>
      <c r="B60" s="195" t="s">
        <v>380</v>
      </c>
      <c r="C60" s="195" t="s">
        <v>100</v>
      </c>
      <c r="D60" s="195" t="s">
        <v>103</v>
      </c>
      <c r="E60" s="195" t="s">
        <v>109</v>
      </c>
      <c r="F60" s="206">
        <v>50000</v>
      </c>
      <c r="G60" s="261">
        <v>0</v>
      </c>
      <c r="H60" s="261">
        <v>0</v>
      </c>
      <c r="I60" s="236">
        <v>0</v>
      </c>
      <c r="J60" s="236">
        <v>0</v>
      </c>
      <c r="K60" s="236">
        <v>0</v>
      </c>
      <c r="L60" s="236">
        <v>0</v>
      </c>
      <c r="M60" s="236">
        <v>0</v>
      </c>
      <c r="N60" s="261">
        <v>0</v>
      </c>
      <c r="O60" s="261">
        <v>0</v>
      </c>
      <c r="P60" s="261">
        <v>0</v>
      </c>
      <c r="Q60" s="261">
        <v>0</v>
      </c>
      <c r="R60" s="261">
        <f>55+28</f>
        <v>83</v>
      </c>
      <c r="S60" s="236">
        <v>88</v>
      </c>
      <c r="T60" s="236">
        <v>77</v>
      </c>
      <c r="U60" s="236">
        <v>0</v>
      </c>
      <c r="V60" s="236">
        <v>0</v>
      </c>
      <c r="W60" s="367"/>
    </row>
    <row r="61" spans="1:23" x14ac:dyDescent="0.35">
      <c r="A61" s="197" t="s">
        <v>381</v>
      </c>
      <c r="B61" s="198" t="s">
        <v>382</v>
      </c>
      <c r="C61" s="198" t="s">
        <v>100</v>
      </c>
      <c r="D61" s="198" t="s">
        <v>103</v>
      </c>
      <c r="E61" s="198" t="s">
        <v>109</v>
      </c>
      <c r="F61" s="206">
        <v>50000</v>
      </c>
      <c r="G61" s="260">
        <v>0</v>
      </c>
      <c r="H61" s="260">
        <v>0</v>
      </c>
      <c r="I61" s="238">
        <v>0</v>
      </c>
      <c r="J61" s="238">
        <v>0</v>
      </c>
      <c r="K61" s="238">
        <v>0</v>
      </c>
      <c r="L61" s="238">
        <v>0</v>
      </c>
      <c r="M61" s="238">
        <v>0</v>
      </c>
      <c r="N61" s="260">
        <v>0</v>
      </c>
      <c r="O61" s="260">
        <v>0</v>
      </c>
      <c r="P61" s="260">
        <v>0</v>
      </c>
      <c r="Q61" s="260">
        <v>0</v>
      </c>
      <c r="R61" s="260">
        <f>32+20</f>
        <v>52</v>
      </c>
      <c r="S61" s="238">
        <v>42</v>
      </c>
      <c r="T61" s="238">
        <v>48</v>
      </c>
      <c r="U61" s="238">
        <v>0</v>
      </c>
      <c r="V61" s="238">
        <v>0</v>
      </c>
      <c r="W61" s="368"/>
    </row>
    <row r="62" spans="1:23" x14ac:dyDescent="0.35">
      <c r="A62" s="263" t="s">
        <v>234</v>
      </c>
      <c r="B62" s="205" t="s">
        <v>235</v>
      </c>
      <c r="C62" s="205" t="s">
        <v>100</v>
      </c>
      <c r="D62" s="205" t="s">
        <v>103</v>
      </c>
      <c r="E62" s="205" t="s">
        <v>109</v>
      </c>
      <c r="F62" s="206">
        <v>17000</v>
      </c>
      <c r="G62" s="261">
        <v>0</v>
      </c>
      <c r="H62" s="261">
        <v>0</v>
      </c>
      <c r="I62" s="236">
        <v>0</v>
      </c>
      <c r="J62" s="236">
        <v>0</v>
      </c>
      <c r="K62" s="236">
        <v>0</v>
      </c>
      <c r="L62" s="236">
        <v>0</v>
      </c>
      <c r="M62" s="236">
        <v>49</v>
      </c>
      <c r="N62" s="261">
        <v>0</v>
      </c>
      <c r="O62" s="261">
        <v>0</v>
      </c>
      <c r="P62" s="261">
        <v>0</v>
      </c>
      <c r="Q62" s="261">
        <v>0</v>
      </c>
      <c r="R62" s="261">
        <v>0</v>
      </c>
      <c r="S62" s="236">
        <v>0</v>
      </c>
      <c r="T62" s="236">
        <v>0</v>
      </c>
      <c r="U62" s="236">
        <v>0</v>
      </c>
      <c r="V62" s="236">
        <v>0</v>
      </c>
      <c r="W62" s="367"/>
    </row>
    <row r="63" spans="1:23" x14ac:dyDescent="0.35">
      <c r="A63" s="262" t="s">
        <v>260</v>
      </c>
      <c r="B63" s="207" t="s">
        <v>262</v>
      </c>
      <c r="C63" s="207" t="s">
        <v>100</v>
      </c>
      <c r="D63" s="207" t="s">
        <v>103</v>
      </c>
      <c r="E63" s="207" t="s">
        <v>109</v>
      </c>
      <c r="F63" s="206">
        <v>139000</v>
      </c>
      <c r="G63" s="260">
        <v>0</v>
      </c>
      <c r="H63" s="260">
        <v>0</v>
      </c>
      <c r="I63" s="238">
        <v>0</v>
      </c>
      <c r="J63" s="238">
        <v>0</v>
      </c>
      <c r="K63" s="238">
        <v>0</v>
      </c>
      <c r="L63" s="238">
        <v>0</v>
      </c>
      <c r="M63" s="238">
        <v>0</v>
      </c>
      <c r="N63" s="260">
        <v>0</v>
      </c>
      <c r="O63" s="260">
        <v>91</v>
      </c>
      <c r="P63" s="260">
        <v>0</v>
      </c>
      <c r="Q63" s="260">
        <v>0</v>
      </c>
      <c r="R63" s="260">
        <v>0</v>
      </c>
      <c r="S63" s="238">
        <v>0</v>
      </c>
      <c r="T63" s="238">
        <v>0</v>
      </c>
      <c r="U63" s="238">
        <v>0</v>
      </c>
      <c r="V63" s="238">
        <v>0</v>
      </c>
      <c r="W63" s="368"/>
    </row>
    <row r="64" spans="1:23" x14ac:dyDescent="0.35">
      <c r="A64" s="263" t="s">
        <v>261</v>
      </c>
      <c r="B64" s="205" t="s">
        <v>263</v>
      </c>
      <c r="C64" s="205" t="s">
        <v>100</v>
      </c>
      <c r="D64" s="205" t="s">
        <v>103</v>
      </c>
      <c r="E64" s="205" t="s">
        <v>109</v>
      </c>
      <c r="F64" s="206">
        <v>209000</v>
      </c>
      <c r="G64" s="261">
        <v>0</v>
      </c>
      <c r="H64" s="261">
        <v>0</v>
      </c>
      <c r="I64" s="236">
        <v>0</v>
      </c>
      <c r="J64" s="236">
        <v>0</v>
      </c>
      <c r="K64" s="236">
        <v>0</v>
      </c>
      <c r="L64" s="236">
        <v>0</v>
      </c>
      <c r="M64" s="236">
        <v>0</v>
      </c>
      <c r="N64" s="261">
        <v>0</v>
      </c>
      <c r="O64" s="261">
        <v>14</v>
      </c>
      <c r="P64" s="261">
        <v>0</v>
      </c>
      <c r="Q64" s="261">
        <v>0</v>
      </c>
      <c r="R64" s="261">
        <v>0</v>
      </c>
      <c r="S64" s="236">
        <v>0</v>
      </c>
      <c r="T64" s="236">
        <v>0</v>
      </c>
      <c r="U64" s="236">
        <v>0</v>
      </c>
      <c r="V64" s="236">
        <v>0</v>
      </c>
      <c r="W64" s="367"/>
    </row>
    <row r="65" spans="1:24" x14ac:dyDescent="0.35">
      <c r="A65" s="262" t="s">
        <v>238</v>
      </c>
      <c r="B65" s="207" t="s">
        <v>239</v>
      </c>
      <c r="C65" s="207" t="s">
        <v>100</v>
      </c>
      <c r="D65" s="207" t="s">
        <v>163</v>
      </c>
      <c r="E65" s="207" t="s">
        <v>109</v>
      </c>
      <c r="F65" s="206">
        <v>0</v>
      </c>
      <c r="G65" s="260">
        <v>0</v>
      </c>
      <c r="H65" s="260">
        <v>0</v>
      </c>
      <c r="I65" s="238">
        <v>0</v>
      </c>
      <c r="J65" s="238">
        <v>0</v>
      </c>
      <c r="K65" s="238">
        <v>0</v>
      </c>
      <c r="L65" s="238">
        <v>0</v>
      </c>
      <c r="M65" s="238">
        <v>0</v>
      </c>
      <c r="N65" s="260">
        <v>4</v>
      </c>
      <c r="O65" s="260">
        <v>37</v>
      </c>
      <c r="P65" s="260">
        <v>9</v>
      </c>
      <c r="Q65" s="260">
        <v>0</v>
      </c>
      <c r="R65" s="260">
        <v>0</v>
      </c>
      <c r="S65" s="238">
        <v>0</v>
      </c>
      <c r="T65" s="238">
        <v>0</v>
      </c>
      <c r="U65" s="238">
        <v>0</v>
      </c>
      <c r="V65" s="238">
        <v>0</v>
      </c>
      <c r="W65" s="368"/>
    </row>
    <row r="66" spans="1:24" x14ac:dyDescent="0.35">
      <c r="A66" s="208" t="s">
        <v>264</v>
      </c>
      <c r="B66" s="205" t="s">
        <v>265</v>
      </c>
      <c r="C66" s="205" t="s">
        <v>100</v>
      </c>
      <c r="D66" s="205" t="s">
        <v>163</v>
      </c>
      <c r="E66" s="205" t="s">
        <v>109</v>
      </c>
      <c r="F66" s="206">
        <v>0</v>
      </c>
      <c r="G66" s="261">
        <v>0</v>
      </c>
      <c r="H66" s="261">
        <v>0</v>
      </c>
      <c r="I66" s="236">
        <v>0</v>
      </c>
      <c r="J66" s="236">
        <v>0</v>
      </c>
      <c r="K66" s="236">
        <v>0</v>
      </c>
      <c r="L66" s="236">
        <v>0</v>
      </c>
      <c r="M66" s="236">
        <v>0</v>
      </c>
      <c r="N66" s="261">
        <v>0</v>
      </c>
      <c r="O66" s="261">
        <v>77</v>
      </c>
      <c r="P66" s="261">
        <v>48</v>
      </c>
      <c r="Q66" s="261">
        <v>2</v>
      </c>
      <c r="R66" s="261">
        <v>0</v>
      </c>
      <c r="S66" s="236">
        <v>0</v>
      </c>
      <c r="T66" s="236">
        <v>0</v>
      </c>
      <c r="U66" s="236">
        <v>0</v>
      </c>
      <c r="V66" s="236">
        <v>0</v>
      </c>
      <c r="W66" s="367"/>
    </row>
    <row r="67" spans="1:24" x14ac:dyDescent="0.35">
      <c r="A67" s="209" t="s">
        <v>277</v>
      </c>
      <c r="B67" s="207" t="s">
        <v>278</v>
      </c>
      <c r="C67" s="207" t="s">
        <v>100</v>
      </c>
      <c r="D67" s="207" t="s">
        <v>103</v>
      </c>
      <c r="E67" s="207" t="s">
        <v>109</v>
      </c>
      <c r="F67" s="206">
        <v>148000</v>
      </c>
      <c r="G67" s="260">
        <v>0</v>
      </c>
      <c r="H67" s="260">
        <v>0</v>
      </c>
      <c r="I67" s="238">
        <v>0</v>
      </c>
      <c r="J67" s="238">
        <v>0</v>
      </c>
      <c r="K67" s="238">
        <v>0</v>
      </c>
      <c r="L67" s="238">
        <v>0</v>
      </c>
      <c r="M67" s="238">
        <v>0</v>
      </c>
      <c r="N67" s="260">
        <v>0</v>
      </c>
      <c r="O67" s="260">
        <v>0</v>
      </c>
      <c r="P67" s="260">
        <v>41</v>
      </c>
      <c r="Q67" s="260">
        <v>24</v>
      </c>
      <c r="R67" s="260">
        <v>18</v>
      </c>
      <c r="S67" s="238">
        <v>44</v>
      </c>
      <c r="T67" s="238">
        <v>2</v>
      </c>
      <c r="U67" s="238">
        <v>0</v>
      </c>
      <c r="V67" s="238">
        <v>0</v>
      </c>
      <c r="W67" s="368"/>
    </row>
    <row r="68" spans="1:24" x14ac:dyDescent="0.35">
      <c r="A68" s="208" t="s">
        <v>275</v>
      </c>
      <c r="B68" s="205" t="s">
        <v>276</v>
      </c>
      <c r="C68" s="205" t="s">
        <v>100</v>
      </c>
      <c r="D68" s="205" t="s">
        <v>163</v>
      </c>
      <c r="E68" s="205" t="s">
        <v>109</v>
      </c>
      <c r="F68" s="206">
        <v>0</v>
      </c>
      <c r="G68" s="261">
        <v>0</v>
      </c>
      <c r="H68" s="261">
        <v>0</v>
      </c>
      <c r="I68" s="236">
        <v>0</v>
      </c>
      <c r="J68" s="236">
        <v>0</v>
      </c>
      <c r="K68" s="236">
        <v>0</v>
      </c>
      <c r="L68" s="236">
        <v>0</v>
      </c>
      <c r="M68" s="236">
        <v>0</v>
      </c>
      <c r="N68" s="261">
        <v>0</v>
      </c>
      <c r="O68" s="261">
        <v>0</v>
      </c>
      <c r="P68" s="261">
        <v>1</v>
      </c>
      <c r="Q68" s="261">
        <v>5</v>
      </c>
      <c r="R68" s="261">
        <v>0</v>
      </c>
      <c r="S68" s="236">
        <v>0</v>
      </c>
      <c r="T68" s="236">
        <v>0</v>
      </c>
      <c r="U68" s="236">
        <v>0</v>
      </c>
      <c r="V68" s="236">
        <v>0</v>
      </c>
      <c r="W68" s="367"/>
    </row>
    <row r="69" spans="1:24" x14ac:dyDescent="0.35">
      <c r="A69" s="197" t="s">
        <v>275</v>
      </c>
      <c r="B69" s="198" t="s">
        <v>384</v>
      </c>
      <c r="C69" s="198" t="s">
        <v>100</v>
      </c>
      <c r="D69" s="198" t="s">
        <v>163</v>
      </c>
      <c r="E69" s="198" t="s">
        <v>109</v>
      </c>
      <c r="F69" s="165">
        <v>0</v>
      </c>
      <c r="G69" s="260">
        <v>0</v>
      </c>
      <c r="H69" s="260">
        <v>0</v>
      </c>
      <c r="I69" s="238">
        <v>0</v>
      </c>
      <c r="J69" s="238">
        <v>0</v>
      </c>
      <c r="K69" s="238">
        <v>0</v>
      </c>
      <c r="L69" s="238">
        <v>0</v>
      </c>
      <c r="M69" s="238">
        <v>0</v>
      </c>
      <c r="N69" s="260">
        <v>0</v>
      </c>
      <c r="O69" s="260">
        <v>0</v>
      </c>
      <c r="P69" s="260">
        <v>0</v>
      </c>
      <c r="Q69" s="260">
        <v>0</v>
      </c>
      <c r="R69" s="260">
        <v>5</v>
      </c>
      <c r="S69" s="238">
        <v>0</v>
      </c>
      <c r="T69" s="238">
        <v>0</v>
      </c>
      <c r="U69" s="238">
        <v>1</v>
      </c>
      <c r="V69" s="238">
        <v>0</v>
      </c>
      <c r="W69" s="368"/>
    </row>
    <row r="70" spans="1:24" x14ac:dyDescent="0.35">
      <c r="A70" s="194" t="s">
        <v>275</v>
      </c>
      <c r="B70" s="195" t="s">
        <v>385</v>
      </c>
      <c r="C70" s="195" t="s">
        <v>100</v>
      </c>
      <c r="D70" s="195" t="s">
        <v>163</v>
      </c>
      <c r="E70" s="195" t="s">
        <v>109</v>
      </c>
      <c r="F70" s="165">
        <v>0</v>
      </c>
      <c r="G70" s="261">
        <v>0</v>
      </c>
      <c r="H70" s="261">
        <v>0</v>
      </c>
      <c r="I70" s="236">
        <v>0</v>
      </c>
      <c r="J70" s="236">
        <v>0</v>
      </c>
      <c r="K70" s="236">
        <v>0</v>
      </c>
      <c r="L70" s="236">
        <v>0</v>
      </c>
      <c r="M70" s="236">
        <v>0</v>
      </c>
      <c r="N70" s="261">
        <v>0</v>
      </c>
      <c r="O70" s="261">
        <v>0</v>
      </c>
      <c r="P70" s="261">
        <v>0</v>
      </c>
      <c r="Q70" s="261">
        <v>0</v>
      </c>
      <c r="R70" s="261">
        <v>2</v>
      </c>
      <c r="S70" s="236">
        <v>0</v>
      </c>
      <c r="T70" s="236">
        <v>0</v>
      </c>
      <c r="U70" s="236">
        <v>0</v>
      </c>
      <c r="V70" s="236">
        <v>0</v>
      </c>
      <c r="W70" s="367"/>
    </row>
    <row r="71" spans="1:24" ht="15.5" x14ac:dyDescent="0.35">
      <c r="A71" s="264" t="s">
        <v>171</v>
      </c>
      <c r="B71" s="207" t="s">
        <v>172</v>
      </c>
      <c r="C71" s="207" t="s">
        <v>100</v>
      </c>
      <c r="D71" s="207" t="s">
        <v>103</v>
      </c>
      <c r="E71" s="207" t="s">
        <v>109</v>
      </c>
      <c r="F71" s="206">
        <v>35000</v>
      </c>
      <c r="G71" s="260">
        <v>0</v>
      </c>
      <c r="H71" s="260">
        <v>0</v>
      </c>
      <c r="I71" s="238">
        <v>12</v>
      </c>
      <c r="J71" s="238">
        <v>8</v>
      </c>
      <c r="K71" s="238">
        <v>12</v>
      </c>
      <c r="L71" s="238">
        <v>24</v>
      </c>
      <c r="M71" s="238">
        <v>14</v>
      </c>
      <c r="N71" s="260">
        <v>8</v>
      </c>
      <c r="O71" s="260">
        <v>10</v>
      </c>
      <c r="P71" s="260">
        <v>7</v>
      </c>
      <c r="Q71" s="260">
        <v>5</v>
      </c>
      <c r="R71" s="260">
        <v>3</v>
      </c>
      <c r="S71" s="238">
        <v>3</v>
      </c>
      <c r="T71" s="238">
        <v>5</v>
      </c>
      <c r="U71" s="238">
        <v>5</v>
      </c>
      <c r="V71" s="238">
        <v>5</v>
      </c>
      <c r="W71" s="357">
        <v>6</v>
      </c>
      <c r="X71" s="84">
        <v>13</v>
      </c>
    </row>
    <row r="72" spans="1:24" ht="15.5" x14ac:dyDescent="0.35">
      <c r="A72" s="263" t="s">
        <v>222</v>
      </c>
      <c r="B72" s="205" t="s">
        <v>223</v>
      </c>
      <c r="C72" s="205" t="s">
        <v>100</v>
      </c>
      <c r="D72" s="205" t="s">
        <v>103</v>
      </c>
      <c r="E72" s="205" t="s">
        <v>109</v>
      </c>
      <c r="F72" s="206">
        <v>35000</v>
      </c>
      <c r="G72" s="261">
        <v>0</v>
      </c>
      <c r="H72" s="261">
        <v>0</v>
      </c>
      <c r="I72" s="236">
        <v>0</v>
      </c>
      <c r="J72" s="236">
        <v>0</v>
      </c>
      <c r="K72" s="236">
        <v>40</v>
      </c>
      <c r="L72" s="236">
        <v>31</v>
      </c>
      <c r="M72" s="236">
        <v>19</v>
      </c>
      <c r="N72" s="261">
        <v>19</v>
      </c>
      <c r="O72" s="261">
        <v>9</v>
      </c>
      <c r="P72" s="261">
        <v>16</v>
      </c>
      <c r="Q72" s="261">
        <v>11</v>
      </c>
      <c r="R72" s="261">
        <v>10</v>
      </c>
      <c r="S72" s="236">
        <v>12</v>
      </c>
      <c r="T72" s="236">
        <v>17</v>
      </c>
      <c r="U72" s="236">
        <v>10</v>
      </c>
      <c r="V72" s="236">
        <v>12</v>
      </c>
      <c r="W72" s="356">
        <v>5</v>
      </c>
      <c r="X72" s="84">
        <v>23</v>
      </c>
    </row>
    <row r="73" spans="1:24" ht="15.5" x14ac:dyDescent="0.35">
      <c r="A73" s="209" t="s">
        <v>268</v>
      </c>
      <c r="B73" s="207" t="s">
        <v>272</v>
      </c>
      <c r="C73" s="207" t="s">
        <v>100</v>
      </c>
      <c r="D73" s="207" t="s">
        <v>103</v>
      </c>
      <c r="E73" s="207" t="s">
        <v>109</v>
      </c>
      <c r="F73" s="204">
        <v>29000</v>
      </c>
      <c r="G73" s="260">
        <v>0</v>
      </c>
      <c r="H73" s="260">
        <v>0</v>
      </c>
      <c r="I73" s="238">
        <v>0</v>
      </c>
      <c r="J73" s="238">
        <v>0</v>
      </c>
      <c r="K73" s="238">
        <v>0</v>
      </c>
      <c r="L73" s="238">
        <v>0</v>
      </c>
      <c r="M73" s="238">
        <v>0</v>
      </c>
      <c r="N73" s="260">
        <v>0</v>
      </c>
      <c r="O73" s="260">
        <v>0</v>
      </c>
      <c r="P73" s="260">
        <v>0</v>
      </c>
      <c r="Q73" s="260">
        <v>0</v>
      </c>
      <c r="R73" s="260">
        <v>1</v>
      </c>
      <c r="S73" s="238">
        <v>2</v>
      </c>
      <c r="T73" s="238">
        <v>0</v>
      </c>
      <c r="U73" s="238">
        <v>0</v>
      </c>
      <c r="V73" s="238">
        <v>0</v>
      </c>
      <c r="W73" s="368"/>
    </row>
    <row r="74" spans="1:24" x14ac:dyDescent="0.35">
      <c r="A74" s="208" t="s">
        <v>236</v>
      </c>
      <c r="B74" s="205" t="s">
        <v>235</v>
      </c>
      <c r="C74" s="205" t="s">
        <v>100</v>
      </c>
      <c r="D74" s="205" t="s">
        <v>103</v>
      </c>
      <c r="E74" s="205" t="s">
        <v>109</v>
      </c>
      <c r="F74" s="206">
        <v>17000</v>
      </c>
      <c r="G74" s="261">
        <v>0</v>
      </c>
      <c r="H74" s="261">
        <v>0</v>
      </c>
      <c r="I74" s="236">
        <v>0</v>
      </c>
      <c r="J74" s="236">
        <v>0</v>
      </c>
      <c r="K74" s="236">
        <v>0</v>
      </c>
      <c r="L74" s="236">
        <v>0</v>
      </c>
      <c r="M74" s="236">
        <v>19</v>
      </c>
      <c r="N74" s="261">
        <v>0</v>
      </c>
      <c r="O74" s="261">
        <v>0</v>
      </c>
      <c r="P74" s="261">
        <v>0</v>
      </c>
      <c r="Q74" s="261">
        <v>0</v>
      </c>
      <c r="R74" s="261">
        <v>0</v>
      </c>
      <c r="S74" s="236">
        <v>0</v>
      </c>
      <c r="T74" s="236">
        <v>0</v>
      </c>
      <c r="U74" s="236">
        <v>0</v>
      </c>
      <c r="V74" s="236">
        <v>0</v>
      </c>
      <c r="W74" s="367"/>
    </row>
    <row r="75" spans="1:24" ht="15.5" x14ac:dyDescent="0.35">
      <c r="A75" s="262" t="s">
        <v>266</v>
      </c>
      <c r="B75" s="207" t="s">
        <v>239</v>
      </c>
      <c r="C75" s="207" t="s">
        <v>100</v>
      </c>
      <c r="D75" s="207" t="s">
        <v>163</v>
      </c>
      <c r="E75" s="207" t="s">
        <v>109</v>
      </c>
      <c r="F75" s="204">
        <v>0</v>
      </c>
      <c r="G75" s="260">
        <v>0</v>
      </c>
      <c r="H75" s="260">
        <v>0</v>
      </c>
      <c r="I75" s="238">
        <v>0</v>
      </c>
      <c r="J75" s="238">
        <v>0</v>
      </c>
      <c r="K75" s="238">
        <v>0</v>
      </c>
      <c r="L75" s="238">
        <v>0</v>
      </c>
      <c r="M75" s="238">
        <v>0</v>
      </c>
      <c r="N75" s="260">
        <v>0</v>
      </c>
      <c r="O75" s="260">
        <v>1</v>
      </c>
      <c r="P75" s="260">
        <v>0</v>
      </c>
      <c r="Q75" s="260">
        <v>0</v>
      </c>
      <c r="R75" s="260">
        <v>0</v>
      </c>
      <c r="S75" s="238">
        <v>0</v>
      </c>
      <c r="T75" s="238">
        <v>0</v>
      </c>
      <c r="U75" s="238">
        <v>0</v>
      </c>
      <c r="V75" s="238">
        <v>0</v>
      </c>
      <c r="W75" s="368"/>
    </row>
    <row r="76" spans="1:24" ht="15.5" x14ac:dyDescent="0.35">
      <c r="A76" s="208" t="s">
        <v>267</v>
      </c>
      <c r="B76" s="205" t="s">
        <v>271</v>
      </c>
      <c r="C76" s="205" t="s">
        <v>100</v>
      </c>
      <c r="D76" s="205" t="s">
        <v>103</v>
      </c>
      <c r="E76" s="205" t="s">
        <v>109</v>
      </c>
      <c r="F76" s="204">
        <v>29000</v>
      </c>
      <c r="G76" s="261">
        <v>0</v>
      </c>
      <c r="H76" s="261">
        <v>0</v>
      </c>
      <c r="I76" s="236">
        <v>0</v>
      </c>
      <c r="J76" s="236">
        <v>0</v>
      </c>
      <c r="K76" s="236">
        <v>0</v>
      </c>
      <c r="L76" s="236">
        <v>0</v>
      </c>
      <c r="M76" s="236">
        <v>0</v>
      </c>
      <c r="N76" s="261">
        <v>0</v>
      </c>
      <c r="O76" s="261">
        <v>19</v>
      </c>
      <c r="P76" s="261">
        <v>1</v>
      </c>
      <c r="Q76" s="261">
        <v>0</v>
      </c>
      <c r="R76" s="261">
        <v>1</v>
      </c>
      <c r="S76" s="236">
        <v>1</v>
      </c>
      <c r="T76" s="236">
        <v>0</v>
      </c>
      <c r="U76" s="236">
        <v>0</v>
      </c>
      <c r="V76" s="236">
        <v>0</v>
      </c>
      <c r="W76" s="367"/>
    </row>
    <row r="77" spans="1:24" ht="15.5" x14ac:dyDescent="0.35">
      <c r="A77" s="209" t="s">
        <v>268</v>
      </c>
      <c r="B77" s="207" t="s">
        <v>272</v>
      </c>
      <c r="C77" s="207" t="s">
        <v>100</v>
      </c>
      <c r="D77" s="207" t="s">
        <v>103</v>
      </c>
      <c r="E77" s="207" t="s">
        <v>109</v>
      </c>
      <c r="F77" s="204">
        <v>29000</v>
      </c>
      <c r="G77" s="260">
        <v>0</v>
      </c>
      <c r="H77" s="260">
        <v>0</v>
      </c>
      <c r="I77" s="238">
        <v>0</v>
      </c>
      <c r="J77" s="238">
        <v>0</v>
      </c>
      <c r="K77" s="238">
        <v>0</v>
      </c>
      <c r="L77" s="238">
        <v>0</v>
      </c>
      <c r="M77" s="238">
        <v>0</v>
      </c>
      <c r="N77" s="260">
        <v>0</v>
      </c>
      <c r="O77" s="260">
        <v>68</v>
      </c>
      <c r="P77" s="260">
        <v>14</v>
      </c>
      <c r="Q77" s="260">
        <v>3</v>
      </c>
      <c r="R77" s="260">
        <v>1</v>
      </c>
      <c r="S77" s="238">
        <v>0</v>
      </c>
      <c r="T77" s="238">
        <v>0</v>
      </c>
      <c r="U77" s="238">
        <v>0</v>
      </c>
      <c r="V77" s="238">
        <v>0</v>
      </c>
      <c r="W77" s="443"/>
    </row>
    <row r="78" spans="1:24" ht="15.5" x14ac:dyDescent="0.35">
      <c r="A78" s="208" t="s">
        <v>269</v>
      </c>
      <c r="B78" s="205" t="s">
        <v>273</v>
      </c>
      <c r="C78" s="205" t="s">
        <v>100</v>
      </c>
      <c r="D78" s="205" t="s">
        <v>103</v>
      </c>
      <c r="E78" s="205" t="s">
        <v>109</v>
      </c>
      <c r="F78" s="204">
        <v>29000</v>
      </c>
      <c r="G78" s="261">
        <v>0</v>
      </c>
      <c r="H78" s="261">
        <v>0</v>
      </c>
      <c r="I78" s="236">
        <v>0</v>
      </c>
      <c r="J78" s="236">
        <v>0</v>
      </c>
      <c r="K78" s="236">
        <v>0</v>
      </c>
      <c r="L78" s="236">
        <v>0</v>
      </c>
      <c r="M78" s="236">
        <v>0</v>
      </c>
      <c r="N78" s="261">
        <v>0</v>
      </c>
      <c r="O78" s="261">
        <v>17</v>
      </c>
      <c r="P78" s="261">
        <v>2</v>
      </c>
      <c r="Q78" s="261">
        <v>1</v>
      </c>
      <c r="R78" s="261">
        <v>1</v>
      </c>
      <c r="S78" s="236">
        <v>0</v>
      </c>
      <c r="T78" s="236">
        <v>0</v>
      </c>
      <c r="U78" s="236">
        <v>0</v>
      </c>
      <c r="V78" s="236">
        <v>0</v>
      </c>
      <c r="W78" s="444"/>
    </row>
    <row r="79" spans="1:24" ht="15.5" x14ac:dyDescent="0.35">
      <c r="A79" s="209" t="s">
        <v>270</v>
      </c>
      <c r="B79" s="207" t="s">
        <v>274</v>
      </c>
      <c r="C79" s="207" t="s">
        <v>100</v>
      </c>
      <c r="D79" s="207" t="s">
        <v>103</v>
      </c>
      <c r="E79" s="207" t="s">
        <v>109</v>
      </c>
      <c r="F79" s="204">
        <v>29000</v>
      </c>
      <c r="G79" s="260">
        <v>0</v>
      </c>
      <c r="H79" s="260">
        <v>0</v>
      </c>
      <c r="I79" s="238">
        <v>0</v>
      </c>
      <c r="J79" s="238">
        <v>0</v>
      </c>
      <c r="K79" s="238">
        <v>0</v>
      </c>
      <c r="L79" s="238">
        <v>0</v>
      </c>
      <c r="M79" s="238">
        <v>0</v>
      </c>
      <c r="N79" s="260">
        <v>0</v>
      </c>
      <c r="O79" s="260">
        <v>7</v>
      </c>
      <c r="P79" s="260">
        <v>5</v>
      </c>
      <c r="Q79" s="260">
        <v>1</v>
      </c>
      <c r="R79" s="260">
        <v>0</v>
      </c>
      <c r="S79" s="238">
        <v>2</v>
      </c>
      <c r="T79" s="238">
        <v>0</v>
      </c>
      <c r="U79" s="238">
        <v>0</v>
      </c>
      <c r="V79" s="238">
        <v>0</v>
      </c>
      <c r="W79" s="443"/>
    </row>
    <row r="80" spans="1:24" ht="15.5" x14ac:dyDescent="0.35">
      <c r="A80" s="208" t="s">
        <v>419</v>
      </c>
      <c r="B80" s="205" t="s">
        <v>420</v>
      </c>
      <c r="C80" s="205" t="s">
        <v>99</v>
      </c>
      <c r="D80" s="205" t="s">
        <v>421</v>
      </c>
      <c r="E80" s="195" t="s">
        <v>109</v>
      </c>
      <c r="F80" s="204">
        <v>59000</v>
      </c>
      <c r="G80" s="261">
        <v>0</v>
      </c>
      <c r="H80" s="261">
        <v>0</v>
      </c>
      <c r="I80" s="236">
        <v>0</v>
      </c>
      <c r="J80" s="236">
        <v>0</v>
      </c>
      <c r="K80" s="236">
        <v>0</v>
      </c>
      <c r="L80" s="236">
        <v>0</v>
      </c>
      <c r="M80" s="236">
        <v>0</v>
      </c>
      <c r="N80" s="261">
        <v>0</v>
      </c>
      <c r="O80" s="261">
        <v>0</v>
      </c>
      <c r="P80" s="261">
        <v>0</v>
      </c>
      <c r="Q80" s="261">
        <v>0</v>
      </c>
      <c r="R80" s="261">
        <v>0</v>
      </c>
      <c r="S80" s="236">
        <v>0</v>
      </c>
      <c r="T80" s="236">
        <v>0</v>
      </c>
      <c r="U80" s="236">
        <v>28</v>
      </c>
      <c r="V80" s="445">
        <v>32</v>
      </c>
      <c r="W80" s="321">
        <v>21</v>
      </c>
      <c r="X80" s="84">
        <v>26</v>
      </c>
    </row>
    <row r="81" spans="1:51" ht="15.5" x14ac:dyDescent="0.35">
      <c r="A81" s="209" t="s">
        <v>423</v>
      </c>
      <c r="B81" s="207" t="s">
        <v>424</v>
      </c>
      <c r="C81" s="207" t="s">
        <v>99</v>
      </c>
      <c r="D81" s="207" t="s">
        <v>421</v>
      </c>
      <c r="E81" s="198" t="s">
        <v>109</v>
      </c>
      <c r="F81" s="204">
        <v>59000</v>
      </c>
      <c r="G81" s="260">
        <v>0</v>
      </c>
      <c r="H81" s="260">
        <v>0</v>
      </c>
      <c r="I81" s="238">
        <v>0</v>
      </c>
      <c r="J81" s="238">
        <v>0</v>
      </c>
      <c r="K81" s="238">
        <v>0</v>
      </c>
      <c r="L81" s="238">
        <v>0</v>
      </c>
      <c r="M81" s="238">
        <v>0</v>
      </c>
      <c r="N81" s="260">
        <v>0</v>
      </c>
      <c r="O81" s="260">
        <v>0</v>
      </c>
      <c r="P81" s="260">
        <v>0</v>
      </c>
      <c r="Q81" s="260">
        <v>0</v>
      </c>
      <c r="R81" s="260">
        <v>0</v>
      </c>
      <c r="S81" s="238">
        <v>0</v>
      </c>
      <c r="T81" s="238">
        <v>0</v>
      </c>
      <c r="U81" s="238">
        <v>31</v>
      </c>
      <c r="V81" s="446">
        <v>35</v>
      </c>
      <c r="W81" s="322">
        <v>31</v>
      </c>
      <c r="X81" s="84">
        <v>43</v>
      </c>
    </row>
    <row r="82" spans="1:51" ht="15.5" x14ac:dyDescent="0.35">
      <c r="A82" s="208" t="s">
        <v>425</v>
      </c>
      <c r="B82" s="205" t="s">
        <v>426</v>
      </c>
      <c r="C82" s="205" t="s">
        <v>99</v>
      </c>
      <c r="D82" s="205" t="s">
        <v>421</v>
      </c>
      <c r="E82" s="195" t="s">
        <v>109</v>
      </c>
      <c r="F82" s="204">
        <v>59000</v>
      </c>
      <c r="G82" s="261">
        <v>0</v>
      </c>
      <c r="H82" s="261">
        <v>0</v>
      </c>
      <c r="I82" s="236">
        <v>0</v>
      </c>
      <c r="J82" s="236">
        <v>0</v>
      </c>
      <c r="K82" s="236">
        <v>0</v>
      </c>
      <c r="L82" s="236">
        <v>0</v>
      </c>
      <c r="M82" s="236">
        <v>0</v>
      </c>
      <c r="N82" s="261">
        <v>0</v>
      </c>
      <c r="O82" s="261">
        <v>0</v>
      </c>
      <c r="P82" s="261">
        <v>0</v>
      </c>
      <c r="Q82" s="261">
        <v>0</v>
      </c>
      <c r="R82" s="261">
        <v>0</v>
      </c>
      <c r="S82" s="236">
        <v>0</v>
      </c>
      <c r="T82" s="236">
        <v>0</v>
      </c>
      <c r="U82" s="236">
        <v>11</v>
      </c>
      <c r="V82" s="445">
        <v>8</v>
      </c>
      <c r="W82" s="321">
        <v>5</v>
      </c>
      <c r="X82" s="84">
        <v>13</v>
      </c>
    </row>
    <row r="83" spans="1:51" ht="15.5" x14ac:dyDescent="0.35">
      <c r="A83" s="209" t="s">
        <v>427</v>
      </c>
      <c r="B83" s="207" t="s">
        <v>428</v>
      </c>
      <c r="C83" s="207" t="s">
        <v>99</v>
      </c>
      <c r="D83" s="207" t="s">
        <v>421</v>
      </c>
      <c r="E83" s="198" t="s">
        <v>109</v>
      </c>
      <c r="F83" s="204">
        <v>59000</v>
      </c>
      <c r="G83" s="260">
        <v>0</v>
      </c>
      <c r="H83" s="260">
        <v>0</v>
      </c>
      <c r="I83" s="238">
        <v>0</v>
      </c>
      <c r="J83" s="238">
        <v>0</v>
      </c>
      <c r="K83" s="238">
        <v>0</v>
      </c>
      <c r="L83" s="238">
        <v>0</v>
      </c>
      <c r="M83" s="238">
        <v>0</v>
      </c>
      <c r="N83" s="260">
        <v>0</v>
      </c>
      <c r="O83" s="260">
        <v>0</v>
      </c>
      <c r="P83" s="260">
        <v>0</v>
      </c>
      <c r="Q83" s="260">
        <v>0</v>
      </c>
      <c r="R83" s="260">
        <v>0</v>
      </c>
      <c r="S83" s="238">
        <v>0</v>
      </c>
      <c r="T83" s="238">
        <v>0</v>
      </c>
      <c r="U83" s="238">
        <v>10</v>
      </c>
      <c r="V83" s="446">
        <v>5</v>
      </c>
      <c r="W83" s="322">
        <v>7</v>
      </c>
      <c r="X83" s="84">
        <v>10</v>
      </c>
    </row>
    <row r="84" spans="1:51" ht="15.5" x14ac:dyDescent="0.35">
      <c r="A84" s="208" t="s">
        <v>429</v>
      </c>
      <c r="B84" s="205" t="s">
        <v>430</v>
      </c>
      <c r="C84" s="205" t="s">
        <v>99</v>
      </c>
      <c r="D84" s="205" t="s">
        <v>421</v>
      </c>
      <c r="E84" s="195" t="s">
        <v>109</v>
      </c>
      <c r="F84" s="204">
        <v>89000</v>
      </c>
      <c r="G84" s="261">
        <v>0</v>
      </c>
      <c r="H84" s="261">
        <v>0</v>
      </c>
      <c r="I84" s="236">
        <v>0</v>
      </c>
      <c r="J84" s="236">
        <v>0</v>
      </c>
      <c r="K84" s="236">
        <v>0</v>
      </c>
      <c r="L84" s="236">
        <v>0</v>
      </c>
      <c r="M84" s="236">
        <v>0</v>
      </c>
      <c r="N84" s="261">
        <v>0</v>
      </c>
      <c r="O84" s="261">
        <v>0</v>
      </c>
      <c r="P84" s="261">
        <v>0</v>
      </c>
      <c r="Q84" s="261">
        <v>0</v>
      </c>
      <c r="R84" s="261">
        <v>0</v>
      </c>
      <c r="S84" s="236">
        <v>0</v>
      </c>
      <c r="T84" s="236">
        <v>0</v>
      </c>
      <c r="U84" s="236">
        <v>32</v>
      </c>
      <c r="V84" s="445">
        <v>13</v>
      </c>
      <c r="W84" s="321">
        <v>13</v>
      </c>
      <c r="X84" s="84">
        <v>9</v>
      </c>
    </row>
    <row r="85" spans="1:51" ht="15.5" x14ac:dyDescent="0.35">
      <c r="A85" s="209" t="s">
        <v>431</v>
      </c>
      <c r="B85" s="207" t="s">
        <v>432</v>
      </c>
      <c r="C85" s="207" t="s">
        <v>99</v>
      </c>
      <c r="D85" s="207" t="s">
        <v>421</v>
      </c>
      <c r="E85" s="198" t="s">
        <v>109</v>
      </c>
      <c r="F85" s="204">
        <v>69000</v>
      </c>
      <c r="G85" s="260">
        <v>0</v>
      </c>
      <c r="H85" s="260">
        <v>0</v>
      </c>
      <c r="I85" s="238">
        <v>0</v>
      </c>
      <c r="J85" s="238">
        <v>0</v>
      </c>
      <c r="K85" s="238">
        <v>0</v>
      </c>
      <c r="L85" s="238">
        <v>0</v>
      </c>
      <c r="M85" s="238">
        <v>0</v>
      </c>
      <c r="N85" s="260">
        <v>0</v>
      </c>
      <c r="O85" s="260">
        <v>0</v>
      </c>
      <c r="P85" s="260">
        <v>0</v>
      </c>
      <c r="Q85" s="260">
        <v>0</v>
      </c>
      <c r="R85" s="260">
        <v>0</v>
      </c>
      <c r="S85" s="238">
        <v>0</v>
      </c>
      <c r="T85" s="238">
        <v>0</v>
      </c>
      <c r="U85" s="238">
        <v>33</v>
      </c>
      <c r="V85" s="446">
        <v>20</v>
      </c>
      <c r="W85" s="322">
        <v>27</v>
      </c>
      <c r="X85" s="84">
        <v>32</v>
      </c>
    </row>
    <row r="86" spans="1:51" ht="15.5" x14ac:dyDescent="0.35">
      <c r="A86" s="208" t="s">
        <v>433</v>
      </c>
      <c r="B86" s="205" t="s">
        <v>434</v>
      </c>
      <c r="C86" s="205" t="s">
        <v>99</v>
      </c>
      <c r="D86" s="205" t="s">
        <v>421</v>
      </c>
      <c r="E86" s="195" t="s">
        <v>109</v>
      </c>
      <c r="F86" s="204">
        <v>72000</v>
      </c>
      <c r="G86" s="261">
        <v>0</v>
      </c>
      <c r="H86" s="261">
        <v>0</v>
      </c>
      <c r="I86" s="236">
        <v>0</v>
      </c>
      <c r="J86" s="236">
        <v>0</v>
      </c>
      <c r="K86" s="236">
        <v>0</v>
      </c>
      <c r="L86" s="236">
        <v>0</v>
      </c>
      <c r="M86" s="236">
        <v>0</v>
      </c>
      <c r="N86" s="261">
        <v>0</v>
      </c>
      <c r="O86" s="261">
        <v>0</v>
      </c>
      <c r="P86" s="261">
        <v>0</v>
      </c>
      <c r="Q86" s="261">
        <v>0</v>
      </c>
      <c r="R86" s="261">
        <v>0</v>
      </c>
      <c r="S86" s="236">
        <v>0</v>
      </c>
      <c r="T86" s="236">
        <v>0</v>
      </c>
      <c r="U86" s="236">
        <v>16</v>
      </c>
      <c r="V86" s="445">
        <v>11</v>
      </c>
      <c r="W86" s="321">
        <v>6</v>
      </c>
      <c r="X86" s="84">
        <v>7</v>
      </c>
    </row>
    <row r="87" spans="1:51" ht="15.5" x14ac:dyDescent="0.35">
      <c r="A87" s="209" t="s">
        <v>435</v>
      </c>
      <c r="B87" s="207" t="s">
        <v>436</v>
      </c>
      <c r="C87" s="207" t="s">
        <v>99</v>
      </c>
      <c r="D87" s="207" t="s">
        <v>421</v>
      </c>
      <c r="E87" s="198" t="s">
        <v>109</v>
      </c>
      <c r="F87" s="204">
        <v>72000</v>
      </c>
      <c r="G87" s="260">
        <v>0</v>
      </c>
      <c r="H87" s="260">
        <v>0</v>
      </c>
      <c r="I87" s="238">
        <v>0</v>
      </c>
      <c r="J87" s="238">
        <v>0</v>
      </c>
      <c r="K87" s="238">
        <v>0</v>
      </c>
      <c r="L87" s="238">
        <v>0</v>
      </c>
      <c r="M87" s="238">
        <v>0</v>
      </c>
      <c r="N87" s="260">
        <v>0</v>
      </c>
      <c r="O87" s="260">
        <v>0</v>
      </c>
      <c r="P87" s="260">
        <v>0</v>
      </c>
      <c r="Q87" s="260">
        <v>0</v>
      </c>
      <c r="R87" s="260">
        <v>0</v>
      </c>
      <c r="S87" s="238">
        <v>0</v>
      </c>
      <c r="T87" s="238">
        <v>0</v>
      </c>
      <c r="U87" s="238">
        <v>17</v>
      </c>
      <c r="V87" s="446">
        <v>16</v>
      </c>
      <c r="W87" s="322">
        <v>12</v>
      </c>
      <c r="X87" s="84">
        <v>18</v>
      </c>
    </row>
    <row r="88" spans="1:51" ht="15.5" x14ac:dyDescent="0.35">
      <c r="A88" s="208" t="s">
        <v>409</v>
      </c>
      <c r="B88" s="205" t="s">
        <v>410</v>
      </c>
      <c r="C88" s="205" t="s">
        <v>100</v>
      </c>
      <c r="D88" s="205" t="s">
        <v>103</v>
      </c>
      <c r="E88" s="195" t="s">
        <v>109</v>
      </c>
      <c r="F88" s="204">
        <v>42481</v>
      </c>
      <c r="G88" s="261">
        <v>0</v>
      </c>
      <c r="H88" s="261">
        <v>0</v>
      </c>
      <c r="I88" s="236">
        <v>0</v>
      </c>
      <c r="J88" s="236">
        <v>0</v>
      </c>
      <c r="K88" s="236">
        <v>0</v>
      </c>
      <c r="L88" s="236">
        <v>0</v>
      </c>
      <c r="M88" s="236">
        <v>0</v>
      </c>
      <c r="N88" s="261">
        <v>0</v>
      </c>
      <c r="O88" s="261">
        <v>0</v>
      </c>
      <c r="P88" s="261">
        <v>0</v>
      </c>
      <c r="Q88" s="261">
        <v>0</v>
      </c>
      <c r="R88" s="261">
        <v>0</v>
      </c>
      <c r="S88" s="236">
        <v>16</v>
      </c>
      <c r="T88" s="236">
        <v>0</v>
      </c>
      <c r="U88" s="236">
        <v>1</v>
      </c>
      <c r="V88" s="236">
        <v>0</v>
      </c>
      <c r="W88" s="321">
        <v>10</v>
      </c>
      <c r="X88" s="84">
        <v>3</v>
      </c>
    </row>
    <row r="89" spans="1:51" ht="15.5" x14ac:dyDescent="0.35">
      <c r="A89" s="209" t="s">
        <v>411</v>
      </c>
      <c r="B89" s="207" t="s">
        <v>412</v>
      </c>
      <c r="C89" s="207" t="s">
        <v>100</v>
      </c>
      <c r="D89" s="207" t="s">
        <v>103</v>
      </c>
      <c r="E89" s="198" t="s">
        <v>109</v>
      </c>
      <c r="F89" s="204">
        <v>42481</v>
      </c>
      <c r="G89" s="260">
        <v>0</v>
      </c>
      <c r="H89" s="260">
        <v>0</v>
      </c>
      <c r="I89" s="238">
        <v>0</v>
      </c>
      <c r="J89" s="238">
        <v>0</v>
      </c>
      <c r="K89" s="238">
        <v>0</v>
      </c>
      <c r="L89" s="238">
        <v>0</v>
      </c>
      <c r="M89" s="238">
        <v>0</v>
      </c>
      <c r="N89" s="260">
        <v>0</v>
      </c>
      <c r="O89" s="260">
        <v>0</v>
      </c>
      <c r="P89" s="260">
        <v>0</v>
      </c>
      <c r="Q89" s="260">
        <v>0</v>
      </c>
      <c r="R89" s="260">
        <v>0</v>
      </c>
      <c r="S89" s="238">
        <v>36</v>
      </c>
      <c r="T89" s="238">
        <v>0</v>
      </c>
      <c r="U89" s="238">
        <v>0</v>
      </c>
      <c r="V89" s="238">
        <v>0</v>
      </c>
      <c r="W89" s="322">
        <v>11</v>
      </c>
      <c r="X89" s="84">
        <v>12</v>
      </c>
    </row>
    <row r="90" spans="1:51" ht="15.5" x14ac:dyDescent="0.35">
      <c r="A90" s="208" t="s">
        <v>411</v>
      </c>
      <c r="B90" s="205" t="s">
        <v>412</v>
      </c>
      <c r="C90" s="205" t="s">
        <v>100</v>
      </c>
      <c r="D90" s="205" t="s">
        <v>103</v>
      </c>
      <c r="E90" s="195" t="s">
        <v>109</v>
      </c>
      <c r="F90" s="204">
        <v>42480</v>
      </c>
      <c r="G90" s="261">
        <v>0</v>
      </c>
      <c r="H90" s="261">
        <v>0</v>
      </c>
      <c r="I90" s="236">
        <v>0</v>
      </c>
      <c r="J90" s="236">
        <v>0</v>
      </c>
      <c r="K90" s="236">
        <v>0</v>
      </c>
      <c r="L90" s="236">
        <v>0</v>
      </c>
      <c r="M90" s="236">
        <v>0</v>
      </c>
      <c r="N90" s="261">
        <v>0</v>
      </c>
      <c r="O90" s="261">
        <v>0</v>
      </c>
      <c r="P90" s="261">
        <v>0</v>
      </c>
      <c r="Q90" s="261">
        <v>0</v>
      </c>
      <c r="R90" s="261">
        <v>0</v>
      </c>
      <c r="S90" s="236">
        <v>1</v>
      </c>
      <c r="T90" s="236">
        <v>0</v>
      </c>
      <c r="U90" s="236">
        <v>0</v>
      </c>
      <c r="V90" s="236">
        <v>0</v>
      </c>
      <c r="W90" s="444"/>
    </row>
    <row r="91" spans="1:51" ht="15.5" x14ac:dyDescent="0.35">
      <c r="A91" s="209" t="s">
        <v>413</v>
      </c>
      <c r="B91" s="207" t="s">
        <v>414</v>
      </c>
      <c r="C91" s="207" t="s">
        <v>100</v>
      </c>
      <c r="D91" s="207" t="s">
        <v>103</v>
      </c>
      <c r="E91" s="198" t="s">
        <v>109</v>
      </c>
      <c r="F91" s="204">
        <v>48428</v>
      </c>
      <c r="G91" s="260">
        <v>0</v>
      </c>
      <c r="H91" s="260">
        <v>0</v>
      </c>
      <c r="I91" s="238">
        <v>0</v>
      </c>
      <c r="J91" s="238">
        <v>0</v>
      </c>
      <c r="K91" s="238">
        <v>0</v>
      </c>
      <c r="L91" s="238">
        <v>0</v>
      </c>
      <c r="M91" s="238">
        <v>0</v>
      </c>
      <c r="N91" s="260">
        <v>0</v>
      </c>
      <c r="O91" s="260">
        <v>0</v>
      </c>
      <c r="P91" s="260">
        <v>0</v>
      </c>
      <c r="Q91" s="260">
        <v>0</v>
      </c>
      <c r="R91" s="260">
        <v>0</v>
      </c>
      <c r="S91" s="238">
        <v>61</v>
      </c>
      <c r="T91" s="238">
        <v>1</v>
      </c>
      <c r="U91" s="238">
        <v>0</v>
      </c>
      <c r="V91" s="238">
        <v>0</v>
      </c>
      <c r="W91" s="322">
        <v>30</v>
      </c>
      <c r="X91" s="84">
        <v>18</v>
      </c>
    </row>
    <row r="92" spans="1:51" ht="15.5" x14ac:dyDescent="0.35">
      <c r="A92" s="208" t="s">
        <v>459</v>
      </c>
      <c r="B92" s="205" t="s">
        <v>460</v>
      </c>
      <c r="C92" s="205" t="s">
        <v>100</v>
      </c>
      <c r="D92" s="205" t="s">
        <v>103</v>
      </c>
      <c r="E92" s="195" t="s">
        <v>109</v>
      </c>
      <c r="F92" s="204">
        <v>42481</v>
      </c>
      <c r="G92" s="261">
        <v>0</v>
      </c>
      <c r="H92" s="261">
        <v>0</v>
      </c>
      <c r="I92" s="236">
        <v>0</v>
      </c>
      <c r="J92" s="236">
        <v>0</v>
      </c>
      <c r="K92" s="261">
        <v>0</v>
      </c>
      <c r="L92" s="261">
        <v>0</v>
      </c>
      <c r="M92" s="261">
        <v>0</v>
      </c>
      <c r="N92" s="261">
        <v>0</v>
      </c>
      <c r="O92" s="261">
        <v>0</v>
      </c>
      <c r="P92" s="261">
        <v>0</v>
      </c>
      <c r="Q92" s="261">
        <v>0</v>
      </c>
      <c r="R92" s="261">
        <v>0</v>
      </c>
      <c r="S92" s="236">
        <v>0</v>
      </c>
      <c r="T92" s="236">
        <v>0</v>
      </c>
      <c r="U92" s="236">
        <v>24</v>
      </c>
      <c r="V92" s="236">
        <v>31</v>
      </c>
      <c r="W92" s="447">
        <v>42</v>
      </c>
      <c r="X92" s="84">
        <v>50</v>
      </c>
    </row>
    <row r="93" spans="1:51" ht="15.5" x14ac:dyDescent="0.35">
      <c r="A93" s="353" t="s">
        <v>526</v>
      </c>
      <c r="B93" s="256" t="s">
        <v>527</v>
      </c>
      <c r="C93" s="205"/>
      <c r="D93" s="205"/>
      <c r="E93" s="195"/>
      <c r="F93" s="204">
        <v>0</v>
      </c>
      <c r="G93" s="448"/>
      <c r="H93" s="448"/>
      <c r="I93" s="377"/>
      <c r="J93" s="377"/>
      <c r="K93" s="448"/>
      <c r="L93" s="448"/>
      <c r="M93" s="448"/>
      <c r="N93" s="448"/>
      <c r="O93" s="448"/>
      <c r="P93" s="448"/>
      <c r="Q93" s="448"/>
      <c r="R93" s="448"/>
      <c r="S93" s="377"/>
      <c r="T93" s="377"/>
      <c r="U93" s="377"/>
      <c r="V93" s="118"/>
      <c r="W93" s="449">
        <v>19</v>
      </c>
      <c r="X93" s="84">
        <v>6</v>
      </c>
      <c r="AY93" s="84">
        <v>6</v>
      </c>
    </row>
    <row r="94" spans="1:51" ht="15.5" x14ac:dyDescent="0.35">
      <c r="A94" s="335" t="s">
        <v>528</v>
      </c>
      <c r="B94" s="409" t="s">
        <v>529</v>
      </c>
      <c r="C94" s="245"/>
      <c r="D94" s="245"/>
      <c r="E94" s="211"/>
      <c r="F94" s="174">
        <v>0</v>
      </c>
      <c r="G94" s="246"/>
      <c r="H94" s="246"/>
      <c r="I94" s="213"/>
      <c r="J94" s="213"/>
      <c r="K94" s="246"/>
      <c r="L94" s="246"/>
      <c r="M94" s="246"/>
      <c r="N94" s="246"/>
      <c r="O94" s="246"/>
      <c r="P94" s="246"/>
      <c r="Q94" s="246"/>
      <c r="R94" s="246"/>
      <c r="S94" s="213"/>
      <c r="T94" s="213"/>
      <c r="U94" s="213"/>
      <c r="V94" s="409"/>
      <c r="W94" s="450">
        <v>20</v>
      </c>
      <c r="X94" s="84">
        <v>7</v>
      </c>
      <c r="AY94" s="84">
        <v>7</v>
      </c>
    </row>
    <row r="95" spans="1:51" x14ac:dyDescent="0.35">
      <c r="R95" s="8"/>
    </row>
    <row r="96" spans="1:51" x14ac:dyDescent="0.35">
      <c r="A96" s="141"/>
      <c r="B96" s="141"/>
      <c r="C96" s="141"/>
      <c r="D96" s="141"/>
      <c r="E96" s="141"/>
      <c r="F96" s="180"/>
      <c r="G96" s="181"/>
      <c r="H96" s="181"/>
      <c r="I96" s="181"/>
      <c r="J96" s="181"/>
      <c r="K96" s="181"/>
      <c r="L96" s="181"/>
      <c r="M96" s="181"/>
      <c r="N96" s="181"/>
      <c r="O96" s="181"/>
      <c r="P96" s="181"/>
      <c r="Q96" s="181"/>
      <c r="R96" s="110" t="s">
        <v>362</v>
      </c>
      <c r="S96" s="110" t="s">
        <v>363</v>
      </c>
      <c r="T96" s="110" t="s">
        <v>364</v>
      </c>
      <c r="U96" s="126" t="s">
        <v>453</v>
      </c>
      <c r="V96" s="146" t="s">
        <v>507</v>
      </c>
      <c r="W96" s="257" t="s">
        <v>524</v>
      </c>
      <c r="X96" s="146" t="s">
        <v>542</v>
      </c>
    </row>
    <row r="97" spans="1:53" x14ac:dyDescent="0.35">
      <c r="A97" s="62"/>
      <c r="B97" s="62"/>
      <c r="C97" s="62"/>
      <c r="D97" s="62"/>
      <c r="E97" s="62"/>
      <c r="F97" s="182" t="s">
        <v>386</v>
      </c>
      <c r="G97" s="128"/>
      <c r="H97" s="128"/>
      <c r="I97" s="128"/>
      <c r="J97" s="128"/>
      <c r="K97" s="128"/>
      <c r="L97" s="128"/>
      <c r="M97" s="128"/>
      <c r="N97" s="128"/>
      <c r="O97" s="128"/>
      <c r="P97" s="128"/>
      <c r="Q97" s="128"/>
      <c r="R97" s="118">
        <v>417</v>
      </c>
      <c r="S97" s="118">
        <v>492</v>
      </c>
      <c r="T97" s="118">
        <v>494</v>
      </c>
      <c r="U97" s="120">
        <v>409</v>
      </c>
      <c r="V97">
        <v>455</v>
      </c>
      <c r="W97">
        <v>472</v>
      </c>
      <c r="X97">
        <v>541</v>
      </c>
    </row>
    <row r="98" spans="1:53" x14ac:dyDescent="0.35">
      <c r="A98" s="62"/>
      <c r="B98" s="62"/>
      <c r="C98" s="62"/>
      <c r="D98" s="62"/>
      <c r="E98" s="62"/>
      <c r="F98" s="183" t="s">
        <v>387</v>
      </c>
      <c r="G98" s="65"/>
      <c r="H98" s="65"/>
      <c r="I98" s="65"/>
      <c r="J98" s="65"/>
      <c r="K98" s="65"/>
      <c r="L98" s="65"/>
      <c r="M98" s="65"/>
      <c r="N98" s="65"/>
      <c r="O98" s="65"/>
      <c r="P98" s="65"/>
      <c r="Q98" s="65"/>
      <c r="R98" s="184">
        <v>100089632</v>
      </c>
      <c r="S98" s="184">
        <v>108077898</v>
      </c>
      <c r="T98" s="184">
        <v>106337990</v>
      </c>
      <c r="U98" s="185">
        <v>90130519</v>
      </c>
      <c r="V98" s="63">
        <v>105215415</v>
      </c>
      <c r="W98" s="63">
        <v>104235879</v>
      </c>
      <c r="X98" s="63">
        <v>118279626</v>
      </c>
    </row>
    <row r="99" spans="1:53" x14ac:dyDescent="0.35">
      <c r="A99" s="500" t="s">
        <v>468</v>
      </c>
      <c r="B99" s="500"/>
      <c r="C99" s="500"/>
      <c r="D99" s="500"/>
      <c r="E99" s="500"/>
      <c r="F99" s="500"/>
      <c r="R99" s="90">
        <f>SUMPRODUCT(F72:F73, R72:R73)</f>
        <v>379000</v>
      </c>
      <c r="S99" s="90">
        <f>SUMPRODUCT(F72:F73, S72:S73)</f>
        <v>478000</v>
      </c>
      <c r="T99" s="90">
        <f>SUMPRODUCT(F72:F73, T72:T73)</f>
        <v>595000</v>
      </c>
      <c r="U99" s="90">
        <f>SUMPRODUCT(F72:F73, U72:U73)</f>
        <v>350000</v>
      </c>
      <c r="V99">
        <f>SUMPRODUCT(F72:F73, V72:V73)</f>
        <v>420000</v>
      </c>
      <c r="W99">
        <f>SUMPRODUCT(F72:F73, W72:W73)</f>
        <v>175000</v>
      </c>
      <c r="X99">
        <f>SUMPRODUCT(F72:F73, X72:X73)</f>
        <v>805000</v>
      </c>
    </row>
    <row r="100" spans="1:53" x14ac:dyDescent="0.35">
      <c r="A100" s="500" t="s">
        <v>469</v>
      </c>
      <c r="B100" s="500"/>
      <c r="C100" s="500"/>
      <c r="D100" s="500"/>
      <c r="E100" s="500"/>
      <c r="F100" s="500"/>
      <c r="R100" s="90"/>
      <c r="S100" s="90">
        <f>SUMPRODUCT(F88:F92, S88:S92)</f>
        <v>5205600</v>
      </c>
      <c r="T100" s="90">
        <f>SUMPRODUCT(F88:F92, T88:T92)</f>
        <v>48428</v>
      </c>
      <c r="U100" s="90">
        <f>SUMPRODUCT(F88:F92, U88:U92)</f>
        <v>1062025</v>
      </c>
      <c r="V100">
        <f>SUMPRODUCT(F88:F92, V88:V92)</f>
        <v>1316911</v>
      </c>
      <c r="W100">
        <f>SUMPRODUCT(F88:F92, W88:W92)</f>
        <v>4129143</v>
      </c>
      <c r="X100">
        <f>SUMPRODUCT(F88:F92, X88:X92)</f>
        <v>3632969</v>
      </c>
    </row>
    <row r="101" spans="1:53" x14ac:dyDescent="0.35">
      <c r="A101" s="502" t="s">
        <v>470</v>
      </c>
      <c r="B101" s="502"/>
      <c r="C101" s="502"/>
      <c r="D101" s="502"/>
      <c r="E101" s="502"/>
      <c r="F101" s="502"/>
      <c r="R101" s="90"/>
      <c r="S101" s="90">
        <f>SUMPRODUCT(F53:F61, S53:S61)</f>
        <v>17350000</v>
      </c>
      <c r="T101" s="90">
        <f>SUMPRODUCT(F53:F61, T53:T61)</f>
        <v>19050000</v>
      </c>
      <c r="U101" s="90">
        <f>SUMPRODUCT(F53:F61, U53:U61)</f>
        <v>0</v>
      </c>
    </row>
    <row r="102" spans="1:53" x14ac:dyDescent="0.35">
      <c r="A102" s="502" t="s">
        <v>471</v>
      </c>
      <c r="B102" s="502"/>
      <c r="C102" s="502"/>
      <c r="D102" s="502"/>
      <c r="E102" s="502"/>
      <c r="F102" s="502"/>
      <c r="R102" s="90"/>
      <c r="S102" s="90"/>
      <c r="T102" s="90"/>
      <c r="U102" s="90">
        <f>SUMPRODUCT(F80:F87, U80:U87)</f>
        <v>12221000</v>
      </c>
      <c r="V102">
        <f>SUMPRODUCT(F80:F87, V80:V87)</f>
        <v>9201000</v>
      </c>
      <c r="W102">
        <f>SUMPRODUCT(F80:F87, W80:W87)</f>
        <v>8092000</v>
      </c>
      <c r="X102">
        <f>SUMPRODUCT(F80:F87, X80:X87)</f>
        <v>10237000</v>
      </c>
    </row>
    <row r="103" spans="1:53" x14ac:dyDescent="0.35">
      <c r="A103" s="91"/>
      <c r="B103" s="91"/>
      <c r="C103" s="91"/>
      <c r="D103" s="91"/>
      <c r="E103" s="91"/>
      <c r="F103" s="91"/>
      <c r="R103" s="8"/>
    </row>
    <row r="104" spans="1:53" x14ac:dyDescent="0.35">
      <c r="R104" s="8"/>
      <c r="AG104" s="145" t="s">
        <v>388</v>
      </c>
      <c r="AH104" s="145" t="s">
        <v>451</v>
      </c>
      <c r="AI104" s="145" t="s">
        <v>452</v>
      </c>
      <c r="AJ104" s="145" t="s">
        <v>388</v>
      </c>
      <c r="AK104" s="145" t="s">
        <v>451</v>
      </c>
      <c r="AL104" s="145" t="s">
        <v>452</v>
      </c>
      <c r="AM104" s="145" t="s">
        <v>388</v>
      </c>
      <c r="AN104" s="145" t="s">
        <v>451</v>
      </c>
      <c r="AO104" s="145" t="s">
        <v>452</v>
      </c>
      <c r="AP104" s="145" t="s">
        <v>388</v>
      </c>
      <c r="AQ104" s="145" t="s">
        <v>451</v>
      </c>
      <c r="AR104" s="145" t="s">
        <v>452</v>
      </c>
      <c r="AS104" s="145" t="s">
        <v>388</v>
      </c>
      <c r="AT104" s="145" t="s">
        <v>451</v>
      </c>
      <c r="AU104" s="145" t="s">
        <v>452</v>
      </c>
      <c r="AV104" s="145" t="s">
        <v>388</v>
      </c>
      <c r="AW104" s="145" t="s">
        <v>451</v>
      </c>
      <c r="AX104" s="145" t="s">
        <v>452</v>
      </c>
      <c r="AY104" s="145" t="s">
        <v>388</v>
      </c>
      <c r="AZ104" s="145" t="s">
        <v>451</v>
      </c>
      <c r="BA104" s="145" t="s">
        <v>452</v>
      </c>
    </row>
    <row r="105" spans="1:53" x14ac:dyDescent="0.35">
      <c r="A105" s="105" t="s">
        <v>0</v>
      </c>
      <c r="B105" s="105" t="s">
        <v>437</v>
      </c>
      <c r="C105" s="105" t="s">
        <v>2</v>
      </c>
      <c r="D105" s="105" t="s">
        <v>3</v>
      </c>
      <c r="E105" s="105" t="s">
        <v>4</v>
      </c>
      <c r="F105" s="105" t="s">
        <v>115</v>
      </c>
      <c r="G105" s="107" t="s">
        <v>105</v>
      </c>
      <c r="H105" s="107" t="s">
        <v>106</v>
      </c>
      <c r="I105" s="107" t="s">
        <v>107</v>
      </c>
      <c r="J105" s="107" t="s">
        <v>399</v>
      </c>
      <c r="K105" s="107" t="s">
        <v>400</v>
      </c>
      <c r="L105" s="108" t="s">
        <v>114</v>
      </c>
      <c r="M105" s="108" t="s">
        <v>7</v>
      </c>
      <c r="N105" s="108" t="s">
        <v>6</v>
      </c>
      <c r="O105" s="108" t="s">
        <v>135</v>
      </c>
      <c r="P105" s="108" t="s">
        <v>5</v>
      </c>
      <c r="Q105" s="108" t="s">
        <v>8</v>
      </c>
      <c r="R105" s="108" t="s">
        <v>9</v>
      </c>
      <c r="S105" s="108" t="s">
        <v>10</v>
      </c>
      <c r="T105" s="108" t="s">
        <v>11</v>
      </c>
      <c r="U105" s="108" t="s">
        <v>12</v>
      </c>
      <c r="V105" s="108" t="s">
        <v>13</v>
      </c>
      <c r="W105" s="108" t="s">
        <v>14</v>
      </c>
      <c r="X105" s="108" t="s">
        <v>144</v>
      </c>
      <c r="Y105" s="108" t="s">
        <v>213</v>
      </c>
      <c r="Z105" s="108" t="s">
        <v>294</v>
      </c>
      <c r="AA105" s="111" t="s">
        <v>295</v>
      </c>
      <c r="AB105" s="112" t="s">
        <v>247</v>
      </c>
      <c r="AC105" s="112" t="s">
        <v>237</v>
      </c>
      <c r="AD105" s="113" t="s">
        <v>296</v>
      </c>
      <c r="AE105" s="113" t="s">
        <v>297</v>
      </c>
      <c r="AF105" s="114" t="s">
        <v>298</v>
      </c>
      <c r="AG105" s="110" t="s">
        <v>362</v>
      </c>
      <c r="AH105" s="110" t="s">
        <v>403</v>
      </c>
      <c r="AI105" s="110" t="s">
        <v>404</v>
      </c>
      <c r="AJ105" s="110" t="s">
        <v>363</v>
      </c>
      <c r="AK105" s="110" t="s">
        <v>405</v>
      </c>
      <c r="AL105" s="110" t="s">
        <v>406</v>
      </c>
      <c r="AM105" s="110" t="s">
        <v>364</v>
      </c>
      <c r="AN105" s="109" t="s">
        <v>407</v>
      </c>
      <c r="AO105" s="115" t="s">
        <v>408</v>
      </c>
      <c r="AP105" s="116" t="s">
        <v>453</v>
      </c>
      <c r="AQ105" s="116" t="s">
        <v>454</v>
      </c>
      <c r="AR105" s="116" t="s">
        <v>455</v>
      </c>
      <c r="AS105" s="255" t="s">
        <v>509</v>
      </c>
      <c r="AT105" s="181" t="s">
        <v>517</v>
      </c>
      <c r="AU105" s="116" t="s">
        <v>518</v>
      </c>
      <c r="AV105" s="255" t="s">
        <v>524</v>
      </c>
      <c r="AW105" s="181" t="s">
        <v>530</v>
      </c>
      <c r="AX105" s="337" t="s">
        <v>531</v>
      </c>
      <c r="AY105" s="7" t="s">
        <v>542</v>
      </c>
      <c r="AZ105" s="7" t="s">
        <v>544</v>
      </c>
      <c r="BA105" s="7" t="s">
        <v>545</v>
      </c>
    </row>
    <row r="106" spans="1:53" ht="15.5" x14ac:dyDescent="0.35">
      <c r="A106" s="205" t="s">
        <v>440</v>
      </c>
      <c r="B106" s="205" t="s">
        <v>172</v>
      </c>
      <c r="C106" s="205" t="s">
        <v>100</v>
      </c>
      <c r="D106" s="205" t="s">
        <v>103</v>
      </c>
      <c r="E106" s="195"/>
      <c r="F106" s="119">
        <v>35000</v>
      </c>
      <c r="G106" s="118"/>
      <c r="H106" s="118"/>
      <c r="I106" s="118"/>
      <c r="J106" s="118"/>
      <c r="K106" s="118"/>
      <c r="L106" s="118"/>
      <c r="M106" s="118"/>
      <c r="N106" s="118"/>
      <c r="O106" s="118"/>
      <c r="P106" s="118"/>
      <c r="Q106" s="118"/>
      <c r="R106" s="118"/>
      <c r="S106" s="118"/>
      <c r="T106" s="118"/>
      <c r="U106" s="118"/>
      <c r="V106" s="118"/>
      <c r="W106" s="118"/>
      <c r="X106" s="118"/>
      <c r="Y106" s="118"/>
      <c r="Z106" s="118"/>
      <c r="AA106" s="118"/>
      <c r="AB106" s="118"/>
      <c r="AC106" s="118"/>
      <c r="AD106" s="118"/>
      <c r="AE106" s="118"/>
      <c r="AF106" s="118"/>
      <c r="AG106" s="119">
        <v>3</v>
      </c>
      <c r="AH106" s="153">
        <f>ROUND(((AG106/$AG$121)*100),2)</f>
        <v>0.72</v>
      </c>
      <c r="AI106" s="153">
        <f>ROUND((((AG106*F106)/$AG$122)*100),2)</f>
        <v>0.1</v>
      </c>
      <c r="AJ106" s="118">
        <v>3</v>
      </c>
      <c r="AK106" s="153">
        <f t="shared" ref="AK106:AK118" si="0">ROUND(((AJ106/$AJ$121)*100),2)</f>
        <v>0.61</v>
      </c>
      <c r="AL106" s="153">
        <f>ROUND((((AJ106*F106)/$AJ$122)*100),2)</f>
        <v>0.1</v>
      </c>
      <c r="AM106" s="118">
        <v>5</v>
      </c>
      <c r="AN106" s="153">
        <f t="shared" ref="AN106:AN118" si="1">ROUND(((AM106/$AM$121)*100),2)</f>
        <v>1.01</v>
      </c>
      <c r="AO106" s="153">
        <f>ROUND((((AM106*F106)/$AM$122)*100),2)</f>
        <v>0.16</v>
      </c>
      <c r="AP106" s="118">
        <v>5</v>
      </c>
      <c r="AQ106" s="153">
        <f t="shared" ref="AQ106:AQ118" si="2">ROUND(((AP106/$AP$121)*100),2)</f>
        <v>1.22</v>
      </c>
      <c r="AR106" s="153">
        <f>ROUND((((AP106*F106)/$AP$122)*100),2)</f>
        <v>0.19</v>
      </c>
      <c r="AS106" s="117">
        <v>5</v>
      </c>
      <c r="AT106" s="153">
        <f>ROUND(((AS106/$AS$121)*100),2)</f>
        <v>1.1000000000000001</v>
      </c>
      <c r="AU106" s="153">
        <f>ROUND((((AS106*F106)/$AS$122)*100),2)</f>
        <v>0.17</v>
      </c>
      <c r="AV106" s="398">
        <v>6</v>
      </c>
      <c r="AW106" s="273">
        <f>ROUND(((AV106/$AV$121)*100),2)</f>
        <v>1.27</v>
      </c>
      <c r="AX106" s="324">
        <f>ROUND((((AV106*F106)/$AV$122)*100),2)</f>
        <v>0.2</v>
      </c>
      <c r="AZ106" s="311">
        <f>ROUND(((AY106/$AY$121)*100),2)</f>
        <v>0</v>
      </c>
      <c r="BA106" s="311">
        <f>ROUND((((AY106*F106)/$AY$122)*100),2)</f>
        <v>0</v>
      </c>
    </row>
    <row r="107" spans="1:53" ht="15.5" x14ac:dyDescent="0.35">
      <c r="A107" s="207" t="s">
        <v>441</v>
      </c>
      <c r="B107" s="207" t="s">
        <v>467</v>
      </c>
      <c r="C107" s="207" t="s">
        <v>100</v>
      </c>
      <c r="D107" s="207" t="s">
        <v>103</v>
      </c>
      <c r="E107" s="198"/>
      <c r="F107" s="123">
        <v>35000</v>
      </c>
      <c r="G107" s="122"/>
      <c r="H107" s="122"/>
      <c r="I107" s="122"/>
      <c r="J107" s="122"/>
      <c r="K107" s="122"/>
      <c r="L107" s="122"/>
      <c r="M107" s="122"/>
      <c r="N107" s="122"/>
      <c r="O107" s="122"/>
      <c r="P107" s="122"/>
      <c r="Q107" s="122"/>
      <c r="R107" s="122"/>
      <c r="S107" s="122"/>
      <c r="T107" s="122"/>
      <c r="U107" s="122"/>
      <c r="V107" s="122"/>
      <c r="W107" s="122"/>
      <c r="X107" s="122"/>
      <c r="Y107" s="122"/>
      <c r="Z107" s="122"/>
      <c r="AA107" s="122"/>
      <c r="AB107" s="122"/>
      <c r="AC107" s="122"/>
      <c r="AD107" s="122"/>
      <c r="AE107" s="122"/>
      <c r="AF107" s="122"/>
      <c r="AG107" s="123">
        <v>11</v>
      </c>
      <c r="AH107" s="153">
        <f>ROUND(((AG107/$AG$121)*100),2)</f>
        <v>2.64</v>
      </c>
      <c r="AI107" s="153">
        <f>ROUND((((R99)/$AG$122)*100),2)</f>
        <v>0.38</v>
      </c>
      <c r="AJ107" s="122">
        <v>14</v>
      </c>
      <c r="AK107" s="153">
        <f t="shared" si="0"/>
        <v>2.85</v>
      </c>
      <c r="AL107" s="153">
        <f>ROUND((((AJ107*F107)/$AJ$122)*100),2)</f>
        <v>0.45</v>
      </c>
      <c r="AM107" s="122">
        <v>17</v>
      </c>
      <c r="AN107" s="153">
        <f t="shared" si="1"/>
        <v>3.44</v>
      </c>
      <c r="AO107" s="153">
        <f>ROUND((((AM107*F107)/$AM$122)*100),2)</f>
        <v>0.56000000000000005</v>
      </c>
      <c r="AP107" s="122">
        <v>10</v>
      </c>
      <c r="AQ107" s="153">
        <f t="shared" si="2"/>
        <v>2.44</v>
      </c>
      <c r="AR107" s="153">
        <f>ROUND((((AP107*F107)/$AP$122)*100),2)</f>
        <v>0.39</v>
      </c>
      <c r="AS107" s="121">
        <v>12</v>
      </c>
      <c r="AT107" s="154">
        <f t="shared" ref="AT107:AT118" si="3">ROUND(((AS107/$AS$121)*100),2)</f>
        <v>2.64</v>
      </c>
      <c r="AU107" s="154">
        <f t="shared" ref="AU107:AU117" si="4">ROUND((((AS107*F107)/$AS$122)*100),2)</f>
        <v>0.4</v>
      </c>
      <c r="AV107" s="401">
        <v>5</v>
      </c>
      <c r="AW107" s="274">
        <f t="shared" ref="AW107:AW119" si="5">ROUND(((AV107/$AV$121)*100),2)</f>
        <v>1.06</v>
      </c>
      <c r="AX107" s="325">
        <f t="shared" ref="AX107:AX119" si="6">ROUND((((AV107*F107)/$AV$122)*100),2)</f>
        <v>0.17</v>
      </c>
      <c r="AZ107" s="311">
        <f t="shared" ref="AZ107:AZ119" si="7">ROUND(((AY107/$AY$121)*100),2)</f>
        <v>0</v>
      </c>
      <c r="BA107" s="311">
        <f t="shared" ref="BA107:BA119" si="8">ROUND((((AY107*F107)/$AY$122)*100),2)</f>
        <v>0</v>
      </c>
    </row>
    <row r="108" spans="1:53" ht="15.5" x14ac:dyDescent="0.35">
      <c r="A108" s="205" t="s">
        <v>409</v>
      </c>
      <c r="B108" s="205" t="s">
        <v>446</v>
      </c>
      <c r="C108" s="205" t="s">
        <v>100</v>
      </c>
      <c r="D108" s="205" t="s">
        <v>103</v>
      </c>
      <c r="E108" s="195"/>
      <c r="F108" s="119"/>
      <c r="G108" s="118"/>
      <c r="H108" s="118"/>
      <c r="I108" s="118"/>
      <c r="J108" s="118"/>
      <c r="K108" s="118"/>
      <c r="L108" s="118"/>
      <c r="M108" s="118"/>
      <c r="N108" s="118"/>
      <c r="O108" s="118"/>
      <c r="P108" s="118"/>
      <c r="Q108" s="118"/>
      <c r="R108" s="118"/>
      <c r="S108" s="118"/>
      <c r="T108" s="118"/>
      <c r="U108" s="118"/>
      <c r="V108" s="118"/>
      <c r="W108" s="118"/>
      <c r="X108" s="118"/>
      <c r="Y108" s="118"/>
      <c r="Z108" s="118"/>
      <c r="AA108" s="118"/>
      <c r="AB108" s="118"/>
      <c r="AC108" s="118"/>
      <c r="AD108" s="118"/>
      <c r="AE108" s="118"/>
      <c r="AF108" s="118"/>
      <c r="AG108" s="119">
        <v>0</v>
      </c>
      <c r="AH108" s="153">
        <f>ROUND(((AG108/$AG$121)*100),2)</f>
        <v>0</v>
      </c>
      <c r="AI108" s="153">
        <f>ROUND((((AG108*F108)/$AG$122)*100),2)</f>
        <v>0</v>
      </c>
      <c r="AJ108" s="118">
        <v>114</v>
      </c>
      <c r="AK108" s="153">
        <f t="shared" si="0"/>
        <v>23.17</v>
      </c>
      <c r="AL108" s="153">
        <f>ROUND((((S100)/$AJ$122)*100),2)</f>
        <v>4.82</v>
      </c>
      <c r="AM108" s="118">
        <v>1</v>
      </c>
      <c r="AN108" s="153">
        <f t="shared" si="1"/>
        <v>0.2</v>
      </c>
      <c r="AO108" s="153">
        <f>ROUND((((T100)/$AM$122)*100),2)</f>
        <v>0.05</v>
      </c>
      <c r="AP108" s="118">
        <v>25</v>
      </c>
      <c r="AQ108" s="153">
        <f t="shared" si="2"/>
        <v>6.11</v>
      </c>
      <c r="AR108" s="153">
        <f>ROUND((((U100)/$AP$122)*100),2)</f>
        <v>1.18</v>
      </c>
      <c r="AS108" s="117">
        <v>31</v>
      </c>
      <c r="AT108" s="153">
        <f t="shared" si="3"/>
        <v>6.81</v>
      </c>
      <c r="AU108" s="153">
        <f t="shared" si="4"/>
        <v>0</v>
      </c>
      <c r="AV108" s="398">
        <v>93</v>
      </c>
      <c r="AW108" s="273">
        <f t="shared" si="5"/>
        <v>19.7</v>
      </c>
      <c r="AX108" s="324">
        <f>ROUND((((W100)/$AV$122)*100),2)</f>
        <v>3.96</v>
      </c>
      <c r="AY108">
        <v>89</v>
      </c>
      <c r="AZ108" s="311">
        <f t="shared" si="7"/>
        <v>16.45</v>
      </c>
      <c r="BA108" s="311">
        <f>ROUND((((X100)/$AY$122)*100),2)</f>
        <v>3.07</v>
      </c>
    </row>
    <row r="109" spans="1:53" ht="15.5" x14ac:dyDescent="0.35">
      <c r="A109" s="205" t="s">
        <v>267</v>
      </c>
      <c r="B109" s="205" t="s">
        <v>271</v>
      </c>
      <c r="C109" s="205" t="s">
        <v>100</v>
      </c>
      <c r="D109" s="205" t="s">
        <v>103</v>
      </c>
      <c r="E109" s="205" t="s">
        <v>109</v>
      </c>
      <c r="F109" s="203">
        <v>29000</v>
      </c>
      <c r="G109" s="118"/>
      <c r="H109" s="118"/>
      <c r="I109" s="118"/>
      <c r="J109" s="118"/>
      <c r="K109" s="118"/>
      <c r="L109" s="118"/>
      <c r="M109" s="118"/>
      <c r="N109" s="118"/>
      <c r="O109" s="118"/>
      <c r="P109" s="118"/>
      <c r="Q109" s="118"/>
      <c r="R109" s="118"/>
      <c r="S109" s="118"/>
      <c r="T109" s="118"/>
      <c r="U109" s="118"/>
      <c r="V109" s="118"/>
      <c r="W109" s="118"/>
      <c r="X109" s="118"/>
      <c r="Y109" s="118"/>
      <c r="Z109" s="118"/>
      <c r="AA109" s="118"/>
      <c r="AB109" s="118"/>
      <c r="AC109" s="118"/>
      <c r="AD109" s="118"/>
      <c r="AE109" s="118"/>
      <c r="AF109" s="118"/>
      <c r="AG109" s="119">
        <v>1</v>
      </c>
      <c r="AH109" s="153">
        <f>ROUND(((AG109/$AG$121)*100),2)</f>
        <v>0.24</v>
      </c>
      <c r="AI109" s="153">
        <f>ROUND((((AG109*F109)/$AG$122)*100),2)</f>
        <v>0.03</v>
      </c>
      <c r="AJ109" s="118">
        <v>1</v>
      </c>
      <c r="AK109" s="153">
        <f t="shared" si="0"/>
        <v>0.2</v>
      </c>
      <c r="AL109" s="153">
        <f>ROUND((((AJ109*F109)/$AJ$122)*100),2)</f>
        <v>0.03</v>
      </c>
      <c r="AM109" s="118">
        <v>0</v>
      </c>
      <c r="AN109" s="153">
        <f t="shared" si="1"/>
        <v>0</v>
      </c>
      <c r="AO109" s="153">
        <f t="shared" ref="AO109:AO114" si="9">ROUND((((AM109*F109)/$AM$122)*100),2)</f>
        <v>0</v>
      </c>
      <c r="AP109" s="118">
        <v>0</v>
      </c>
      <c r="AQ109" s="153">
        <f t="shared" si="2"/>
        <v>0</v>
      </c>
      <c r="AR109" s="153">
        <f t="shared" ref="AR109:AR117" si="10">ROUND((((AP109*F109)/$AP$122)*100),2)</f>
        <v>0</v>
      </c>
      <c r="AS109" s="121"/>
      <c r="AT109" s="154">
        <f t="shared" si="3"/>
        <v>0</v>
      </c>
      <c r="AU109" s="154">
        <f t="shared" si="4"/>
        <v>0</v>
      </c>
      <c r="AV109" s="401"/>
      <c r="AW109" s="274">
        <f t="shared" si="5"/>
        <v>0</v>
      </c>
      <c r="AX109" s="325">
        <f t="shared" si="6"/>
        <v>0</v>
      </c>
      <c r="AZ109" s="311">
        <f t="shared" si="7"/>
        <v>0</v>
      </c>
      <c r="BA109" s="311">
        <f t="shared" si="8"/>
        <v>0</v>
      </c>
    </row>
    <row r="110" spans="1:53" ht="15.5" x14ac:dyDescent="0.35">
      <c r="A110" s="205" t="s">
        <v>463</v>
      </c>
      <c r="B110" s="205" t="s">
        <v>464</v>
      </c>
      <c r="C110" s="205" t="s">
        <v>100</v>
      </c>
      <c r="D110" s="205" t="s">
        <v>103</v>
      </c>
      <c r="E110" s="195"/>
      <c r="F110" s="119">
        <v>29000</v>
      </c>
      <c r="G110" s="118"/>
      <c r="H110" s="118"/>
      <c r="I110" s="118"/>
      <c r="J110" s="118"/>
      <c r="K110" s="118"/>
      <c r="L110" s="118"/>
      <c r="M110" s="118"/>
      <c r="N110" s="118"/>
      <c r="O110" s="118"/>
      <c r="P110" s="118"/>
      <c r="Q110" s="118"/>
      <c r="R110" s="118"/>
      <c r="S110" s="118"/>
      <c r="T110" s="118"/>
      <c r="U110" s="118"/>
      <c r="V110" s="118"/>
      <c r="W110" s="118"/>
      <c r="X110" s="118"/>
      <c r="Y110" s="118"/>
      <c r="Z110" s="118"/>
      <c r="AA110" s="118"/>
      <c r="AB110" s="118"/>
      <c r="AC110" s="118"/>
      <c r="AD110" s="118"/>
      <c r="AE110" s="118"/>
      <c r="AF110" s="118"/>
      <c r="AG110" s="119">
        <v>1</v>
      </c>
      <c r="AH110" s="153">
        <f>ROUND(((AG110/$AG$121)*100),2)</f>
        <v>0.24</v>
      </c>
      <c r="AI110" s="153">
        <f>ROUND((((AG110*F110)/$AG$122)*100),2)</f>
        <v>0.03</v>
      </c>
      <c r="AJ110" s="118">
        <v>2</v>
      </c>
      <c r="AK110" s="153">
        <f t="shared" si="0"/>
        <v>0.41</v>
      </c>
      <c r="AL110" s="153">
        <f>ROUND((((AJ110*F110)/$AJ$122)*100),2)</f>
        <v>0.05</v>
      </c>
      <c r="AM110" s="118">
        <v>0</v>
      </c>
      <c r="AN110" s="153">
        <f t="shared" si="1"/>
        <v>0</v>
      </c>
      <c r="AO110" s="153">
        <f t="shared" si="9"/>
        <v>0</v>
      </c>
      <c r="AP110" s="118">
        <v>0</v>
      </c>
      <c r="AQ110" s="153">
        <f t="shared" si="2"/>
        <v>0</v>
      </c>
      <c r="AR110" s="153">
        <f t="shared" si="10"/>
        <v>0</v>
      </c>
      <c r="AS110" s="117"/>
      <c r="AT110" s="153">
        <f t="shared" si="3"/>
        <v>0</v>
      </c>
      <c r="AU110" s="153">
        <f t="shared" si="4"/>
        <v>0</v>
      </c>
      <c r="AV110" s="398"/>
      <c r="AW110" s="273">
        <f t="shared" si="5"/>
        <v>0</v>
      </c>
      <c r="AX110" s="324">
        <f t="shared" si="6"/>
        <v>0</v>
      </c>
      <c r="AZ110" s="311">
        <f t="shared" si="7"/>
        <v>0</v>
      </c>
      <c r="BA110" s="311">
        <f t="shared" si="8"/>
        <v>0</v>
      </c>
    </row>
    <row r="111" spans="1:53" ht="15.5" x14ac:dyDescent="0.35">
      <c r="A111" s="198" t="s">
        <v>415</v>
      </c>
      <c r="B111" s="198" t="s">
        <v>40</v>
      </c>
      <c r="C111" s="198" t="s">
        <v>100</v>
      </c>
      <c r="D111" s="198" t="s">
        <v>100</v>
      </c>
      <c r="E111" s="198"/>
      <c r="F111" s="123">
        <v>0</v>
      </c>
      <c r="G111" s="122"/>
      <c r="H111" s="122"/>
      <c r="I111" s="122"/>
      <c r="J111" s="122"/>
      <c r="K111" s="122"/>
      <c r="L111" s="122"/>
      <c r="M111" s="122"/>
      <c r="N111" s="122"/>
      <c r="O111" s="122"/>
      <c r="P111" s="122"/>
      <c r="Q111" s="122"/>
      <c r="R111" s="122"/>
      <c r="S111" s="122"/>
      <c r="T111" s="122"/>
      <c r="U111" s="122"/>
      <c r="V111" s="122"/>
      <c r="W111" s="122"/>
      <c r="X111" s="122"/>
      <c r="Y111" s="122"/>
      <c r="Z111" s="122"/>
      <c r="AA111" s="122"/>
      <c r="AB111" s="122"/>
      <c r="AC111" s="122"/>
      <c r="AD111" s="122"/>
      <c r="AE111" s="122"/>
      <c r="AF111" s="122"/>
      <c r="AG111" s="123">
        <v>4</v>
      </c>
      <c r="AH111" s="153">
        <f t="shared" ref="AH111:AH118" si="11">ROUND(((AG111/$AG$121)*100),2)</f>
        <v>0.96</v>
      </c>
      <c r="AI111" s="153">
        <f t="shared" ref="AI111:AI117" si="12">ROUND((((AG111*F111)/$AG$122)*100),2)</f>
        <v>0</v>
      </c>
      <c r="AJ111" s="122">
        <v>1</v>
      </c>
      <c r="AK111" s="153">
        <f t="shared" si="0"/>
        <v>0.2</v>
      </c>
      <c r="AL111" s="153">
        <f t="shared" ref="AL111:AL118" si="13">ROUND((((AJ111*F111)/$AJ$122)*100),2)</f>
        <v>0</v>
      </c>
      <c r="AM111" s="122">
        <v>4</v>
      </c>
      <c r="AN111" s="153">
        <f t="shared" si="1"/>
        <v>0.81</v>
      </c>
      <c r="AO111" s="153">
        <f t="shared" si="9"/>
        <v>0</v>
      </c>
      <c r="AP111" s="122">
        <v>6</v>
      </c>
      <c r="AQ111" s="153">
        <f t="shared" si="2"/>
        <v>1.47</v>
      </c>
      <c r="AR111" s="153">
        <f t="shared" si="10"/>
        <v>0</v>
      </c>
      <c r="AS111" s="121">
        <v>4</v>
      </c>
      <c r="AT111" s="154">
        <f t="shared" si="3"/>
        <v>0.88</v>
      </c>
      <c r="AU111" s="154">
        <f t="shared" si="4"/>
        <v>0</v>
      </c>
      <c r="AV111" s="401"/>
      <c r="AW111" s="274">
        <f t="shared" si="5"/>
        <v>0</v>
      </c>
      <c r="AX111" s="325">
        <f t="shared" si="6"/>
        <v>0</v>
      </c>
      <c r="AZ111" s="311">
        <f t="shared" si="7"/>
        <v>0</v>
      </c>
      <c r="BA111" s="311">
        <f t="shared" si="8"/>
        <v>0</v>
      </c>
    </row>
    <row r="112" spans="1:53" ht="15.5" x14ac:dyDescent="0.35">
      <c r="A112" s="195" t="s">
        <v>416</v>
      </c>
      <c r="B112" s="195" t="s">
        <v>42</v>
      </c>
      <c r="C112" s="195" t="s">
        <v>100</v>
      </c>
      <c r="D112" s="195" t="s">
        <v>100</v>
      </c>
      <c r="E112" s="195"/>
      <c r="F112" s="119">
        <v>0</v>
      </c>
      <c r="G112" s="118"/>
      <c r="H112" s="118"/>
      <c r="I112" s="118"/>
      <c r="J112" s="118"/>
      <c r="K112" s="118"/>
      <c r="L112" s="118"/>
      <c r="M112" s="118"/>
      <c r="N112" s="118"/>
      <c r="O112" s="118"/>
      <c r="P112" s="118"/>
      <c r="Q112" s="118"/>
      <c r="R112" s="118"/>
      <c r="S112" s="118"/>
      <c r="T112" s="118"/>
      <c r="U112" s="118"/>
      <c r="V112" s="118"/>
      <c r="W112" s="118"/>
      <c r="X112" s="118"/>
      <c r="Y112" s="118"/>
      <c r="Z112" s="118"/>
      <c r="AA112" s="118"/>
      <c r="AB112" s="118"/>
      <c r="AC112" s="118"/>
      <c r="AD112" s="118"/>
      <c r="AE112" s="118"/>
      <c r="AF112" s="118"/>
      <c r="AG112" s="119">
        <v>4</v>
      </c>
      <c r="AH112" s="153">
        <f t="shared" si="11"/>
        <v>0.96</v>
      </c>
      <c r="AI112" s="153">
        <f t="shared" si="12"/>
        <v>0</v>
      </c>
      <c r="AJ112" s="118">
        <v>1</v>
      </c>
      <c r="AK112" s="153">
        <f t="shared" si="0"/>
        <v>0.2</v>
      </c>
      <c r="AL112" s="153">
        <f t="shared" si="13"/>
        <v>0</v>
      </c>
      <c r="AM112" s="118">
        <v>4</v>
      </c>
      <c r="AN112" s="153">
        <f t="shared" si="1"/>
        <v>0.81</v>
      </c>
      <c r="AO112" s="153">
        <f t="shared" si="9"/>
        <v>0</v>
      </c>
      <c r="AP112" s="118">
        <v>5</v>
      </c>
      <c r="AQ112" s="153">
        <f t="shared" si="2"/>
        <v>1.22</v>
      </c>
      <c r="AR112" s="153">
        <f t="shared" si="10"/>
        <v>0</v>
      </c>
      <c r="AS112" s="117">
        <v>4</v>
      </c>
      <c r="AT112" s="153">
        <f t="shared" si="3"/>
        <v>0.88</v>
      </c>
      <c r="AU112" s="153">
        <f t="shared" si="4"/>
        <v>0</v>
      </c>
      <c r="AV112" s="398"/>
      <c r="AW112" s="273">
        <f t="shared" si="5"/>
        <v>0</v>
      </c>
      <c r="AX112" s="324">
        <f t="shared" si="6"/>
        <v>0</v>
      </c>
      <c r="AZ112" s="311">
        <f t="shared" si="7"/>
        <v>0</v>
      </c>
      <c r="BA112" s="311">
        <f t="shared" si="8"/>
        <v>0</v>
      </c>
    </row>
    <row r="113" spans="1:53" ht="15.5" x14ac:dyDescent="0.35">
      <c r="A113" s="198" t="s">
        <v>417</v>
      </c>
      <c r="B113" s="198" t="s">
        <v>46</v>
      </c>
      <c r="C113" s="198" t="s">
        <v>100</v>
      </c>
      <c r="D113" s="198" t="s">
        <v>100</v>
      </c>
      <c r="E113" s="198"/>
      <c r="F113" s="123">
        <v>0</v>
      </c>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c r="AC113" s="122"/>
      <c r="AD113" s="122"/>
      <c r="AE113" s="122"/>
      <c r="AF113" s="122"/>
      <c r="AG113" s="123">
        <v>0</v>
      </c>
      <c r="AH113" s="153">
        <f t="shared" si="11"/>
        <v>0</v>
      </c>
      <c r="AI113" s="153">
        <f t="shared" si="12"/>
        <v>0</v>
      </c>
      <c r="AJ113" s="122">
        <v>0</v>
      </c>
      <c r="AK113" s="153">
        <f t="shared" si="0"/>
        <v>0</v>
      </c>
      <c r="AL113" s="153">
        <f t="shared" si="13"/>
        <v>0</v>
      </c>
      <c r="AM113" s="122">
        <v>0</v>
      </c>
      <c r="AN113" s="153">
        <f t="shared" si="1"/>
        <v>0</v>
      </c>
      <c r="AO113" s="153">
        <f t="shared" si="9"/>
        <v>0</v>
      </c>
      <c r="AP113" s="122">
        <v>0</v>
      </c>
      <c r="AQ113" s="153">
        <f t="shared" si="2"/>
        <v>0</v>
      </c>
      <c r="AR113" s="153">
        <f t="shared" si="10"/>
        <v>0</v>
      </c>
      <c r="AS113" s="121"/>
      <c r="AT113" s="154">
        <f t="shared" si="3"/>
        <v>0</v>
      </c>
      <c r="AU113" s="154">
        <f t="shared" si="4"/>
        <v>0</v>
      </c>
      <c r="AV113" s="401"/>
      <c r="AW113" s="274">
        <f t="shared" si="5"/>
        <v>0</v>
      </c>
      <c r="AX113" s="325">
        <f t="shared" si="6"/>
        <v>0</v>
      </c>
      <c r="AZ113" s="311">
        <f t="shared" si="7"/>
        <v>0</v>
      </c>
      <c r="BA113" s="311">
        <f t="shared" si="8"/>
        <v>0</v>
      </c>
    </row>
    <row r="114" spans="1:53" ht="15.5" x14ac:dyDescent="0.35">
      <c r="A114" s="195" t="s">
        <v>231</v>
      </c>
      <c r="B114" s="195" t="s">
        <v>539</v>
      </c>
      <c r="C114" s="195" t="s">
        <v>100</v>
      </c>
      <c r="D114" s="195" t="s">
        <v>103</v>
      </c>
      <c r="E114" s="195"/>
      <c r="F114" s="119">
        <v>99000</v>
      </c>
      <c r="G114" s="118"/>
      <c r="H114" s="118"/>
      <c r="I114" s="118"/>
      <c r="J114" s="118"/>
      <c r="K114" s="118"/>
      <c r="L114" s="118"/>
      <c r="M114" s="118"/>
      <c r="N114" s="118"/>
      <c r="O114" s="118"/>
      <c r="P114" s="118"/>
      <c r="Q114" s="118"/>
      <c r="R114" s="118"/>
      <c r="S114" s="118"/>
      <c r="T114" s="118"/>
      <c r="U114" s="118"/>
      <c r="V114" s="118"/>
      <c r="W114" s="118"/>
      <c r="X114" s="118"/>
      <c r="Y114" s="118"/>
      <c r="Z114" s="118"/>
      <c r="AA114" s="118"/>
      <c r="AB114" s="118"/>
      <c r="AC114" s="118"/>
      <c r="AD114" s="118"/>
      <c r="AE114" s="118"/>
      <c r="AF114" s="118"/>
      <c r="AG114" s="119">
        <v>7</v>
      </c>
      <c r="AH114" s="153">
        <f t="shared" si="11"/>
        <v>1.68</v>
      </c>
      <c r="AI114" s="153">
        <f t="shared" si="12"/>
        <v>0.69</v>
      </c>
      <c r="AJ114" s="118">
        <v>4</v>
      </c>
      <c r="AK114" s="153">
        <f t="shared" si="0"/>
        <v>0.81</v>
      </c>
      <c r="AL114" s="153">
        <f t="shared" si="13"/>
        <v>0.37</v>
      </c>
      <c r="AM114" s="118">
        <v>6</v>
      </c>
      <c r="AN114" s="153">
        <f t="shared" si="1"/>
        <v>1.21</v>
      </c>
      <c r="AO114" s="153">
        <f t="shared" si="9"/>
        <v>0.56000000000000005</v>
      </c>
      <c r="AP114" s="118">
        <v>3</v>
      </c>
      <c r="AQ114" s="153">
        <f t="shared" si="2"/>
        <v>0.73</v>
      </c>
      <c r="AR114" s="153">
        <f t="shared" si="10"/>
        <v>0.33</v>
      </c>
      <c r="AS114" s="117">
        <v>10</v>
      </c>
      <c r="AT114" s="153">
        <f t="shared" si="3"/>
        <v>2.2000000000000002</v>
      </c>
      <c r="AU114" s="153">
        <f t="shared" si="4"/>
        <v>0.94</v>
      </c>
      <c r="AV114" s="398">
        <v>2</v>
      </c>
      <c r="AW114" s="273">
        <f t="shared" si="5"/>
        <v>0.42</v>
      </c>
      <c r="AX114" s="324">
        <f t="shared" si="6"/>
        <v>0.19</v>
      </c>
      <c r="AZ114" s="311">
        <f t="shared" si="7"/>
        <v>0</v>
      </c>
      <c r="BA114" s="311">
        <f t="shared" si="8"/>
        <v>0</v>
      </c>
    </row>
    <row r="115" spans="1:53" ht="15.5" x14ac:dyDescent="0.35">
      <c r="A115" s="198" t="s">
        <v>232</v>
      </c>
      <c r="B115" s="198" t="s">
        <v>230</v>
      </c>
      <c r="C115" s="198" t="s">
        <v>100</v>
      </c>
      <c r="D115" s="198" t="s">
        <v>103</v>
      </c>
      <c r="E115" s="198"/>
      <c r="F115" s="123">
        <v>50000</v>
      </c>
      <c r="G115" s="122"/>
      <c r="H115" s="122"/>
      <c r="I115" s="122"/>
      <c r="J115" s="122"/>
      <c r="K115" s="122"/>
      <c r="L115" s="122"/>
      <c r="M115" s="122"/>
      <c r="N115" s="122"/>
      <c r="O115" s="122"/>
      <c r="P115" s="122"/>
      <c r="Q115" s="122"/>
      <c r="R115" s="122"/>
      <c r="S115" s="122"/>
      <c r="T115" s="122"/>
      <c r="U115" s="122"/>
      <c r="V115" s="122"/>
      <c r="W115" s="122"/>
      <c r="X115" s="122"/>
      <c r="Y115" s="122"/>
      <c r="Z115" s="122"/>
      <c r="AA115" s="122"/>
      <c r="AB115" s="122"/>
      <c r="AC115" s="122"/>
      <c r="AD115" s="122"/>
      <c r="AE115" s="122"/>
      <c r="AF115" s="122"/>
      <c r="AG115" s="123">
        <v>359</v>
      </c>
      <c r="AH115" s="153">
        <f t="shared" si="11"/>
        <v>86.09</v>
      </c>
      <c r="AI115" s="153">
        <f t="shared" si="12"/>
        <v>17.93</v>
      </c>
      <c r="AJ115" s="122">
        <v>347</v>
      </c>
      <c r="AK115" s="153">
        <f t="shared" si="0"/>
        <v>70.53</v>
      </c>
      <c r="AL115" s="153">
        <f t="shared" si="13"/>
        <v>16.05</v>
      </c>
      <c r="AM115" s="122">
        <v>381</v>
      </c>
      <c r="AN115" s="153">
        <f t="shared" si="1"/>
        <v>77.13</v>
      </c>
      <c r="AO115" s="153">
        <f>ROUND((((T101)/$AM$122)*100),2)</f>
        <v>17.91</v>
      </c>
      <c r="AP115" s="122">
        <v>0</v>
      </c>
      <c r="AQ115" s="153">
        <f t="shared" si="2"/>
        <v>0</v>
      </c>
      <c r="AR115" s="153">
        <f t="shared" si="10"/>
        <v>0</v>
      </c>
      <c r="AS115" s="121"/>
      <c r="AT115" s="154">
        <f t="shared" si="3"/>
        <v>0</v>
      </c>
      <c r="AU115" s="154">
        <f t="shared" si="4"/>
        <v>0</v>
      </c>
      <c r="AV115" s="401"/>
      <c r="AW115" s="274">
        <f t="shared" si="5"/>
        <v>0</v>
      </c>
      <c r="AX115" s="325">
        <f t="shared" si="6"/>
        <v>0</v>
      </c>
      <c r="AZ115" s="311">
        <f t="shared" si="7"/>
        <v>0</v>
      </c>
      <c r="BA115" s="311">
        <f t="shared" si="8"/>
        <v>0</v>
      </c>
    </row>
    <row r="116" spans="1:53" ht="15.5" x14ac:dyDescent="0.35">
      <c r="A116" s="195" t="s">
        <v>418</v>
      </c>
      <c r="B116" s="195" t="s">
        <v>278</v>
      </c>
      <c r="C116" s="195" t="s">
        <v>100</v>
      </c>
      <c r="D116" s="195" t="s">
        <v>103</v>
      </c>
      <c r="E116" s="195"/>
      <c r="F116" s="119">
        <v>148000</v>
      </c>
      <c r="G116" s="118"/>
      <c r="H116" s="118"/>
      <c r="I116" s="118"/>
      <c r="J116" s="118"/>
      <c r="K116" s="118"/>
      <c r="L116" s="118"/>
      <c r="M116" s="118"/>
      <c r="N116" s="118"/>
      <c r="O116" s="118"/>
      <c r="P116" s="118"/>
      <c r="Q116" s="118"/>
      <c r="R116" s="118"/>
      <c r="S116" s="118"/>
      <c r="T116" s="118"/>
      <c r="U116" s="118"/>
      <c r="V116" s="118"/>
      <c r="W116" s="118"/>
      <c r="X116" s="118"/>
      <c r="Y116" s="118"/>
      <c r="Z116" s="118"/>
      <c r="AA116" s="118"/>
      <c r="AB116" s="118"/>
      <c r="AC116" s="118"/>
      <c r="AD116" s="118"/>
      <c r="AE116" s="118"/>
      <c r="AF116" s="118"/>
      <c r="AG116" s="119">
        <v>18</v>
      </c>
      <c r="AH116" s="153">
        <f t="shared" si="11"/>
        <v>4.32</v>
      </c>
      <c r="AI116" s="153">
        <f t="shared" si="12"/>
        <v>2.66</v>
      </c>
      <c r="AJ116" s="118">
        <v>44</v>
      </c>
      <c r="AK116" s="153">
        <f t="shared" si="0"/>
        <v>8.94</v>
      </c>
      <c r="AL116" s="153">
        <f t="shared" si="13"/>
        <v>6.03</v>
      </c>
      <c r="AM116" s="118">
        <v>2</v>
      </c>
      <c r="AN116" s="153">
        <f t="shared" si="1"/>
        <v>0.4</v>
      </c>
      <c r="AO116" s="153">
        <f>ROUND((((AM116*F116)/$AM$122)*100),2)</f>
        <v>0.28000000000000003</v>
      </c>
      <c r="AP116" s="118">
        <v>0</v>
      </c>
      <c r="AQ116" s="153">
        <f t="shared" si="2"/>
        <v>0</v>
      </c>
      <c r="AR116" s="153">
        <f t="shared" si="10"/>
        <v>0</v>
      </c>
      <c r="AS116" s="117"/>
      <c r="AT116" s="153">
        <f t="shared" si="3"/>
        <v>0</v>
      </c>
      <c r="AU116" s="153">
        <f t="shared" si="4"/>
        <v>0</v>
      </c>
      <c r="AV116" s="398"/>
      <c r="AW116" s="273">
        <f t="shared" si="5"/>
        <v>0</v>
      </c>
      <c r="AX116" s="324">
        <f t="shared" si="6"/>
        <v>0</v>
      </c>
      <c r="AZ116" s="311">
        <f t="shared" si="7"/>
        <v>0</v>
      </c>
      <c r="BA116" s="311">
        <f t="shared" si="8"/>
        <v>0</v>
      </c>
    </row>
    <row r="117" spans="1:53" ht="15.5" x14ac:dyDescent="0.35">
      <c r="A117" s="198" t="s">
        <v>287</v>
      </c>
      <c r="B117" s="198" t="s">
        <v>276</v>
      </c>
      <c r="C117" s="198" t="s">
        <v>100</v>
      </c>
      <c r="D117" s="198" t="s">
        <v>163</v>
      </c>
      <c r="E117" s="198"/>
      <c r="F117" s="123">
        <v>0</v>
      </c>
      <c r="G117" s="122"/>
      <c r="H117" s="122"/>
      <c r="I117" s="122"/>
      <c r="J117" s="122"/>
      <c r="K117" s="122"/>
      <c r="L117" s="122"/>
      <c r="M117" s="122"/>
      <c r="N117" s="122"/>
      <c r="O117" s="122"/>
      <c r="P117" s="122"/>
      <c r="Q117" s="122"/>
      <c r="R117" s="122"/>
      <c r="S117" s="122"/>
      <c r="T117" s="122"/>
      <c r="U117" s="122"/>
      <c r="V117" s="122"/>
      <c r="W117" s="122"/>
      <c r="X117" s="122"/>
      <c r="Y117" s="122"/>
      <c r="Z117" s="122"/>
      <c r="AA117" s="122"/>
      <c r="AB117" s="122"/>
      <c r="AC117" s="122"/>
      <c r="AD117" s="122"/>
      <c r="AE117" s="122"/>
      <c r="AF117" s="122"/>
      <c r="AG117" s="123">
        <v>7</v>
      </c>
      <c r="AH117" s="153">
        <f t="shared" si="11"/>
        <v>1.68</v>
      </c>
      <c r="AI117" s="153">
        <f t="shared" si="12"/>
        <v>0</v>
      </c>
      <c r="AJ117" s="122">
        <v>0</v>
      </c>
      <c r="AK117" s="153">
        <f t="shared" si="0"/>
        <v>0</v>
      </c>
      <c r="AL117" s="153">
        <f t="shared" si="13"/>
        <v>0</v>
      </c>
      <c r="AM117" s="122">
        <v>0</v>
      </c>
      <c r="AN117" s="153">
        <f t="shared" si="1"/>
        <v>0</v>
      </c>
      <c r="AO117" s="153">
        <f>ROUND((((AM117*F117)/$AM$122)*100),2)</f>
        <v>0</v>
      </c>
      <c r="AP117" s="122">
        <v>1</v>
      </c>
      <c r="AQ117" s="153">
        <f t="shared" si="2"/>
        <v>0.24</v>
      </c>
      <c r="AR117" s="153">
        <f t="shared" si="10"/>
        <v>0</v>
      </c>
      <c r="AS117" s="121"/>
      <c r="AT117" s="154">
        <f t="shared" si="3"/>
        <v>0</v>
      </c>
      <c r="AU117" s="154">
        <f t="shared" si="4"/>
        <v>0</v>
      </c>
      <c r="AV117" s="401"/>
      <c r="AW117" s="274">
        <f t="shared" si="5"/>
        <v>0</v>
      </c>
      <c r="AX117" s="325">
        <f t="shared" si="6"/>
        <v>0</v>
      </c>
      <c r="AZ117" s="311">
        <f t="shared" si="7"/>
        <v>0</v>
      </c>
      <c r="BA117" s="311">
        <f t="shared" si="8"/>
        <v>0</v>
      </c>
    </row>
    <row r="118" spans="1:53" x14ac:dyDescent="0.35">
      <c r="A118" s="195" t="s">
        <v>419</v>
      </c>
      <c r="B118" s="195" t="s">
        <v>422</v>
      </c>
      <c r="C118" s="195" t="s">
        <v>99</v>
      </c>
      <c r="D118" s="195" t="s">
        <v>421</v>
      </c>
      <c r="E118" s="195"/>
      <c r="F118" s="118"/>
      <c r="G118" s="132"/>
      <c r="H118" s="132"/>
      <c r="I118" s="132"/>
      <c r="J118" s="132"/>
      <c r="K118" s="132"/>
      <c r="L118" s="132"/>
      <c r="M118" s="132"/>
      <c r="N118" s="132"/>
      <c r="O118" s="132"/>
      <c r="P118" s="132"/>
      <c r="Q118" s="132"/>
      <c r="R118" s="132"/>
      <c r="S118" s="132"/>
      <c r="T118" s="132"/>
      <c r="U118" s="132"/>
      <c r="V118" s="132"/>
      <c r="W118" s="132"/>
      <c r="X118" s="132"/>
      <c r="Y118" s="132"/>
      <c r="Z118" s="132"/>
      <c r="AA118" s="132"/>
      <c r="AB118" s="132"/>
      <c r="AC118" s="132"/>
      <c r="AD118" s="132"/>
      <c r="AE118" s="132"/>
      <c r="AF118" s="132"/>
      <c r="AG118" s="118">
        <v>0</v>
      </c>
      <c r="AH118" s="153">
        <f t="shared" si="11"/>
        <v>0</v>
      </c>
      <c r="AI118" s="153"/>
      <c r="AJ118" s="118">
        <v>0</v>
      </c>
      <c r="AK118" s="153">
        <f t="shared" si="0"/>
        <v>0</v>
      </c>
      <c r="AL118" s="153">
        <f t="shared" si="13"/>
        <v>0</v>
      </c>
      <c r="AM118" s="118">
        <v>0</v>
      </c>
      <c r="AN118" s="153">
        <f t="shared" si="1"/>
        <v>0</v>
      </c>
      <c r="AO118" s="153">
        <f>ROUND((((AM118*F118)/$AM$122)*100),2)</f>
        <v>0</v>
      </c>
      <c r="AP118" s="203">
        <v>178</v>
      </c>
      <c r="AQ118" s="273">
        <f t="shared" si="2"/>
        <v>43.52</v>
      </c>
      <c r="AR118" s="153">
        <f>ROUND((((U102)/$AP$122)*100),2)</f>
        <v>13.56</v>
      </c>
      <c r="AS118" s="117">
        <v>140</v>
      </c>
      <c r="AT118" s="153">
        <f t="shared" si="3"/>
        <v>30.77</v>
      </c>
      <c r="AU118" s="153">
        <f>ROUND((((V102)/$AS$122)*100),2)</f>
        <v>8.74</v>
      </c>
      <c r="AV118" s="398">
        <v>122</v>
      </c>
      <c r="AW118" s="273">
        <f t="shared" si="5"/>
        <v>25.85</v>
      </c>
      <c r="AX118" s="324">
        <f>ROUND((((W102)/$AV$122)*100),2)</f>
        <v>7.76</v>
      </c>
      <c r="AY118">
        <v>158</v>
      </c>
      <c r="AZ118" s="311">
        <f t="shared" si="7"/>
        <v>29.21</v>
      </c>
      <c r="BA118" s="311">
        <f>ROUND((((X102)/$AY$122)*100),2)</f>
        <v>8.65</v>
      </c>
    </row>
    <row r="119" spans="1:53" x14ac:dyDescent="0.35">
      <c r="A119" s="211"/>
      <c r="B119" s="211" t="s">
        <v>535</v>
      </c>
      <c r="C119" s="211"/>
      <c r="D119" s="211"/>
      <c r="E119" s="211"/>
      <c r="F119" s="213"/>
      <c r="G119" s="210"/>
      <c r="H119" s="210"/>
      <c r="I119" s="210"/>
      <c r="J119" s="210"/>
      <c r="K119" s="210"/>
      <c r="L119" s="210"/>
      <c r="M119" s="210"/>
      <c r="N119" s="210"/>
      <c r="O119" s="210"/>
      <c r="P119" s="210"/>
      <c r="Q119" s="210"/>
      <c r="R119" s="210"/>
      <c r="S119" s="210"/>
      <c r="T119" s="210"/>
      <c r="U119" s="210"/>
      <c r="V119" s="210"/>
      <c r="W119" s="210"/>
      <c r="X119" s="210"/>
      <c r="Y119" s="210"/>
      <c r="Z119" s="210"/>
      <c r="AA119" s="210"/>
      <c r="AB119" s="210"/>
      <c r="AC119" s="210"/>
      <c r="AD119" s="210"/>
      <c r="AE119" s="210"/>
      <c r="AF119" s="210"/>
      <c r="AG119" s="213"/>
      <c r="AH119" s="265"/>
      <c r="AI119" s="265"/>
      <c r="AJ119" s="213"/>
      <c r="AK119" s="265"/>
      <c r="AL119" s="265"/>
      <c r="AM119" s="213"/>
      <c r="AN119" s="265"/>
      <c r="AO119" s="265"/>
      <c r="AP119" s="246"/>
      <c r="AQ119" s="266"/>
      <c r="AR119" s="265"/>
      <c r="AS119" s="213"/>
      <c r="AT119" s="265"/>
      <c r="AU119" s="265"/>
      <c r="AV119" s="396">
        <v>39</v>
      </c>
      <c r="AW119" s="326">
        <f t="shared" si="5"/>
        <v>8.26</v>
      </c>
      <c r="AX119" s="327">
        <f t="shared" si="6"/>
        <v>0</v>
      </c>
      <c r="AY119">
        <v>13</v>
      </c>
      <c r="AZ119" s="311">
        <f t="shared" si="7"/>
        <v>2.4</v>
      </c>
      <c r="BA119" s="311">
        <f t="shared" si="8"/>
        <v>0</v>
      </c>
    </row>
    <row r="120" spans="1:53" x14ac:dyDescent="0.35">
      <c r="A120" s="66"/>
      <c r="B120" s="66"/>
      <c r="C120" s="66"/>
      <c r="D120" s="66"/>
      <c r="E120" s="66"/>
      <c r="F120" s="6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66"/>
      <c r="AH120" s="85"/>
      <c r="AI120" s="85"/>
      <c r="AJ120" s="66"/>
      <c r="AK120" s="85"/>
      <c r="AL120" s="85"/>
      <c r="AM120" s="66"/>
      <c r="AN120" s="85"/>
      <c r="AO120" s="85"/>
      <c r="AP120" s="61"/>
      <c r="AQ120" s="95"/>
      <c r="AR120" s="95"/>
      <c r="AS120" s="254"/>
      <c r="AT120" s="254"/>
      <c r="AU120" s="254"/>
      <c r="AV120" s="8"/>
      <c r="AW120" s="8"/>
      <c r="AX120" s="8"/>
    </row>
    <row r="121" spans="1:53" x14ac:dyDescent="0.35">
      <c r="A121" s="494" t="s">
        <v>386</v>
      </c>
      <c r="B121" s="494"/>
      <c r="C121" s="494"/>
      <c r="D121" s="494"/>
      <c r="E121" s="494"/>
      <c r="F121" s="494"/>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91">
        <v>417</v>
      </c>
      <c r="AH121" s="85"/>
      <c r="AI121" s="85"/>
      <c r="AJ121" s="91">
        <v>492</v>
      </c>
      <c r="AK121" s="85"/>
      <c r="AL121" s="85"/>
      <c r="AM121" s="91">
        <v>494</v>
      </c>
      <c r="AN121" s="85"/>
      <c r="AO121" s="85"/>
      <c r="AP121" s="91">
        <v>409</v>
      </c>
      <c r="AQ121" s="95"/>
      <c r="AR121" s="95"/>
      <c r="AS121" s="7">
        <v>455</v>
      </c>
      <c r="AT121" s="7"/>
      <c r="AU121" s="7"/>
      <c r="AV121">
        <v>472</v>
      </c>
      <c r="AY121">
        <v>541</v>
      </c>
    </row>
    <row r="122" spans="1:53" x14ac:dyDescent="0.35">
      <c r="A122" s="494" t="s">
        <v>387</v>
      </c>
      <c r="B122" s="494"/>
      <c r="C122" s="494"/>
      <c r="D122" s="494"/>
      <c r="E122" s="494"/>
      <c r="F122" s="494"/>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67">
        <v>100089632</v>
      </c>
      <c r="AH122" s="86"/>
      <c r="AI122" s="86"/>
      <c r="AJ122" s="67">
        <v>108077898</v>
      </c>
      <c r="AK122" s="86"/>
      <c r="AL122" s="86"/>
      <c r="AM122" s="67">
        <v>106337990</v>
      </c>
      <c r="AN122" s="86"/>
      <c r="AO122" s="86"/>
      <c r="AP122" s="67">
        <v>90130519</v>
      </c>
      <c r="AQ122" s="96"/>
      <c r="AR122" s="96"/>
      <c r="AS122" s="277">
        <v>105215415</v>
      </c>
      <c r="AT122" s="7"/>
      <c r="AU122" s="7"/>
      <c r="AV122" s="63">
        <v>104235879</v>
      </c>
      <c r="AY122" s="63">
        <v>118279626</v>
      </c>
    </row>
    <row r="123" spans="1:53" x14ac:dyDescent="0.35">
      <c r="A123" s="141"/>
      <c r="B123" s="141"/>
      <c r="C123" s="141"/>
      <c r="D123" s="141"/>
      <c r="E123" s="141"/>
      <c r="F123" s="141"/>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0"/>
      <c r="AH123" s="87"/>
      <c r="AI123" s="87"/>
      <c r="AJ123" s="70"/>
      <c r="AK123" s="87"/>
      <c r="AL123" s="87"/>
      <c r="AN123" s="87"/>
      <c r="AO123" s="87"/>
      <c r="AP123" s="67"/>
      <c r="AQ123" s="97"/>
      <c r="AR123" s="97"/>
    </row>
    <row r="124" spans="1:53" x14ac:dyDescent="0.35">
      <c r="R124" s="8"/>
    </row>
    <row r="125" spans="1:53" x14ac:dyDescent="0.35">
      <c r="R125" s="8"/>
    </row>
    <row r="126" spans="1:53" x14ac:dyDescent="0.35">
      <c r="R126" s="8"/>
    </row>
    <row r="127" spans="1:53" x14ac:dyDescent="0.35">
      <c r="R127" s="8"/>
    </row>
    <row r="128" spans="1:53" x14ac:dyDescent="0.35">
      <c r="R128" s="8"/>
    </row>
    <row r="129" spans="18:18" x14ac:dyDescent="0.35">
      <c r="R129" s="8"/>
    </row>
    <row r="130" spans="18:18" x14ac:dyDescent="0.35">
      <c r="R130" s="8"/>
    </row>
    <row r="131" spans="18:18" x14ac:dyDescent="0.35">
      <c r="R131" s="8"/>
    </row>
    <row r="132" spans="18:18" x14ac:dyDescent="0.35">
      <c r="R132" s="8"/>
    </row>
    <row r="133" spans="18:18" x14ac:dyDescent="0.35">
      <c r="R133" s="8"/>
    </row>
    <row r="134" spans="18:18" x14ac:dyDescent="0.35">
      <c r="R134" s="8"/>
    </row>
    <row r="135" spans="18:18" x14ac:dyDescent="0.35">
      <c r="R135" s="8"/>
    </row>
    <row r="136" spans="18:18" x14ac:dyDescent="0.35">
      <c r="R136" s="8"/>
    </row>
    <row r="137" spans="18:18" x14ac:dyDescent="0.35">
      <c r="R137" s="8"/>
    </row>
  </sheetData>
  <mergeCells count="6">
    <mergeCell ref="A99:F99"/>
    <mergeCell ref="A121:F121"/>
    <mergeCell ref="A122:F122"/>
    <mergeCell ref="A100:F100"/>
    <mergeCell ref="A101:F101"/>
    <mergeCell ref="A102:F102"/>
  </mergeCells>
  <phoneticPr fontId="2" type="noConversion"/>
  <conditionalFormatting sqref="A30:N31 F53:N61 A62:N68 A92:D94 G80:N91 G32:N36 A37:N52 G69:N70 A78:N79 G77:N77 A71:N76 F92:N94 P92:Q94">
    <cfRule type="expression" dxfId="46" priority="28">
      <formula>CELL("row")=ROW()</formula>
    </cfRule>
  </conditionalFormatting>
  <conditionalFormatting sqref="A53:E61">
    <cfRule type="expression" dxfId="45" priority="22">
      <formula>CELL("row")=ROW()</formula>
    </cfRule>
  </conditionalFormatting>
  <conditionalFormatting sqref="A53:E61">
    <cfRule type="expression" dxfId="44" priority="23">
      <formula>CELL("row")=ROW()</formula>
    </cfRule>
  </conditionalFormatting>
  <conditionalFormatting sqref="A53:E61">
    <cfRule type="expression" dxfId="43" priority="24">
      <formula>CELL("row")=ROW()</formula>
    </cfRule>
  </conditionalFormatting>
  <conditionalFormatting sqref="O48:O91">
    <cfRule type="dataBar" priority="182">
      <dataBar>
        <cfvo type="min"/>
        <cfvo type="max"/>
        <color rgb="FF638EC6"/>
      </dataBar>
      <extLst>
        <ext xmlns:x14="http://schemas.microsoft.com/office/spreadsheetml/2009/9/main" uri="{B025F937-C7B1-47D3-B67F-A62EFF666E3E}">
          <x14:id>{4ABBF336-F7C0-47C6-B547-9BF46086C7FF}</x14:id>
        </ext>
      </extLst>
    </cfRule>
  </conditionalFormatting>
  <conditionalFormatting sqref="A80:F91">
    <cfRule type="expression" dxfId="42" priority="21">
      <formula>CELL("row")=ROW()</formula>
    </cfRule>
  </conditionalFormatting>
  <conditionalFormatting sqref="A80:F91">
    <cfRule type="expression" dxfId="41" priority="20">
      <formula>CELL("row")=ROW()</formula>
    </cfRule>
  </conditionalFormatting>
  <conditionalFormatting sqref="A80:F91">
    <cfRule type="expression" dxfId="40" priority="19">
      <formula>CELL("row")=ROW()</formula>
    </cfRule>
  </conditionalFormatting>
  <conditionalFormatting sqref="A32:F36">
    <cfRule type="expression" dxfId="39" priority="18">
      <formula>CELL("row")=ROW()</formula>
    </cfRule>
  </conditionalFormatting>
  <conditionalFormatting sqref="A32:F36">
    <cfRule type="expression" dxfId="38" priority="17">
      <formula>CELL("row")=ROW()</formula>
    </cfRule>
  </conditionalFormatting>
  <conditionalFormatting sqref="I30:I91">
    <cfRule type="dataBar" priority="184">
      <dataBar>
        <cfvo type="min"/>
        <cfvo type="max"/>
        <color rgb="FF638EC6"/>
      </dataBar>
      <extLst>
        <ext xmlns:x14="http://schemas.microsoft.com/office/spreadsheetml/2009/9/main" uri="{B025F937-C7B1-47D3-B67F-A62EFF666E3E}">
          <x14:id>{F6ACC53D-65EA-4046-BD1D-B8D633BDE6EB}</x14:id>
        </ext>
      </extLst>
    </cfRule>
    <cfRule type="iconSet" priority="185">
      <iconSet iconSet="3Arrows">
        <cfvo type="percent" val="0"/>
        <cfvo type="percent" val="33"/>
        <cfvo type="percent" val="67"/>
      </iconSet>
    </cfRule>
  </conditionalFormatting>
  <conditionalFormatting sqref="J30:J91">
    <cfRule type="dataBar" priority="188">
      <dataBar>
        <cfvo type="min"/>
        <cfvo type="max"/>
        <color rgb="FF638EC6"/>
      </dataBar>
      <extLst>
        <ext xmlns:x14="http://schemas.microsoft.com/office/spreadsheetml/2009/9/main" uri="{B025F937-C7B1-47D3-B67F-A62EFF666E3E}">
          <x14:id>{95914411-5795-46FD-94E9-A829C1BFC727}</x14:id>
        </ext>
      </extLst>
    </cfRule>
    <cfRule type="iconSet" priority="189">
      <iconSet iconSet="3Arrows">
        <cfvo type="percent" val="0"/>
        <cfvo type="percent" val="33"/>
        <cfvo type="percent" val="67"/>
      </iconSet>
    </cfRule>
  </conditionalFormatting>
  <conditionalFormatting sqref="K30:K91">
    <cfRule type="dataBar" priority="192">
      <dataBar>
        <cfvo type="min"/>
        <cfvo type="max"/>
        <color rgb="FF638EC6"/>
      </dataBar>
      <extLst>
        <ext xmlns:x14="http://schemas.microsoft.com/office/spreadsheetml/2009/9/main" uri="{B025F937-C7B1-47D3-B67F-A62EFF666E3E}">
          <x14:id>{3D3AF9A9-4126-4024-A2B4-A77EC0371812}</x14:id>
        </ext>
      </extLst>
    </cfRule>
    <cfRule type="iconSet" priority="193">
      <iconSet iconSet="3Arrows">
        <cfvo type="percent" val="0"/>
        <cfvo type="percent" val="33"/>
        <cfvo type="percent" val="67"/>
      </iconSet>
    </cfRule>
  </conditionalFormatting>
  <conditionalFormatting sqref="L30:L91">
    <cfRule type="dataBar" priority="196">
      <dataBar>
        <cfvo type="min"/>
        <cfvo type="max"/>
        <color rgb="FF638EC6"/>
      </dataBar>
      <extLst>
        <ext xmlns:x14="http://schemas.microsoft.com/office/spreadsheetml/2009/9/main" uri="{B025F937-C7B1-47D3-B67F-A62EFF666E3E}">
          <x14:id>{AA23C74F-F60E-4B2E-B63F-ED187667DD5E}</x14:id>
        </ext>
      </extLst>
    </cfRule>
    <cfRule type="iconSet" priority="197">
      <iconSet iconSet="3Arrows">
        <cfvo type="percent" val="0"/>
        <cfvo type="percent" val="33"/>
        <cfvo type="percent" val="67"/>
      </iconSet>
    </cfRule>
  </conditionalFormatting>
  <conditionalFormatting sqref="M30:M91">
    <cfRule type="dataBar" priority="200">
      <dataBar>
        <cfvo type="min"/>
        <cfvo type="max"/>
        <color rgb="FF638EC6"/>
      </dataBar>
      <extLst>
        <ext xmlns:x14="http://schemas.microsoft.com/office/spreadsheetml/2009/9/main" uri="{B025F937-C7B1-47D3-B67F-A62EFF666E3E}">
          <x14:id>{AFF9BBB6-670F-4B73-AA5C-297D5A2CC3DF}</x14:id>
        </ext>
      </extLst>
    </cfRule>
    <cfRule type="iconSet" priority="201">
      <iconSet iconSet="3Arrows">
        <cfvo type="percent" val="0"/>
        <cfvo type="percent" val="33"/>
        <cfvo type="percent" val="67"/>
      </iconSet>
    </cfRule>
  </conditionalFormatting>
  <conditionalFormatting sqref="N30:N91">
    <cfRule type="dataBar" priority="204">
      <dataBar>
        <cfvo type="min"/>
        <cfvo type="max"/>
        <color rgb="FF638EC6"/>
      </dataBar>
      <extLst>
        <ext xmlns:x14="http://schemas.microsoft.com/office/spreadsheetml/2009/9/main" uri="{B025F937-C7B1-47D3-B67F-A62EFF666E3E}">
          <x14:id>{5E2AC4C4-497D-4AB1-B25A-F97A522B0AE5}</x14:id>
        </ext>
      </extLst>
    </cfRule>
    <cfRule type="iconSet" priority="205">
      <iconSet iconSet="3Arrows">
        <cfvo type="percent" val="0"/>
        <cfvo type="percent" val="33"/>
        <cfvo type="percent" val="67"/>
      </iconSet>
    </cfRule>
  </conditionalFormatting>
  <conditionalFormatting sqref="O30:O91">
    <cfRule type="iconSet" priority="208">
      <iconSet iconSet="3Arrows">
        <cfvo type="percent" val="0"/>
        <cfvo type="percent" val="33"/>
        <cfvo type="percent" val="67"/>
      </iconSet>
    </cfRule>
  </conditionalFormatting>
  <conditionalFormatting sqref="A69:F70">
    <cfRule type="expression" dxfId="37" priority="16">
      <formula>CELL("row")=ROW()</formula>
    </cfRule>
  </conditionalFormatting>
  <conditionalFormatting sqref="A69:F70">
    <cfRule type="expression" dxfId="36" priority="15">
      <formula>CELL("row")=ROW()</formula>
    </cfRule>
  </conditionalFormatting>
  <conditionalFormatting sqref="A69:F70">
    <cfRule type="expression" dxfId="35" priority="14">
      <formula>CELL("row")=ROW()</formula>
    </cfRule>
  </conditionalFormatting>
  <conditionalFormatting sqref="A105:AC105">
    <cfRule type="expression" dxfId="34" priority="13">
      <formula>CELL("row")=ROW()</formula>
    </cfRule>
  </conditionalFormatting>
  <conditionalFormatting sqref="A109:F109">
    <cfRule type="expression" dxfId="33" priority="12">
      <formula>CELL("row")=ROW()</formula>
    </cfRule>
  </conditionalFormatting>
  <conditionalFormatting sqref="A77:F77">
    <cfRule type="expression" dxfId="32" priority="11">
      <formula>CELL("row")=ROW()</formula>
    </cfRule>
  </conditionalFormatting>
  <conditionalFormatting sqref="E92:E94">
    <cfRule type="expression" dxfId="31" priority="10">
      <formula>CELL("row")=ROW()</formula>
    </cfRule>
  </conditionalFormatting>
  <conditionalFormatting sqref="E92:E94">
    <cfRule type="expression" dxfId="30" priority="9">
      <formula>CELL("row")=ROW()</formula>
    </cfRule>
  </conditionalFormatting>
  <conditionalFormatting sqref="E92:E94">
    <cfRule type="expression" dxfId="29" priority="8">
      <formula>CELL("row")=ROW()</formula>
    </cfRule>
  </conditionalFormatting>
  <conditionalFormatting sqref="G30:U94 V92:V93 W71:W72 X30 X37">
    <cfRule type="dataBar" priority="6">
      <dataBar>
        <cfvo type="min"/>
        <cfvo type="max"/>
        <color rgb="FF638EC6"/>
      </dataBar>
      <extLst>
        <ext xmlns:x14="http://schemas.microsoft.com/office/spreadsheetml/2009/9/main" uri="{B025F937-C7B1-47D3-B67F-A62EFF666E3E}">
          <x14:id>{D1CEFA30-28F1-4581-AA8F-4C98CE6A5D54}</x14:id>
        </ext>
      </extLst>
    </cfRule>
    <cfRule type="iconSet" priority="7">
      <iconSet iconSet="3Arrows">
        <cfvo type="percent" val="0"/>
        <cfvo type="percent" val="33"/>
        <cfvo type="percent" val="67"/>
      </iconSet>
    </cfRule>
  </conditionalFormatting>
  <conditionalFormatting sqref="V34:V93">
    <cfRule type="dataBar" priority="4">
      <dataBar>
        <cfvo type="min"/>
        <cfvo type="max"/>
        <color rgb="FF638EC6"/>
      </dataBar>
      <extLst>
        <ext xmlns:x14="http://schemas.microsoft.com/office/spreadsheetml/2009/9/main" uri="{B025F937-C7B1-47D3-B67F-A62EFF666E3E}">
          <x14:id>{92A94B63-B0C8-44C7-BAE3-35622E43D279}</x14:id>
        </ext>
      </extLst>
    </cfRule>
    <cfRule type="iconSet" priority="5">
      <iconSet iconSet="3Arrows">
        <cfvo type="percent" val="0"/>
        <cfvo type="percent" val="33"/>
        <cfvo type="percent" val="67"/>
      </iconSet>
    </cfRule>
  </conditionalFormatting>
  <conditionalFormatting sqref="V30:V93">
    <cfRule type="dataBar" priority="2">
      <dataBar>
        <cfvo type="min"/>
        <cfvo type="max"/>
        <color rgb="FF638EC6"/>
      </dataBar>
      <extLst>
        <ext xmlns:x14="http://schemas.microsoft.com/office/spreadsheetml/2009/9/main" uri="{B025F937-C7B1-47D3-B67F-A62EFF666E3E}">
          <x14:id>{3460B8C3-AF99-41C3-98C0-7CE1C0B9C609}</x14:id>
        </ext>
      </extLst>
    </cfRule>
    <cfRule type="iconSet" priority="3">
      <iconSet iconSet="3Arrows">
        <cfvo type="percent" val="0"/>
        <cfvo type="percent" val="33"/>
        <cfvo type="percent" val="67"/>
      </iconSet>
    </cfRule>
  </conditionalFormatting>
  <conditionalFormatting sqref="U80:V87">
    <cfRule type="iconSet" priority="1">
      <iconSet iconSet="3Arrows">
        <cfvo type="percent" val="0"/>
        <cfvo type="percent" val="33"/>
        <cfvo type="percent" val="67"/>
      </iconSet>
    </cfRule>
  </conditionalFormatting>
  <pageMargins left="0.7" right="0.7" top="0.75" bottom="0.75" header="0.3" footer="0.3"/>
  <pageSetup orientation="portrait" r:id="rId1"/>
  <ignoredErrors>
    <ignoredError sqref="S8 S12 S16" formula="1"/>
  </ignoredErrors>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4ABBF336-F7C0-47C6-B547-9BF46086C7FF}">
            <x14:dataBar minLength="0" maxLength="100" gradient="0">
              <x14:cfvo type="autoMin"/>
              <x14:cfvo type="autoMax"/>
              <x14:negativeFillColor rgb="FFFF0000"/>
              <x14:axisColor rgb="FF000000"/>
            </x14:dataBar>
          </x14:cfRule>
          <xm:sqref>O48:O91</xm:sqref>
        </x14:conditionalFormatting>
        <x14:conditionalFormatting xmlns:xm="http://schemas.microsoft.com/office/excel/2006/main">
          <x14:cfRule type="dataBar" id="{F6ACC53D-65EA-4046-BD1D-B8D633BDE6EB}">
            <x14:dataBar minLength="0" maxLength="100" gradient="0">
              <x14:cfvo type="autoMin"/>
              <x14:cfvo type="autoMax"/>
              <x14:negativeFillColor rgb="FFFF0000"/>
              <x14:axisColor rgb="FF000000"/>
            </x14:dataBar>
          </x14:cfRule>
          <xm:sqref>I30:I91</xm:sqref>
        </x14:conditionalFormatting>
        <x14:conditionalFormatting xmlns:xm="http://schemas.microsoft.com/office/excel/2006/main">
          <x14:cfRule type="dataBar" id="{95914411-5795-46FD-94E9-A829C1BFC727}">
            <x14:dataBar minLength="0" maxLength="100" gradient="0">
              <x14:cfvo type="autoMin"/>
              <x14:cfvo type="autoMax"/>
              <x14:negativeFillColor rgb="FFFF0000"/>
              <x14:axisColor rgb="FF000000"/>
            </x14:dataBar>
          </x14:cfRule>
          <xm:sqref>J30:J91</xm:sqref>
        </x14:conditionalFormatting>
        <x14:conditionalFormatting xmlns:xm="http://schemas.microsoft.com/office/excel/2006/main">
          <x14:cfRule type="dataBar" id="{3D3AF9A9-4126-4024-A2B4-A77EC0371812}">
            <x14:dataBar minLength="0" maxLength="100" gradient="0">
              <x14:cfvo type="autoMin"/>
              <x14:cfvo type="autoMax"/>
              <x14:negativeFillColor rgb="FFFF0000"/>
              <x14:axisColor rgb="FF000000"/>
            </x14:dataBar>
          </x14:cfRule>
          <xm:sqref>K30:K91</xm:sqref>
        </x14:conditionalFormatting>
        <x14:conditionalFormatting xmlns:xm="http://schemas.microsoft.com/office/excel/2006/main">
          <x14:cfRule type="dataBar" id="{AA23C74F-F60E-4B2E-B63F-ED187667DD5E}">
            <x14:dataBar minLength="0" maxLength="100" gradient="0">
              <x14:cfvo type="autoMin"/>
              <x14:cfvo type="autoMax"/>
              <x14:negativeFillColor rgb="FFFF0000"/>
              <x14:axisColor rgb="FF000000"/>
            </x14:dataBar>
          </x14:cfRule>
          <xm:sqref>L30:L91</xm:sqref>
        </x14:conditionalFormatting>
        <x14:conditionalFormatting xmlns:xm="http://schemas.microsoft.com/office/excel/2006/main">
          <x14:cfRule type="dataBar" id="{AFF9BBB6-670F-4B73-AA5C-297D5A2CC3DF}">
            <x14:dataBar minLength="0" maxLength="100" gradient="0">
              <x14:cfvo type="autoMin"/>
              <x14:cfvo type="autoMax"/>
              <x14:negativeFillColor rgb="FFFF0000"/>
              <x14:axisColor rgb="FF000000"/>
            </x14:dataBar>
          </x14:cfRule>
          <xm:sqref>M30:M91</xm:sqref>
        </x14:conditionalFormatting>
        <x14:conditionalFormatting xmlns:xm="http://schemas.microsoft.com/office/excel/2006/main">
          <x14:cfRule type="dataBar" id="{5E2AC4C4-497D-4AB1-B25A-F97A522B0AE5}">
            <x14:dataBar minLength="0" maxLength="100" gradient="0">
              <x14:cfvo type="autoMin"/>
              <x14:cfvo type="autoMax"/>
              <x14:negativeFillColor rgb="FFFF0000"/>
              <x14:axisColor rgb="FF000000"/>
            </x14:dataBar>
          </x14:cfRule>
          <xm:sqref>N30:N91</xm:sqref>
        </x14:conditionalFormatting>
        <x14:conditionalFormatting xmlns:xm="http://schemas.microsoft.com/office/excel/2006/main">
          <x14:cfRule type="dataBar" id="{D1CEFA30-28F1-4581-AA8F-4C98CE6A5D54}">
            <x14:dataBar minLength="0" maxLength="100" gradient="0">
              <x14:cfvo type="autoMin"/>
              <x14:cfvo type="autoMax"/>
              <x14:negativeFillColor rgb="FFFF0000"/>
              <x14:axisColor rgb="FF000000"/>
            </x14:dataBar>
          </x14:cfRule>
          <xm:sqref>G30:U94 V92:V93 W71:W72 X30 X37</xm:sqref>
        </x14:conditionalFormatting>
        <x14:conditionalFormatting xmlns:xm="http://schemas.microsoft.com/office/excel/2006/main">
          <x14:cfRule type="dataBar" id="{92A94B63-B0C8-44C7-BAE3-35622E43D279}">
            <x14:dataBar minLength="0" maxLength="100" gradient="0">
              <x14:cfvo type="autoMin"/>
              <x14:cfvo type="autoMax"/>
              <x14:negativeFillColor rgb="FFFF0000"/>
              <x14:axisColor rgb="FF000000"/>
            </x14:dataBar>
          </x14:cfRule>
          <xm:sqref>V34:V93</xm:sqref>
        </x14:conditionalFormatting>
        <x14:conditionalFormatting xmlns:xm="http://schemas.microsoft.com/office/excel/2006/main">
          <x14:cfRule type="dataBar" id="{3460B8C3-AF99-41C3-98C0-7CE1C0B9C609}">
            <x14:dataBar minLength="0" maxLength="100" gradient="0">
              <x14:cfvo type="autoMin"/>
              <x14:cfvo type="autoMax"/>
              <x14:negativeFillColor rgb="FFFF0000"/>
              <x14:axisColor rgb="FF000000"/>
            </x14:dataBar>
          </x14:cfRule>
          <xm:sqref>V30:V93</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CG GLC</vt:lpstr>
      <vt:lpstr>CG AMPLAZ</vt:lpstr>
      <vt:lpstr>CG MKG</vt:lpstr>
      <vt:lpstr>CG JGC</vt:lpstr>
      <vt:lpstr>CG ATB</vt:lpstr>
      <vt:lpstr>CG BXC</vt:lpstr>
      <vt:lpstr>CG ADM</vt:lpstr>
      <vt:lpstr>CG SMS - SUMARECON MALL SERPONG</vt:lpstr>
      <vt:lpstr>CG PMB - PAKUWON MALL BEKASI</vt:lpstr>
      <vt:lpstr>HG ADM</vt:lpstr>
      <vt:lpstr>HG GLC</vt:lpstr>
      <vt:lpstr>HG BXC</vt:lpstr>
      <vt:lpstr>HG TBZ</vt:lpstr>
      <vt:lpstr>HOTTEOK KOKAS</vt:lpstr>
      <vt:lpstr>HOTTEOK BLOK M</vt:lpstr>
      <vt:lpstr>HC ADM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PPIC-TARA</dc:creator>
  <cp:lastModifiedBy>agus anthonius</cp:lastModifiedBy>
  <dcterms:created xsi:type="dcterms:W3CDTF">2024-07-16T12:35:42Z</dcterms:created>
  <dcterms:modified xsi:type="dcterms:W3CDTF">2024-11-18T08:28:34Z</dcterms:modified>
</cp:coreProperties>
</file>