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ex_\OneDrive\Desktop\Portfolio\"/>
    </mc:Choice>
  </mc:AlternateContent>
  <xr:revisionPtr revIDLastSave="0" documentId="13_ncr:1_{72460060-16C6-408E-A9A6-B6C875A7EECA}" xr6:coauthVersionLast="47" xr6:coauthVersionMax="47" xr10:uidLastSave="{00000000-0000-0000-0000-000000000000}"/>
  <bookViews>
    <workbookView xWindow="-108" yWindow="-108" windowWidth="30936" windowHeight="16776" xr2:uid="{DFDF8916-1F07-4F54-9023-5ACF7A597498}"/>
  </bookViews>
  <sheets>
    <sheet name="Main" sheetId="2" r:id="rId1"/>
    <sheet name="Model" sheetId="1" r:id="rId2"/>
    <sheet name="Expected Credit Loss" sheetId="4" r:id="rId3"/>
    <sheet name="Definit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7" i="1" l="1"/>
  <c r="AB27" i="1"/>
  <c r="AA27" i="1"/>
  <c r="AB22" i="1"/>
  <c r="AB29" i="1" s="1"/>
  <c r="AB30" i="1" s="1"/>
  <c r="AA22" i="1"/>
  <c r="AA29" i="1" s="1"/>
  <c r="AA30" i="1" s="1"/>
  <c r="AC17" i="1"/>
  <c r="AC22" i="1" s="1"/>
  <c r="AC29" i="1" s="1"/>
  <c r="AC30" i="1" s="1"/>
  <c r="AB17" i="1"/>
  <c r="AA17" i="1"/>
  <c r="AC57" i="1"/>
  <c r="AB57" i="1"/>
  <c r="AA57" i="1"/>
  <c r="AC48" i="1"/>
  <c r="AC41" i="1"/>
  <c r="AC36" i="1"/>
  <c r="AB48" i="1"/>
  <c r="AB41" i="1"/>
  <c r="AB36" i="1"/>
  <c r="AA48" i="1"/>
  <c r="AA41" i="1"/>
  <c r="AA36" i="1"/>
  <c r="S17" i="1"/>
  <c r="R17" i="1"/>
  <c r="Q17" i="1"/>
  <c r="P17" i="1"/>
  <c r="R27" i="1"/>
  <c r="Q27" i="1"/>
  <c r="P27" i="1"/>
  <c r="S57" i="1"/>
  <c r="R57" i="1"/>
  <c r="Q57" i="1"/>
  <c r="P57" i="1"/>
  <c r="P48" i="1"/>
  <c r="P41" i="1"/>
  <c r="P36" i="1"/>
  <c r="Q48" i="1"/>
  <c r="Q41" i="1"/>
  <c r="Q36" i="1"/>
  <c r="R48" i="1"/>
  <c r="R41" i="1"/>
  <c r="R36" i="1"/>
  <c r="S48" i="1"/>
  <c r="S41" i="1"/>
  <c r="S36" i="1"/>
  <c r="S8" i="1"/>
  <c r="S9" i="1" s="1"/>
  <c r="L29" i="1"/>
  <c r="L30" i="1" s="1"/>
  <c r="M29" i="1"/>
  <c r="M30" i="1" s="1"/>
  <c r="N29" i="1"/>
  <c r="N30" i="1" s="1"/>
  <c r="O29" i="1"/>
  <c r="O30" i="1" s="1"/>
  <c r="S27" i="1"/>
  <c r="H4" i="2"/>
  <c r="K26" i="1"/>
  <c r="K27" i="1" s="1"/>
  <c r="K29" i="1" s="1"/>
  <c r="K30" i="1" s="1"/>
  <c r="K20" i="1"/>
  <c r="AC43" i="1" l="1"/>
  <c r="AB43" i="1"/>
  <c r="AA43" i="1"/>
  <c r="AC50" i="1"/>
  <c r="AC59" i="1" s="1"/>
  <c r="AB50" i="1"/>
  <c r="AB59" i="1" s="1"/>
  <c r="AA50" i="1"/>
  <c r="AA59" i="1" s="1"/>
  <c r="S22" i="1"/>
  <c r="S29" i="1" s="1"/>
  <c r="S30" i="1" s="1"/>
  <c r="R9" i="1"/>
  <c r="Q9" i="1"/>
  <c r="P9" i="1"/>
  <c r="S43" i="1"/>
  <c r="S50" i="1" s="1"/>
  <c r="S59" i="1" s="1"/>
  <c r="S64" i="1" s="1"/>
  <c r="S68" i="1" s="1"/>
  <c r="R43" i="1"/>
  <c r="R50" i="1" s="1"/>
  <c r="R59" i="1" s="1"/>
  <c r="Q43" i="1"/>
  <c r="Q50" i="1" s="1"/>
  <c r="Q59" i="1" s="1"/>
  <c r="P43" i="1"/>
  <c r="P50" i="1" s="1"/>
  <c r="AC64" i="1" l="1"/>
  <c r="AC68" i="1" s="1"/>
  <c r="AC62" i="1"/>
  <c r="AB64" i="1"/>
  <c r="AB68" i="1" s="1"/>
  <c r="AB62" i="1"/>
  <c r="AA64" i="1"/>
  <c r="AA68" i="1" s="1"/>
  <c r="AA62" i="1"/>
  <c r="Q22" i="1"/>
  <c r="Q29" i="1" s="1"/>
  <c r="Q30" i="1" s="1"/>
  <c r="R22" i="1"/>
  <c r="R29" i="1" s="1"/>
  <c r="R30" i="1" s="1"/>
  <c r="P22" i="1"/>
  <c r="S62" i="1"/>
  <c r="Q64" i="1"/>
  <c r="Q68" i="1" s="1"/>
  <c r="Q62" i="1"/>
  <c r="R64" i="1"/>
  <c r="R68" i="1" s="1"/>
  <c r="R62" i="1"/>
  <c r="P29" i="1" l="1"/>
  <c r="P30" i="1" s="1"/>
  <c r="P59" i="1" l="1"/>
  <c r="P64" i="1" s="1"/>
  <c r="P68" i="1" s="1"/>
  <c r="P62" i="1" l="1"/>
</calcChain>
</file>

<file path=xl/sharedStrings.xml><?xml version="1.0" encoding="utf-8"?>
<sst xmlns="http://schemas.openxmlformats.org/spreadsheetml/2006/main" count="118" uniqueCount="88">
  <si>
    <t>Main</t>
  </si>
  <si>
    <t>Q121</t>
  </si>
  <si>
    <t>Q221</t>
  </si>
  <si>
    <t>Q321</t>
  </si>
  <si>
    <t>Q421</t>
  </si>
  <si>
    <t>Q122</t>
  </si>
  <si>
    <t>Q222</t>
  </si>
  <si>
    <t>Q322</t>
  </si>
  <si>
    <t>Q422</t>
  </si>
  <si>
    <t>Cash</t>
  </si>
  <si>
    <t>Deposits</t>
  </si>
  <si>
    <t>Securities</t>
  </si>
  <si>
    <t>Loans</t>
  </si>
  <si>
    <t>Accrued Interest</t>
  </si>
  <si>
    <t>Goodwill</t>
  </si>
  <si>
    <t>Other</t>
  </si>
  <si>
    <t>Assets</t>
  </si>
  <si>
    <t>Debt</t>
  </si>
  <si>
    <t>Liabilities</t>
  </si>
  <si>
    <t>BOOK VALUE</t>
  </si>
  <si>
    <t>TANGIBLE BOOK VALUE</t>
  </si>
  <si>
    <t>Price</t>
  </si>
  <si>
    <t>Shares</t>
  </si>
  <si>
    <t>MC</t>
  </si>
  <si>
    <t>EV</t>
  </si>
  <si>
    <t>Q424</t>
  </si>
  <si>
    <t>Q123</t>
  </si>
  <si>
    <t>Q223</t>
  </si>
  <si>
    <t>Q323</t>
  </si>
  <si>
    <t>Q423</t>
  </si>
  <si>
    <t>Q124</t>
  </si>
  <si>
    <t>Q224</t>
  </si>
  <si>
    <t>Q324</t>
  </si>
  <si>
    <t>Q125</t>
  </si>
  <si>
    <t>Q225</t>
  </si>
  <si>
    <t>$CAD</t>
  </si>
  <si>
    <t>PPE</t>
  </si>
  <si>
    <t>Intangible Assets</t>
  </si>
  <si>
    <t>Subordinated notes payable</t>
  </si>
  <si>
    <t>Other Liabilities</t>
  </si>
  <si>
    <t>Receivable Purchase Program</t>
  </si>
  <si>
    <t>Segements:</t>
  </si>
  <si>
    <t>Digital Banking Canada</t>
  </si>
  <si>
    <t>Digital Banking USA</t>
  </si>
  <si>
    <t>DRTC (Cybersecurity)</t>
  </si>
  <si>
    <t>Divesting. Sale not expected to be completed in next 12 months.</t>
  </si>
  <si>
    <t>Update</t>
  </si>
  <si>
    <t>Report Issued</t>
  </si>
  <si>
    <t>Canada Bonds</t>
  </si>
  <si>
    <t>USTBills</t>
  </si>
  <si>
    <t>Commercial Real Estate Mortgages</t>
  </si>
  <si>
    <t>Commercial Real Estate Loans</t>
  </si>
  <si>
    <t>Public Sector and Other Financing</t>
  </si>
  <si>
    <t>Point of Sale Loans and Leases Receivables Purchase Program</t>
  </si>
  <si>
    <t>Cash &amp; Equivalents</t>
  </si>
  <si>
    <t>Canadian Mortgage and Housing Corporation program</t>
  </si>
  <si>
    <t>$10m CAD revs</t>
  </si>
  <si>
    <t>https://www.cluseau.com/p/the-fastest-growing-bank-youve-never?r=2o56u0&amp;utm_campaign=post&amp;utm_medium=web&amp;triedRedirect=true</t>
  </si>
  <si>
    <t>Interest Income</t>
  </si>
  <si>
    <t>Net Interest Income</t>
  </si>
  <si>
    <t>Non-Interest Income</t>
  </si>
  <si>
    <t>Total Revenue</t>
  </si>
  <si>
    <t>Provision for credit losses</t>
  </si>
  <si>
    <t>Cash and Securities</t>
  </si>
  <si>
    <t>Total Interest Income</t>
  </si>
  <si>
    <t>Interest Expense</t>
  </si>
  <si>
    <t>Notes</t>
  </si>
  <si>
    <t>Total Interest Expense</t>
  </si>
  <si>
    <t>DRTC</t>
  </si>
  <si>
    <t>Total Non-Interest Income</t>
  </si>
  <si>
    <t>Non-interest Expenses</t>
  </si>
  <si>
    <t>Net Income before Taxes</t>
  </si>
  <si>
    <t>Tax provision</t>
  </si>
  <si>
    <t>Net Income</t>
  </si>
  <si>
    <t>Shares Outstanding</t>
  </si>
  <si>
    <t>EPS</t>
  </si>
  <si>
    <t>Effective Tax rate</t>
  </si>
  <si>
    <t>Salaries</t>
  </si>
  <si>
    <t>G&amp;A</t>
  </si>
  <si>
    <t>Premises</t>
  </si>
  <si>
    <t>Total Non-interest Expenses</t>
  </si>
  <si>
    <t>Allowance for credit losses</t>
  </si>
  <si>
    <t>FY22</t>
  </si>
  <si>
    <t>FY23</t>
  </si>
  <si>
    <t>FY24</t>
  </si>
  <si>
    <t>FY25</t>
  </si>
  <si>
    <t>FY26</t>
  </si>
  <si>
    <t>FY27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</si>
</sst>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73" formatCode="_ * #,##0_ ;_ * \-#,##0_ ;_ * &quot;-&quot;??_ ;_ @_ "/>
  </numFmts>
  <fonts count="7" x14ac:knownFonts="1">
    <font>
      <sz val="10"/>
      <color theme="1"/>
      <name val="Arial"/>
      <family val="2"/>
    </font>
    <font>
      <sz val="11"/>
      <color theme="1"/>
      <name val="Aptos Narrow"/>
      <family val="2"/>
      <scheme val="minor"/>
    </font>
    <font>
      <u/>
      <sz val="10"/>
      <color theme="10"/>
      <name val="Arial"/>
      <family val="2"/>
    </font>
    <font>
      <b/>
      <sz val="10"/>
      <color theme="1"/>
      <name val="Arial"/>
      <family val="2"/>
    </font>
    <font>
      <sz val="8"/>
      <name val="Arial"/>
      <family val="2"/>
    </font>
    <font>
      <i/>
      <sz val="10"/>
      <color theme="1"/>
      <name val="Arial"/>
      <family val="2"/>
    </font>
    <font>
      <b/>
      <i/>
      <sz val="10"/>
      <color theme="1"/>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3"/>
    <xf numFmtId="0" fontId="0" fillId="0" borderId="0" xfId="0" applyAlignment="1">
      <alignment horizontal="right"/>
    </xf>
    <xf numFmtId="3" fontId="3" fillId="0" borderId="0" xfId="0" applyNumberFormat="1" applyFont="1" applyAlignment="1">
      <alignment horizontal="right"/>
    </xf>
    <xf numFmtId="3" fontId="0" fillId="0" borderId="0" xfId="0" applyNumberFormat="1" applyAlignment="1">
      <alignment horizontal="right"/>
    </xf>
    <xf numFmtId="0" fontId="3" fillId="0" borderId="0" xfId="0" applyFont="1"/>
    <xf numFmtId="14" fontId="0" fillId="0" borderId="0" xfId="0" applyNumberFormat="1"/>
    <xf numFmtId="10" fontId="0" fillId="0" borderId="0" xfId="2" applyNumberFormat="1" applyFont="1"/>
    <xf numFmtId="0" fontId="5" fillId="0" borderId="0" xfId="0" applyFont="1"/>
    <xf numFmtId="0" fontId="5" fillId="0" borderId="0" xfId="0" applyFont="1" applyAlignment="1">
      <alignment horizontal="right"/>
    </xf>
    <xf numFmtId="3" fontId="6" fillId="0" borderId="0" xfId="0" applyNumberFormat="1" applyFont="1" applyAlignment="1">
      <alignment horizontal="right"/>
    </xf>
    <xf numFmtId="0" fontId="3" fillId="0" borderId="0" xfId="0" applyFont="1" applyAlignment="1">
      <alignment horizontal="right"/>
    </xf>
    <xf numFmtId="0" fontId="0" fillId="0" borderId="0" xfId="0" applyFont="1"/>
    <xf numFmtId="0" fontId="0" fillId="0" borderId="0" xfId="0" applyFont="1" applyAlignment="1">
      <alignment horizontal="right"/>
    </xf>
    <xf numFmtId="3" fontId="0" fillId="0" borderId="0" xfId="0" applyNumberFormat="1" applyFont="1" applyAlignment="1">
      <alignment horizontal="right"/>
    </xf>
    <xf numFmtId="0" fontId="0" fillId="0" borderId="1" xfId="0" applyBorder="1"/>
    <xf numFmtId="4" fontId="0" fillId="0" borderId="2" xfId="0" applyNumberFormat="1" applyBorder="1"/>
    <xf numFmtId="0" fontId="0" fillId="0" borderId="3" xfId="0" applyBorder="1"/>
    <xf numFmtId="0" fontId="0" fillId="0" borderId="4" xfId="0" applyBorder="1"/>
    <xf numFmtId="3" fontId="0" fillId="0" borderId="0" xfId="0" applyNumberFormat="1" applyBorder="1"/>
    <xf numFmtId="0" fontId="0" fillId="0" borderId="5" xfId="0" applyBorder="1" applyAlignment="1">
      <alignment horizontal="right"/>
    </xf>
    <xf numFmtId="164" fontId="3" fillId="0" borderId="0" xfId="0" applyNumberFormat="1" applyFont="1"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4" fontId="0" fillId="0" borderId="0" xfId="0" applyNumberFormat="1" applyFont="1" applyAlignment="1">
      <alignment horizontal="right"/>
    </xf>
    <xf numFmtId="9" fontId="0" fillId="0" borderId="0" xfId="2" applyFont="1" applyAlignment="1">
      <alignment horizontal="right"/>
    </xf>
    <xf numFmtId="173" fontId="0" fillId="0" borderId="0" xfId="1" applyNumberFormat="1" applyFont="1"/>
    <xf numFmtId="173" fontId="5" fillId="0" borderId="0" xfId="1" applyNumberFormat="1" applyFont="1"/>
    <xf numFmtId="173" fontId="3" fillId="0" borderId="0" xfId="1" applyNumberFormat="1"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99060</xdr:colOff>
      <xdr:row>12</xdr:row>
      <xdr:rowOff>129540</xdr:rowOff>
    </xdr:from>
    <xdr:to>
      <xdr:col>11</xdr:col>
      <xdr:colOff>190500</xdr:colOff>
      <xdr:row>24</xdr:row>
      <xdr:rowOff>83820</xdr:rowOff>
    </xdr:to>
    <xdr:sp macro="" textlink="">
      <xdr:nvSpPr>
        <xdr:cNvPr id="2" name="TextBox 1">
          <a:extLst>
            <a:ext uri="{FF2B5EF4-FFF2-40B4-BE49-F238E27FC236}">
              <a16:creationId xmlns:a16="http://schemas.microsoft.com/office/drawing/2014/main" id="{52DB4975-1EE8-C3D9-A1A7-7C2D86A329DF}"/>
            </a:ext>
          </a:extLst>
        </xdr:cNvPr>
        <xdr:cNvSpPr txBox="1"/>
      </xdr:nvSpPr>
      <xdr:spPr>
        <a:xfrm>
          <a:off x="1927860" y="2141220"/>
          <a:ext cx="496824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The Bank’s maximum exposure to credit risk is the carrying value of its financial assets. The Bank holds security against the majority of its loans in the form of either mortgage interests over property, other registered securities over assets, guarantees, and cash reserves (holdbacks) on loan and lease receivables included in the POS/RPP Financing portfolio</a:t>
          </a:r>
          <a:endParaRPr lang="en-CH"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137160</xdr:rowOff>
    </xdr:from>
    <xdr:to>
      <xdr:col>10</xdr:col>
      <xdr:colOff>213360</xdr:colOff>
      <xdr:row>9</xdr:row>
      <xdr:rowOff>91440</xdr:rowOff>
    </xdr:to>
    <xdr:sp macro="" textlink="">
      <xdr:nvSpPr>
        <xdr:cNvPr id="2" name="TextBox 1">
          <a:extLst>
            <a:ext uri="{FF2B5EF4-FFF2-40B4-BE49-F238E27FC236}">
              <a16:creationId xmlns:a16="http://schemas.microsoft.com/office/drawing/2014/main" id="{F6B66DD4-76BE-6466-04D6-AA51D96B02E5}"/>
            </a:ext>
          </a:extLst>
        </xdr:cNvPr>
        <xdr:cNvSpPr txBox="1"/>
      </xdr:nvSpPr>
      <xdr:spPr>
        <a:xfrm>
          <a:off x="624840" y="304800"/>
          <a:ext cx="568452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Point-of-Sale Loans and Leases Receivable Purchase Program (“POS/RPP Financing”)</a:t>
          </a:r>
        </a:p>
        <a:p>
          <a:r>
            <a:rPr lang="en-US" sz="1100" b="0" i="0" u="none" strike="noStrike">
              <a:solidFill>
                <a:schemeClr val="dk1"/>
              </a:solidFill>
              <a:effectLst/>
              <a:latin typeface="+mn-lt"/>
              <a:ea typeface="+mn-ea"/>
              <a:cs typeface="+mn-cs"/>
            </a:rPr>
            <a:t>The Point-of-Sale Loans and Leases </a:t>
          </a:r>
          <a:r>
            <a:rPr lang="en-US" sz="1100" b="0" i="0" u="sng" strike="noStrike">
              <a:solidFill>
                <a:schemeClr val="dk1"/>
              </a:solidFill>
              <a:effectLst/>
              <a:latin typeface="+mn-lt"/>
              <a:ea typeface="+mn-ea"/>
              <a:cs typeface="+mn-cs"/>
            </a:rPr>
            <a:t>Receivable Purchase Program </a:t>
          </a:r>
          <a:r>
            <a:rPr lang="en-US" sz="1100" b="0" i="0" u="none" strike="noStrike">
              <a:solidFill>
                <a:schemeClr val="dk1"/>
              </a:solidFill>
              <a:effectLst/>
              <a:latin typeface="+mn-lt"/>
              <a:ea typeface="+mn-ea"/>
              <a:cs typeface="+mn-cs"/>
            </a:rPr>
            <a:t>(“POS/RPP Financing”) asset category is comprised of point-of-sale loan and lease receivables acquired from the Bank’s network of origination and servicing partners as well as warehouse loans that provide bridge financing to the Bank’s origination and servicing partners for the purpose of accumulating and seasoning practical volumes of individual loans and leases prior to the Bank purchasing the cashflow receivables derived from same.</a:t>
          </a:r>
          <a:r>
            <a:rPr lang="en-US"/>
            <a:t> </a:t>
          </a:r>
          <a:endParaRPr lang="en-CH" sz="1100" kern="1200"/>
        </a:p>
      </xdr:txBody>
    </xdr:sp>
    <xdr:clientData/>
  </xdr:twoCellAnchor>
  <xdr:twoCellAnchor>
    <xdr:from>
      <xdr:col>1</xdr:col>
      <xdr:colOff>0</xdr:colOff>
      <xdr:row>11</xdr:row>
      <xdr:rowOff>0</xdr:rowOff>
    </xdr:from>
    <xdr:to>
      <xdr:col>10</xdr:col>
      <xdr:colOff>198120</xdr:colOff>
      <xdr:row>17</xdr:row>
      <xdr:rowOff>129540</xdr:rowOff>
    </xdr:to>
    <xdr:sp macro="" textlink="">
      <xdr:nvSpPr>
        <xdr:cNvPr id="3" name="TextBox 2">
          <a:extLst>
            <a:ext uri="{FF2B5EF4-FFF2-40B4-BE49-F238E27FC236}">
              <a16:creationId xmlns:a16="http://schemas.microsoft.com/office/drawing/2014/main" id="{6E644FA7-6BD1-4096-9D7F-3D68A6BEEB89}"/>
            </a:ext>
          </a:extLst>
        </xdr:cNvPr>
        <xdr:cNvSpPr txBox="1"/>
      </xdr:nvSpPr>
      <xdr:spPr>
        <a:xfrm>
          <a:off x="609600" y="1844040"/>
          <a:ext cx="5684520" cy="1135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Commercial Real Estate Mortgages (“CRE Mortgages”)</a:t>
          </a:r>
        </a:p>
        <a:p>
          <a:r>
            <a:rPr lang="en-US"/>
            <a:t>asset category is comprised primarily of </a:t>
          </a:r>
          <a:r>
            <a:rPr lang="en-US" u="sng"/>
            <a:t>Residential Construction, Term, CMHC-Insured and Land Mortgages</a:t>
          </a:r>
          <a:r>
            <a:rPr lang="en-US"/>
            <a:t>. All of these loans are business-to-business loans with the underlying credit risk exposure being primarily consumer in nature given that the vast majority of the loans are related to properties that are designated primarily for residential use. The portfolio benefits from diversity in its underlying security in the form of a broad range of such collateral properties</a:t>
          </a:r>
          <a:endParaRPr lang="en-CH" sz="1100" kern="1200"/>
        </a:p>
      </xdr:txBody>
    </xdr:sp>
    <xdr:clientData/>
  </xdr:twoCellAnchor>
  <xdr:twoCellAnchor>
    <xdr:from>
      <xdr:col>1</xdr:col>
      <xdr:colOff>30480</xdr:colOff>
      <xdr:row>18</xdr:row>
      <xdr:rowOff>144780</xdr:rowOff>
    </xdr:from>
    <xdr:to>
      <xdr:col>10</xdr:col>
      <xdr:colOff>228600</xdr:colOff>
      <xdr:row>21</xdr:row>
      <xdr:rowOff>129540</xdr:rowOff>
    </xdr:to>
    <xdr:sp macro="" textlink="">
      <xdr:nvSpPr>
        <xdr:cNvPr id="4" name="TextBox 3">
          <a:extLst>
            <a:ext uri="{FF2B5EF4-FFF2-40B4-BE49-F238E27FC236}">
              <a16:creationId xmlns:a16="http://schemas.microsoft.com/office/drawing/2014/main" id="{FE363A70-627A-4AA8-961B-E66702BCC0BB}"/>
            </a:ext>
          </a:extLst>
        </xdr:cNvPr>
        <xdr:cNvSpPr txBox="1"/>
      </xdr:nvSpPr>
      <xdr:spPr>
        <a:xfrm>
          <a:off x="640080" y="3162300"/>
          <a:ext cx="568452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Commercial Real Estate Loans (“CRE Loans”) </a:t>
          </a:r>
        </a:p>
        <a:p>
          <a:r>
            <a:rPr lang="en-US"/>
            <a:t>asset category is comprised primarily of </a:t>
          </a:r>
          <a:r>
            <a:rPr lang="en-US" u="sng"/>
            <a:t>condominium corporation financing loans. </a:t>
          </a:r>
          <a:endParaRPr lang="en-CH" sz="1100" u="sng" kern="1200"/>
        </a:p>
      </xdr:txBody>
    </xdr:sp>
    <xdr:clientData/>
  </xdr:twoCellAnchor>
  <xdr:twoCellAnchor>
    <xdr:from>
      <xdr:col>1</xdr:col>
      <xdr:colOff>22860</xdr:colOff>
      <xdr:row>22</xdr:row>
      <xdr:rowOff>38100</xdr:rowOff>
    </xdr:from>
    <xdr:to>
      <xdr:col>10</xdr:col>
      <xdr:colOff>220980</xdr:colOff>
      <xdr:row>26</xdr:row>
      <xdr:rowOff>160020</xdr:rowOff>
    </xdr:to>
    <xdr:sp macro="" textlink="">
      <xdr:nvSpPr>
        <xdr:cNvPr id="5" name="TextBox 4">
          <a:extLst>
            <a:ext uri="{FF2B5EF4-FFF2-40B4-BE49-F238E27FC236}">
              <a16:creationId xmlns:a16="http://schemas.microsoft.com/office/drawing/2014/main" id="{D8904631-E3BC-4826-8409-31ECBD5199F7}"/>
            </a:ext>
          </a:extLst>
        </xdr:cNvPr>
        <xdr:cNvSpPr txBox="1"/>
      </xdr:nvSpPr>
      <xdr:spPr>
        <a:xfrm>
          <a:off x="632460" y="3726180"/>
          <a:ext cx="5684520" cy="792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Public Sector, Leases and Other Financing (“PSLOF”) </a:t>
          </a:r>
        </a:p>
        <a:p>
          <a:r>
            <a:rPr lang="en-US"/>
            <a:t>asset category is comprised primarily of</a:t>
          </a:r>
          <a:r>
            <a:rPr lang="en-US" u="sng"/>
            <a:t> public sector loans, and the Versabank USA portfolio, which combined consists primarily of equipment leases, a small balance of corporate loans and leases and single family residential conventional and insured mortgages.</a:t>
          </a:r>
          <a:endParaRPr lang="en-US" b="1" u="sng"/>
        </a:p>
      </xdr:txBody>
    </xdr:sp>
    <xdr:clientData/>
  </xdr:twoCellAnchor>
  <xdr:twoCellAnchor>
    <xdr:from>
      <xdr:col>10</xdr:col>
      <xdr:colOff>411480</xdr:colOff>
      <xdr:row>1</xdr:row>
      <xdr:rowOff>144780</xdr:rowOff>
    </xdr:from>
    <xdr:to>
      <xdr:col>20</xdr:col>
      <xdr:colOff>0</xdr:colOff>
      <xdr:row>19</xdr:row>
      <xdr:rowOff>83820</xdr:rowOff>
    </xdr:to>
    <xdr:sp macro="" textlink="">
      <xdr:nvSpPr>
        <xdr:cNvPr id="6" name="TextBox 5">
          <a:extLst>
            <a:ext uri="{FF2B5EF4-FFF2-40B4-BE49-F238E27FC236}">
              <a16:creationId xmlns:a16="http://schemas.microsoft.com/office/drawing/2014/main" id="{149E66BB-20B9-4F68-A167-A0F5029C4D95}"/>
            </a:ext>
          </a:extLst>
        </xdr:cNvPr>
        <xdr:cNvSpPr txBox="1"/>
      </xdr:nvSpPr>
      <xdr:spPr>
        <a:xfrm>
          <a:off x="6507480" y="312420"/>
          <a:ext cx="5684520" cy="2956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VersaBank partners with companies that offer financing to customers when they buy things, like "buy now, pay later" options or installment plans. These companies provide loans to customers at the checkout point (online or in-store) so they can pay for their purchases over time. VersaBank then steps in and **buys these loans** from its partners.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Here’s how it works in simpler terms:</a:t>
          </a:r>
        </a:p>
        <a:p>
          <a:r>
            <a:rPr lang="en-US" sz="1100" b="0" i="0" u="none" strike="noStrike">
              <a:solidFill>
                <a:schemeClr val="dk1"/>
              </a:solidFill>
              <a:effectLst/>
              <a:latin typeface="+mn-lt"/>
              <a:ea typeface="+mn-ea"/>
              <a:cs typeface="+mn-cs"/>
            </a:rPr>
            <a:t>1. VersaBank's partners (like retailers or financing companies) give loans to customers who need help paying for purchases upfront.</a:t>
          </a:r>
        </a:p>
        <a:p>
          <a:r>
            <a:rPr lang="en-US" sz="1100" b="0" i="0" u="none" strike="noStrike">
              <a:solidFill>
                <a:schemeClr val="dk1"/>
              </a:solidFill>
              <a:effectLst/>
              <a:latin typeface="+mn-lt"/>
              <a:ea typeface="+mn-ea"/>
              <a:cs typeface="+mn-cs"/>
            </a:rPr>
            <a:t>2. These partners may need some time to gather enough loans or "season" them (make sure they’re performing well).</a:t>
          </a:r>
        </a:p>
        <a:p>
          <a:r>
            <a:rPr lang="en-US" sz="1100" b="0" i="0" u="none" strike="noStrike">
              <a:solidFill>
                <a:schemeClr val="dk1"/>
              </a:solidFill>
              <a:effectLst/>
              <a:latin typeface="+mn-lt"/>
              <a:ea typeface="+mn-ea"/>
              <a:cs typeface="+mn-cs"/>
            </a:rPr>
            <a:t>3. VersaBank provides temporary funding (bridge loans) to these partners while they collect and manage these customer loans.</a:t>
          </a:r>
        </a:p>
        <a:p>
          <a:r>
            <a:rPr lang="en-US" sz="1100" b="0" i="0" u="none" strike="noStrike">
              <a:solidFill>
                <a:schemeClr val="dk1"/>
              </a:solidFill>
              <a:effectLst/>
              <a:latin typeface="+mn-lt"/>
              <a:ea typeface="+mn-ea"/>
              <a:cs typeface="+mn-cs"/>
            </a:rPr>
            <a:t>4. Once there’s a good amount of stable loans, VersaBank buys them and earns money from the payments customers make over time.</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This system allows VersaBank to grow its business without directly dealing with individual customers while helping its partners manage their cash flow efficiently.</a:t>
          </a:r>
        </a:p>
        <a:p>
          <a:endParaRPr lang="en-US" sz="1100" b="1"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F9A9-65E2-4F8E-A12D-B4608346BD88}">
  <dimension ref="A1:I28"/>
  <sheetViews>
    <sheetView tabSelected="1" zoomScale="120" zoomScaleNormal="120" workbookViewId="0">
      <selection activeCell="H14" sqref="H14"/>
    </sheetView>
  </sheetViews>
  <sheetFormatPr defaultRowHeight="13.2" x14ac:dyDescent="0.25"/>
  <cols>
    <col min="1" max="1" width="10.109375" bestFit="1" customWidth="1"/>
    <col min="8" max="8" width="11.33203125" bestFit="1" customWidth="1"/>
  </cols>
  <sheetData>
    <row r="1" spans="1:9" ht="13.8" thickBot="1" x14ac:dyDescent="0.3">
      <c r="A1" s="6">
        <v>45661</v>
      </c>
      <c r="B1" t="s">
        <v>46</v>
      </c>
    </row>
    <row r="2" spans="1:9" x14ac:dyDescent="0.25">
      <c r="A2" s="6">
        <v>45635</v>
      </c>
      <c r="B2" t="s">
        <v>47</v>
      </c>
      <c r="G2" s="15" t="s">
        <v>21</v>
      </c>
      <c r="H2" s="16">
        <v>14.39</v>
      </c>
      <c r="I2" s="17"/>
    </row>
    <row r="3" spans="1:9" x14ac:dyDescent="0.25">
      <c r="G3" s="18" t="s">
        <v>22</v>
      </c>
      <c r="H3" s="19">
        <v>26.002576999999999</v>
      </c>
      <c r="I3" s="20" t="s">
        <v>25</v>
      </c>
    </row>
    <row r="4" spans="1:9" x14ac:dyDescent="0.25">
      <c r="G4" s="18" t="s">
        <v>23</v>
      </c>
      <c r="H4" s="21">
        <f>H2*H3</f>
        <v>374.17708303000001</v>
      </c>
      <c r="I4" s="22"/>
    </row>
    <row r="5" spans="1:9" x14ac:dyDescent="0.25">
      <c r="A5" t="s">
        <v>40</v>
      </c>
      <c r="G5" s="18" t="s">
        <v>9</v>
      </c>
      <c r="H5" s="23"/>
      <c r="I5" s="20" t="s">
        <v>25</v>
      </c>
    </row>
    <row r="6" spans="1:9" x14ac:dyDescent="0.25">
      <c r="A6" t="s">
        <v>55</v>
      </c>
      <c r="G6" s="18" t="s">
        <v>17</v>
      </c>
      <c r="H6" s="23"/>
      <c r="I6" s="20" t="s">
        <v>25</v>
      </c>
    </row>
    <row r="7" spans="1:9" ht="13.8" thickBot="1" x14ac:dyDescent="0.3">
      <c r="G7" s="24" t="s">
        <v>24</v>
      </c>
      <c r="H7" s="25"/>
      <c r="I7" s="26"/>
    </row>
    <row r="8" spans="1:9" x14ac:dyDescent="0.25">
      <c r="A8" t="s">
        <v>41</v>
      </c>
    </row>
    <row r="9" spans="1:9" x14ac:dyDescent="0.25">
      <c r="A9" t="s">
        <v>42</v>
      </c>
    </row>
    <row r="10" spans="1:9" x14ac:dyDescent="0.25">
      <c r="A10" t="s">
        <v>43</v>
      </c>
    </row>
    <row r="11" spans="1:9" x14ac:dyDescent="0.25">
      <c r="A11" t="s">
        <v>44</v>
      </c>
    </row>
    <row r="12" spans="1:9" x14ac:dyDescent="0.25">
      <c r="B12" t="s">
        <v>45</v>
      </c>
    </row>
    <row r="13" spans="1:9" x14ac:dyDescent="0.25">
      <c r="B13" t="s">
        <v>56</v>
      </c>
    </row>
    <row r="28" spans="1:1" x14ac:dyDescent="0.25">
      <c r="A28"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ACCE-6A22-4CC7-A2A6-916753DCA2DB}">
  <dimension ref="A1:AF68"/>
  <sheetViews>
    <sheetView zoomScaleNormal="100" workbookViewId="0">
      <pane xSplit="3" ySplit="4" topLeftCell="H5" activePane="bottomRight" state="frozen"/>
      <selection pane="topRight" activeCell="D1" sqref="D1"/>
      <selection pane="bottomLeft" activeCell="A5" sqref="A5"/>
      <selection pane="bottomRight" activeCell="Y9" sqref="Y9"/>
    </sheetView>
  </sheetViews>
  <sheetFormatPr defaultRowHeight="13.2" x14ac:dyDescent="0.25"/>
  <cols>
    <col min="1" max="1" width="5" bestFit="1" customWidth="1"/>
    <col min="2" max="2" width="4.21875" customWidth="1"/>
    <col min="3" max="3" width="20.77734375" customWidth="1"/>
    <col min="4" max="10" width="8.88671875" style="2"/>
    <col min="11" max="11" width="9.5546875" style="2" customWidth="1"/>
    <col min="16" max="18" width="9.109375" bestFit="1" customWidth="1"/>
    <col min="27" max="29" width="10.44140625" bestFit="1" customWidth="1"/>
  </cols>
  <sheetData>
    <row r="1" spans="1:32" x14ac:dyDescent="0.25">
      <c r="A1" s="1" t="s">
        <v>0</v>
      </c>
    </row>
    <row r="4" spans="1:32" x14ac:dyDescent="0.25">
      <c r="B4" t="s">
        <v>35</v>
      </c>
      <c r="D4" s="2" t="s">
        <v>1</v>
      </c>
      <c r="E4" s="2" t="s">
        <v>2</v>
      </c>
      <c r="F4" s="2" t="s">
        <v>3</v>
      </c>
      <c r="G4" s="2" t="s">
        <v>4</v>
      </c>
      <c r="H4" s="2" t="s">
        <v>5</v>
      </c>
      <c r="I4" s="2" t="s">
        <v>6</v>
      </c>
      <c r="J4" s="2" t="s">
        <v>7</v>
      </c>
      <c r="K4" s="2" t="s">
        <v>8</v>
      </c>
      <c r="L4" s="2" t="s">
        <v>26</v>
      </c>
      <c r="M4" s="2" t="s">
        <v>27</v>
      </c>
      <c r="N4" s="2" t="s">
        <v>28</v>
      </c>
      <c r="O4" s="2" t="s">
        <v>29</v>
      </c>
      <c r="P4" s="2" t="s">
        <v>30</v>
      </c>
      <c r="Q4" s="2" t="s">
        <v>31</v>
      </c>
      <c r="R4" s="2" t="s">
        <v>32</v>
      </c>
      <c r="S4" s="2" t="s">
        <v>25</v>
      </c>
      <c r="T4" s="2" t="s">
        <v>33</v>
      </c>
      <c r="U4" s="2" t="s">
        <v>34</v>
      </c>
      <c r="V4" s="2"/>
      <c r="W4" s="2"/>
      <c r="AA4" s="2" t="s">
        <v>82</v>
      </c>
      <c r="AB4" s="2" t="s">
        <v>83</v>
      </c>
      <c r="AC4" s="2" t="s">
        <v>84</v>
      </c>
      <c r="AD4" s="2" t="s">
        <v>85</v>
      </c>
      <c r="AE4" s="2" t="s">
        <v>86</v>
      </c>
      <c r="AF4" s="2" t="s">
        <v>87</v>
      </c>
    </row>
    <row r="5" spans="1:32" x14ac:dyDescent="0.25">
      <c r="B5" t="s">
        <v>9</v>
      </c>
      <c r="K5" s="3">
        <v>27697</v>
      </c>
      <c r="P5" s="14">
        <v>127509</v>
      </c>
      <c r="Q5" s="14">
        <v>198808</v>
      </c>
      <c r="R5" s="14">
        <v>247983</v>
      </c>
      <c r="S5" s="14">
        <v>225254</v>
      </c>
      <c r="AA5" s="29"/>
      <c r="AB5" s="29"/>
      <c r="AC5" s="29"/>
    </row>
    <row r="6" spans="1:32" s="8" customFormat="1" x14ac:dyDescent="0.25">
      <c r="C6" s="8" t="s">
        <v>48</v>
      </c>
      <c r="D6" s="9"/>
      <c r="E6" s="9"/>
      <c r="F6" s="9"/>
      <c r="G6" s="9"/>
      <c r="H6" s="9"/>
      <c r="I6" s="9"/>
      <c r="J6" s="9"/>
      <c r="K6" s="10"/>
      <c r="P6" s="14"/>
      <c r="Q6" s="14"/>
      <c r="R6" s="14"/>
      <c r="S6" s="14">
        <v>163700</v>
      </c>
      <c r="AA6" s="30"/>
      <c r="AB6" s="30"/>
      <c r="AC6" s="30"/>
    </row>
    <row r="7" spans="1:32" s="8" customFormat="1" x14ac:dyDescent="0.25">
      <c r="C7" s="8" t="s">
        <v>49</v>
      </c>
      <c r="D7" s="9"/>
      <c r="E7" s="9"/>
      <c r="F7" s="9"/>
      <c r="G7" s="9"/>
      <c r="H7" s="9"/>
      <c r="I7" s="9"/>
      <c r="J7" s="9"/>
      <c r="K7" s="10"/>
      <c r="P7" s="14"/>
      <c r="Q7" s="14"/>
      <c r="R7" s="14"/>
      <c r="S7" s="14">
        <v>135600</v>
      </c>
      <c r="AA7" s="30"/>
      <c r="AB7" s="30"/>
      <c r="AC7" s="30"/>
    </row>
    <row r="8" spans="1:32" x14ac:dyDescent="0.25">
      <c r="B8" t="s">
        <v>11</v>
      </c>
      <c r="K8" s="3">
        <v>539537</v>
      </c>
      <c r="P8" s="14">
        <v>133005</v>
      </c>
      <c r="Q8" s="14">
        <v>103769</v>
      </c>
      <c r="R8" s="14">
        <v>153026</v>
      </c>
      <c r="S8" s="14">
        <f>SUM(S6:S7)</f>
        <v>299300</v>
      </c>
      <c r="AA8" s="29"/>
      <c r="AB8" s="29"/>
      <c r="AC8" s="29"/>
    </row>
    <row r="9" spans="1:32" s="5" customFormat="1" x14ac:dyDescent="0.25">
      <c r="B9" s="5" t="s">
        <v>54</v>
      </c>
      <c r="D9" s="11"/>
      <c r="E9" s="11"/>
      <c r="F9" s="11"/>
      <c r="G9" s="11"/>
      <c r="H9" s="11"/>
      <c r="I9" s="11"/>
      <c r="J9" s="11"/>
      <c r="K9" s="11"/>
      <c r="P9" s="3">
        <f>P8+P5</f>
        <v>260514</v>
      </c>
      <c r="Q9" s="3">
        <f>Q8+Q5</f>
        <v>302577</v>
      </c>
      <c r="R9" s="3">
        <f>R8+R5</f>
        <v>401009</v>
      </c>
      <c r="S9" s="3">
        <f>S8+S5</f>
        <v>524554</v>
      </c>
      <c r="AA9" s="31">
        <v>230145</v>
      </c>
      <c r="AB9" s="31">
        <v>300182</v>
      </c>
      <c r="AC9" s="31">
        <v>524554</v>
      </c>
    </row>
    <row r="10" spans="1:32" x14ac:dyDescent="0.25">
      <c r="K10" s="3"/>
      <c r="P10" s="14"/>
      <c r="Q10" s="14"/>
      <c r="R10" s="14"/>
      <c r="S10" s="14"/>
      <c r="AA10" s="29"/>
      <c r="AB10" s="29"/>
      <c r="AC10" s="29"/>
    </row>
    <row r="11" spans="1:32" s="8" customFormat="1" x14ac:dyDescent="0.25">
      <c r="C11" s="8" t="s">
        <v>53</v>
      </c>
      <c r="D11" s="9"/>
      <c r="E11" s="9"/>
      <c r="F11" s="9"/>
      <c r="G11" s="9"/>
      <c r="H11" s="9"/>
      <c r="I11" s="9"/>
      <c r="J11" s="9"/>
      <c r="K11" s="10"/>
      <c r="P11" s="14">
        <v>3078941</v>
      </c>
      <c r="Q11" s="14">
        <v>3114024</v>
      </c>
      <c r="R11" s="14">
        <v>3228354</v>
      </c>
      <c r="S11" s="14">
        <v>3307328</v>
      </c>
      <c r="AA11" s="30">
        <v>2220894</v>
      </c>
      <c r="AB11" s="30">
        <v>2879320</v>
      </c>
      <c r="AC11" s="30">
        <v>3307328</v>
      </c>
    </row>
    <row r="12" spans="1:32" s="8" customFormat="1" x14ac:dyDescent="0.25">
      <c r="C12" s="8" t="s">
        <v>50</v>
      </c>
      <c r="D12" s="9"/>
      <c r="E12" s="9"/>
      <c r="F12" s="9"/>
      <c r="G12" s="9"/>
      <c r="H12" s="9"/>
      <c r="I12" s="9"/>
      <c r="J12" s="9"/>
      <c r="K12" s="10"/>
      <c r="P12" s="14">
        <v>822086</v>
      </c>
      <c r="Q12" s="14">
        <v>819853</v>
      </c>
      <c r="R12" s="14">
        <v>736345</v>
      </c>
      <c r="S12" s="14">
        <v>779691</v>
      </c>
      <c r="AA12" s="30">
        <v>710369</v>
      </c>
      <c r="AB12" s="30">
        <v>889069</v>
      </c>
      <c r="AC12" s="30">
        <v>779691</v>
      </c>
    </row>
    <row r="13" spans="1:32" s="8" customFormat="1" x14ac:dyDescent="0.25">
      <c r="C13" s="8" t="s">
        <v>51</v>
      </c>
      <c r="D13" s="9"/>
      <c r="E13" s="9"/>
      <c r="F13" s="9"/>
      <c r="G13" s="9"/>
      <c r="H13" s="9"/>
      <c r="I13" s="9"/>
      <c r="J13" s="9"/>
      <c r="K13" s="10"/>
      <c r="P13" s="14">
        <v>9062</v>
      </c>
      <c r="Q13" s="14">
        <v>8612</v>
      </c>
      <c r="R13" s="14">
        <v>8523</v>
      </c>
      <c r="S13" s="14">
        <v>8302</v>
      </c>
      <c r="AA13" s="30">
        <v>13165</v>
      </c>
      <c r="AB13" s="30">
        <v>8793</v>
      </c>
      <c r="AC13" s="30">
        <v>8302</v>
      </c>
    </row>
    <row r="14" spans="1:32" s="8" customFormat="1" x14ac:dyDescent="0.25">
      <c r="C14" s="8" t="s">
        <v>52</v>
      </c>
      <c r="D14" s="9"/>
      <c r="E14" s="9"/>
      <c r="F14" s="9"/>
      <c r="G14" s="9"/>
      <c r="H14" s="9"/>
      <c r="I14" s="9"/>
      <c r="J14" s="9"/>
      <c r="K14" s="10"/>
      <c r="P14" s="14">
        <v>55078</v>
      </c>
      <c r="Q14" s="14">
        <v>56671</v>
      </c>
      <c r="R14" s="14">
        <v>56923</v>
      </c>
      <c r="S14" s="14">
        <v>122321</v>
      </c>
      <c r="AA14" s="30">
        <v>35452</v>
      </c>
      <c r="AB14" s="30">
        <v>55054</v>
      </c>
      <c r="AC14" s="30">
        <v>122321</v>
      </c>
    </row>
    <row r="15" spans="1:32" s="8" customFormat="1" x14ac:dyDescent="0.25">
      <c r="C15" s="8" t="s">
        <v>81</v>
      </c>
      <c r="D15" s="9"/>
      <c r="E15" s="9"/>
      <c r="F15" s="9"/>
      <c r="G15" s="9"/>
      <c r="H15" s="9"/>
      <c r="I15" s="9"/>
      <c r="J15" s="9"/>
      <c r="K15" s="10"/>
      <c r="P15" s="14">
        <v>-2386</v>
      </c>
      <c r="Q15" s="14">
        <v>-2402</v>
      </c>
      <c r="R15" s="14">
        <v>-2401</v>
      </c>
      <c r="S15" s="14">
        <v>-3303</v>
      </c>
      <c r="AA15" s="30">
        <v>-1904</v>
      </c>
      <c r="AB15" s="30">
        <v>-2513</v>
      </c>
      <c r="AC15" s="30">
        <v>-3303</v>
      </c>
    </row>
    <row r="16" spans="1:32" s="8" customFormat="1" x14ac:dyDescent="0.25">
      <c r="C16" s="8" t="s">
        <v>13</v>
      </c>
      <c r="D16" s="9"/>
      <c r="E16" s="9"/>
      <c r="F16" s="9"/>
      <c r="G16" s="9"/>
      <c r="H16" s="9"/>
      <c r="I16" s="9"/>
      <c r="J16" s="9"/>
      <c r="K16" s="10"/>
      <c r="P16" s="14">
        <v>21500</v>
      </c>
      <c r="Q16" s="14">
        <v>21700</v>
      </c>
      <c r="R16" s="14">
        <v>21705</v>
      </c>
      <c r="S16" s="14">
        <v>21777</v>
      </c>
      <c r="AA16" s="30">
        <v>14702</v>
      </c>
      <c r="AB16" s="30">
        <v>20681</v>
      </c>
      <c r="AC16" s="30">
        <v>21777</v>
      </c>
    </row>
    <row r="17" spans="2:29" s="5" customFormat="1" x14ac:dyDescent="0.25">
      <c r="B17" s="5" t="s">
        <v>12</v>
      </c>
      <c r="D17" s="11"/>
      <c r="E17" s="11"/>
      <c r="F17" s="11"/>
      <c r="G17" s="11"/>
      <c r="H17" s="11"/>
      <c r="I17" s="11"/>
      <c r="J17" s="11"/>
      <c r="K17" s="3">
        <v>315592</v>
      </c>
      <c r="P17" s="3">
        <f>SUM(P11:P16)</f>
        <v>3984281</v>
      </c>
      <c r="Q17" s="3">
        <f>SUM(Q11:Q16)</f>
        <v>4018458</v>
      </c>
      <c r="R17" s="3">
        <f>SUM(R11:R16)</f>
        <v>4049449</v>
      </c>
      <c r="S17" s="3">
        <f>SUM(S11:S16)</f>
        <v>4236116</v>
      </c>
      <c r="AA17" s="31">
        <f>SUM(AA11:AA16)</f>
        <v>2992678</v>
      </c>
      <c r="AB17" s="31">
        <f t="shared" ref="AB17:AC17" si="0">SUM(AB11:AB16)</f>
        <v>3850404</v>
      </c>
      <c r="AC17" s="31">
        <f t="shared" si="0"/>
        <v>4236116</v>
      </c>
    </row>
    <row r="18" spans="2:29" x14ac:dyDescent="0.25">
      <c r="B18" t="s">
        <v>36</v>
      </c>
      <c r="P18" s="14">
        <v>24180</v>
      </c>
      <c r="Q18" s="14">
        <v>24172</v>
      </c>
      <c r="R18" s="14">
        <v>24239</v>
      </c>
      <c r="S18" s="14">
        <v>23885</v>
      </c>
      <c r="AA18" s="30">
        <v>6868</v>
      </c>
      <c r="AB18" s="30">
        <v>6536</v>
      </c>
      <c r="AC18" s="30">
        <v>23885</v>
      </c>
    </row>
    <row r="19" spans="2:29" x14ac:dyDescent="0.25">
      <c r="B19" t="s">
        <v>14</v>
      </c>
      <c r="K19" s="4">
        <v>453799</v>
      </c>
      <c r="P19" s="14">
        <v>5754</v>
      </c>
      <c r="Q19" s="14">
        <v>5754</v>
      </c>
      <c r="R19" s="14">
        <v>5754</v>
      </c>
      <c r="S19" s="14">
        <v>12301</v>
      </c>
      <c r="AA19" s="30">
        <v>5754</v>
      </c>
      <c r="AB19" s="30">
        <v>5754</v>
      </c>
      <c r="AC19" s="30">
        <v>12301</v>
      </c>
    </row>
    <row r="20" spans="2:29" x14ac:dyDescent="0.25">
      <c r="B20" t="s">
        <v>37</v>
      </c>
      <c r="K20" s="3">
        <f>205857+425305</f>
        <v>631162</v>
      </c>
      <c r="P20" s="14">
        <v>2692</v>
      </c>
      <c r="Q20" s="14">
        <v>2594</v>
      </c>
      <c r="R20" s="14">
        <v>2495</v>
      </c>
      <c r="S20" s="14">
        <v>12054</v>
      </c>
      <c r="AA20" s="30">
        <v>3185</v>
      </c>
      <c r="AB20" s="30">
        <v>2791</v>
      </c>
      <c r="AC20" s="30">
        <v>12054</v>
      </c>
    </row>
    <row r="21" spans="2:29" x14ac:dyDescent="0.25">
      <c r="B21" t="s">
        <v>15</v>
      </c>
      <c r="K21" s="4">
        <v>185369</v>
      </c>
      <c r="P21" s="14">
        <v>32214</v>
      </c>
      <c r="Q21" s="14">
        <v>24765</v>
      </c>
      <c r="R21" s="14">
        <v>33490</v>
      </c>
      <c r="S21" s="14">
        <v>29574</v>
      </c>
      <c r="AA21" s="30">
        <v>27368</v>
      </c>
      <c r="AB21" s="30">
        <v>35943</v>
      </c>
      <c r="AC21" s="30">
        <v>29574</v>
      </c>
    </row>
    <row r="22" spans="2:29" x14ac:dyDescent="0.25">
      <c r="B22" t="s">
        <v>16</v>
      </c>
      <c r="K22" s="4">
        <v>125189</v>
      </c>
      <c r="P22" s="14">
        <f>SUM(P18:P21)+P17+P9</f>
        <v>4309635</v>
      </c>
      <c r="Q22" s="14">
        <f>SUM(Q18:Q21)+Q17+Q9</f>
        <v>4378320</v>
      </c>
      <c r="R22" s="14">
        <f>SUM(R18:R21)+R17+R9</f>
        <v>4516436</v>
      </c>
      <c r="S22" s="14">
        <f>SUM(S18:S21)+S17+S9</f>
        <v>4838484</v>
      </c>
      <c r="AA22" s="29">
        <f>SUM(AA17:AA21)+AA9</f>
        <v>3265998</v>
      </c>
      <c r="AB22" s="29">
        <f t="shared" ref="AB22:AC22" si="1">SUM(AB17:AB21)+AB9</f>
        <v>4201610</v>
      </c>
      <c r="AC22" s="29">
        <f t="shared" si="1"/>
        <v>4838484</v>
      </c>
    </row>
    <row r="23" spans="2:29" x14ac:dyDescent="0.25">
      <c r="K23" s="4"/>
      <c r="P23" s="14"/>
      <c r="Q23" s="14"/>
      <c r="R23" s="14"/>
      <c r="S23" s="14"/>
    </row>
    <row r="24" spans="2:29" s="5" customFormat="1" x14ac:dyDescent="0.25">
      <c r="B24" s="5" t="s">
        <v>10</v>
      </c>
      <c r="D24" s="11"/>
      <c r="E24" s="11"/>
      <c r="F24" s="11"/>
      <c r="G24" s="11"/>
      <c r="H24" s="11"/>
      <c r="I24" s="11"/>
      <c r="J24" s="11"/>
      <c r="K24" s="3">
        <v>2340179</v>
      </c>
      <c r="P24" s="3">
        <v>3638656</v>
      </c>
      <c r="Q24" s="3">
        <v>3693495</v>
      </c>
      <c r="R24" s="3">
        <v>3821185</v>
      </c>
      <c r="S24" s="3">
        <v>4144673</v>
      </c>
      <c r="AA24" s="31">
        <v>2657540</v>
      </c>
      <c r="AB24" s="31">
        <v>3533366</v>
      </c>
      <c r="AC24" s="31">
        <v>4144673</v>
      </c>
    </row>
    <row r="25" spans="2:29" x14ac:dyDescent="0.25">
      <c r="B25" t="s">
        <v>38</v>
      </c>
      <c r="K25" s="4">
        <v>202613</v>
      </c>
      <c r="P25" s="14">
        <v>103355</v>
      </c>
      <c r="Q25" s="14">
        <v>101108</v>
      </c>
      <c r="R25" s="14">
        <v>101641</v>
      </c>
      <c r="S25" s="14">
        <v>102503</v>
      </c>
      <c r="AA25" s="29">
        <v>104951</v>
      </c>
      <c r="AB25" s="29">
        <v>106850</v>
      </c>
      <c r="AC25" s="29">
        <v>102503</v>
      </c>
    </row>
    <row r="26" spans="2:29" x14ac:dyDescent="0.25">
      <c r="B26" t="s">
        <v>39</v>
      </c>
      <c r="K26" s="4">
        <f>44027+295865</f>
        <v>339892</v>
      </c>
      <c r="P26" s="14">
        <v>178590</v>
      </c>
      <c r="Q26" s="14">
        <v>193614</v>
      </c>
      <c r="R26" s="14">
        <v>184625</v>
      </c>
      <c r="S26" s="14">
        <v>192105</v>
      </c>
      <c r="AA26" s="29">
        <v>152832</v>
      </c>
      <c r="AB26" s="29">
        <v>184236</v>
      </c>
      <c r="AC26" s="29">
        <v>192105</v>
      </c>
    </row>
    <row r="27" spans="2:29" x14ac:dyDescent="0.25">
      <c r="B27" t="s">
        <v>18</v>
      </c>
      <c r="K27" s="3">
        <f>SUM(K24:K26)</f>
        <v>2882684</v>
      </c>
      <c r="P27" s="14">
        <f>SUM(P24:P26)</f>
        <v>3920601</v>
      </c>
      <c r="Q27" s="14">
        <f>SUM(Q24:Q26)</f>
        <v>3988217</v>
      </c>
      <c r="R27" s="14">
        <f>SUM(R24:R26)</f>
        <v>4107451</v>
      </c>
      <c r="S27" s="14">
        <f>SUM(S24:S26)</f>
        <v>4439281</v>
      </c>
      <c r="AA27" s="29">
        <f>SUM(AA24:AA26)</f>
        <v>2915323</v>
      </c>
      <c r="AB27" s="29">
        <f t="shared" ref="AB27:AC27" si="2">SUM(AB24:AB26)</f>
        <v>3824452</v>
      </c>
      <c r="AC27" s="29">
        <f t="shared" si="2"/>
        <v>4439281</v>
      </c>
    </row>
    <row r="28" spans="2:29" x14ac:dyDescent="0.25">
      <c r="AA28" s="29"/>
      <c r="AB28" s="29"/>
      <c r="AC28" s="29"/>
    </row>
    <row r="29" spans="2:29" s="12" customFormat="1" x14ac:dyDescent="0.25">
      <c r="B29" s="12" t="s">
        <v>19</v>
      </c>
      <c r="D29" s="13"/>
      <c r="E29" s="13"/>
      <c r="F29" s="13"/>
      <c r="G29" s="13"/>
      <c r="H29" s="13"/>
      <c r="I29" s="13"/>
      <c r="J29" s="13"/>
      <c r="K29" s="14">
        <f>K22-K27</f>
        <v>-2757495</v>
      </c>
      <c r="L29" s="14">
        <f t="shared" ref="L29:S29" si="3">L22-L27</f>
        <v>0</v>
      </c>
      <c r="M29" s="14">
        <f t="shared" si="3"/>
        <v>0</v>
      </c>
      <c r="N29" s="14">
        <f t="shared" si="3"/>
        <v>0</v>
      </c>
      <c r="O29" s="14">
        <f t="shared" si="3"/>
        <v>0</v>
      </c>
      <c r="P29" s="14">
        <f>P22-P27</f>
        <v>389034</v>
      </c>
      <c r="Q29" s="14">
        <f t="shared" ref="Q29:R29" si="4">Q22-Q27</f>
        <v>390103</v>
      </c>
      <c r="R29" s="14">
        <f t="shared" si="4"/>
        <v>408985</v>
      </c>
      <c r="S29" s="14">
        <f t="shared" si="3"/>
        <v>399203</v>
      </c>
      <c r="T29" s="14"/>
      <c r="AA29" s="29">
        <f>AA22-AA27</f>
        <v>350675</v>
      </c>
      <c r="AB29" s="29">
        <f t="shared" ref="AB29:AC29" si="5">AB22-AB27</f>
        <v>377158</v>
      </c>
      <c r="AC29" s="29">
        <f t="shared" si="5"/>
        <v>399203</v>
      </c>
    </row>
    <row r="30" spans="2:29" s="12" customFormat="1" x14ac:dyDescent="0.25">
      <c r="B30" s="12" t="s">
        <v>20</v>
      </c>
      <c r="D30" s="13"/>
      <c r="E30" s="13"/>
      <c r="F30" s="13"/>
      <c r="G30" s="13"/>
      <c r="H30" s="13"/>
      <c r="I30" s="13"/>
      <c r="J30" s="13"/>
      <c r="K30" s="14">
        <f>K29-K19</f>
        <v>-3211294</v>
      </c>
      <c r="L30" s="14">
        <f t="shared" ref="L30:S30" si="6">L29-L19</f>
        <v>0</v>
      </c>
      <c r="M30" s="14">
        <f t="shared" si="6"/>
        <v>0</v>
      </c>
      <c r="N30" s="14">
        <f t="shared" si="6"/>
        <v>0</v>
      </c>
      <c r="O30" s="14">
        <f t="shared" si="6"/>
        <v>0</v>
      </c>
      <c r="P30" s="14">
        <f t="shared" si="6"/>
        <v>383280</v>
      </c>
      <c r="Q30" s="14">
        <f t="shared" si="6"/>
        <v>384349</v>
      </c>
      <c r="R30" s="14">
        <f t="shared" si="6"/>
        <v>403231</v>
      </c>
      <c r="S30" s="14">
        <f t="shared" si="6"/>
        <v>386902</v>
      </c>
      <c r="T30" s="14"/>
      <c r="AA30" s="29">
        <f>AA29-AA19</f>
        <v>344921</v>
      </c>
      <c r="AB30" s="29">
        <f t="shared" ref="AB30:AC30" si="7">AB29-AB19</f>
        <v>371404</v>
      </c>
      <c r="AC30" s="29">
        <f t="shared" si="7"/>
        <v>386902</v>
      </c>
    </row>
    <row r="31" spans="2:29" x14ac:dyDescent="0.25">
      <c r="AA31" s="29"/>
      <c r="AB31" s="29"/>
      <c r="AC31" s="29"/>
    </row>
    <row r="32" spans="2:29" x14ac:dyDescent="0.25">
      <c r="K32" s="4"/>
    </row>
    <row r="33" spans="2:29" x14ac:dyDescent="0.25">
      <c r="B33" t="s">
        <v>58</v>
      </c>
    </row>
    <row r="34" spans="2:29" x14ac:dyDescent="0.25">
      <c r="C34" t="s">
        <v>12</v>
      </c>
      <c r="P34" s="14">
        <v>65076</v>
      </c>
      <c r="Q34" s="14">
        <v>66096</v>
      </c>
      <c r="R34" s="14">
        <v>66614</v>
      </c>
      <c r="S34" s="14">
        <v>67095</v>
      </c>
      <c r="AA34" s="14">
        <v>123190</v>
      </c>
      <c r="AB34" s="14">
        <v>215686</v>
      </c>
      <c r="AC34" s="14">
        <v>264881</v>
      </c>
    </row>
    <row r="35" spans="2:29" x14ac:dyDescent="0.25">
      <c r="C35" t="s">
        <v>63</v>
      </c>
      <c r="K35" s="3"/>
      <c r="P35" s="14">
        <v>4216</v>
      </c>
      <c r="Q35" s="14">
        <v>5147</v>
      </c>
      <c r="R35" s="14">
        <v>5032</v>
      </c>
      <c r="S35" s="14">
        <v>6143</v>
      </c>
      <c r="AA35" s="14">
        <v>3627</v>
      </c>
      <c r="AB35" s="14">
        <v>13648</v>
      </c>
      <c r="AC35" s="14">
        <v>20538</v>
      </c>
    </row>
    <row r="36" spans="2:29" x14ac:dyDescent="0.25">
      <c r="B36" t="s">
        <v>64</v>
      </c>
      <c r="P36" s="14">
        <f>SUM(P34:P35)</f>
        <v>69292</v>
      </c>
      <c r="Q36" s="14">
        <f>SUM(Q34:Q35)</f>
        <v>71243</v>
      </c>
      <c r="R36" s="14">
        <f>SUM(R34:R35)</f>
        <v>71646</v>
      </c>
      <c r="S36" s="14">
        <f>SUM(S34:S35)</f>
        <v>73238</v>
      </c>
      <c r="AA36" s="14">
        <f>SUM(AA34:AA35)</f>
        <v>126817</v>
      </c>
      <c r="AB36" s="14">
        <f>SUM(AB34:AB35)</f>
        <v>229334</v>
      </c>
      <c r="AC36" s="14">
        <f>SUM(AC34:AC35)</f>
        <v>285419</v>
      </c>
    </row>
    <row r="37" spans="2:29" x14ac:dyDescent="0.25">
      <c r="P37" s="14"/>
      <c r="Q37" s="14"/>
      <c r="R37" s="14"/>
      <c r="S37" s="14"/>
      <c r="AA37" s="14"/>
      <c r="AB37" s="14"/>
      <c r="AC37" s="14"/>
    </row>
    <row r="38" spans="2:29" x14ac:dyDescent="0.25">
      <c r="B38" t="s">
        <v>65</v>
      </c>
      <c r="P38" s="14"/>
      <c r="Q38" s="14"/>
      <c r="R38" s="14"/>
      <c r="S38" s="14"/>
      <c r="AA38" s="14"/>
      <c r="AB38" s="14"/>
      <c r="AC38" s="14"/>
    </row>
    <row r="39" spans="2:29" x14ac:dyDescent="0.25">
      <c r="C39" t="s">
        <v>10</v>
      </c>
      <c r="P39" s="14">
        <v>41271</v>
      </c>
      <c r="Q39" s="14">
        <v>43469</v>
      </c>
      <c r="R39" s="14">
        <v>45357</v>
      </c>
      <c r="S39" s="14">
        <v>46997</v>
      </c>
      <c r="AA39" s="14">
        <v>44600</v>
      </c>
      <c r="AB39" s="14">
        <v>123491</v>
      </c>
      <c r="AC39" s="14">
        <v>177094</v>
      </c>
    </row>
    <row r="40" spans="2:29" x14ac:dyDescent="0.25">
      <c r="C40" t="s">
        <v>66</v>
      </c>
      <c r="P40" s="14">
        <v>1453</v>
      </c>
      <c r="Q40" s="14">
        <v>1532</v>
      </c>
      <c r="R40" s="14">
        <v>1345</v>
      </c>
      <c r="S40" s="14">
        <v>1340</v>
      </c>
      <c r="AA40" s="14">
        <v>5551</v>
      </c>
      <c r="AB40" s="14">
        <v>5792</v>
      </c>
      <c r="AC40" s="14">
        <v>5670</v>
      </c>
    </row>
    <row r="41" spans="2:29" x14ac:dyDescent="0.25">
      <c r="B41" t="s">
        <v>67</v>
      </c>
      <c r="P41" s="14">
        <f>SUM(P39:P40)</f>
        <v>42724</v>
      </c>
      <c r="Q41" s="14">
        <f>SUM(Q39:Q40)</f>
        <v>45001</v>
      </c>
      <c r="R41" s="14">
        <f>SUM(R39:R40)</f>
        <v>46702</v>
      </c>
      <c r="S41" s="14">
        <f>SUM(S39:S40)</f>
        <v>48337</v>
      </c>
      <c r="AA41" s="14">
        <f>SUM(AA39:AA40)</f>
        <v>50151</v>
      </c>
      <c r="AB41" s="14">
        <f>SUM(AB39:AB40)</f>
        <v>129283</v>
      </c>
      <c r="AC41" s="14">
        <f>SUM(AC39:AC40)</f>
        <v>182764</v>
      </c>
    </row>
    <row r="42" spans="2:29" x14ac:dyDescent="0.25">
      <c r="P42" s="14"/>
      <c r="Q42" s="14"/>
      <c r="R42" s="14"/>
      <c r="S42" s="14"/>
      <c r="AA42" s="14"/>
      <c r="AB42" s="14"/>
      <c r="AC42" s="14"/>
    </row>
    <row r="43" spans="2:29" x14ac:dyDescent="0.25">
      <c r="B43" t="s">
        <v>59</v>
      </c>
      <c r="P43" s="14">
        <f>P36-P41</f>
        <v>26568</v>
      </c>
      <c r="Q43" s="14">
        <f>Q36-Q41</f>
        <v>26242</v>
      </c>
      <c r="R43" s="14">
        <f>R36-R41</f>
        <v>24944</v>
      </c>
      <c r="S43" s="14">
        <f>S36-S41</f>
        <v>24901</v>
      </c>
      <c r="AA43" s="14">
        <f>AA36-AA41</f>
        <v>76666</v>
      </c>
      <c r="AB43" s="14">
        <f>AB36-AB41</f>
        <v>100051</v>
      </c>
      <c r="AC43" s="14">
        <f>AC36-AC41</f>
        <v>102655</v>
      </c>
    </row>
    <row r="44" spans="2:29" x14ac:dyDescent="0.25">
      <c r="P44" s="14"/>
      <c r="Q44" s="14"/>
      <c r="R44" s="14"/>
      <c r="S44" s="14"/>
      <c r="AA44" s="14"/>
      <c r="AB44" s="14"/>
      <c r="AC44" s="14"/>
    </row>
    <row r="45" spans="2:29" x14ac:dyDescent="0.25">
      <c r="B45" t="s">
        <v>60</v>
      </c>
      <c r="P45" s="14"/>
      <c r="Q45" s="14"/>
      <c r="R45" s="14"/>
      <c r="S45" s="14"/>
      <c r="AA45" s="14"/>
      <c r="AB45" s="14"/>
      <c r="AC45" s="14"/>
    </row>
    <row r="46" spans="2:29" x14ac:dyDescent="0.25">
      <c r="C46" t="s">
        <v>68</v>
      </c>
      <c r="P46" s="14">
        <v>2163</v>
      </c>
      <c r="Q46" s="14">
        <v>1997</v>
      </c>
      <c r="R46" s="14">
        <v>1877</v>
      </c>
      <c r="S46" s="14">
        <v>2243</v>
      </c>
      <c r="AA46" s="14">
        <v>5674</v>
      </c>
      <c r="AB46" s="14">
        <v>8044</v>
      </c>
      <c r="AC46" s="14">
        <v>8280</v>
      </c>
    </row>
    <row r="47" spans="2:29" x14ac:dyDescent="0.25">
      <c r="C47" t="s">
        <v>15</v>
      </c>
      <c r="P47" s="14">
        <v>120</v>
      </c>
      <c r="Q47" s="14">
        <v>262</v>
      </c>
      <c r="R47" s="14">
        <v>175</v>
      </c>
      <c r="S47" s="14">
        <v>141</v>
      </c>
      <c r="AA47" s="14">
        <v>52</v>
      </c>
      <c r="AB47" s="14">
        <v>540</v>
      </c>
      <c r="AC47" s="14">
        <v>698</v>
      </c>
    </row>
    <row r="48" spans="2:29" x14ac:dyDescent="0.25">
      <c r="B48" t="s">
        <v>69</v>
      </c>
      <c r="P48" s="14">
        <f>SUM(P46:P47)</f>
        <v>2283</v>
      </c>
      <c r="Q48" s="14">
        <f>SUM(Q46:Q47)</f>
        <v>2259</v>
      </c>
      <c r="R48" s="14">
        <f>SUM(R46:R47)</f>
        <v>2052</v>
      </c>
      <c r="S48" s="14">
        <f>SUM(S46:S47)</f>
        <v>2384</v>
      </c>
      <c r="AA48" s="14">
        <f>SUM(AA46:AA47)</f>
        <v>5726</v>
      </c>
      <c r="AB48" s="14">
        <f>SUM(AB46:AB47)</f>
        <v>8584</v>
      </c>
      <c r="AC48" s="14">
        <f>SUM(AC46:AC47)</f>
        <v>8978</v>
      </c>
    </row>
    <row r="49" spans="2:29" x14ac:dyDescent="0.25">
      <c r="P49" s="14"/>
      <c r="Q49" s="14"/>
      <c r="R49" s="14"/>
      <c r="S49" s="14"/>
      <c r="AA49" s="14"/>
      <c r="AB49" s="14"/>
      <c r="AC49" s="14"/>
    </row>
    <row r="50" spans="2:29" x14ac:dyDescent="0.25">
      <c r="B50" t="s">
        <v>61</v>
      </c>
      <c r="P50" s="14">
        <f>P48+P43</f>
        <v>28851</v>
      </c>
      <c r="Q50" s="14">
        <f>Q48+Q43</f>
        <v>28501</v>
      </c>
      <c r="R50" s="14">
        <f>R48+R43</f>
        <v>26996</v>
      </c>
      <c r="S50" s="14">
        <f>S48+S43</f>
        <v>27285</v>
      </c>
      <c r="AA50" s="14">
        <f>AA48+AA43</f>
        <v>82392</v>
      </c>
      <c r="AB50" s="14">
        <f>AB48+AB43</f>
        <v>108635</v>
      </c>
      <c r="AC50" s="14">
        <f>AC48+AC43</f>
        <v>111633</v>
      </c>
    </row>
    <row r="51" spans="2:29" x14ac:dyDescent="0.25">
      <c r="P51" s="14"/>
      <c r="Q51" s="14"/>
      <c r="R51" s="14"/>
      <c r="S51" s="14"/>
      <c r="AA51" s="14"/>
      <c r="AB51" s="14"/>
      <c r="AC51" s="14"/>
    </row>
    <row r="52" spans="2:29" x14ac:dyDescent="0.25">
      <c r="B52" t="s">
        <v>62</v>
      </c>
      <c r="P52" s="14">
        <v>-127</v>
      </c>
      <c r="Q52" s="14">
        <v>16</v>
      </c>
      <c r="R52" s="14">
        <v>-1</v>
      </c>
      <c r="S52" s="14">
        <v>-156</v>
      </c>
      <c r="AA52" s="14">
        <v>451</v>
      </c>
      <c r="AB52" s="14">
        <v>609</v>
      </c>
      <c r="AC52" s="14">
        <v>-268</v>
      </c>
    </row>
    <row r="53" spans="2:29" x14ac:dyDescent="0.25">
      <c r="B53" t="s">
        <v>70</v>
      </c>
    </row>
    <row r="54" spans="2:29" x14ac:dyDescent="0.25">
      <c r="C54" t="s">
        <v>77</v>
      </c>
      <c r="P54" s="14">
        <v>6538</v>
      </c>
      <c r="Q54" s="14">
        <v>7409</v>
      </c>
      <c r="R54" s="14">
        <v>7507</v>
      </c>
      <c r="S54" s="14">
        <v>11330</v>
      </c>
      <c r="AA54" s="14">
        <v>26796</v>
      </c>
      <c r="AB54" s="14">
        <v>31428</v>
      </c>
      <c r="AC54" s="14">
        <v>32784</v>
      </c>
    </row>
    <row r="55" spans="2:29" x14ac:dyDescent="0.25">
      <c r="C55" t="s">
        <v>78</v>
      </c>
      <c r="P55" s="14">
        <v>4333</v>
      </c>
      <c r="Q55" s="14">
        <v>3557</v>
      </c>
      <c r="R55" s="14">
        <v>4833</v>
      </c>
      <c r="S55" s="14">
        <v>6446</v>
      </c>
      <c r="AA55" s="14">
        <v>18732</v>
      </c>
      <c r="AB55" s="14">
        <v>15051</v>
      </c>
      <c r="AC55" s="14">
        <v>19169</v>
      </c>
    </row>
    <row r="56" spans="2:29" x14ac:dyDescent="0.25">
      <c r="C56" t="s">
        <v>79</v>
      </c>
      <c r="P56" s="14">
        <v>1153</v>
      </c>
      <c r="Q56" s="14">
        <v>1219</v>
      </c>
      <c r="R56" s="14">
        <v>1194</v>
      </c>
      <c r="S56" s="14">
        <v>1589</v>
      </c>
      <c r="AA56" s="14">
        <v>3865</v>
      </c>
      <c r="AB56" s="14">
        <v>3902</v>
      </c>
      <c r="AC56" s="14">
        <v>5155</v>
      </c>
    </row>
    <row r="57" spans="2:29" x14ac:dyDescent="0.25">
      <c r="B57" t="s">
        <v>80</v>
      </c>
      <c r="P57" s="14">
        <f>SUM(P54:P56)</f>
        <v>12024</v>
      </c>
      <c r="Q57" s="14">
        <f t="shared" ref="Q57:S57" si="8">SUM(Q54:Q56)</f>
        <v>12185</v>
      </c>
      <c r="R57" s="14">
        <f t="shared" si="8"/>
        <v>13534</v>
      </c>
      <c r="S57" s="14">
        <f t="shared" si="8"/>
        <v>19365</v>
      </c>
      <c r="AA57" s="14">
        <f>SUM(AA54:AA56)</f>
        <v>49393</v>
      </c>
      <c r="AB57" s="14">
        <f t="shared" ref="AB57:AC57" si="9">SUM(AB54:AB56)</f>
        <v>50381</v>
      </c>
      <c r="AC57" s="14">
        <f t="shared" si="9"/>
        <v>57108</v>
      </c>
    </row>
    <row r="58" spans="2:29" x14ac:dyDescent="0.25">
      <c r="P58" s="14"/>
      <c r="Q58" s="14"/>
      <c r="R58" s="14"/>
      <c r="S58" s="14"/>
      <c r="AA58" s="14"/>
      <c r="AB58" s="14"/>
      <c r="AC58" s="14"/>
    </row>
    <row r="59" spans="2:29" x14ac:dyDescent="0.25">
      <c r="B59" t="s">
        <v>71</v>
      </c>
      <c r="P59" s="14">
        <f>P50-P52-P57</f>
        <v>16954</v>
      </c>
      <c r="Q59" s="14">
        <f>Q50-Q52-Q57</f>
        <v>16300</v>
      </c>
      <c r="R59" s="14">
        <f>R50-R52-R57</f>
        <v>13463</v>
      </c>
      <c r="S59" s="14">
        <f>S50-S52-S57</f>
        <v>8076</v>
      </c>
      <c r="AA59" s="14">
        <f>AA50-AA52-AA57</f>
        <v>32548</v>
      </c>
      <c r="AB59" s="14">
        <f>AB50-AB52-AB57</f>
        <v>57645</v>
      </c>
      <c r="AC59" s="14">
        <f>AC50-AC52-AC57</f>
        <v>54793</v>
      </c>
    </row>
    <row r="60" spans="2:29" x14ac:dyDescent="0.25">
      <c r="P60" s="14"/>
      <c r="Q60" s="14"/>
      <c r="R60" s="14"/>
      <c r="S60" s="14"/>
      <c r="AA60" s="14"/>
      <c r="AB60" s="14"/>
      <c r="AC60" s="14"/>
    </row>
    <row r="61" spans="2:29" x14ac:dyDescent="0.25">
      <c r="B61" t="s">
        <v>72</v>
      </c>
      <c r="P61" s="14">
        <v>4255</v>
      </c>
      <c r="Q61" s="14">
        <v>4472</v>
      </c>
      <c r="R61" s="14">
        <v>3758</v>
      </c>
      <c r="S61" s="14">
        <v>2560</v>
      </c>
      <c r="AA61" s="14">
        <v>9890</v>
      </c>
      <c r="AB61" s="14">
        <v>15483</v>
      </c>
      <c r="AC61" s="14">
        <v>15045</v>
      </c>
    </row>
    <row r="62" spans="2:29" x14ac:dyDescent="0.25">
      <c r="B62" t="s">
        <v>76</v>
      </c>
      <c r="P62" s="28">
        <f>P61/P59</f>
        <v>0.25097322165860564</v>
      </c>
      <c r="Q62" s="28">
        <f>Q61/Q59</f>
        <v>0.27435582822085891</v>
      </c>
      <c r="R62" s="28">
        <f>R61/R59</f>
        <v>0.27913540815568594</v>
      </c>
      <c r="S62" s="28">
        <f>S61/S59</f>
        <v>0.31698860822189201</v>
      </c>
      <c r="AA62" s="28">
        <f>AA61/AA59</f>
        <v>0.30385891606243087</v>
      </c>
      <c r="AB62" s="28">
        <f>AB61/AB59</f>
        <v>0.26859224564142598</v>
      </c>
      <c r="AC62" s="28">
        <f>AC61/AC59</f>
        <v>0.27457886956363037</v>
      </c>
    </row>
    <row r="63" spans="2:29" x14ac:dyDescent="0.25">
      <c r="P63" s="14"/>
      <c r="Q63" s="14"/>
      <c r="R63" s="14"/>
      <c r="S63" s="14"/>
      <c r="AA63" s="14"/>
      <c r="AB63" s="14"/>
      <c r="AC63" s="14"/>
    </row>
    <row r="64" spans="2:29" s="5" customFormat="1" x14ac:dyDescent="0.25">
      <c r="B64" s="5" t="s">
        <v>73</v>
      </c>
      <c r="D64" s="11"/>
      <c r="E64" s="11"/>
      <c r="F64" s="11"/>
      <c r="G64" s="11"/>
      <c r="H64" s="11"/>
      <c r="I64" s="11"/>
      <c r="J64" s="11"/>
      <c r="K64" s="11"/>
      <c r="P64" s="3">
        <f>P59-P61</f>
        <v>12699</v>
      </c>
      <c r="Q64" s="3">
        <f>Q59-Q61</f>
        <v>11828</v>
      </c>
      <c r="R64" s="3">
        <f>R59-R61</f>
        <v>9705</v>
      </c>
      <c r="S64" s="3">
        <f>S59-S61</f>
        <v>5516</v>
      </c>
      <c r="AA64" s="3">
        <f>AA59-AA61</f>
        <v>22658</v>
      </c>
      <c r="AB64" s="3">
        <f>AB59-AB61</f>
        <v>42162</v>
      </c>
      <c r="AC64" s="3">
        <f>AC59-AC61</f>
        <v>39748</v>
      </c>
    </row>
    <row r="65" spans="2:29" x14ac:dyDescent="0.25">
      <c r="P65" s="14"/>
      <c r="Q65" s="14"/>
      <c r="R65" s="14"/>
      <c r="S65" s="14"/>
      <c r="AA65" s="14"/>
      <c r="AB65" s="14"/>
      <c r="AC65" s="14"/>
    </row>
    <row r="66" spans="2:29" x14ac:dyDescent="0.25">
      <c r="B66" t="s">
        <v>74</v>
      </c>
      <c r="P66" s="14">
        <v>25964</v>
      </c>
      <c r="Q66" s="14">
        <v>25964</v>
      </c>
      <c r="R66" s="14">
        <v>25964</v>
      </c>
      <c r="S66" s="14">
        <v>26003</v>
      </c>
      <c r="AA66" s="14">
        <v>27245</v>
      </c>
      <c r="AB66" s="14">
        <v>25964</v>
      </c>
      <c r="AC66" s="14">
        <v>26003</v>
      </c>
    </row>
    <row r="67" spans="2:29" x14ac:dyDescent="0.25">
      <c r="P67" s="14"/>
      <c r="Q67" s="14"/>
      <c r="R67" s="14"/>
      <c r="S67" s="14"/>
      <c r="AA67" s="14"/>
      <c r="AB67" s="14"/>
      <c r="AC67" s="14"/>
    </row>
    <row r="68" spans="2:29" x14ac:dyDescent="0.25">
      <c r="B68" t="s">
        <v>75</v>
      </c>
      <c r="P68" s="27">
        <f>P64/P66</f>
        <v>0.48910029271298722</v>
      </c>
      <c r="Q68" s="27">
        <f>Q64/Q66</f>
        <v>0.45555384378370051</v>
      </c>
      <c r="R68" s="27">
        <f>R64/R66</f>
        <v>0.37378678169773533</v>
      </c>
      <c r="S68" s="27">
        <f>S64/S66</f>
        <v>0.21212936968811291</v>
      </c>
      <c r="AA68" s="27">
        <f>AA64/AA66</f>
        <v>0.83163883281336026</v>
      </c>
      <c r="AB68" s="27">
        <f>AB64/AB66</f>
        <v>1.6238638114312125</v>
      </c>
      <c r="AC68" s="27">
        <f>AC64/AC66</f>
        <v>1.5285928546706149</v>
      </c>
    </row>
  </sheetData>
  <phoneticPr fontId="4" type="noConversion"/>
  <hyperlinks>
    <hyperlink ref="A1" location="Main!A1" display="Main" xr:uid="{C5B1BDF3-F957-4854-ABF8-4A3DDD126321}"/>
  </hyperlinks>
  <pageMargins left="0.7" right="0.7" top="0.75" bottom="0.75" header="0.3" footer="0.3"/>
  <ignoredErrors>
    <ignoredError sqref="S8"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53E8-7EE7-4D12-A92A-09DE6B1BEC5B}">
  <dimension ref="B3:U13"/>
  <sheetViews>
    <sheetView workbookViewId="0">
      <pane xSplit="3" ySplit="3" topLeftCell="M4" activePane="bottomRight" state="frozen"/>
      <selection pane="topRight" activeCell="D1" sqref="D1"/>
      <selection pane="bottomLeft" activeCell="A4" sqref="A4"/>
      <selection pane="bottomRight" activeCell="E31" sqref="E31"/>
    </sheetView>
  </sheetViews>
  <sheetFormatPr defaultRowHeight="13.2" x14ac:dyDescent="0.25"/>
  <sheetData>
    <row r="3" spans="2:21" x14ac:dyDescent="0.25">
      <c r="B3" t="s">
        <v>35</v>
      </c>
      <c r="D3" s="2" t="s">
        <v>1</v>
      </c>
      <c r="E3" s="2" t="s">
        <v>2</v>
      </c>
      <c r="F3" s="2" t="s">
        <v>3</v>
      </c>
      <c r="G3" s="2" t="s">
        <v>4</v>
      </c>
      <c r="H3" s="2" t="s">
        <v>5</v>
      </c>
      <c r="I3" s="2" t="s">
        <v>6</v>
      </c>
      <c r="J3" s="2" t="s">
        <v>7</v>
      </c>
      <c r="K3" s="2" t="s">
        <v>8</v>
      </c>
      <c r="L3" s="2" t="s">
        <v>26</v>
      </c>
      <c r="M3" s="2" t="s">
        <v>27</v>
      </c>
      <c r="N3" s="2" t="s">
        <v>28</v>
      </c>
      <c r="O3" s="2" t="s">
        <v>29</v>
      </c>
      <c r="P3" s="2" t="s">
        <v>30</v>
      </c>
      <c r="Q3" s="2" t="s">
        <v>31</v>
      </c>
      <c r="R3" s="2" t="s">
        <v>32</v>
      </c>
      <c r="S3" s="2" t="s">
        <v>25</v>
      </c>
      <c r="T3" s="2" t="s">
        <v>33</v>
      </c>
      <c r="U3" s="2" t="s">
        <v>34</v>
      </c>
    </row>
    <row r="6" spans="2:21" x14ac:dyDescent="0.25">
      <c r="B6" t="s">
        <v>53</v>
      </c>
      <c r="O6">
        <v>100</v>
      </c>
      <c r="S6">
        <v>783</v>
      </c>
    </row>
    <row r="7" spans="2:21" x14ac:dyDescent="0.25">
      <c r="O7" s="7">
        <v>0</v>
      </c>
      <c r="S7" s="7">
        <v>2.0000000000000001E-4</v>
      </c>
    </row>
    <row r="8" spans="2:21" x14ac:dyDescent="0.25">
      <c r="B8" t="s">
        <v>50</v>
      </c>
      <c r="O8">
        <v>2222</v>
      </c>
      <c r="S8">
        <v>1398</v>
      </c>
    </row>
    <row r="9" spans="2:21" x14ac:dyDescent="0.25">
      <c r="O9" s="7">
        <v>2.5000000000000001E-3</v>
      </c>
      <c r="S9" s="7">
        <v>1.8E-3</v>
      </c>
    </row>
    <row r="10" spans="2:21" x14ac:dyDescent="0.25">
      <c r="B10" t="s">
        <v>51</v>
      </c>
      <c r="O10">
        <v>42</v>
      </c>
      <c r="S10">
        <v>44</v>
      </c>
    </row>
    <row r="11" spans="2:21" x14ac:dyDescent="0.25">
      <c r="O11" s="7">
        <v>4.7999999999999996E-3</v>
      </c>
      <c r="S11" s="7">
        <v>5.3E-3</v>
      </c>
    </row>
    <row r="12" spans="2:21" x14ac:dyDescent="0.25">
      <c r="B12" t="s">
        <v>52</v>
      </c>
      <c r="O12">
        <v>149</v>
      </c>
      <c r="S12">
        <v>1078</v>
      </c>
    </row>
    <row r="13" spans="2:21" x14ac:dyDescent="0.25">
      <c r="O13" s="7">
        <v>2.7000000000000001E-3</v>
      </c>
      <c r="S13" s="7">
        <v>8.8000000000000005E-3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7E0F-3FE9-465A-8A9F-6A4229730F87}">
  <dimension ref="B3"/>
  <sheetViews>
    <sheetView workbookViewId="0">
      <selection activeCell="E31" sqref="E31"/>
    </sheetView>
  </sheetViews>
  <sheetFormatPr defaultRowHeight="13.2" x14ac:dyDescent="0.25"/>
  <sheetData>
    <row r="3" spans="2:2" x14ac:dyDescent="0.25">
      <c r="B3"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Expected Credit Loss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Alexei Dostoinov</dc:creator>
  <cp:lastModifiedBy>Alexei Dostoinov</cp:lastModifiedBy>
  <dcterms:created xsi:type="dcterms:W3CDTF">2025-01-04T14:44:25Z</dcterms:created>
  <dcterms:modified xsi:type="dcterms:W3CDTF">2025-01-05T15:28:12Z</dcterms:modified>
</cp:coreProperties>
</file>