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34700c7abf2d5b2/Desktop/Portfolio/$EC/"/>
    </mc:Choice>
  </mc:AlternateContent>
  <xr:revisionPtr revIDLastSave="814" documentId="8_{341A2ADE-4E7D-4437-9F72-8BC1EF5803A6}" xr6:coauthVersionLast="47" xr6:coauthVersionMax="47" xr10:uidLastSave="{3F610CE7-E0F9-4265-9296-6AA8BCE0032D}"/>
  <bookViews>
    <workbookView xWindow="-108" yWindow="-108" windowWidth="30936" windowHeight="16776" firstSheet="2" activeTab="2" xr2:uid="{CB9E1D83-F033-46E8-BE97-E0AF986E74DD}"/>
  </bookViews>
  <sheets>
    <sheet name="Main" sheetId="1" r:id="rId1"/>
    <sheet name="Industry" sheetId="3" r:id="rId2"/>
    <sheet name="Model" sheetId="4" r:id="rId3"/>
    <sheet name="Reserves" sheetId="5" r:id="rId4"/>
    <sheet name="Model (2)" sheetId="6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6" i="6" l="1"/>
  <c r="H216" i="6"/>
  <c r="G216" i="6"/>
  <c r="N212" i="6"/>
  <c r="M212" i="6"/>
  <c r="L212" i="6"/>
  <c r="K212" i="6"/>
  <c r="J212" i="6"/>
  <c r="I212" i="6"/>
  <c r="H212" i="6"/>
  <c r="G212" i="6"/>
  <c r="N206" i="6"/>
  <c r="M206" i="6"/>
  <c r="L206" i="6"/>
  <c r="K206" i="6"/>
  <c r="J206" i="6"/>
  <c r="I206" i="6"/>
  <c r="H206" i="6"/>
  <c r="G206" i="6"/>
  <c r="N183" i="6"/>
  <c r="M183" i="6"/>
  <c r="L183" i="6"/>
  <c r="K183" i="6"/>
  <c r="J183" i="6"/>
  <c r="M181" i="6"/>
  <c r="L181" i="6"/>
  <c r="K181" i="6"/>
  <c r="N180" i="6"/>
  <c r="M180" i="6"/>
  <c r="L180" i="6"/>
  <c r="K180" i="6"/>
  <c r="J180" i="6"/>
  <c r="I180" i="6"/>
  <c r="H180" i="6"/>
  <c r="G180" i="6"/>
  <c r="N173" i="6"/>
  <c r="AC173" i="6" s="1"/>
  <c r="M173" i="6"/>
  <c r="L173" i="6"/>
  <c r="L86" i="6" s="1"/>
  <c r="K173" i="6"/>
  <c r="K174" i="6" s="1"/>
  <c r="J173" i="6"/>
  <c r="J174" i="6" s="1"/>
  <c r="AB174" i="6" s="1"/>
  <c r="AC172" i="6"/>
  <c r="AB172" i="6"/>
  <c r="AC171" i="6"/>
  <c r="AB171" i="6"/>
  <c r="AC170" i="6"/>
  <c r="AB170" i="6"/>
  <c r="N168" i="6"/>
  <c r="N169" i="6" s="1"/>
  <c r="M168" i="6"/>
  <c r="M169" i="6" s="1"/>
  <c r="M174" i="6" s="1"/>
  <c r="L168" i="6"/>
  <c r="L169" i="6" s="1"/>
  <c r="L174" i="6" s="1"/>
  <c r="K168" i="6"/>
  <c r="K169" i="6" s="1"/>
  <c r="J168" i="6"/>
  <c r="J169" i="6" s="1"/>
  <c r="AB169" i="6" s="1"/>
  <c r="AC167" i="6"/>
  <c r="AB167" i="6"/>
  <c r="AC166" i="6"/>
  <c r="AB166" i="6"/>
  <c r="AC165" i="6"/>
  <c r="AB165" i="6"/>
  <c r="AC164" i="6"/>
  <c r="AB164" i="6"/>
  <c r="AC163" i="6"/>
  <c r="AB163" i="6"/>
  <c r="AC162" i="6"/>
  <c r="AB162" i="6"/>
  <c r="N161" i="6"/>
  <c r="AC161" i="6" s="1"/>
  <c r="M161" i="6"/>
  <c r="L161" i="6"/>
  <c r="K161" i="6"/>
  <c r="J161" i="6"/>
  <c r="AB161" i="6" s="1"/>
  <c r="AC160" i="6"/>
  <c r="AB160" i="6"/>
  <c r="AC159" i="6"/>
  <c r="AB159" i="6"/>
  <c r="AC158" i="6"/>
  <c r="AB158" i="6"/>
  <c r="AC157" i="6"/>
  <c r="AB157" i="6"/>
  <c r="AC156" i="6"/>
  <c r="AB156" i="6"/>
  <c r="AC155" i="6"/>
  <c r="AB155" i="6"/>
  <c r="AC154" i="6"/>
  <c r="AB154" i="6"/>
  <c r="AC153" i="6"/>
  <c r="AB153" i="6"/>
  <c r="N151" i="6"/>
  <c r="M151" i="6"/>
  <c r="L151" i="6"/>
  <c r="K151" i="6"/>
  <c r="K152" i="6" s="1"/>
  <c r="J151" i="6"/>
  <c r="AC150" i="6"/>
  <c r="AB150" i="6"/>
  <c r="AC149" i="6"/>
  <c r="AB149" i="6"/>
  <c r="AC148" i="6"/>
  <c r="AB148" i="6"/>
  <c r="AC147" i="6"/>
  <c r="AB147" i="6"/>
  <c r="AC146" i="6"/>
  <c r="AB146" i="6"/>
  <c r="AC145" i="6"/>
  <c r="AB145" i="6"/>
  <c r="AC144" i="6"/>
  <c r="AB144" i="6"/>
  <c r="AC143" i="6"/>
  <c r="AB143" i="6"/>
  <c r="AC142" i="6"/>
  <c r="AB142" i="6"/>
  <c r="AC140" i="6"/>
  <c r="AB140" i="6"/>
  <c r="N139" i="6"/>
  <c r="AC139" i="6" s="1"/>
  <c r="M139" i="6"/>
  <c r="M141" i="6" s="1"/>
  <c r="L139" i="6"/>
  <c r="L141" i="6" s="1"/>
  <c r="K139" i="6"/>
  <c r="K141" i="6" s="1"/>
  <c r="J139" i="6"/>
  <c r="AB139" i="6" s="1"/>
  <c r="AC138" i="6"/>
  <c r="AB138" i="6"/>
  <c r="AC137" i="6"/>
  <c r="AB137" i="6"/>
  <c r="AC136" i="6"/>
  <c r="AB136" i="6"/>
  <c r="AC135" i="6"/>
  <c r="AB135" i="6"/>
  <c r="AC134" i="6"/>
  <c r="AB134" i="6"/>
  <c r="AC133" i="6"/>
  <c r="AB133" i="6"/>
  <c r="AC127" i="6"/>
  <c r="AC126" i="6"/>
  <c r="AC124" i="6"/>
  <c r="AB124" i="6"/>
  <c r="AC122" i="6"/>
  <c r="AB122" i="6"/>
  <c r="AC120" i="6"/>
  <c r="AB120" i="6"/>
  <c r="AA119" i="6"/>
  <c r="Z119" i="6"/>
  <c r="N119" i="6"/>
  <c r="M119" i="6"/>
  <c r="L119" i="6"/>
  <c r="K119" i="6"/>
  <c r="J119" i="6"/>
  <c r="I119" i="6"/>
  <c r="H119" i="6"/>
  <c r="G119" i="6"/>
  <c r="AC118" i="6"/>
  <c r="AB118" i="6"/>
  <c r="AC117" i="6"/>
  <c r="AB117" i="6"/>
  <c r="AC116" i="6"/>
  <c r="AC119" i="6" s="1"/>
  <c r="AB116" i="6"/>
  <c r="AB119" i="6" s="1"/>
  <c r="L114" i="6"/>
  <c r="L121" i="6" s="1"/>
  <c r="AA113" i="6"/>
  <c r="Z113" i="6"/>
  <c r="N113" i="6"/>
  <c r="M113" i="6"/>
  <c r="L113" i="6"/>
  <c r="K113" i="6"/>
  <c r="J113" i="6"/>
  <c r="I113" i="6"/>
  <c r="H113" i="6"/>
  <c r="G113" i="6"/>
  <c r="AC112" i="6"/>
  <c r="AB112" i="6"/>
  <c r="AC111" i="6"/>
  <c r="AC113" i="6" s="1"/>
  <c r="AB111" i="6"/>
  <c r="AB113" i="6" s="1"/>
  <c r="L109" i="6"/>
  <c r="K109" i="6"/>
  <c r="K114" i="6" s="1"/>
  <c r="AA108" i="6"/>
  <c r="Z108" i="6"/>
  <c r="N108" i="6"/>
  <c r="M108" i="6"/>
  <c r="L108" i="6"/>
  <c r="K108" i="6"/>
  <c r="J108" i="6"/>
  <c r="I108" i="6"/>
  <c r="H108" i="6"/>
  <c r="G108" i="6"/>
  <c r="G109" i="6" s="1"/>
  <c r="G114" i="6" s="1"/>
  <c r="AC107" i="6"/>
  <c r="AB107" i="6"/>
  <c r="AC106" i="6"/>
  <c r="AB106" i="6"/>
  <c r="AC105" i="6"/>
  <c r="AC108" i="6" s="1"/>
  <c r="AB105" i="6"/>
  <c r="AB108" i="6" s="1"/>
  <c r="AC103" i="6"/>
  <c r="AC79" i="6" s="1"/>
  <c r="AB103" i="6"/>
  <c r="AB109" i="6" s="1"/>
  <c r="AA103" i="6"/>
  <c r="AA79" i="6" s="1"/>
  <c r="Z103" i="6"/>
  <c r="Z109" i="6" s="1"/>
  <c r="Z114" i="6" s="1"/>
  <c r="N103" i="6"/>
  <c r="N79" i="6" s="1"/>
  <c r="M103" i="6"/>
  <c r="L103" i="6"/>
  <c r="K103" i="6"/>
  <c r="J103" i="6"/>
  <c r="J109" i="6" s="1"/>
  <c r="J114" i="6" s="1"/>
  <c r="I103" i="6"/>
  <c r="I109" i="6" s="1"/>
  <c r="I114" i="6" s="1"/>
  <c r="H103" i="6"/>
  <c r="H109" i="6" s="1"/>
  <c r="G103" i="6"/>
  <c r="AC102" i="6"/>
  <c r="AB102" i="6"/>
  <c r="AC101" i="6"/>
  <c r="AB101" i="6"/>
  <c r="N86" i="6"/>
  <c r="M86" i="6"/>
  <c r="K79" i="6"/>
  <c r="AC77" i="6"/>
  <c r="AB77" i="6"/>
  <c r="AC76" i="6"/>
  <c r="AB76" i="6"/>
  <c r="AC71" i="6"/>
  <c r="AC70" i="6"/>
  <c r="AC69" i="6"/>
  <c r="AC68" i="6"/>
  <c r="AC67" i="6"/>
  <c r="AC64" i="6"/>
  <c r="AC63" i="6"/>
  <c r="AC58" i="6"/>
  <c r="AB58" i="6"/>
  <c r="AA58" i="6"/>
  <c r="AA59" i="6" s="1"/>
  <c r="AC54" i="6"/>
  <c r="AC59" i="6" s="1"/>
  <c r="AB54" i="6"/>
  <c r="AB59" i="6" s="1"/>
  <c r="AA54" i="6"/>
  <c r="AC30" i="6"/>
  <c r="AB30" i="6"/>
  <c r="AD29" i="6"/>
  <c r="AD30" i="6" s="1"/>
  <c r="AC28" i="6"/>
  <c r="AB28" i="6"/>
  <c r="AD27" i="6"/>
  <c r="AD28" i="6" s="1"/>
  <c r="AC26" i="6"/>
  <c r="AB26" i="6"/>
  <c r="AA26" i="6"/>
  <c r="Z26" i="6"/>
  <c r="AD25" i="6"/>
  <c r="AD26" i="6" s="1"/>
  <c r="AC20" i="6"/>
  <c r="AB20" i="6"/>
  <c r="AA20" i="6"/>
  <c r="Z20" i="6"/>
  <c r="N20" i="6"/>
  <c r="M20" i="6"/>
  <c r="L20" i="6"/>
  <c r="K20" i="6"/>
  <c r="J20" i="6"/>
  <c r="I20" i="6"/>
  <c r="H20" i="6"/>
  <c r="AC18" i="6"/>
  <c r="AB18" i="6"/>
  <c r="AA18" i="6"/>
  <c r="Z18" i="6"/>
  <c r="D12" i="6"/>
  <c r="D16" i="6" s="1"/>
  <c r="D17" i="6" s="1"/>
  <c r="D1" i="6"/>
  <c r="H20" i="4"/>
  <c r="I20" i="4"/>
  <c r="J20" i="4"/>
  <c r="K20" i="4"/>
  <c r="L20" i="4"/>
  <c r="M20" i="4"/>
  <c r="N20" i="4"/>
  <c r="Z20" i="4"/>
  <c r="AA20" i="4"/>
  <c r="AB20" i="4"/>
  <c r="AC20" i="4"/>
  <c r="AA26" i="4"/>
  <c r="AB26" i="4"/>
  <c r="AC26" i="4"/>
  <c r="AC30" i="4"/>
  <c r="AC28" i="4"/>
  <c r="Z26" i="4"/>
  <c r="AB172" i="4"/>
  <c r="AB171" i="4"/>
  <c r="AB170" i="4"/>
  <c r="AB167" i="4"/>
  <c r="AB166" i="4"/>
  <c r="AB165" i="4"/>
  <c r="AB164" i="4"/>
  <c r="AB163" i="4"/>
  <c r="AB162" i="4"/>
  <c r="AB160" i="4"/>
  <c r="AB159" i="4"/>
  <c r="AB158" i="4"/>
  <c r="AB157" i="4"/>
  <c r="AB156" i="4"/>
  <c r="AB155" i="4"/>
  <c r="AB154" i="4"/>
  <c r="AB153" i="4"/>
  <c r="AB150" i="4"/>
  <c r="AB149" i="4"/>
  <c r="AB148" i="4"/>
  <c r="AB147" i="4"/>
  <c r="AB146" i="4"/>
  <c r="AB145" i="4"/>
  <c r="AB144" i="4"/>
  <c r="AB143" i="4"/>
  <c r="AB142" i="4"/>
  <c r="AB140" i="4"/>
  <c r="AB138" i="4"/>
  <c r="AB137" i="4"/>
  <c r="AB136" i="4"/>
  <c r="AB135" i="4"/>
  <c r="AB134" i="4"/>
  <c r="AB133" i="4"/>
  <c r="AC172" i="4"/>
  <c r="AC171" i="4"/>
  <c r="AC170" i="4"/>
  <c r="AC167" i="4"/>
  <c r="AC166" i="4"/>
  <c r="AC165" i="4"/>
  <c r="AC164" i="4"/>
  <c r="AC163" i="4"/>
  <c r="AC162" i="4"/>
  <c r="AC160" i="4"/>
  <c r="AC159" i="4"/>
  <c r="AC158" i="4"/>
  <c r="AC157" i="4"/>
  <c r="AC156" i="4"/>
  <c r="AC155" i="4"/>
  <c r="AC154" i="4"/>
  <c r="AC153" i="4"/>
  <c r="AC150" i="4"/>
  <c r="AC149" i="4"/>
  <c r="AC148" i="4"/>
  <c r="AC147" i="4"/>
  <c r="AC146" i="4"/>
  <c r="AC145" i="4"/>
  <c r="AC144" i="4"/>
  <c r="AC143" i="4"/>
  <c r="AC142" i="4"/>
  <c r="AC140" i="4"/>
  <c r="AC139" i="4"/>
  <c r="AC138" i="4"/>
  <c r="AC137" i="4"/>
  <c r="AC136" i="4"/>
  <c r="AC135" i="4"/>
  <c r="AC134" i="4"/>
  <c r="AC133" i="4"/>
  <c r="D12" i="4"/>
  <c r="D16" i="4" s="1"/>
  <c r="D17" i="4" s="1"/>
  <c r="D1" i="4"/>
  <c r="AD25" i="4"/>
  <c r="AE25" i="4" s="1"/>
  <c r="AA18" i="4"/>
  <c r="AB18" i="4"/>
  <c r="AC18" i="4"/>
  <c r="Z18" i="4"/>
  <c r="AD29" i="4"/>
  <c r="AD30" i="4" s="1"/>
  <c r="AD27" i="4"/>
  <c r="AD28" i="4" s="1"/>
  <c r="AB30" i="4"/>
  <c r="AB28" i="4"/>
  <c r="Z119" i="4"/>
  <c r="Z113" i="4"/>
  <c r="Z108" i="4"/>
  <c r="Z103" i="4"/>
  <c r="AA113" i="4"/>
  <c r="AA108" i="4"/>
  <c r="AA119" i="4"/>
  <c r="AA103" i="4"/>
  <c r="AB58" i="4"/>
  <c r="AB54" i="4"/>
  <c r="AA58" i="4"/>
  <c r="AA54" i="4"/>
  <c r="AC77" i="4"/>
  <c r="AB77" i="4"/>
  <c r="G216" i="4"/>
  <c r="G212" i="4"/>
  <c r="G206" i="4"/>
  <c r="G180" i="4"/>
  <c r="K212" i="4"/>
  <c r="K206" i="4"/>
  <c r="K183" i="4"/>
  <c r="K181" i="4"/>
  <c r="K180" i="4"/>
  <c r="AB124" i="4"/>
  <c r="AB122" i="4"/>
  <c r="AB120" i="4"/>
  <c r="AB117" i="4"/>
  <c r="AB118" i="4"/>
  <c r="AB116" i="4"/>
  <c r="AB112" i="4"/>
  <c r="AB111" i="4"/>
  <c r="AB106" i="4"/>
  <c r="AB107" i="4"/>
  <c r="AB105" i="4"/>
  <c r="AB102" i="4"/>
  <c r="AB101" i="4"/>
  <c r="AC127" i="4"/>
  <c r="AC126" i="4"/>
  <c r="AC124" i="4"/>
  <c r="AC122" i="4"/>
  <c r="AC120" i="4"/>
  <c r="AC118" i="4"/>
  <c r="AC117" i="4"/>
  <c r="AC116" i="4"/>
  <c r="AC112" i="4"/>
  <c r="AC111" i="4"/>
  <c r="AC107" i="4"/>
  <c r="AC106" i="4"/>
  <c r="AC105" i="4"/>
  <c r="AC102" i="4"/>
  <c r="AC101" i="4"/>
  <c r="G119" i="4"/>
  <c r="G113" i="4"/>
  <c r="G108" i="4"/>
  <c r="G103" i="4"/>
  <c r="K119" i="4"/>
  <c r="K113" i="4"/>
  <c r="K108" i="4"/>
  <c r="K103" i="4"/>
  <c r="H216" i="4"/>
  <c r="H212" i="4"/>
  <c r="H206" i="4"/>
  <c r="H180" i="4"/>
  <c r="L212" i="4"/>
  <c r="L206" i="4"/>
  <c r="L183" i="4"/>
  <c r="L181" i="4"/>
  <c r="L180" i="4"/>
  <c r="K173" i="4"/>
  <c r="K86" i="4" s="1"/>
  <c r="K168" i="4"/>
  <c r="K161" i="4"/>
  <c r="K151" i="4"/>
  <c r="K139" i="4"/>
  <c r="K141" i="4" s="1"/>
  <c r="H119" i="4"/>
  <c r="H113" i="4"/>
  <c r="H108" i="4"/>
  <c r="H103" i="4"/>
  <c r="L113" i="4"/>
  <c r="L119" i="4"/>
  <c r="L108" i="4"/>
  <c r="L103" i="4"/>
  <c r="AB76" i="4"/>
  <c r="M181" i="4"/>
  <c r="I212" i="4"/>
  <c r="I206" i="4"/>
  <c r="I180" i="4"/>
  <c r="M212" i="4"/>
  <c r="M206" i="4"/>
  <c r="M183" i="4"/>
  <c r="M180" i="4"/>
  <c r="L173" i="4"/>
  <c r="L86" i="4" s="1"/>
  <c r="L168" i="4"/>
  <c r="L161" i="4"/>
  <c r="L151" i="4"/>
  <c r="L139" i="4"/>
  <c r="L141" i="4" s="1"/>
  <c r="M173" i="4"/>
  <c r="M86" i="4" s="1"/>
  <c r="M168" i="4"/>
  <c r="M161" i="4"/>
  <c r="M151" i="4"/>
  <c r="M139" i="4"/>
  <c r="M141" i="4" s="1"/>
  <c r="I119" i="4"/>
  <c r="I113" i="4"/>
  <c r="I108" i="4"/>
  <c r="I103" i="4"/>
  <c r="M119" i="4"/>
  <c r="M113" i="4"/>
  <c r="M108" i="4"/>
  <c r="M103" i="4"/>
  <c r="AC58" i="4"/>
  <c r="AC54" i="4"/>
  <c r="AC76" i="4"/>
  <c r="AC64" i="4"/>
  <c r="AC63" i="4"/>
  <c r="AC71" i="4"/>
  <c r="AC70" i="4"/>
  <c r="AC69" i="4"/>
  <c r="AC68" i="4"/>
  <c r="AC67" i="4"/>
  <c r="N212" i="4"/>
  <c r="J212" i="4"/>
  <c r="N206" i="4"/>
  <c r="J206" i="4"/>
  <c r="N183" i="4"/>
  <c r="N180" i="4"/>
  <c r="J183" i="4"/>
  <c r="J180" i="4"/>
  <c r="N173" i="4"/>
  <c r="N86" i="4" s="1"/>
  <c r="N168" i="4"/>
  <c r="AC168" i="4" s="1"/>
  <c r="N161" i="4"/>
  <c r="AC161" i="4" s="1"/>
  <c r="J173" i="4"/>
  <c r="J86" i="4" s="1"/>
  <c r="J168" i="4"/>
  <c r="AB168" i="4" s="1"/>
  <c r="J161" i="4"/>
  <c r="AB161" i="4" s="1"/>
  <c r="J151" i="4"/>
  <c r="AB151" i="4" s="1"/>
  <c r="N151" i="4"/>
  <c r="AC151" i="4" s="1"/>
  <c r="J139" i="4"/>
  <c r="J141" i="4" s="1"/>
  <c r="AB141" i="4" s="1"/>
  <c r="N139" i="4"/>
  <c r="N141" i="4" s="1"/>
  <c r="AC141" i="4" s="1"/>
  <c r="J119" i="4"/>
  <c r="J113" i="4"/>
  <c r="J103" i="4"/>
  <c r="N119" i="4"/>
  <c r="N113" i="4"/>
  <c r="N103" i="4"/>
  <c r="J108" i="4"/>
  <c r="N108" i="4"/>
  <c r="N174" i="6" l="1"/>
  <c r="AC174" i="6" s="1"/>
  <c r="AC169" i="6"/>
  <c r="J121" i="6"/>
  <c r="J87" i="6"/>
  <c r="Z121" i="6"/>
  <c r="Z87" i="6"/>
  <c r="AB114" i="6"/>
  <c r="K121" i="6"/>
  <c r="K83" i="6"/>
  <c r="K87" i="6"/>
  <c r="L85" i="6"/>
  <c r="L123" i="6"/>
  <c r="L152" i="6"/>
  <c r="M109" i="6"/>
  <c r="M114" i="6" s="1"/>
  <c r="M79" i="6"/>
  <c r="M152" i="6"/>
  <c r="N152" i="6"/>
  <c r="AC152" i="6" s="1"/>
  <c r="H114" i="6"/>
  <c r="I121" i="6"/>
  <c r="I87" i="6"/>
  <c r="G121" i="6"/>
  <c r="G87" i="6"/>
  <c r="AD103" i="6"/>
  <c r="AE25" i="6"/>
  <c r="AF25" i="6" s="1"/>
  <c r="AG25" i="6" s="1"/>
  <c r="AH25" i="6" s="1"/>
  <c r="AI25" i="6" s="1"/>
  <c r="AJ25" i="6" s="1"/>
  <c r="AK25" i="6" s="1"/>
  <c r="AL25" i="6" s="1"/>
  <c r="AM25" i="6" s="1"/>
  <c r="AN25" i="6" s="1"/>
  <c r="AO25" i="6" s="1"/>
  <c r="AP25" i="6" s="1"/>
  <c r="AQ25" i="6" s="1"/>
  <c r="AR25" i="6" s="1"/>
  <c r="AS25" i="6" s="1"/>
  <c r="AT25" i="6" s="1"/>
  <c r="L87" i="6"/>
  <c r="AA104" i="6"/>
  <c r="AC109" i="6"/>
  <c r="AB151" i="6"/>
  <c r="AB104" i="6"/>
  <c r="AC151" i="6"/>
  <c r="AB168" i="6"/>
  <c r="L79" i="6"/>
  <c r="L83" i="6"/>
  <c r="AC104" i="6"/>
  <c r="J141" i="6"/>
  <c r="AB141" i="6" s="1"/>
  <c r="AC168" i="6"/>
  <c r="N109" i="6"/>
  <c r="N114" i="6" s="1"/>
  <c r="AB173" i="6"/>
  <c r="AB79" i="6"/>
  <c r="J86" i="6"/>
  <c r="N141" i="6"/>
  <c r="AC141" i="6" s="1"/>
  <c r="AA109" i="6"/>
  <c r="K86" i="6"/>
  <c r="AC173" i="4"/>
  <c r="AB139" i="4"/>
  <c r="AB173" i="4"/>
  <c r="AD26" i="4"/>
  <c r="AF25" i="4"/>
  <c r="AA104" i="4"/>
  <c r="AC113" i="4"/>
  <c r="K79" i="4"/>
  <c r="M79" i="4"/>
  <c r="AA79" i="4"/>
  <c r="L79" i="4"/>
  <c r="AB108" i="4"/>
  <c r="AC108" i="4"/>
  <c r="AB113" i="4"/>
  <c r="N79" i="4"/>
  <c r="Z109" i="4"/>
  <c r="Z114" i="4" s="1"/>
  <c r="AA109" i="4"/>
  <c r="AB59" i="4"/>
  <c r="AA59" i="4"/>
  <c r="AC103" i="4"/>
  <c r="K109" i="4"/>
  <c r="K114" i="4" s="1"/>
  <c r="K87" i="4" s="1"/>
  <c r="AC119" i="4"/>
  <c r="AB119" i="4"/>
  <c r="AB103" i="4"/>
  <c r="G109" i="4"/>
  <c r="G114" i="4" s="1"/>
  <c r="K169" i="4"/>
  <c r="K174" i="4" s="1"/>
  <c r="K152" i="4"/>
  <c r="H109" i="4"/>
  <c r="H114" i="4" s="1"/>
  <c r="L109" i="4"/>
  <c r="L114" i="4" s="1"/>
  <c r="L87" i="4" s="1"/>
  <c r="I216" i="4"/>
  <c r="L169" i="4"/>
  <c r="L174" i="4" s="1"/>
  <c r="M169" i="4"/>
  <c r="M174" i="4" s="1"/>
  <c r="L152" i="4"/>
  <c r="M152" i="4"/>
  <c r="I109" i="4"/>
  <c r="I114" i="4" s="1"/>
  <c r="M109" i="4"/>
  <c r="M114" i="4" s="1"/>
  <c r="M87" i="4" s="1"/>
  <c r="AC59" i="4"/>
  <c r="N152" i="4"/>
  <c r="AC152" i="4" s="1"/>
  <c r="J152" i="4"/>
  <c r="AB152" i="4" s="1"/>
  <c r="J169" i="4"/>
  <c r="N169" i="4"/>
  <c r="J109" i="4"/>
  <c r="J114" i="4" s="1"/>
  <c r="N109" i="4"/>
  <c r="N114" i="4" s="1"/>
  <c r="AC114" i="6" l="1"/>
  <c r="AC110" i="6"/>
  <c r="L125" i="6"/>
  <c r="L128" i="6" s="1"/>
  <c r="L89" i="6"/>
  <c r="M83" i="6"/>
  <c r="M87" i="6"/>
  <c r="M121" i="6"/>
  <c r="AA110" i="6"/>
  <c r="AA114" i="6"/>
  <c r="J123" i="6"/>
  <c r="J85" i="6"/>
  <c r="N83" i="6"/>
  <c r="N121" i="6"/>
  <c r="N87" i="6"/>
  <c r="G123" i="6"/>
  <c r="G85" i="6"/>
  <c r="I123" i="6"/>
  <c r="I85" i="6"/>
  <c r="K85" i="6"/>
  <c r="K123" i="6"/>
  <c r="H121" i="6"/>
  <c r="H87" i="6"/>
  <c r="J152" i="6"/>
  <c r="AB87" i="6"/>
  <c r="AB121" i="6"/>
  <c r="AB115" i="6"/>
  <c r="AB110" i="6"/>
  <c r="Z123" i="6"/>
  <c r="Z125" i="6" s="1"/>
  <c r="Z128" i="6" s="1"/>
  <c r="Z81" i="6" s="1"/>
  <c r="Z82" i="6" s="1"/>
  <c r="Z85" i="6"/>
  <c r="N174" i="4"/>
  <c r="AC174" i="4" s="1"/>
  <c r="AC169" i="4"/>
  <c r="J174" i="4"/>
  <c r="AB174" i="4" s="1"/>
  <c r="AB169" i="4"/>
  <c r="AG25" i="4"/>
  <c r="AC104" i="4"/>
  <c r="AD103" i="4"/>
  <c r="AB79" i="4"/>
  <c r="AB104" i="4"/>
  <c r="AA114" i="4"/>
  <c r="AA115" i="4" s="1"/>
  <c r="AA110" i="4"/>
  <c r="N83" i="4"/>
  <c r="N87" i="4"/>
  <c r="H121" i="4"/>
  <c r="H123" i="4" s="1"/>
  <c r="H87" i="4"/>
  <c r="J83" i="4"/>
  <c r="J87" i="4"/>
  <c r="G121" i="4"/>
  <c r="G85" i="4" s="1"/>
  <c r="G87" i="4"/>
  <c r="I121" i="4"/>
  <c r="I85" i="4" s="1"/>
  <c r="I87" i="4"/>
  <c r="AC79" i="4"/>
  <c r="Z121" i="4"/>
  <c r="Z87" i="4"/>
  <c r="M83" i="4"/>
  <c r="AC109" i="4"/>
  <c r="L121" i="4"/>
  <c r="L123" i="4" s="1"/>
  <c r="L83" i="4"/>
  <c r="K121" i="4"/>
  <c r="K123" i="4" s="1"/>
  <c r="K83" i="4"/>
  <c r="AB109" i="4"/>
  <c r="M121" i="4"/>
  <c r="M85" i="4" s="1"/>
  <c r="J121" i="4"/>
  <c r="J85" i="4" s="1"/>
  <c r="N121" i="4"/>
  <c r="N85" i="4" s="1"/>
  <c r="AA87" i="6" l="1"/>
  <c r="AA121" i="6"/>
  <c r="AA115" i="6"/>
  <c r="G89" i="6"/>
  <c r="G125" i="6"/>
  <c r="G128" i="6" s="1"/>
  <c r="N85" i="6"/>
  <c r="N123" i="6"/>
  <c r="AB85" i="6"/>
  <c r="AB123" i="6"/>
  <c r="AB125" i="6" s="1"/>
  <c r="AB128" i="6" s="1"/>
  <c r="AB81" i="6" s="1"/>
  <c r="AB82" i="6" s="1"/>
  <c r="AB152" i="6"/>
  <c r="J83" i="6"/>
  <c r="L84" i="6"/>
  <c r="L179" i="6"/>
  <c r="L197" i="6" s="1"/>
  <c r="L214" i="6" s="1"/>
  <c r="L216" i="6" s="1"/>
  <c r="L81" i="6"/>
  <c r="L82" i="6" s="1"/>
  <c r="J125" i="6"/>
  <c r="J128" i="6" s="1"/>
  <c r="J89" i="6"/>
  <c r="M123" i="6"/>
  <c r="M85" i="6"/>
  <c r="H123" i="6"/>
  <c r="H85" i="6"/>
  <c r="K125" i="6"/>
  <c r="K128" i="6" s="1"/>
  <c r="K89" i="6"/>
  <c r="I125" i="6"/>
  <c r="I128" i="6" s="1"/>
  <c r="I89" i="6"/>
  <c r="AC87" i="6"/>
  <c r="AC121" i="6"/>
  <c r="AC115" i="6"/>
  <c r="AA121" i="4"/>
  <c r="AA123" i="4" s="1"/>
  <c r="AA125" i="4" s="1"/>
  <c r="AA128" i="4" s="1"/>
  <c r="AA81" i="4" s="1"/>
  <c r="AA82" i="4" s="1"/>
  <c r="AH25" i="4"/>
  <c r="K125" i="4"/>
  <c r="K128" i="4" s="1"/>
  <c r="K84" i="4" s="1"/>
  <c r="K89" i="4"/>
  <c r="H125" i="4"/>
  <c r="H128" i="4" s="1"/>
  <c r="H81" i="4" s="1"/>
  <c r="H82" i="4" s="1"/>
  <c r="H89" i="4"/>
  <c r="L125" i="4"/>
  <c r="L128" i="4" s="1"/>
  <c r="L84" i="4" s="1"/>
  <c r="L89" i="4"/>
  <c r="AA87" i="4"/>
  <c r="AB114" i="4"/>
  <c r="AB115" i="4" s="1"/>
  <c r="AB110" i="4"/>
  <c r="AC114" i="4"/>
  <c r="AC121" i="4" s="1"/>
  <c r="AC110" i="4"/>
  <c r="I123" i="4"/>
  <c r="G123" i="4"/>
  <c r="H85" i="4"/>
  <c r="Z123" i="4"/>
  <c r="Z125" i="4" s="1"/>
  <c r="Z128" i="4" s="1"/>
  <c r="Z81" i="4" s="1"/>
  <c r="Z82" i="4" s="1"/>
  <c r="Z85" i="4"/>
  <c r="K85" i="4"/>
  <c r="L85" i="4"/>
  <c r="M123" i="4"/>
  <c r="N123" i="4"/>
  <c r="J123" i="4"/>
  <c r="AC123" i="6" l="1"/>
  <c r="AC125" i="6" s="1"/>
  <c r="AC128" i="6" s="1"/>
  <c r="AC81" i="6" s="1"/>
  <c r="AC82" i="6" s="1"/>
  <c r="AC85" i="6"/>
  <c r="I179" i="6"/>
  <c r="I197" i="6" s="1"/>
  <c r="I81" i="6"/>
  <c r="I82" i="6" s="1"/>
  <c r="N89" i="6"/>
  <c r="N125" i="6"/>
  <c r="N128" i="6" s="1"/>
  <c r="K84" i="6"/>
  <c r="K81" i="6"/>
  <c r="K82" i="6" s="1"/>
  <c r="K179" i="6"/>
  <c r="K197" i="6" s="1"/>
  <c r="K214" i="6" s="1"/>
  <c r="K216" i="6" s="1"/>
  <c r="J84" i="6"/>
  <c r="J81" i="6"/>
  <c r="J82" i="6" s="1"/>
  <c r="J179" i="6"/>
  <c r="J197" i="6" s="1"/>
  <c r="J214" i="6" s="1"/>
  <c r="J216" i="6" s="1"/>
  <c r="G81" i="6"/>
  <c r="G82" i="6" s="1"/>
  <c r="G179" i="6"/>
  <c r="G197" i="6" s="1"/>
  <c r="H89" i="6"/>
  <c r="H125" i="6"/>
  <c r="H128" i="6" s="1"/>
  <c r="AA85" i="6"/>
  <c r="AA123" i="6"/>
  <c r="AA125" i="6" s="1"/>
  <c r="AA128" i="6" s="1"/>
  <c r="AA81" i="6" s="1"/>
  <c r="AA82" i="6" s="1"/>
  <c r="M89" i="6"/>
  <c r="M125" i="6"/>
  <c r="M128" i="6" s="1"/>
  <c r="AC115" i="4"/>
  <c r="H179" i="4"/>
  <c r="H197" i="4" s="1"/>
  <c r="L179" i="4"/>
  <c r="L197" i="4" s="1"/>
  <c r="L214" i="4" s="1"/>
  <c r="L216" i="4" s="1"/>
  <c r="L81" i="4"/>
  <c r="L82" i="4" s="1"/>
  <c r="AA85" i="4"/>
  <c r="K81" i="4"/>
  <c r="K82" i="4" s="1"/>
  <c r="K179" i="4"/>
  <c r="K197" i="4" s="1"/>
  <c r="K214" i="4" s="1"/>
  <c r="K216" i="4" s="1"/>
  <c r="AI25" i="4"/>
  <c r="AC87" i="4"/>
  <c r="G125" i="4"/>
  <c r="G128" i="4" s="1"/>
  <c r="G89" i="4"/>
  <c r="I125" i="4"/>
  <c r="I128" i="4" s="1"/>
  <c r="I179" i="4" s="1"/>
  <c r="I197" i="4" s="1"/>
  <c r="I89" i="4"/>
  <c r="AB121" i="4"/>
  <c r="AB123" i="4" s="1"/>
  <c r="AB125" i="4" s="1"/>
  <c r="AB128" i="4" s="1"/>
  <c r="AB81" i="4" s="1"/>
  <c r="AB82" i="4" s="1"/>
  <c r="J125" i="4"/>
  <c r="J128" i="4" s="1"/>
  <c r="J179" i="4" s="1"/>
  <c r="J197" i="4" s="1"/>
  <c r="J214" i="4" s="1"/>
  <c r="J216" i="4" s="1"/>
  <c r="J89" i="4"/>
  <c r="N125" i="4"/>
  <c r="N128" i="4" s="1"/>
  <c r="N81" i="4" s="1"/>
  <c r="N82" i="4" s="1"/>
  <c r="N89" i="4"/>
  <c r="M125" i="4"/>
  <c r="M128" i="4" s="1"/>
  <c r="M84" i="4" s="1"/>
  <c r="M89" i="4"/>
  <c r="AB87" i="4"/>
  <c r="AC85" i="4"/>
  <c r="AC123" i="4"/>
  <c r="AC125" i="4" s="1"/>
  <c r="AC128" i="4" s="1"/>
  <c r="AC81" i="4" s="1"/>
  <c r="AC82" i="4" s="1"/>
  <c r="H179" i="6" l="1"/>
  <c r="H197" i="6" s="1"/>
  <c r="H81" i="6"/>
  <c r="H82" i="6" s="1"/>
  <c r="N81" i="6"/>
  <c r="N82" i="6" s="1"/>
  <c r="N179" i="6"/>
  <c r="N197" i="6" s="1"/>
  <c r="N214" i="6" s="1"/>
  <c r="N216" i="6" s="1"/>
  <c r="N84" i="6"/>
  <c r="M84" i="6"/>
  <c r="M179" i="6"/>
  <c r="M197" i="6" s="1"/>
  <c r="M214" i="6" s="1"/>
  <c r="M216" i="6" s="1"/>
  <c r="M81" i="6"/>
  <c r="M82" i="6" s="1"/>
  <c r="J81" i="4"/>
  <c r="J82" i="4" s="1"/>
  <c r="AB85" i="4"/>
  <c r="AJ25" i="4"/>
  <c r="I81" i="4"/>
  <c r="I82" i="4" s="1"/>
  <c r="N179" i="4"/>
  <c r="N197" i="4" s="1"/>
  <c r="N214" i="4" s="1"/>
  <c r="N216" i="4" s="1"/>
  <c r="M179" i="4"/>
  <c r="M197" i="4" s="1"/>
  <c r="M214" i="4" s="1"/>
  <c r="M216" i="4" s="1"/>
  <c r="N84" i="4"/>
  <c r="J84" i="4"/>
  <c r="G179" i="4"/>
  <c r="G197" i="4" s="1"/>
  <c r="G81" i="4"/>
  <c r="G82" i="4" s="1"/>
  <c r="M81" i="4"/>
  <c r="M82" i="4" s="1"/>
  <c r="AK25" i="4" l="1"/>
  <c r="AL25" i="4" l="1"/>
  <c r="AM25" i="4" l="1"/>
  <c r="AN25" i="4" l="1"/>
  <c r="AO25" i="4" l="1"/>
  <c r="AP25" i="4" l="1"/>
  <c r="AQ25" i="4" l="1"/>
  <c r="AR25" i="4" l="1"/>
  <c r="AS25" i="4" l="1"/>
  <c r="AT25" i="4" l="1"/>
</calcChain>
</file>

<file path=xl/sharedStrings.xml><?xml version="1.0" encoding="utf-8"?>
<sst xmlns="http://schemas.openxmlformats.org/spreadsheetml/2006/main" count="917" uniqueCount="462">
  <si>
    <t>Menu</t>
  </si>
  <si>
    <t>Key Man</t>
  </si>
  <si>
    <t>new</t>
  </si>
  <si>
    <t>CEO</t>
  </si>
  <si>
    <t>CFO</t>
  </si>
  <si>
    <t>old</t>
  </si>
  <si>
    <t>Ownership &amp;</t>
  </si>
  <si>
    <t>Voting Structure</t>
  </si>
  <si>
    <t>Competitors</t>
  </si>
  <si>
    <t>Price</t>
  </si>
  <si>
    <t>S/O</t>
  </si>
  <si>
    <t>million</t>
  </si>
  <si>
    <t>MCAP</t>
  </si>
  <si>
    <t>Cash</t>
  </si>
  <si>
    <t>Debt</t>
  </si>
  <si>
    <t>EV</t>
  </si>
  <si>
    <t>Book Value</t>
  </si>
  <si>
    <t>Tangible book value</t>
  </si>
  <si>
    <t>Total</t>
  </si>
  <si>
    <t>EBITDA</t>
  </si>
  <si>
    <t>Revenue</t>
  </si>
  <si>
    <t>Net Income</t>
  </si>
  <si>
    <t>Inventories</t>
  </si>
  <si>
    <t>Deferred tax assets</t>
  </si>
  <si>
    <t>Total Assets</t>
  </si>
  <si>
    <t>Total Liabilities</t>
  </si>
  <si>
    <t>Integrated</t>
  </si>
  <si>
    <t>XOM</t>
  </si>
  <si>
    <t>Exxon</t>
  </si>
  <si>
    <t>CVX</t>
  </si>
  <si>
    <t>Chevron</t>
  </si>
  <si>
    <t>Mcap</t>
  </si>
  <si>
    <t>SHEL</t>
  </si>
  <si>
    <t>Shell</t>
  </si>
  <si>
    <t>TTE</t>
  </si>
  <si>
    <t>Total Energies</t>
  </si>
  <si>
    <t>Country</t>
  </si>
  <si>
    <t>USA</t>
  </si>
  <si>
    <t>UK</t>
  </si>
  <si>
    <t>France</t>
  </si>
  <si>
    <t>COP</t>
  </si>
  <si>
    <t>Conoco Phillips</t>
  </si>
  <si>
    <t>BP</t>
  </si>
  <si>
    <t>CNQ</t>
  </si>
  <si>
    <t>Canadian Natural Resources</t>
  </si>
  <si>
    <t>Canada</t>
  </si>
  <si>
    <t>EQNR</t>
  </si>
  <si>
    <t>Equinor</t>
  </si>
  <si>
    <t>Norway</t>
  </si>
  <si>
    <t>SLB</t>
  </si>
  <si>
    <t>Schlumberger</t>
  </si>
  <si>
    <t>ENB</t>
  </si>
  <si>
    <t>Enbridge</t>
  </si>
  <si>
    <t>EOG</t>
  </si>
  <si>
    <t>EOG Resources</t>
  </si>
  <si>
    <t>MPC</t>
  </si>
  <si>
    <t>Marathon Petroleum</t>
  </si>
  <si>
    <t>PSX</t>
  </si>
  <si>
    <t>Philips 66</t>
  </si>
  <si>
    <t>EPD</t>
  </si>
  <si>
    <t>Enterprise Products Partners</t>
  </si>
  <si>
    <t>PXD</t>
  </si>
  <si>
    <t>Pioneer Natural Resources</t>
  </si>
  <si>
    <t>OXY</t>
  </si>
  <si>
    <t xml:space="preserve">Occidental </t>
  </si>
  <si>
    <t>VLO</t>
  </si>
  <si>
    <t>Valero Energy Corp</t>
  </si>
  <si>
    <t>PBR</t>
  </si>
  <si>
    <t>Petrobras</t>
  </si>
  <si>
    <t>Brasil</t>
  </si>
  <si>
    <t>ET</t>
  </si>
  <si>
    <t>Energy Transfer</t>
  </si>
  <si>
    <t>E</t>
  </si>
  <si>
    <t>ENI</t>
  </si>
  <si>
    <t>Italy</t>
  </si>
  <si>
    <t>Type</t>
  </si>
  <si>
    <t>E&amp;P</t>
  </si>
  <si>
    <t>Equipment &amp; Services</t>
  </si>
  <si>
    <t>Midstream</t>
  </si>
  <si>
    <t>Refining</t>
  </si>
  <si>
    <t>SU</t>
  </si>
  <si>
    <t>Suncor</t>
  </si>
  <si>
    <t>WMB</t>
  </si>
  <si>
    <t>Williams Cos</t>
  </si>
  <si>
    <t>HES</t>
  </si>
  <si>
    <t>Hess Corporation</t>
  </si>
  <si>
    <t>OKE</t>
  </si>
  <si>
    <t>Oneok</t>
  </si>
  <si>
    <t>MPLX</t>
  </si>
  <si>
    <t>MPLX LP</t>
  </si>
  <si>
    <t>TRP</t>
  </si>
  <si>
    <t>TC Energy Corporation</t>
  </si>
  <si>
    <t>PBR-A</t>
  </si>
  <si>
    <t>Petrobras ADR</t>
  </si>
  <si>
    <t>KMI</t>
  </si>
  <si>
    <t>Kinder Morgan</t>
  </si>
  <si>
    <t>WDS</t>
  </si>
  <si>
    <t>Woodside Energy Group</t>
  </si>
  <si>
    <t>Australia</t>
  </si>
  <si>
    <t>LNG</t>
  </si>
  <si>
    <t>Cheniere</t>
  </si>
  <si>
    <t>CVE</t>
  </si>
  <si>
    <t>Cenovus Energy</t>
  </si>
  <si>
    <t>IMO</t>
  </si>
  <si>
    <t xml:space="preserve">Imperial Oil </t>
  </si>
  <si>
    <t>FANG</t>
  </si>
  <si>
    <t>Diamondback</t>
  </si>
  <si>
    <t>HAL</t>
  </si>
  <si>
    <t xml:space="preserve">Haliburton </t>
  </si>
  <si>
    <t>BKR</t>
  </si>
  <si>
    <t>Baker Hughes</t>
  </si>
  <si>
    <t>DVN</t>
  </si>
  <si>
    <t>Devon Energy Group</t>
  </si>
  <si>
    <t>TRGP</t>
  </si>
  <si>
    <t>Targa Resources</t>
  </si>
  <si>
    <t>EC</t>
  </si>
  <si>
    <t>Ecopetrol</t>
  </si>
  <si>
    <t>Colombia</t>
  </si>
  <si>
    <t>CQP</t>
  </si>
  <si>
    <t>Cheniere Energy Partners</t>
  </si>
  <si>
    <t>Urnanium</t>
  </si>
  <si>
    <t>Oil &amp; Gas</t>
  </si>
  <si>
    <t>TS</t>
  </si>
  <si>
    <t>Tenaris</t>
  </si>
  <si>
    <t>Luxembourg</t>
  </si>
  <si>
    <t>CTRA</t>
  </si>
  <si>
    <t>Coterra Energy</t>
  </si>
  <si>
    <t>PBA</t>
  </si>
  <si>
    <t>Pembina Pipeline Corp</t>
  </si>
  <si>
    <t>CCJ</t>
  </si>
  <si>
    <t>Cameco</t>
  </si>
  <si>
    <t>MRO</t>
  </si>
  <si>
    <t>Marathon Oil Corp</t>
  </si>
  <si>
    <t>EQT</t>
  </si>
  <si>
    <t>EQT corp</t>
  </si>
  <si>
    <t>OVV</t>
  </si>
  <si>
    <t>Ovintiv</t>
  </si>
  <si>
    <t>WES</t>
  </si>
  <si>
    <t>Western Midstream Partners</t>
  </si>
  <si>
    <t>TPL</t>
  </si>
  <si>
    <t>Texas Pacific Land</t>
  </si>
  <si>
    <t>PAA</t>
  </si>
  <si>
    <t xml:space="preserve">Plains All American </t>
  </si>
  <si>
    <t>DINO</t>
  </si>
  <si>
    <t>HF Sinclair</t>
  </si>
  <si>
    <t>CHK</t>
  </si>
  <si>
    <t>Chesapeake Energy</t>
  </si>
  <si>
    <t>FTI</t>
  </si>
  <si>
    <t>TechnipFMC</t>
  </si>
  <si>
    <t>APA</t>
  </si>
  <si>
    <t>APA Corp</t>
  </si>
  <si>
    <t>PR</t>
  </si>
  <si>
    <t>Permian Resources</t>
  </si>
  <si>
    <t>AR</t>
  </si>
  <si>
    <t>Antero Resources Corp</t>
  </si>
  <si>
    <t>SWN</t>
  </si>
  <si>
    <t>Southwestern Energy Company</t>
  </si>
  <si>
    <t>WFRD</t>
  </si>
  <si>
    <t>Weatherford International</t>
  </si>
  <si>
    <t>RRC</t>
  </si>
  <si>
    <t>Range Resources</t>
  </si>
  <si>
    <t>MTDR</t>
  </si>
  <si>
    <t>Matador Resources</t>
  </si>
  <si>
    <t>YPF</t>
  </si>
  <si>
    <t>YPF ADR</t>
  </si>
  <si>
    <t>Argentina</t>
  </si>
  <si>
    <t>NE</t>
  </si>
  <si>
    <t>Noble Corp</t>
  </si>
  <si>
    <t>Drilling</t>
  </si>
  <si>
    <t>RIG</t>
  </si>
  <si>
    <t>Transocean</t>
  </si>
  <si>
    <t>Switzerland</t>
  </si>
  <si>
    <t>PTEN</t>
  </si>
  <si>
    <t>Patterson UTI Energy</t>
  </si>
  <si>
    <t>VIST</t>
  </si>
  <si>
    <t>Vista Energy SAB</t>
  </si>
  <si>
    <t>Mexico</t>
  </si>
  <si>
    <t>NFG</t>
  </si>
  <si>
    <t>National Fuel Gas</t>
  </si>
  <si>
    <t>TGS</t>
  </si>
  <si>
    <t>Transportadora de Gas del Sur ADR</t>
  </si>
  <si>
    <t>UGP</t>
  </si>
  <si>
    <t>Ultrapar Participacoes ADR</t>
  </si>
  <si>
    <t>IEP</t>
  </si>
  <si>
    <t>Icahn Enterprises</t>
  </si>
  <si>
    <t>VTNR</t>
  </si>
  <si>
    <t>Vertex Energy</t>
  </si>
  <si>
    <t>Coal</t>
  </si>
  <si>
    <t>BTU</t>
  </si>
  <si>
    <t>Peabody Energy</t>
  </si>
  <si>
    <t>ARLP</t>
  </si>
  <si>
    <t>Alliance Resource Partners</t>
  </si>
  <si>
    <t>CEIX</t>
  </si>
  <si>
    <t>Consol Energyy</t>
  </si>
  <si>
    <t>NRP</t>
  </si>
  <si>
    <t>Natural resources</t>
  </si>
  <si>
    <t>NC</t>
  </si>
  <si>
    <t>Nacco Industries</t>
  </si>
  <si>
    <t>HNRG</t>
  </si>
  <si>
    <t>Hallador Energy</t>
  </si>
  <si>
    <t>NXE</t>
  </si>
  <si>
    <t>NexGen</t>
  </si>
  <si>
    <t>UEC</t>
  </si>
  <si>
    <t>Uranium Energy Corp</t>
  </si>
  <si>
    <t>DNN</t>
  </si>
  <si>
    <t>Denison Mines Corp</t>
  </si>
  <si>
    <t>UUUU</t>
  </si>
  <si>
    <t>Energy Fuels Inc</t>
  </si>
  <si>
    <t>EU</t>
  </si>
  <si>
    <t>EnCore Energy Corp</t>
  </si>
  <si>
    <t>LEU</t>
  </si>
  <si>
    <t>Centrus Energy</t>
  </si>
  <si>
    <t>URG</t>
  </si>
  <si>
    <t>Ur-Energy</t>
  </si>
  <si>
    <t>UROY</t>
  </si>
  <si>
    <t>Uranium Royalty Corp</t>
  </si>
  <si>
    <t>Main</t>
  </si>
  <si>
    <t>DY</t>
  </si>
  <si>
    <t>q4 22</t>
  </si>
  <si>
    <t>q1 23</t>
  </si>
  <si>
    <t>q2 23</t>
  </si>
  <si>
    <t>q3 23</t>
  </si>
  <si>
    <t>q4 23</t>
  </si>
  <si>
    <t>D&amp;A</t>
  </si>
  <si>
    <t>Variable Cost</t>
  </si>
  <si>
    <t>Fixed Cost</t>
  </si>
  <si>
    <t>Cost of Sales</t>
  </si>
  <si>
    <t>Gross Income</t>
  </si>
  <si>
    <t>Operating and Exploratory expenses</t>
  </si>
  <si>
    <t>Operating Income</t>
  </si>
  <si>
    <t>Financial Income/loss</t>
  </si>
  <si>
    <t>Share of Profit of companies</t>
  </si>
  <si>
    <t>EBT</t>
  </si>
  <si>
    <t>Tax</t>
  </si>
  <si>
    <t>Non Controlling Interest</t>
  </si>
  <si>
    <t>Net Income to Owners before impairment</t>
  </si>
  <si>
    <t>Impairment lt assets</t>
  </si>
  <si>
    <t>Deferred tax of impairment</t>
  </si>
  <si>
    <t>billions COP</t>
  </si>
  <si>
    <t>Local</t>
  </si>
  <si>
    <t>Export</t>
  </si>
  <si>
    <t>Admin</t>
  </si>
  <si>
    <t>Exploration</t>
  </si>
  <si>
    <t>Forex</t>
  </si>
  <si>
    <t>Interest</t>
  </si>
  <si>
    <t>Financial Result</t>
  </si>
  <si>
    <t>EBITDA Margin</t>
  </si>
  <si>
    <t>Accounts Receivable</t>
  </si>
  <si>
    <t>Current tax assets</t>
  </si>
  <si>
    <t>Other financial assets</t>
  </si>
  <si>
    <t>Other assets</t>
  </si>
  <si>
    <t>Total Current Assets</t>
  </si>
  <si>
    <t>Non current assets held for sale</t>
  </si>
  <si>
    <t>Dec 31 23</t>
  </si>
  <si>
    <t>Investments in associates and JVs</t>
  </si>
  <si>
    <t>PPE</t>
  </si>
  <si>
    <t>Natural and environemental resources</t>
  </si>
  <si>
    <t>Assets by right of use</t>
  </si>
  <si>
    <t>Intangibles</t>
  </si>
  <si>
    <t>Goodwill and other assets</t>
  </si>
  <si>
    <t>Total non Current assets</t>
  </si>
  <si>
    <t>Loans and borrowings</t>
  </si>
  <si>
    <t>Trade payables</t>
  </si>
  <si>
    <t>Provisions for employees benefits</t>
  </si>
  <si>
    <t>Current tax liabilities</t>
  </si>
  <si>
    <t>Accrued liabilities</t>
  </si>
  <si>
    <t>Other liabilities</t>
  </si>
  <si>
    <t>Liabilities related to non current assets held for sale</t>
  </si>
  <si>
    <t>Total Current liabilities</t>
  </si>
  <si>
    <t>Non Current taxes</t>
  </si>
  <si>
    <t>Total non Current liabilities</t>
  </si>
  <si>
    <t>Equity attributable to owners</t>
  </si>
  <si>
    <t>Non controlling interests</t>
  </si>
  <si>
    <t>Total Equity</t>
  </si>
  <si>
    <t>Total Liabilities and Equity</t>
  </si>
  <si>
    <t>Dec 31 22</t>
  </si>
  <si>
    <t>Net Income to owners</t>
  </si>
  <si>
    <t xml:space="preserve">Net Income to Owners </t>
  </si>
  <si>
    <t>Income tax</t>
  </si>
  <si>
    <t>Finance costs recognized</t>
  </si>
  <si>
    <t>Dry wells</t>
  </si>
  <si>
    <t>Loss/Gain on disposal of non current assets</t>
  </si>
  <si>
    <t>Impairment of assets</t>
  </si>
  <si>
    <t>Fairvalue (gain) on financial assets</t>
  </si>
  <si>
    <t>Gain on derivatives</t>
  </si>
  <si>
    <t>Gain on assets for sale</t>
  </si>
  <si>
    <t>(gain) loss on share of profit in JVs</t>
  </si>
  <si>
    <t>Exchange difference on export hedges</t>
  </si>
  <si>
    <t>Provisions and contingencies</t>
  </si>
  <si>
    <t>Other minor items</t>
  </si>
  <si>
    <t>Net changes in working capital</t>
  </si>
  <si>
    <t>Income tax paid</t>
  </si>
  <si>
    <t>Cash from Operations</t>
  </si>
  <si>
    <t>Investment in JVs</t>
  </si>
  <si>
    <t>Investment in PPE</t>
  </si>
  <si>
    <t>Investment in Natural and environmental resources</t>
  </si>
  <si>
    <t>Payments for intangibles</t>
  </si>
  <si>
    <t>(purchases) sales of other financial assets</t>
  </si>
  <si>
    <t>Interest received</t>
  </si>
  <si>
    <t>Dividends received</t>
  </si>
  <si>
    <t>Proceeds from sales of assets</t>
  </si>
  <si>
    <t>Net cash used for Investing</t>
  </si>
  <si>
    <t>Proceeds (repayment of) borrowings</t>
  </si>
  <si>
    <t>Interest paid</t>
  </si>
  <si>
    <t>Lease payments</t>
  </si>
  <si>
    <t>Return on capital</t>
  </si>
  <si>
    <t>Dividends paid</t>
  </si>
  <si>
    <t>Net cash used for Financing</t>
  </si>
  <si>
    <t xml:space="preserve">Exchange difference in cash </t>
  </si>
  <si>
    <t>Net (decrease) increase in cash</t>
  </si>
  <si>
    <t>Cash at the beginning of the period</t>
  </si>
  <si>
    <t>Cash at the end of the period</t>
  </si>
  <si>
    <t>Environmental incidents</t>
  </si>
  <si>
    <t>Export destinations</t>
  </si>
  <si>
    <t>US gulf</t>
  </si>
  <si>
    <t>Asia</t>
  </si>
  <si>
    <t>Crude</t>
  </si>
  <si>
    <t>Products</t>
  </si>
  <si>
    <t>Central American Carribean</t>
  </si>
  <si>
    <t>South America</t>
  </si>
  <si>
    <t>Europe</t>
  </si>
  <si>
    <t>y23</t>
  </si>
  <si>
    <t>Investment by segment</t>
  </si>
  <si>
    <t>Production</t>
  </si>
  <si>
    <t>Downstream</t>
  </si>
  <si>
    <t>Corporate</t>
  </si>
  <si>
    <t>Hydrocarbons</t>
  </si>
  <si>
    <t>Energy and transmission</t>
  </si>
  <si>
    <t>Toll roads</t>
  </si>
  <si>
    <t>Telecommunications</t>
  </si>
  <si>
    <t>Energy transmissions and toll roads</t>
  </si>
  <si>
    <t>y22</t>
  </si>
  <si>
    <t>y21</t>
  </si>
  <si>
    <t>y20</t>
  </si>
  <si>
    <t>y19</t>
  </si>
  <si>
    <t>Brent avg price</t>
  </si>
  <si>
    <t>Exploratory Success</t>
  </si>
  <si>
    <t>Mbd</t>
  </si>
  <si>
    <t>ROACE (return on capital employed)</t>
  </si>
  <si>
    <t>Production (upstream)</t>
  </si>
  <si>
    <t>Transport (midstream)</t>
  </si>
  <si>
    <t>Refining (downstream)</t>
  </si>
  <si>
    <t>IFRS</t>
  </si>
  <si>
    <t xml:space="preserve">1 COP = </t>
  </si>
  <si>
    <t>Tax Rate</t>
  </si>
  <si>
    <t>Reserves</t>
  </si>
  <si>
    <t>Net Proven reserves</t>
  </si>
  <si>
    <t>Reserve Replacement Ratio (RRR)</t>
  </si>
  <si>
    <t>Average Reserve Life (in Years)</t>
  </si>
  <si>
    <t>Oil</t>
  </si>
  <si>
    <t>Gas</t>
  </si>
  <si>
    <t>Lifting Cost</t>
  </si>
  <si>
    <t>USD/barrel</t>
  </si>
  <si>
    <t>Frequency of injuries</t>
  </si>
  <si>
    <t>ESG</t>
  </si>
  <si>
    <t xml:space="preserve"> </t>
  </si>
  <si>
    <t>q3 22</t>
  </si>
  <si>
    <t>Sept 30 22</t>
  </si>
  <si>
    <t>June 30 23</t>
  </si>
  <si>
    <t>Other</t>
  </si>
  <si>
    <t>Succesful Wells</t>
  </si>
  <si>
    <t>q2 22</t>
  </si>
  <si>
    <t>June 30 22</t>
  </si>
  <si>
    <t>March 31 23</t>
  </si>
  <si>
    <t>q1 22</t>
  </si>
  <si>
    <t>March 31 22</t>
  </si>
  <si>
    <t>ROA</t>
  </si>
  <si>
    <t>Refining Cost</t>
  </si>
  <si>
    <t>Transport Cost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</si>
  <si>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</si>
  <si>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</si>
  <si>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</si>
  <si>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</si>
  <si>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</si>
  <si>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</si>
  <si>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</si>
  <si>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</si>
  <si>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</si>
  <si>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</si>
  <si>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</si>
  <si>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</si>
  <si>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</si>
  <si>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q1 24</t>
  </si>
  <si>
    <t>q2 24</t>
  </si>
  <si>
    <t>q1 25</t>
  </si>
  <si>
    <t>q2 25</t>
  </si>
  <si>
    <t>q3 24</t>
  </si>
  <si>
    <t>q4 24</t>
  </si>
  <si>
    <t>Rev y/y</t>
  </si>
  <si>
    <t>D/E</t>
  </si>
  <si>
    <t>Interest Coverage</t>
  </si>
  <si>
    <t>Shares</t>
  </si>
  <si>
    <t>Shares (millions)</t>
  </si>
  <si>
    <t>Exploratory Wells</t>
  </si>
  <si>
    <t>e37</t>
  </si>
  <si>
    <t>e38</t>
  </si>
  <si>
    <t>e39</t>
  </si>
  <si>
    <t>e40</t>
  </si>
  <si>
    <t>Dividend/Earnings</t>
  </si>
  <si>
    <t>IS</t>
  </si>
  <si>
    <t>BS</t>
  </si>
  <si>
    <t>CF</t>
  </si>
  <si>
    <t>TOP</t>
  </si>
  <si>
    <t>MENU</t>
  </si>
  <si>
    <t>Minority Interest</t>
  </si>
  <si>
    <t>$EV</t>
  </si>
  <si>
    <t>millions $</t>
  </si>
  <si>
    <t xml:space="preserve">millions $ </t>
  </si>
  <si>
    <t>Avg Reserve Life</t>
  </si>
  <si>
    <t>Daily Crude Production by Region</t>
  </si>
  <si>
    <t>Central</t>
  </si>
  <si>
    <t>La Cira - Infantas</t>
  </si>
  <si>
    <t>Casabe</t>
  </si>
  <si>
    <t>Yarigui</t>
  </si>
  <si>
    <t>Nare</t>
  </si>
  <si>
    <t>Orinoquia Region</t>
  </si>
  <si>
    <t>Castilla Chichimene</t>
  </si>
  <si>
    <t>Cpo-09</t>
  </si>
  <si>
    <t>Apiay</t>
  </si>
  <si>
    <t>Piedemonte Region</t>
  </si>
  <si>
    <t>Florena Cupiagua</t>
  </si>
  <si>
    <t>Cusiana</t>
  </si>
  <si>
    <t>Recetor</t>
  </si>
  <si>
    <t>Gibraltar</t>
  </si>
  <si>
    <t>Andina Oriente Region</t>
  </si>
  <si>
    <t>Rubiales</t>
  </si>
  <si>
    <t>Cano Sur</t>
  </si>
  <si>
    <t>San Francisco</t>
  </si>
  <si>
    <t>Huila Area</t>
  </si>
  <si>
    <t>Tello</t>
  </si>
  <si>
    <t>Associated Operations</t>
  </si>
  <si>
    <t>Quifa</t>
  </si>
  <si>
    <t>Cano Limon</t>
  </si>
  <si>
    <t xml:space="preserve">Florena </t>
  </si>
  <si>
    <t>Total daily COLOMBIA</t>
  </si>
  <si>
    <t>Production by Type</t>
  </si>
  <si>
    <t>Light</t>
  </si>
  <si>
    <t>Medium</t>
  </si>
  <si>
    <t>Heavy</t>
  </si>
  <si>
    <t>Central Region</t>
  </si>
  <si>
    <t>Provincia</t>
  </si>
  <si>
    <t>Daily Nat Gas Production by Region</t>
  </si>
  <si>
    <t>Cupiagua</t>
  </si>
  <si>
    <t>Guajira</t>
  </si>
  <si>
    <t>Peru</t>
  </si>
  <si>
    <t>Savia Peru</t>
  </si>
  <si>
    <t>EC America</t>
  </si>
  <si>
    <t>EC Permian</t>
  </si>
  <si>
    <t>Total International</t>
  </si>
  <si>
    <t>Net Proven Reserves</t>
  </si>
  <si>
    <t>NGL</t>
  </si>
  <si>
    <t>NatGas</t>
  </si>
  <si>
    <t>International</t>
  </si>
  <si>
    <t>Developed</t>
  </si>
  <si>
    <t>Undeveloped</t>
  </si>
  <si>
    <t>Avg Daily Refinery Capacity Usage</t>
  </si>
  <si>
    <t>Barrancabermeja</t>
  </si>
  <si>
    <t>Cartagena</t>
  </si>
  <si>
    <t>Orito</t>
  </si>
  <si>
    <t>Top</t>
  </si>
  <si>
    <t>Global Liquid Fuel Production</t>
  </si>
  <si>
    <t>Global Liquid Fuel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</si>
</sst>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CHF&quot;\ * #,##0.00_ ;_ &quot;CHF&quot;\ * \-#,##0.00_ ;_ &quot;CHF&quot;\ * &quot;-&quot;??_ ;_ @_ "/>
    <numFmt numFmtId="43" formatCode="_ * #,##0.00_ ;_ * \-#,##0.00_ ;_ * &quot;-&quot;??_ ;_ @_ "/>
    <numFmt numFmtId="164" formatCode="#,##0_ ;[Red]\-#,##0\ "/>
    <numFmt numFmtId="165" formatCode="0.0%"/>
    <numFmt numFmtId="166" formatCode="_ * #,##0.0_ ;_ * \-#,##0.0_ ;_ * &quot;-&quot;??_ ;_ @_ "/>
    <numFmt numFmtId="167" formatCode="_ * #,##0_ ;_ * \-#,##0_ ;_ * &quot;-&quot;??_ ;_ @_ "/>
    <numFmt numFmtId="168" formatCode="_-[$$-409]* #,##0_ ;_-[$$-409]* \-#,##0\ ;_-[$$-409]* &quot;-&quot;??_ ;_-@_ "/>
    <numFmt numFmtId="169" formatCode="_-[$$-409]* #,##0.00000_ ;_-[$$-409]* \-#,##0.00000\ ;_-[$$-409]* &quot;-&quot;??_ ;_-@_ 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2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2" fillId="0" borderId="0" xfId="0" applyFont="1"/>
    <xf numFmtId="17" fontId="0" fillId="0" borderId="0" xfId="0" applyNumberFormat="1"/>
    <xf numFmtId="14" fontId="2" fillId="0" borderId="0" xfId="0" applyNumberFormat="1" applyFont="1"/>
    <xf numFmtId="0" fontId="4" fillId="0" borderId="0" xfId="0" applyFont="1"/>
    <xf numFmtId="14" fontId="0" fillId="0" borderId="0" xfId="0" applyNumberFormat="1"/>
    <xf numFmtId="0" fontId="2" fillId="0" borderId="1" xfId="0" applyFont="1" applyBorder="1"/>
    <xf numFmtId="0" fontId="0" fillId="2" borderId="2" xfId="0" applyFill="1" applyBorder="1"/>
    <xf numFmtId="3" fontId="2" fillId="0" borderId="0" xfId="0" applyNumberFormat="1" applyFont="1"/>
    <xf numFmtId="164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left" indent="1"/>
    </xf>
    <xf numFmtId="9" fontId="0" fillId="0" borderId="0" xfId="1" applyFont="1"/>
    <xf numFmtId="165" fontId="2" fillId="0" borderId="0" xfId="1" applyNumberFormat="1" applyFont="1"/>
    <xf numFmtId="167" fontId="0" fillId="0" borderId="0" xfId="3" applyNumberFormat="1" applyFont="1"/>
    <xf numFmtId="167" fontId="0" fillId="0" borderId="0" xfId="0" applyNumberFormat="1"/>
    <xf numFmtId="167" fontId="2" fillId="0" borderId="0" xfId="3" applyNumberFormat="1" applyFont="1"/>
    <xf numFmtId="43" fontId="0" fillId="0" borderId="0" xfId="3" applyFont="1"/>
    <xf numFmtId="166" fontId="0" fillId="0" borderId="0" xfId="0" applyNumberFormat="1"/>
    <xf numFmtId="43" fontId="0" fillId="0" borderId="0" xfId="0" applyNumberFormat="1"/>
    <xf numFmtId="0" fontId="0" fillId="0" borderId="0" xfId="1" applyNumberFormat="1" applyFont="1"/>
    <xf numFmtId="43" fontId="0" fillId="0" borderId="0" xfId="1" applyNumberFormat="1" applyFont="1"/>
    <xf numFmtId="169" fontId="0" fillId="0" borderId="0" xfId="4" applyNumberFormat="1" applyFont="1" applyAlignment="1"/>
    <xf numFmtId="0" fontId="0" fillId="0" borderId="3" xfId="0" applyBorder="1"/>
    <xf numFmtId="167" fontId="0" fillId="0" borderId="3" xfId="3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0" xfId="1" applyNumberFormat="1" applyFont="1" applyBorder="1"/>
    <xf numFmtId="9" fontId="0" fillId="0" borderId="0" xfId="1" applyFont="1" applyBorder="1"/>
    <xf numFmtId="165" fontId="0" fillId="0" borderId="5" xfId="1" applyNumberFormat="1" applyFont="1" applyBorder="1"/>
    <xf numFmtId="165" fontId="0" fillId="0" borderId="5" xfId="0" applyNumberFormat="1" applyBorder="1"/>
    <xf numFmtId="2" fontId="0" fillId="0" borderId="0" xfId="1" applyNumberFormat="1" applyFont="1"/>
    <xf numFmtId="165" fontId="1" fillId="0" borderId="0" xfId="1" applyNumberFormat="1" applyFont="1"/>
    <xf numFmtId="0" fontId="6" fillId="0" borderId="0" xfId="0" applyFont="1"/>
    <xf numFmtId="0" fontId="7" fillId="0" borderId="0" xfId="0" applyFont="1"/>
    <xf numFmtId="167" fontId="6" fillId="0" borderId="0" xfId="3" applyNumberFormat="1" applyFont="1"/>
    <xf numFmtId="165" fontId="7" fillId="0" borderId="0" xfId="1" applyNumberFormat="1" applyFont="1"/>
    <xf numFmtId="0" fontId="8" fillId="0" borderId="0" xfId="0" applyFont="1"/>
    <xf numFmtId="0" fontId="9" fillId="0" borderId="0" xfId="2" applyFont="1"/>
    <xf numFmtId="167" fontId="2" fillId="0" borderId="0" xfId="0" applyNumberFormat="1" applyFont="1"/>
    <xf numFmtId="43" fontId="2" fillId="0" borderId="0" xfId="3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2" applyAlignment="1">
      <alignment horizontal="left"/>
    </xf>
    <xf numFmtId="0" fontId="7" fillId="0" borderId="0" xfId="3" applyNumberFormat="1" applyFont="1"/>
    <xf numFmtId="0" fontId="0" fillId="3" borderId="0" xfId="0" applyFill="1"/>
    <xf numFmtId="0" fontId="2" fillId="3" borderId="0" xfId="0" applyFont="1" applyFill="1"/>
    <xf numFmtId="9" fontId="0" fillId="3" borderId="0" xfId="1" applyFont="1" applyFill="1"/>
    <xf numFmtId="9" fontId="2" fillId="3" borderId="0" xfId="1" applyFont="1" applyFill="1"/>
    <xf numFmtId="0" fontId="0" fillId="3" borderId="0" xfId="3" applyNumberFormat="1" applyFont="1" applyFill="1"/>
    <xf numFmtId="0" fontId="7" fillId="3" borderId="0" xfId="0" applyFont="1" applyFill="1"/>
    <xf numFmtId="0" fontId="6" fillId="3" borderId="0" xfId="0" applyFont="1" applyFill="1"/>
    <xf numFmtId="0" fontId="7" fillId="3" borderId="0" xfId="3" applyNumberFormat="1" applyFont="1" applyFill="1"/>
    <xf numFmtId="165" fontId="7" fillId="3" borderId="0" xfId="1" applyNumberFormat="1" applyFont="1" applyFill="1"/>
    <xf numFmtId="0" fontId="10" fillId="4" borderId="0" xfId="0" applyFont="1" applyFill="1"/>
    <xf numFmtId="168" fontId="10" fillId="4" borderId="0" xfId="0" applyNumberFormat="1" applyFont="1" applyFill="1"/>
    <xf numFmtId="168" fontId="10" fillId="4" borderId="0" xfId="3" applyNumberFormat="1" applyFont="1" applyFill="1"/>
    <xf numFmtId="167" fontId="0" fillId="3" borderId="0" xfId="3" applyNumberFormat="1" applyFont="1" applyFill="1" applyBorder="1"/>
    <xf numFmtId="9" fontId="7" fillId="4" borderId="0" xfId="1" applyFont="1" applyFill="1"/>
    <xf numFmtId="168" fontId="10" fillId="0" borderId="0" xfId="0" applyNumberFormat="1" applyFont="1"/>
    <xf numFmtId="0" fontId="2" fillId="4" borderId="0" xfId="1" applyNumberFormat="1" applyFont="1" applyFill="1"/>
    <xf numFmtId="9" fontId="6" fillId="4" borderId="0" xfId="1" applyFont="1" applyFill="1"/>
  </cellXfs>
  <cellStyles count="5">
    <cellStyle name="Comma" xfId="3" builtinId="3"/>
    <cellStyle name="Currency" xfId="4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11206</xdr:colOff>
      <xdr:row>0</xdr:row>
      <xdr:rowOff>78441</xdr:rowOff>
    </xdr:from>
    <xdr:to>
      <xdr:col>29</xdr:col>
      <xdr:colOff>11206</xdr:colOff>
      <xdr:row>321</xdr:row>
      <xdr:rowOff>89647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69137D5-69F2-9336-8A92-4D673225638E}"/>
            </a:ext>
          </a:extLst>
        </xdr:cNvPr>
        <xdr:cNvCxnSpPr/>
      </xdr:nvCxnSpPr>
      <xdr:spPr>
        <a:xfrm>
          <a:off x="13312588" y="78441"/>
          <a:ext cx="0" cy="3264273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649941</xdr:colOff>
      <xdr:row>0</xdr:row>
      <xdr:rowOff>0</xdr:rowOff>
    </xdr:from>
    <xdr:to>
      <xdr:col>13</xdr:col>
      <xdr:colOff>649941</xdr:colOff>
      <xdr:row>312</xdr:row>
      <xdr:rowOff>56029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19987CC-0C17-4E89-8D2E-7494CBCFD2C2}"/>
            </a:ext>
          </a:extLst>
        </xdr:cNvPr>
        <xdr:cNvCxnSpPr/>
      </xdr:nvCxnSpPr>
      <xdr:spPr>
        <a:xfrm>
          <a:off x="9200029" y="0"/>
          <a:ext cx="0" cy="3322544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11206</xdr:colOff>
      <xdr:row>0</xdr:row>
      <xdr:rowOff>78441</xdr:rowOff>
    </xdr:from>
    <xdr:to>
      <xdr:col>29</xdr:col>
      <xdr:colOff>11206</xdr:colOff>
      <xdr:row>321</xdr:row>
      <xdr:rowOff>89647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0AFF5B7-A49B-4BEC-8489-0CD0635850AD}"/>
            </a:ext>
          </a:extLst>
        </xdr:cNvPr>
        <xdr:cNvCxnSpPr/>
      </xdr:nvCxnSpPr>
      <xdr:spPr>
        <a:xfrm>
          <a:off x="18543046" y="78441"/>
          <a:ext cx="0" cy="6720436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649941</xdr:colOff>
      <xdr:row>0</xdr:row>
      <xdr:rowOff>0</xdr:rowOff>
    </xdr:from>
    <xdr:to>
      <xdr:col>13</xdr:col>
      <xdr:colOff>649941</xdr:colOff>
      <xdr:row>312</xdr:row>
      <xdr:rowOff>56029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F87934-133B-4020-9775-02E14EFDEE60}"/>
            </a:ext>
          </a:extLst>
        </xdr:cNvPr>
        <xdr:cNvCxnSpPr/>
      </xdr:nvCxnSpPr>
      <xdr:spPr>
        <a:xfrm>
          <a:off x="9230061" y="0"/>
          <a:ext cx="0" cy="6560326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Portfolio/Model%20v1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3887E-659F-4278-ACC9-F163AEEF8EF7}">
  <sheetPr>
    <tabColor theme="7"/>
  </sheetPr>
  <dimension ref="A1:M29"/>
  <sheetViews>
    <sheetView workbookViewId="0">
      <selection activeCell="A13" sqref="A13"/>
    </sheetView>
  </sheetViews>
  <sheetFormatPr defaultColWidth="8.77734375" defaultRowHeight="14.4" x14ac:dyDescent="0.3"/>
  <cols>
    <col min="1" max="1" width="20.44140625" bestFit="1" customWidth="1"/>
    <col min="2" max="2" width="17.33203125" bestFit="1" customWidth="1"/>
    <col min="6" max="6" width="25.77734375" bestFit="1" customWidth="1"/>
    <col min="7" max="7" width="10.33203125" bestFit="1" customWidth="1"/>
    <col min="9" max="9" width="10.33203125" bestFit="1" customWidth="1"/>
  </cols>
  <sheetData>
    <row r="1" spans="1:13" x14ac:dyDescent="0.3">
      <c r="A1" s="1" t="s">
        <v>0</v>
      </c>
    </row>
    <row r="5" spans="1:13" x14ac:dyDescent="0.3">
      <c r="G5" s="2"/>
      <c r="H5" s="3"/>
      <c r="J5" s="2"/>
      <c r="K5" s="2"/>
      <c r="L5" s="2"/>
      <c r="M5" s="3"/>
    </row>
    <row r="6" spans="1:13" x14ac:dyDescent="0.3">
      <c r="G6" s="2"/>
      <c r="H6" s="3"/>
      <c r="J6" s="2"/>
      <c r="K6" s="2"/>
      <c r="L6" s="2"/>
      <c r="M6" s="3"/>
    </row>
    <row r="7" spans="1:13" x14ac:dyDescent="0.3">
      <c r="H7" s="4"/>
      <c r="J7" s="4"/>
      <c r="K7" s="4"/>
      <c r="L7" s="4"/>
      <c r="M7" s="4"/>
    </row>
    <row r="8" spans="1:13" x14ac:dyDescent="0.3">
      <c r="H8" s="3"/>
      <c r="J8" s="3"/>
      <c r="K8" s="3"/>
      <c r="L8" s="3"/>
      <c r="M8" s="3"/>
    </row>
    <row r="10" spans="1:13" x14ac:dyDescent="0.3">
      <c r="F10" s="5"/>
    </row>
    <row r="11" spans="1:13" x14ac:dyDescent="0.3">
      <c r="B11" s="6"/>
      <c r="E11" s="5" t="s">
        <v>1</v>
      </c>
      <c r="F11" s="5"/>
    </row>
    <row r="12" spans="1:13" x14ac:dyDescent="0.3">
      <c r="B12" s="6"/>
      <c r="E12" t="s">
        <v>2</v>
      </c>
      <c r="F12" s="5" t="s">
        <v>3</v>
      </c>
      <c r="G12" s="7"/>
    </row>
    <row r="13" spans="1:13" x14ac:dyDescent="0.3">
      <c r="F13" s="5" t="s">
        <v>4</v>
      </c>
      <c r="G13" s="5"/>
    </row>
    <row r="14" spans="1:13" x14ac:dyDescent="0.3">
      <c r="E14" t="s">
        <v>5</v>
      </c>
      <c r="F14" s="8" t="s">
        <v>3</v>
      </c>
      <c r="G14" s="8"/>
      <c r="I14" s="9"/>
    </row>
    <row r="15" spans="1:13" x14ac:dyDescent="0.3">
      <c r="A15" s="10" t="s">
        <v>6</v>
      </c>
      <c r="I15" s="9"/>
    </row>
    <row r="16" spans="1:13" x14ac:dyDescent="0.3">
      <c r="A16" s="10" t="s">
        <v>7</v>
      </c>
    </row>
    <row r="18" spans="1:3" x14ac:dyDescent="0.3">
      <c r="A18" s="5" t="s">
        <v>8</v>
      </c>
      <c r="B18" s="5"/>
    </row>
    <row r="20" spans="1:3" x14ac:dyDescent="0.3">
      <c r="A20" t="s">
        <v>9</v>
      </c>
      <c r="B20" s="11"/>
    </row>
    <row r="21" spans="1:3" x14ac:dyDescent="0.3">
      <c r="A21" t="s">
        <v>10</v>
      </c>
      <c r="B21" s="3"/>
      <c r="C21" t="s">
        <v>11</v>
      </c>
    </row>
    <row r="22" spans="1:3" x14ac:dyDescent="0.3">
      <c r="A22" t="s">
        <v>12</v>
      </c>
      <c r="B22" s="3"/>
      <c r="C22" t="s">
        <v>11</v>
      </c>
    </row>
    <row r="23" spans="1:3" x14ac:dyDescent="0.3">
      <c r="A23" t="s">
        <v>13</v>
      </c>
      <c r="B23" s="3"/>
      <c r="C23" t="s">
        <v>11</v>
      </c>
    </row>
    <row r="24" spans="1:3" x14ac:dyDescent="0.3">
      <c r="A24" t="s">
        <v>14</v>
      </c>
      <c r="B24" s="3"/>
      <c r="C24" t="s">
        <v>11</v>
      </c>
    </row>
    <row r="25" spans="1:3" x14ac:dyDescent="0.3">
      <c r="A25" s="5" t="s">
        <v>15</v>
      </c>
      <c r="B25" s="12"/>
      <c r="C25" t="s">
        <v>11</v>
      </c>
    </row>
    <row r="27" spans="1:3" x14ac:dyDescent="0.3">
      <c r="A27" t="s">
        <v>16</v>
      </c>
      <c r="B27" s="3"/>
    </row>
    <row r="28" spans="1:3" x14ac:dyDescent="0.3">
      <c r="A28" t="s">
        <v>17</v>
      </c>
      <c r="B28" s="13"/>
    </row>
    <row r="29" spans="1:3" x14ac:dyDescent="0.3">
      <c r="B29" s="3"/>
    </row>
  </sheetData>
  <hyperlinks>
    <hyperlink ref="A1" r:id="rId1" xr:uid="{A61F191D-079A-4F81-9D23-FACDE98095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E8415-65B5-431F-A0FE-C29FE8566FB4}">
  <dimension ref="A1:J87"/>
  <sheetViews>
    <sheetView workbookViewId="0">
      <selection activeCell="I10" sqref="I10"/>
    </sheetView>
  </sheetViews>
  <sheetFormatPr defaultRowHeight="14.4" x14ac:dyDescent="0.3"/>
  <cols>
    <col min="1" max="1" width="5.77734375" customWidth="1"/>
    <col min="2" max="2" width="2.77734375" customWidth="1"/>
    <col min="3" max="3" width="6.21875" customWidth="1"/>
    <col min="4" max="4" width="17.88671875" customWidth="1"/>
    <col min="5" max="5" width="13.6640625" customWidth="1"/>
    <col min="6" max="6" width="10.77734375" bestFit="1" customWidth="1"/>
    <col min="7" max="7" width="5.5546875" bestFit="1" customWidth="1"/>
    <col min="8" max="8" width="6.109375" style="14" bestFit="1" customWidth="1"/>
    <col min="9" max="9" width="9.77734375" bestFit="1" customWidth="1"/>
  </cols>
  <sheetData>
    <row r="1" spans="1:10" x14ac:dyDescent="0.3">
      <c r="A1" t="s">
        <v>216</v>
      </c>
      <c r="I1" t="s">
        <v>407</v>
      </c>
    </row>
    <row r="2" spans="1:10" x14ac:dyDescent="0.3">
      <c r="C2" s="5" t="s">
        <v>121</v>
      </c>
      <c r="E2" s="5" t="s">
        <v>75</v>
      </c>
      <c r="F2" s="5" t="s">
        <v>36</v>
      </c>
      <c r="G2" s="5" t="s">
        <v>31</v>
      </c>
      <c r="H2" s="17" t="s">
        <v>217</v>
      </c>
      <c r="I2" s="5" t="s">
        <v>15</v>
      </c>
      <c r="J2" s="5" t="s">
        <v>408</v>
      </c>
    </row>
    <row r="3" spans="1:10" x14ac:dyDescent="0.3">
      <c r="B3">
        <v>1</v>
      </c>
      <c r="C3" t="s">
        <v>27</v>
      </c>
      <c r="D3" t="s">
        <v>28</v>
      </c>
      <c r="E3" t="s">
        <v>26</v>
      </c>
      <c r="F3" t="s">
        <v>37</v>
      </c>
      <c r="G3">
        <v>461</v>
      </c>
      <c r="H3" s="14">
        <v>3.3000000000000002E-2</v>
      </c>
    </row>
    <row r="4" spans="1:10" x14ac:dyDescent="0.3">
      <c r="B4">
        <v>2</v>
      </c>
      <c r="C4" t="s">
        <v>29</v>
      </c>
      <c r="D4" t="s">
        <v>30</v>
      </c>
      <c r="E4" t="s">
        <v>26</v>
      </c>
      <c r="F4" t="s">
        <v>37</v>
      </c>
      <c r="G4">
        <v>292</v>
      </c>
      <c r="H4" s="14">
        <v>4.1000000000000002E-2</v>
      </c>
    </row>
    <row r="5" spans="1:10" x14ac:dyDescent="0.3">
      <c r="B5">
        <v>3</v>
      </c>
      <c r="C5" t="s">
        <v>32</v>
      </c>
      <c r="D5" t="s">
        <v>33</v>
      </c>
      <c r="E5" t="s">
        <v>26</v>
      </c>
      <c r="F5" t="s">
        <v>38</v>
      </c>
      <c r="G5">
        <v>215</v>
      </c>
      <c r="H5" s="14">
        <v>4.1000000000000002E-2</v>
      </c>
    </row>
    <row r="6" spans="1:10" x14ac:dyDescent="0.3">
      <c r="B6">
        <v>4</v>
      </c>
      <c r="C6" t="s">
        <v>34</v>
      </c>
      <c r="D6" t="s">
        <v>35</v>
      </c>
      <c r="E6" t="s">
        <v>26</v>
      </c>
      <c r="F6" t="s">
        <v>39</v>
      </c>
      <c r="G6">
        <v>160</v>
      </c>
      <c r="H6" s="14">
        <v>4.9500000000000002E-2</v>
      </c>
    </row>
    <row r="7" spans="1:10" x14ac:dyDescent="0.3">
      <c r="B7">
        <v>5</v>
      </c>
      <c r="C7" t="s">
        <v>40</v>
      </c>
      <c r="D7" t="s">
        <v>41</v>
      </c>
      <c r="E7" t="s">
        <v>76</v>
      </c>
      <c r="F7" t="s">
        <v>37</v>
      </c>
      <c r="G7">
        <v>149</v>
      </c>
      <c r="H7" s="14">
        <v>2.4E-2</v>
      </c>
    </row>
    <row r="8" spans="1:10" x14ac:dyDescent="0.3">
      <c r="B8">
        <v>6</v>
      </c>
      <c r="C8" t="s">
        <v>42</v>
      </c>
      <c r="D8" t="s">
        <v>42</v>
      </c>
      <c r="E8" t="s">
        <v>26</v>
      </c>
      <c r="F8" t="s">
        <v>38</v>
      </c>
      <c r="G8">
        <v>105</v>
      </c>
      <c r="H8" s="14">
        <v>4.8000000000000001E-2</v>
      </c>
    </row>
    <row r="9" spans="1:10" x14ac:dyDescent="0.3">
      <c r="B9">
        <v>7</v>
      </c>
      <c r="C9" t="s">
        <v>43</v>
      </c>
      <c r="D9" t="s">
        <v>44</v>
      </c>
      <c r="E9" t="s">
        <v>76</v>
      </c>
      <c r="F9" t="s">
        <v>45</v>
      </c>
      <c r="G9">
        <v>81</v>
      </c>
      <c r="H9" s="14">
        <v>0.04</v>
      </c>
    </row>
    <row r="10" spans="1:10" x14ac:dyDescent="0.3">
      <c r="B10">
        <v>8</v>
      </c>
      <c r="C10" t="s">
        <v>46</v>
      </c>
      <c r="D10" t="s">
        <v>47</v>
      </c>
      <c r="E10" t="s">
        <v>26</v>
      </c>
      <c r="F10" t="s">
        <v>48</v>
      </c>
      <c r="G10" s="5">
        <v>80</v>
      </c>
      <c r="H10" s="14">
        <v>9.4700000000000006E-2</v>
      </c>
    </row>
    <row r="11" spans="1:10" x14ac:dyDescent="0.3">
      <c r="B11">
        <v>9</v>
      </c>
      <c r="C11" t="s">
        <v>49</v>
      </c>
      <c r="D11" t="s">
        <v>50</v>
      </c>
      <c r="E11" t="s">
        <v>77</v>
      </c>
      <c r="F11" t="s">
        <v>37</v>
      </c>
      <c r="G11">
        <v>78</v>
      </c>
      <c r="H11" s="14">
        <v>0.02</v>
      </c>
    </row>
    <row r="12" spans="1:10" x14ac:dyDescent="0.3">
      <c r="B12">
        <v>10</v>
      </c>
      <c r="C12" t="s">
        <v>51</v>
      </c>
      <c r="D12" t="s">
        <v>52</v>
      </c>
      <c r="E12" t="s">
        <v>78</v>
      </c>
      <c r="F12" t="s">
        <v>45</v>
      </c>
      <c r="G12">
        <v>77</v>
      </c>
      <c r="H12" s="14">
        <v>7.4999999999999997E-2</v>
      </c>
    </row>
    <row r="13" spans="1:10" x14ac:dyDescent="0.3">
      <c r="B13">
        <v>11</v>
      </c>
      <c r="C13" t="s">
        <v>53</v>
      </c>
      <c r="D13" t="s">
        <v>54</v>
      </c>
      <c r="E13" t="s">
        <v>76</v>
      </c>
      <c r="F13" t="s">
        <v>37</v>
      </c>
      <c r="G13">
        <v>74</v>
      </c>
      <c r="H13" s="14">
        <v>3.6999999999999998E-2</v>
      </c>
    </row>
    <row r="14" spans="1:10" x14ac:dyDescent="0.3">
      <c r="B14">
        <v>12</v>
      </c>
      <c r="C14" t="s">
        <v>55</v>
      </c>
      <c r="D14" t="s">
        <v>56</v>
      </c>
      <c r="E14" t="s">
        <v>79</v>
      </c>
      <c r="F14" t="s">
        <v>37</v>
      </c>
      <c r="G14">
        <v>72</v>
      </c>
      <c r="H14" s="14">
        <v>1.7000000000000001E-2</v>
      </c>
    </row>
    <row r="15" spans="1:10" x14ac:dyDescent="0.3">
      <c r="B15">
        <v>13</v>
      </c>
      <c r="C15" t="s">
        <v>57</v>
      </c>
      <c r="D15" t="s">
        <v>58</v>
      </c>
      <c r="E15" t="s">
        <v>79</v>
      </c>
      <c r="F15" t="s">
        <v>37</v>
      </c>
      <c r="G15">
        <v>69</v>
      </c>
      <c r="H15" s="14">
        <v>2.5999999999999999E-2</v>
      </c>
    </row>
    <row r="16" spans="1:10" x14ac:dyDescent="0.3">
      <c r="B16">
        <v>14</v>
      </c>
      <c r="C16" t="s">
        <v>59</v>
      </c>
      <c r="D16" t="s">
        <v>60</v>
      </c>
      <c r="E16" t="s">
        <v>78</v>
      </c>
      <c r="F16" t="s">
        <v>37</v>
      </c>
      <c r="G16">
        <v>63</v>
      </c>
      <c r="H16" s="14">
        <v>7.2999999999999995E-2</v>
      </c>
    </row>
    <row r="17" spans="2:8" x14ac:dyDescent="0.3">
      <c r="B17">
        <v>15</v>
      </c>
      <c r="C17" t="s">
        <v>61</v>
      </c>
      <c r="D17" t="s">
        <v>62</v>
      </c>
      <c r="E17" t="s">
        <v>76</v>
      </c>
      <c r="F17" t="s">
        <v>37</v>
      </c>
      <c r="G17">
        <v>61</v>
      </c>
      <c r="H17" s="14">
        <v>2.8000000000000001E-2</v>
      </c>
    </row>
    <row r="18" spans="2:8" x14ac:dyDescent="0.3">
      <c r="B18">
        <v>16</v>
      </c>
      <c r="C18" t="s">
        <v>63</v>
      </c>
      <c r="D18" t="s">
        <v>64</v>
      </c>
      <c r="E18" t="s">
        <v>76</v>
      </c>
      <c r="F18" t="s">
        <v>37</v>
      </c>
      <c r="G18">
        <v>57</v>
      </c>
      <c r="H18" s="14">
        <v>1.2999999999999999E-2</v>
      </c>
    </row>
    <row r="19" spans="2:8" x14ac:dyDescent="0.3">
      <c r="B19">
        <v>17</v>
      </c>
      <c r="C19" t="s">
        <v>65</v>
      </c>
      <c r="D19" t="s">
        <v>66</v>
      </c>
      <c r="E19" t="s">
        <v>79</v>
      </c>
      <c r="F19" t="s">
        <v>37</v>
      </c>
      <c r="G19">
        <v>57</v>
      </c>
      <c r="H19" s="14">
        <v>2.5000000000000001E-2</v>
      </c>
    </row>
    <row r="20" spans="2:8" x14ac:dyDescent="0.3">
      <c r="B20">
        <v>18</v>
      </c>
      <c r="C20" t="s">
        <v>67</v>
      </c>
      <c r="D20" t="s">
        <v>68</v>
      </c>
      <c r="E20" t="s">
        <v>26</v>
      </c>
      <c r="F20" t="s">
        <v>69</v>
      </c>
      <c r="G20">
        <v>56</v>
      </c>
      <c r="H20" s="14">
        <v>0.1</v>
      </c>
    </row>
    <row r="21" spans="2:8" x14ac:dyDescent="0.3">
      <c r="B21">
        <v>19</v>
      </c>
      <c r="C21" t="s">
        <v>70</v>
      </c>
      <c r="D21" t="s">
        <v>71</v>
      </c>
      <c r="E21" t="s">
        <v>78</v>
      </c>
      <c r="F21" t="s">
        <v>37</v>
      </c>
      <c r="G21">
        <v>52</v>
      </c>
      <c r="H21" s="14">
        <v>8.2000000000000003E-2</v>
      </c>
    </row>
    <row r="22" spans="2:8" x14ac:dyDescent="0.3">
      <c r="B22">
        <v>20</v>
      </c>
      <c r="C22" t="s">
        <v>72</v>
      </c>
      <c r="D22" t="s">
        <v>73</v>
      </c>
      <c r="E22" t="s">
        <v>26</v>
      </c>
      <c r="F22" t="s">
        <v>74</v>
      </c>
      <c r="G22" s="5">
        <v>48</v>
      </c>
      <c r="H22" s="14">
        <v>6.7000000000000004E-2</v>
      </c>
    </row>
    <row r="23" spans="2:8" x14ac:dyDescent="0.3">
      <c r="B23">
        <v>21</v>
      </c>
      <c r="C23" t="s">
        <v>80</v>
      </c>
      <c r="D23" t="s">
        <v>81</v>
      </c>
      <c r="E23" t="s">
        <v>26</v>
      </c>
      <c r="F23" t="s">
        <v>45</v>
      </c>
      <c r="G23" s="5">
        <v>48</v>
      </c>
      <c r="H23" s="14">
        <v>4.3999999999999997E-2</v>
      </c>
    </row>
    <row r="24" spans="2:8" x14ac:dyDescent="0.3">
      <c r="B24">
        <v>22</v>
      </c>
      <c r="C24" t="s">
        <v>82</v>
      </c>
      <c r="D24" t="s">
        <v>83</v>
      </c>
      <c r="E24" t="s">
        <v>78</v>
      </c>
      <c r="F24" t="s">
        <v>37</v>
      </c>
      <c r="G24">
        <v>48</v>
      </c>
      <c r="H24" s="14">
        <v>4.8000000000000001E-2</v>
      </c>
    </row>
    <row r="25" spans="2:8" x14ac:dyDescent="0.3">
      <c r="B25">
        <v>23</v>
      </c>
      <c r="C25" t="s">
        <v>84</v>
      </c>
      <c r="D25" t="s">
        <v>85</v>
      </c>
      <c r="E25" t="s">
        <v>76</v>
      </c>
      <c r="F25" t="s">
        <v>37</v>
      </c>
      <c r="G25">
        <v>47</v>
      </c>
      <c r="H25" s="14">
        <v>1.2999999999999999E-2</v>
      </c>
    </row>
    <row r="26" spans="2:8" x14ac:dyDescent="0.3">
      <c r="B26">
        <v>24</v>
      </c>
      <c r="C26" t="s">
        <v>86</v>
      </c>
      <c r="D26" t="s">
        <v>87</v>
      </c>
      <c r="E26" t="s">
        <v>78</v>
      </c>
      <c r="F26" t="s">
        <v>37</v>
      </c>
      <c r="G26">
        <v>47</v>
      </c>
      <c r="H26" s="14">
        <v>0.05</v>
      </c>
    </row>
    <row r="27" spans="2:8" x14ac:dyDescent="0.3">
      <c r="B27">
        <v>25</v>
      </c>
      <c r="C27" t="s">
        <v>88</v>
      </c>
      <c r="D27" t="s">
        <v>89</v>
      </c>
      <c r="E27" t="s">
        <v>78</v>
      </c>
      <c r="F27" t="s">
        <v>37</v>
      </c>
      <c r="G27">
        <v>42</v>
      </c>
      <c r="H27" s="14">
        <v>8.5000000000000006E-2</v>
      </c>
    </row>
    <row r="28" spans="2:8" x14ac:dyDescent="0.3">
      <c r="B28">
        <v>26</v>
      </c>
      <c r="C28" t="s">
        <v>90</v>
      </c>
      <c r="D28" t="s">
        <v>91</v>
      </c>
      <c r="E28" t="s">
        <v>78</v>
      </c>
      <c r="F28" t="s">
        <v>45</v>
      </c>
      <c r="G28">
        <v>42</v>
      </c>
      <c r="H28" s="14">
        <v>7.0000000000000007E-2</v>
      </c>
    </row>
    <row r="29" spans="2:8" s="5" customFormat="1" x14ac:dyDescent="0.3">
      <c r="B29" s="5">
        <v>27</v>
      </c>
      <c r="C29" s="5" t="s">
        <v>92</v>
      </c>
      <c r="D29" s="5" t="s">
        <v>93</v>
      </c>
      <c r="E29" s="5" t="s">
        <v>26</v>
      </c>
      <c r="F29" s="5" t="s">
        <v>69</v>
      </c>
      <c r="G29" s="5">
        <v>40</v>
      </c>
      <c r="H29" s="17">
        <v>0.13500000000000001</v>
      </c>
    </row>
    <row r="30" spans="2:8" x14ac:dyDescent="0.3">
      <c r="B30">
        <v>28</v>
      </c>
      <c r="C30" t="s">
        <v>94</v>
      </c>
      <c r="D30" t="s">
        <v>95</v>
      </c>
      <c r="E30" t="s">
        <v>78</v>
      </c>
      <c r="F30" t="s">
        <v>37</v>
      </c>
      <c r="G30">
        <v>40</v>
      </c>
      <c r="H30" s="14">
        <v>6.2E-2</v>
      </c>
    </row>
    <row r="31" spans="2:8" x14ac:dyDescent="0.3">
      <c r="B31">
        <v>29</v>
      </c>
      <c r="C31" t="s">
        <v>96</v>
      </c>
      <c r="D31" t="s">
        <v>97</v>
      </c>
      <c r="E31" t="s">
        <v>76</v>
      </c>
      <c r="F31" t="s">
        <v>98</v>
      </c>
      <c r="G31">
        <v>37</v>
      </c>
      <c r="H31" s="14">
        <v>5.8000000000000003E-2</v>
      </c>
    </row>
    <row r="32" spans="2:8" x14ac:dyDescent="0.3">
      <c r="B32">
        <v>30</v>
      </c>
      <c r="C32" t="s">
        <v>99</v>
      </c>
      <c r="D32" t="s">
        <v>100</v>
      </c>
      <c r="E32" t="s">
        <v>78</v>
      </c>
      <c r="F32" t="s">
        <v>37</v>
      </c>
      <c r="G32">
        <v>37</v>
      </c>
      <c r="H32" s="14">
        <v>1.0999999999999999E-2</v>
      </c>
    </row>
    <row r="33" spans="2:10" x14ac:dyDescent="0.3">
      <c r="B33">
        <v>31</v>
      </c>
      <c r="C33" t="s">
        <v>101</v>
      </c>
      <c r="D33" t="s">
        <v>102</v>
      </c>
      <c r="E33" t="s">
        <v>26</v>
      </c>
      <c r="F33" t="s">
        <v>45</v>
      </c>
      <c r="G33">
        <v>37</v>
      </c>
      <c r="H33" s="14">
        <v>2.1000000000000001E-2</v>
      </c>
    </row>
    <row r="34" spans="2:10" x14ac:dyDescent="0.3">
      <c r="B34">
        <v>32</v>
      </c>
      <c r="C34" t="s">
        <v>103</v>
      </c>
      <c r="D34" t="s">
        <v>104</v>
      </c>
      <c r="E34" t="s">
        <v>26</v>
      </c>
      <c r="F34" t="s">
        <v>45</v>
      </c>
      <c r="G34">
        <v>37</v>
      </c>
      <c r="H34" s="14">
        <v>2.5000000000000001E-2</v>
      </c>
    </row>
    <row r="35" spans="2:10" x14ac:dyDescent="0.3">
      <c r="B35">
        <v>33</v>
      </c>
      <c r="C35" t="s">
        <v>105</v>
      </c>
      <c r="D35" t="s">
        <v>106</v>
      </c>
      <c r="E35" t="s">
        <v>76</v>
      </c>
      <c r="F35" t="s">
        <v>37</v>
      </c>
      <c r="G35">
        <v>35</v>
      </c>
      <c r="H35" s="14">
        <v>4.1000000000000002E-2</v>
      </c>
    </row>
    <row r="36" spans="2:10" x14ac:dyDescent="0.3">
      <c r="B36">
        <v>34</v>
      </c>
      <c r="C36" t="s">
        <v>107</v>
      </c>
      <c r="D36" t="s">
        <v>108</v>
      </c>
      <c r="E36" t="s">
        <v>77</v>
      </c>
      <c r="F36" t="s">
        <v>37</v>
      </c>
      <c r="G36">
        <v>35</v>
      </c>
      <c r="H36" s="14">
        <v>1.7999999999999999E-2</v>
      </c>
    </row>
    <row r="37" spans="2:10" x14ac:dyDescent="0.3">
      <c r="B37">
        <v>35</v>
      </c>
      <c r="C37" t="s">
        <v>109</v>
      </c>
      <c r="D37" t="s">
        <v>110</v>
      </c>
      <c r="E37" t="s">
        <v>77</v>
      </c>
      <c r="F37" t="s">
        <v>37</v>
      </c>
      <c r="G37">
        <v>33</v>
      </c>
      <c r="H37" s="14">
        <v>2.5000000000000001E-2</v>
      </c>
    </row>
    <row r="38" spans="2:10" x14ac:dyDescent="0.3">
      <c r="B38">
        <v>36</v>
      </c>
      <c r="C38" t="s">
        <v>111</v>
      </c>
      <c r="D38" t="s">
        <v>112</v>
      </c>
      <c r="E38" t="s">
        <v>76</v>
      </c>
      <c r="F38" t="s">
        <v>37</v>
      </c>
      <c r="G38">
        <v>31</v>
      </c>
      <c r="H38" s="14">
        <v>1.9E-2</v>
      </c>
    </row>
    <row r="39" spans="2:10" x14ac:dyDescent="0.3">
      <c r="B39">
        <v>37</v>
      </c>
      <c r="C39" t="s">
        <v>113</v>
      </c>
      <c r="D39" t="s">
        <v>114</v>
      </c>
      <c r="E39" t="s">
        <v>78</v>
      </c>
      <c r="F39" t="s">
        <v>37</v>
      </c>
      <c r="G39">
        <v>25</v>
      </c>
      <c r="H39" s="14">
        <v>2.7E-2</v>
      </c>
    </row>
    <row r="40" spans="2:10" s="5" customFormat="1" x14ac:dyDescent="0.3">
      <c r="B40" s="5">
        <v>38</v>
      </c>
      <c r="C40" s="5" t="s">
        <v>115</v>
      </c>
      <c r="D40" s="5" t="s">
        <v>116</v>
      </c>
      <c r="E40" s="5" t="s">
        <v>26</v>
      </c>
      <c r="F40" s="5" t="s">
        <v>117</v>
      </c>
      <c r="G40" s="5">
        <v>24</v>
      </c>
      <c r="H40" s="17">
        <v>0.13</v>
      </c>
      <c r="I40" s="45">
        <v>52910.816785254996</v>
      </c>
      <c r="J40" s="5">
        <v>7.6</v>
      </c>
    </row>
    <row r="41" spans="2:10" x14ac:dyDescent="0.3">
      <c r="B41">
        <v>39</v>
      </c>
      <c r="C41" t="s">
        <v>118</v>
      </c>
      <c r="D41" t="s">
        <v>119</v>
      </c>
      <c r="E41" t="s">
        <v>78</v>
      </c>
      <c r="F41" t="s">
        <v>37</v>
      </c>
      <c r="G41">
        <v>24</v>
      </c>
      <c r="H41" s="14">
        <v>6.7000000000000004E-2</v>
      </c>
    </row>
    <row r="42" spans="2:10" x14ac:dyDescent="0.3">
      <c r="B42">
        <v>40</v>
      </c>
      <c r="C42" t="s">
        <v>122</v>
      </c>
      <c r="D42" t="s">
        <v>123</v>
      </c>
      <c r="E42" t="s">
        <v>77</v>
      </c>
      <c r="F42" t="s">
        <v>124</v>
      </c>
      <c r="G42">
        <v>23</v>
      </c>
      <c r="H42" s="14">
        <v>3.5000000000000003E-2</v>
      </c>
    </row>
    <row r="43" spans="2:10" x14ac:dyDescent="0.3">
      <c r="B43">
        <v>41</v>
      </c>
      <c r="C43" t="s">
        <v>125</v>
      </c>
      <c r="D43" t="s">
        <v>126</v>
      </c>
      <c r="E43" t="s">
        <v>76</v>
      </c>
      <c r="F43" t="s">
        <v>37</v>
      </c>
      <c r="G43">
        <v>21</v>
      </c>
      <c r="H43" s="14">
        <v>0.03</v>
      </c>
    </row>
    <row r="44" spans="2:10" x14ac:dyDescent="0.3">
      <c r="B44">
        <v>42</v>
      </c>
      <c r="C44" t="s">
        <v>127</v>
      </c>
      <c r="D44" t="s">
        <v>128</v>
      </c>
      <c r="E44" t="s">
        <v>78</v>
      </c>
      <c r="F44" t="s">
        <v>45</v>
      </c>
      <c r="G44">
        <v>20</v>
      </c>
      <c r="H44" s="14">
        <v>5.7000000000000002E-2</v>
      </c>
    </row>
    <row r="45" spans="2:10" x14ac:dyDescent="0.3">
      <c r="B45">
        <v>43</v>
      </c>
      <c r="C45" t="s">
        <v>131</v>
      </c>
      <c r="D45" t="s">
        <v>132</v>
      </c>
      <c r="E45" t="s">
        <v>76</v>
      </c>
      <c r="F45" t="s">
        <v>37</v>
      </c>
      <c r="G45">
        <v>16</v>
      </c>
      <c r="H45" s="14">
        <v>1.9E-3</v>
      </c>
    </row>
    <row r="46" spans="2:10" x14ac:dyDescent="0.3">
      <c r="B46">
        <v>44</v>
      </c>
      <c r="C46" t="s">
        <v>133</v>
      </c>
      <c r="D46" t="s">
        <v>134</v>
      </c>
      <c r="E46" t="s">
        <v>76</v>
      </c>
      <c r="F46" t="s">
        <v>37</v>
      </c>
      <c r="G46">
        <v>16</v>
      </c>
      <c r="H46" s="14">
        <v>1.6E-2</v>
      </c>
    </row>
    <row r="47" spans="2:10" x14ac:dyDescent="0.3">
      <c r="B47">
        <v>45</v>
      </c>
      <c r="C47" t="s">
        <v>135</v>
      </c>
      <c r="D47" t="s">
        <v>136</v>
      </c>
      <c r="E47" t="s">
        <v>76</v>
      </c>
      <c r="F47" t="s">
        <v>37</v>
      </c>
      <c r="G47">
        <v>14</v>
      </c>
      <c r="H47" s="14">
        <v>1.7000000000000001E-2</v>
      </c>
    </row>
    <row r="48" spans="2:10" x14ac:dyDescent="0.3">
      <c r="B48">
        <v>46</v>
      </c>
      <c r="C48" t="s">
        <v>137</v>
      </c>
      <c r="D48" t="s">
        <v>138</v>
      </c>
      <c r="E48" t="s">
        <v>78</v>
      </c>
      <c r="F48" t="s">
        <v>37</v>
      </c>
      <c r="G48">
        <v>14</v>
      </c>
      <c r="H48" s="14">
        <v>2.3E-2</v>
      </c>
    </row>
    <row r="49" spans="2:8" x14ac:dyDescent="0.3">
      <c r="B49">
        <v>47</v>
      </c>
      <c r="C49" t="s">
        <v>139</v>
      </c>
      <c r="D49" t="s">
        <v>140</v>
      </c>
      <c r="E49" t="s">
        <v>76</v>
      </c>
      <c r="F49" t="s">
        <v>37</v>
      </c>
      <c r="G49">
        <v>13</v>
      </c>
      <c r="H49" s="14">
        <v>0.09</v>
      </c>
    </row>
    <row r="50" spans="2:8" x14ac:dyDescent="0.3">
      <c r="B50">
        <v>48</v>
      </c>
      <c r="C50" t="s">
        <v>141</v>
      </c>
      <c r="D50" t="s">
        <v>142</v>
      </c>
      <c r="E50" t="s">
        <v>78</v>
      </c>
      <c r="F50" t="s">
        <v>37</v>
      </c>
      <c r="G50">
        <v>12</v>
      </c>
      <c r="H50" s="14">
        <v>7.6E-3</v>
      </c>
    </row>
    <row r="51" spans="2:8" x14ac:dyDescent="0.3">
      <c r="B51">
        <v>49</v>
      </c>
      <c r="C51" t="s">
        <v>143</v>
      </c>
      <c r="D51" t="s">
        <v>144</v>
      </c>
      <c r="E51" t="s">
        <v>79</v>
      </c>
      <c r="F51" t="s">
        <v>37</v>
      </c>
      <c r="G51">
        <v>12</v>
      </c>
      <c r="H51" s="14">
        <v>7.3999999999999996E-2</v>
      </c>
    </row>
    <row r="52" spans="2:8" x14ac:dyDescent="0.3">
      <c r="B52">
        <v>50</v>
      </c>
      <c r="C52" t="s">
        <v>145</v>
      </c>
      <c r="D52" t="s">
        <v>146</v>
      </c>
      <c r="E52" t="s">
        <v>76</v>
      </c>
      <c r="F52" t="s">
        <v>37</v>
      </c>
      <c r="G52">
        <v>12</v>
      </c>
      <c r="H52" s="14">
        <v>3.3000000000000002E-2</v>
      </c>
    </row>
    <row r="53" spans="2:8" x14ac:dyDescent="0.3">
      <c r="B53">
        <v>51</v>
      </c>
      <c r="C53" t="s">
        <v>147</v>
      </c>
      <c r="D53" t="s">
        <v>148</v>
      </c>
      <c r="E53" t="s">
        <v>77</v>
      </c>
      <c r="F53" t="s">
        <v>37</v>
      </c>
      <c r="G53">
        <v>11</v>
      </c>
      <c r="H53" s="14">
        <v>3.2000000000000001E-2</v>
      </c>
    </row>
    <row r="54" spans="2:8" x14ac:dyDescent="0.3">
      <c r="B54">
        <v>52</v>
      </c>
      <c r="C54" t="s">
        <v>149</v>
      </c>
      <c r="D54" t="s">
        <v>150</v>
      </c>
      <c r="E54" t="s">
        <v>76</v>
      </c>
      <c r="F54" t="s">
        <v>37</v>
      </c>
      <c r="G54">
        <v>10</v>
      </c>
      <c r="H54" s="14">
        <v>9.7000000000000003E-3</v>
      </c>
    </row>
    <row r="55" spans="2:8" x14ac:dyDescent="0.3">
      <c r="B55">
        <v>53</v>
      </c>
      <c r="C55" t="s">
        <v>151</v>
      </c>
      <c r="D55" t="s">
        <v>152</v>
      </c>
      <c r="E55" t="s">
        <v>76</v>
      </c>
      <c r="F55" t="s">
        <v>37</v>
      </c>
      <c r="G55">
        <v>10</v>
      </c>
      <c r="H55" s="14">
        <v>0.03</v>
      </c>
    </row>
    <row r="56" spans="2:8" x14ac:dyDescent="0.3">
      <c r="B56">
        <v>54</v>
      </c>
      <c r="C56" t="s">
        <v>153</v>
      </c>
      <c r="D56" t="s">
        <v>154</v>
      </c>
      <c r="E56" t="s">
        <v>76</v>
      </c>
      <c r="F56" t="s">
        <v>37</v>
      </c>
      <c r="G56">
        <v>9.5</v>
      </c>
      <c r="H56" s="14">
        <v>3.3000000000000002E-2</v>
      </c>
    </row>
    <row r="57" spans="2:8" x14ac:dyDescent="0.3">
      <c r="B57">
        <v>55</v>
      </c>
      <c r="C57" t="s">
        <v>155</v>
      </c>
      <c r="D57" t="s">
        <v>156</v>
      </c>
      <c r="E57" t="s">
        <v>76</v>
      </c>
      <c r="F57" t="s">
        <v>37</v>
      </c>
      <c r="G57">
        <v>9</v>
      </c>
    </row>
    <row r="58" spans="2:8" x14ac:dyDescent="0.3">
      <c r="B58">
        <v>56</v>
      </c>
      <c r="C58" t="s">
        <v>157</v>
      </c>
      <c r="D58" t="s">
        <v>158</v>
      </c>
      <c r="E58" t="s">
        <v>77</v>
      </c>
      <c r="F58" t="s">
        <v>37</v>
      </c>
      <c r="G58">
        <v>8</v>
      </c>
    </row>
    <row r="59" spans="2:8" x14ac:dyDescent="0.3">
      <c r="B59">
        <v>57</v>
      </c>
      <c r="C59" t="s">
        <v>159</v>
      </c>
      <c r="D59" t="s">
        <v>160</v>
      </c>
      <c r="F59" t="s">
        <v>37</v>
      </c>
      <c r="G59">
        <v>8</v>
      </c>
    </row>
    <row r="60" spans="2:8" x14ac:dyDescent="0.3">
      <c r="B60">
        <v>58</v>
      </c>
      <c r="C60" t="s">
        <v>161</v>
      </c>
      <c r="D60" t="s">
        <v>162</v>
      </c>
      <c r="F60" t="s">
        <v>37</v>
      </c>
      <c r="G60">
        <v>8</v>
      </c>
    </row>
    <row r="61" spans="2:8" x14ac:dyDescent="0.3">
      <c r="B61">
        <v>59</v>
      </c>
      <c r="C61" t="s">
        <v>163</v>
      </c>
      <c r="D61" t="s">
        <v>164</v>
      </c>
      <c r="E61" t="s">
        <v>26</v>
      </c>
      <c r="F61" t="s">
        <v>165</v>
      </c>
      <c r="G61">
        <v>8</v>
      </c>
    </row>
    <row r="62" spans="2:8" x14ac:dyDescent="0.3">
      <c r="B62">
        <v>60</v>
      </c>
      <c r="C62" t="s">
        <v>166</v>
      </c>
      <c r="D62" t="s">
        <v>167</v>
      </c>
      <c r="E62" t="s">
        <v>168</v>
      </c>
      <c r="F62" t="s">
        <v>37</v>
      </c>
      <c r="G62">
        <v>6.5</v>
      </c>
    </row>
    <row r="63" spans="2:8" x14ac:dyDescent="0.3">
      <c r="B63">
        <v>61</v>
      </c>
      <c r="C63" t="s">
        <v>169</v>
      </c>
      <c r="D63" t="s">
        <v>170</v>
      </c>
      <c r="E63" t="s">
        <v>168</v>
      </c>
      <c r="F63" t="s">
        <v>171</v>
      </c>
      <c r="G63">
        <v>5</v>
      </c>
    </row>
    <row r="64" spans="2:8" x14ac:dyDescent="0.3">
      <c r="B64">
        <v>62</v>
      </c>
      <c r="C64" t="s">
        <v>172</v>
      </c>
      <c r="D64" t="s">
        <v>173</v>
      </c>
      <c r="E64" t="s">
        <v>168</v>
      </c>
      <c r="F64" t="s">
        <v>37</v>
      </c>
      <c r="G64">
        <v>4.8</v>
      </c>
    </row>
    <row r="65" spans="2:8" x14ac:dyDescent="0.3">
      <c r="B65">
        <v>63</v>
      </c>
      <c r="C65" t="s">
        <v>174</v>
      </c>
      <c r="D65" t="s">
        <v>175</v>
      </c>
      <c r="E65" t="s">
        <v>76</v>
      </c>
      <c r="F65" t="s">
        <v>176</v>
      </c>
      <c r="G65">
        <v>4</v>
      </c>
      <c r="H65" s="14">
        <v>2.3999999999999998E-3</v>
      </c>
    </row>
    <row r="66" spans="2:8" x14ac:dyDescent="0.3">
      <c r="B66">
        <v>64</v>
      </c>
      <c r="C66" t="s">
        <v>177</v>
      </c>
      <c r="D66" t="s">
        <v>178</v>
      </c>
      <c r="E66" t="s">
        <v>26</v>
      </c>
      <c r="F66" t="s">
        <v>37</v>
      </c>
      <c r="G66">
        <v>5</v>
      </c>
    </row>
    <row r="67" spans="2:8" x14ac:dyDescent="0.3">
      <c r="B67">
        <v>65</v>
      </c>
      <c r="C67" t="s">
        <v>179</v>
      </c>
      <c r="D67" t="s">
        <v>180</v>
      </c>
      <c r="E67" t="s">
        <v>26</v>
      </c>
      <c r="F67" t="s">
        <v>165</v>
      </c>
      <c r="G67">
        <v>1</v>
      </c>
    </row>
    <row r="68" spans="2:8" x14ac:dyDescent="0.3">
      <c r="B68">
        <v>66</v>
      </c>
      <c r="C68" t="s">
        <v>181</v>
      </c>
      <c r="D68" t="s">
        <v>182</v>
      </c>
      <c r="E68" t="s">
        <v>79</v>
      </c>
      <c r="F68" t="s">
        <v>69</v>
      </c>
      <c r="G68">
        <v>6</v>
      </c>
      <c r="H68" s="14">
        <v>3.5999999999999997E-2</v>
      </c>
    </row>
    <row r="69" spans="2:8" x14ac:dyDescent="0.3">
      <c r="B69">
        <v>67</v>
      </c>
      <c r="C69" t="s">
        <v>183</v>
      </c>
      <c r="D69" t="s">
        <v>184</v>
      </c>
      <c r="E69" t="s">
        <v>79</v>
      </c>
      <c r="F69" t="s">
        <v>37</v>
      </c>
      <c r="G69">
        <v>7.3</v>
      </c>
      <c r="H69" s="14">
        <v>0.28999999999999998</v>
      </c>
    </row>
    <row r="70" spans="2:8" x14ac:dyDescent="0.3">
      <c r="B70">
        <v>68</v>
      </c>
      <c r="C70" t="s">
        <v>185</v>
      </c>
      <c r="D70" t="s">
        <v>186</v>
      </c>
      <c r="E70" t="s">
        <v>79</v>
      </c>
      <c r="F70" t="s">
        <v>37</v>
      </c>
      <c r="G70">
        <v>0.13</v>
      </c>
    </row>
    <row r="71" spans="2:8" x14ac:dyDescent="0.3">
      <c r="C71" s="5" t="s">
        <v>120</v>
      </c>
    </row>
    <row r="72" spans="2:8" x14ac:dyDescent="0.3">
      <c r="B72">
        <v>1</v>
      </c>
      <c r="C72" t="s">
        <v>129</v>
      </c>
      <c r="D72" t="s">
        <v>130</v>
      </c>
      <c r="F72" t="s">
        <v>45</v>
      </c>
      <c r="G72">
        <v>19</v>
      </c>
      <c r="H72" s="14">
        <v>1.9E-3</v>
      </c>
    </row>
    <row r="73" spans="2:8" x14ac:dyDescent="0.3">
      <c r="B73">
        <v>2</v>
      </c>
      <c r="C73" t="s">
        <v>200</v>
      </c>
      <c r="D73" t="s">
        <v>201</v>
      </c>
      <c r="F73" t="s">
        <v>45</v>
      </c>
      <c r="G73">
        <v>5</v>
      </c>
    </row>
    <row r="74" spans="2:8" x14ac:dyDescent="0.3">
      <c r="B74">
        <v>3</v>
      </c>
      <c r="C74" t="s">
        <v>202</v>
      </c>
      <c r="D74" t="s">
        <v>203</v>
      </c>
      <c r="F74" t="s">
        <v>37</v>
      </c>
      <c r="G74">
        <v>2.7</v>
      </c>
    </row>
    <row r="75" spans="2:8" x14ac:dyDescent="0.3">
      <c r="B75">
        <v>4</v>
      </c>
      <c r="C75" t="s">
        <v>204</v>
      </c>
      <c r="D75" t="s">
        <v>205</v>
      </c>
      <c r="F75" t="s">
        <v>45</v>
      </c>
      <c r="G75">
        <v>1.8</v>
      </c>
    </row>
    <row r="76" spans="2:8" x14ac:dyDescent="0.3">
      <c r="B76">
        <v>5</v>
      </c>
      <c r="C76" t="s">
        <v>206</v>
      </c>
      <c r="D76" t="s">
        <v>207</v>
      </c>
      <c r="F76" t="s">
        <v>37</v>
      </c>
      <c r="G76">
        <v>1</v>
      </c>
    </row>
    <row r="77" spans="2:8" x14ac:dyDescent="0.3">
      <c r="B77">
        <v>6</v>
      </c>
      <c r="C77" t="s">
        <v>208</v>
      </c>
      <c r="D77" t="s">
        <v>209</v>
      </c>
      <c r="F77" t="s">
        <v>37</v>
      </c>
      <c r="G77">
        <v>0.8</v>
      </c>
    </row>
    <row r="78" spans="2:8" x14ac:dyDescent="0.3">
      <c r="B78">
        <v>7</v>
      </c>
      <c r="C78" t="s">
        <v>210</v>
      </c>
      <c r="D78" t="s">
        <v>211</v>
      </c>
      <c r="F78" t="s">
        <v>37</v>
      </c>
      <c r="G78">
        <v>0.65</v>
      </c>
    </row>
    <row r="79" spans="2:8" x14ac:dyDescent="0.3">
      <c r="B79">
        <v>8</v>
      </c>
      <c r="C79" t="s">
        <v>212</v>
      </c>
      <c r="D79" t="s">
        <v>213</v>
      </c>
      <c r="F79" t="s">
        <v>37</v>
      </c>
      <c r="G79">
        <v>0.45</v>
      </c>
    </row>
    <row r="80" spans="2:8" x14ac:dyDescent="0.3">
      <c r="B80">
        <v>9</v>
      </c>
      <c r="C80" t="s">
        <v>214</v>
      </c>
      <c r="D80" t="s">
        <v>215</v>
      </c>
      <c r="F80" t="s">
        <v>45</v>
      </c>
      <c r="G80">
        <v>0.3</v>
      </c>
    </row>
    <row r="81" spans="2:8" x14ac:dyDescent="0.3">
      <c r="C81" s="5" t="s">
        <v>187</v>
      </c>
    </row>
    <row r="82" spans="2:8" x14ac:dyDescent="0.3">
      <c r="B82">
        <v>1</v>
      </c>
      <c r="C82" t="s">
        <v>188</v>
      </c>
      <c r="D82" t="s">
        <v>189</v>
      </c>
      <c r="F82" t="s">
        <v>37</v>
      </c>
      <c r="G82">
        <v>3.1</v>
      </c>
      <c r="H82" s="14">
        <v>2.5999999999999999E-2</v>
      </c>
    </row>
    <row r="83" spans="2:8" x14ac:dyDescent="0.3">
      <c r="B83">
        <v>2</v>
      </c>
      <c r="C83" t="s">
        <v>190</v>
      </c>
      <c r="D83" t="s">
        <v>191</v>
      </c>
      <c r="F83" t="s">
        <v>37</v>
      </c>
      <c r="G83">
        <v>2.6</v>
      </c>
      <c r="H83" s="14">
        <v>0.14000000000000001</v>
      </c>
    </row>
    <row r="84" spans="2:8" x14ac:dyDescent="0.3">
      <c r="B84">
        <v>3</v>
      </c>
      <c r="C84" t="s">
        <v>192</v>
      </c>
      <c r="D84" t="s">
        <v>193</v>
      </c>
      <c r="F84" t="s">
        <v>37</v>
      </c>
      <c r="G84">
        <v>2.5</v>
      </c>
      <c r="H84" s="14">
        <v>1.2999999999999999E-2</v>
      </c>
    </row>
    <row r="85" spans="2:8" x14ac:dyDescent="0.3">
      <c r="B85">
        <v>4</v>
      </c>
      <c r="C85" t="s">
        <v>194</v>
      </c>
      <c r="D85" t="s">
        <v>195</v>
      </c>
      <c r="F85" t="s">
        <v>37</v>
      </c>
      <c r="G85">
        <v>1.2</v>
      </c>
      <c r="H85" s="14">
        <v>3.3000000000000002E-2</v>
      </c>
    </row>
    <row r="86" spans="2:8" x14ac:dyDescent="0.3">
      <c r="B86">
        <v>5</v>
      </c>
      <c r="C86" t="s">
        <v>196</v>
      </c>
      <c r="D86" t="s">
        <v>197</v>
      </c>
      <c r="F86" t="s">
        <v>37</v>
      </c>
      <c r="G86">
        <v>0.22</v>
      </c>
      <c r="H86" s="14">
        <v>2.8799999999999999E-2</v>
      </c>
    </row>
    <row r="87" spans="2:8" x14ac:dyDescent="0.3">
      <c r="B87">
        <v>6</v>
      </c>
      <c r="C87" t="s">
        <v>198</v>
      </c>
      <c r="D87" t="s">
        <v>199</v>
      </c>
      <c r="F87" t="s">
        <v>37</v>
      </c>
      <c r="G87">
        <v>0.19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8B34-416E-4594-AF0C-01889910FB14}">
  <dimension ref="A1:AT332"/>
  <sheetViews>
    <sheetView tabSelected="1" zoomScale="85" zoomScaleNormal="85" workbookViewId="0">
      <pane xSplit="4" ySplit="8" topLeftCell="M124" activePane="bottomRight" state="frozen"/>
      <selection pane="topRight" activeCell="C1" sqref="C1"/>
      <selection pane="bottomLeft" activeCell="A14" sqref="A14"/>
      <selection pane="bottomRight" activeCell="Q129" sqref="Q129"/>
    </sheetView>
  </sheetViews>
  <sheetFormatPr defaultRowHeight="14.4" x14ac:dyDescent="0.3"/>
  <cols>
    <col min="1" max="1" width="10.33203125" customWidth="1"/>
    <col min="2" max="2" width="4.109375" customWidth="1"/>
    <col min="3" max="3" width="4" customWidth="1"/>
    <col min="4" max="4" width="29.88671875" bestFit="1" customWidth="1"/>
    <col min="5" max="5" width="5.33203125" customWidth="1"/>
    <col min="6" max="9" width="8.77734375" customWidth="1"/>
    <col min="10" max="10" width="9.6640625" style="18" bestFit="1" customWidth="1"/>
    <col min="14" max="14" width="9.6640625" style="18" bestFit="1" customWidth="1"/>
    <col min="25" max="27" width="9.44140625" bestFit="1" customWidth="1"/>
    <col min="28" max="28" width="8.77734375" customWidth="1"/>
    <col min="29" max="29" width="9.44140625" bestFit="1" customWidth="1"/>
  </cols>
  <sheetData>
    <row r="1" spans="1:46" ht="15.6" x14ac:dyDescent="0.3">
      <c r="A1" s="42" t="s">
        <v>403</v>
      </c>
      <c r="D1" s="9">
        <f ca="1">TODAY()</f>
        <v>45420</v>
      </c>
    </row>
    <row r="2" spans="1:46" ht="15.6" x14ac:dyDescent="0.3">
      <c r="A2" s="43" t="s">
        <v>399</v>
      </c>
    </row>
    <row r="3" spans="1:46" ht="15.6" x14ac:dyDescent="0.3">
      <c r="A3" s="43" t="s">
        <v>400</v>
      </c>
    </row>
    <row r="4" spans="1:46" ht="15.6" x14ac:dyDescent="0.3">
      <c r="A4" s="43" t="s">
        <v>401</v>
      </c>
    </row>
    <row r="5" spans="1:46" ht="15.6" x14ac:dyDescent="0.3">
      <c r="A5" s="43" t="s">
        <v>402</v>
      </c>
    </row>
    <row r="7" spans="1:46" x14ac:dyDescent="0.3">
      <c r="B7" t="s">
        <v>343</v>
      </c>
      <c r="D7" s="26">
        <v>2.5999999999999998E-4</v>
      </c>
      <c r="E7" s="26"/>
      <c r="F7" s="26"/>
      <c r="G7" s="26" t="s">
        <v>365</v>
      </c>
      <c r="H7" s="26" t="s">
        <v>362</v>
      </c>
      <c r="I7" s="26" t="s">
        <v>357</v>
      </c>
      <c r="J7" s="18" t="s">
        <v>275</v>
      </c>
      <c r="K7" s="26" t="s">
        <v>363</v>
      </c>
      <c r="L7" t="s">
        <v>358</v>
      </c>
      <c r="M7" s="26" t="s">
        <v>357</v>
      </c>
      <c r="N7" s="18" t="s">
        <v>253</v>
      </c>
    </row>
    <row r="8" spans="1:46" s="5" customFormat="1" x14ac:dyDescent="0.3">
      <c r="A8" t="s">
        <v>342</v>
      </c>
      <c r="B8" t="s">
        <v>238</v>
      </c>
      <c r="C8"/>
      <c r="D8"/>
      <c r="E8"/>
      <c r="F8"/>
      <c r="G8" s="5" t="s">
        <v>364</v>
      </c>
      <c r="H8" s="5" t="s">
        <v>361</v>
      </c>
      <c r="I8" s="5" t="s">
        <v>356</v>
      </c>
      <c r="J8" s="20" t="s">
        <v>218</v>
      </c>
      <c r="K8" s="5" t="s">
        <v>219</v>
      </c>
      <c r="L8" s="5" t="s">
        <v>220</v>
      </c>
      <c r="M8" s="5" t="s">
        <v>221</v>
      </c>
      <c r="N8" s="20" t="s">
        <v>222</v>
      </c>
      <c r="O8" s="5" t="s">
        <v>382</v>
      </c>
      <c r="P8" s="5" t="s">
        <v>383</v>
      </c>
      <c r="Q8" s="5" t="s">
        <v>386</v>
      </c>
      <c r="R8" s="5" t="s">
        <v>387</v>
      </c>
      <c r="S8" s="5" t="s">
        <v>384</v>
      </c>
      <c r="T8" s="5" t="s">
        <v>385</v>
      </c>
      <c r="Y8" s="5" t="s">
        <v>334</v>
      </c>
      <c r="Z8" s="5" t="s">
        <v>333</v>
      </c>
      <c r="AA8" s="5" t="s">
        <v>332</v>
      </c>
      <c r="AB8" s="5" t="s">
        <v>331</v>
      </c>
      <c r="AC8" s="5" t="s">
        <v>321</v>
      </c>
      <c r="AD8" s="5" t="s">
        <v>369</v>
      </c>
      <c r="AE8" s="5" t="s">
        <v>370</v>
      </c>
      <c r="AF8" s="5" t="s">
        <v>371</v>
      </c>
      <c r="AG8" s="5" t="s">
        <v>372</v>
      </c>
      <c r="AH8" s="5" t="s">
        <v>373</v>
      </c>
      <c r="AI8" s="5" t="s">
        <v>374</v>
      </c>
      <c r="AJ8" s="5" t="s">
        <v>375</v>
      </c>
      <c r="AK8" s="5" t="s">
        <v>376</v>
      </c>
      <c r="AL8" s="5" t="s">
        <v>377</v>
      </c>
      <c r="AM8" s="5" t="s">
        <v>378</v>
      </c>
      <c r="AN8" s="5" t="s">
        <v>379</v>
      </c>
      <c r="AO8" s="5" t="s">
        <v>380</v>
      </c>
      <c r="AP8" s="5" t="s">
        <v>381</v>
      </c>
      <c r="AQ8" s="5" t="s">
        <v>394</v>
      </c>
      <c r="AR8" s="5" t="s">
        <v>395</v>
      </c>
      <c r="AS8" s="5" t="s">
        <v>396</v>
      </c>
      <c r="AT8" s="5" t="s">
        <v>397</v>
      </c>
    </row>
    <row r="9" spans="1:46" s="5" customFormat="1" x14ac:dyDescent="0.3">
      <c r="B9"/>
      <c r="C9"/>
      <c r="D9"/>
      <c r="E9"/>
      <c r="F9"/>
      <c r="J9" s="20"/>
      <c r="N9" s="20"/>
    </row>
    <row r="10" spans="1:46" x14ac:dyDescent="0.3">
      <c r="B10" t="s">
        <v>391</v>
      </c>
      <c r="D10" s="18">
        <v>41116694690</v>
      </c>
    </row>
    <row r="11" spans="1:46" x14ac:dyDescent="0.3">
      <c r="A11" t="s">
        <v>40</v>
      </c>
      <c r="B11" t="s">
        <v>9</v>
      </c>
      <c r="D11">
        <v>2075</v>
      </c>
    </row>
    <row r="12" spans="1:46" x14ac:dyDescent="0.3">
      <c r="B12" t="s">
        <v>31</v>
      </c>
      <c r="D12" s="19">
        <f>D11*D10/1000000000</f>
        <v>85317.141481750004</v>
      </c>
    </row>
    <row r="13" spans="1:46" x14ac:dyDescent="0.3">
      <c r="B13" t="s">
        <v>14</v>
      </c>
      <c r="D13" s="18">
        <v>105816</v>
      </c>
    </row>
    <row r="14" spans="1:46" x14ac:dyDescent="0.3">
      <c r="B14" t="s">
        <v>404</v>
      </c>
      <c r="D14" s="18">
        <v>24706</v>
      </c>
    </row>
    <row r="15" spans="1:46" x14ac:dyDescent="0.3">
      <c r="B15" t="s">
        <v>13</v>
      </c>
      <c r="D15" s="18">
        <v>12336</v>
      </c>
    </row>
    <row r="16" spans="1:46" x14ac:dyDescent="0.3">
      <c r="B16" s="5" t="s">
        <v>15</v>
      </c>
      <c r="D16" s="44">
        <f>D12+D13+D14-D15</f>
        <v>203503.14148175</v>
      </c>
    </row>
    <row r="17" spans="1:46" x14ac:dyDescent="0.3">
      <c r="A17" t="s">
        <v>406</v>
      </c>
      <c r="B17" s="5" t="s">
        <v>405</v>
      </c>
      <c r="D17" s="44">
        <f>D16*D7*1000</f>
        <v>52910.816785254996</v>
      </c>
    </row>
    <row r="18" spans="1:46" s="5" customFormat="1" x14ac:dyDescent="0.3">
      <c r="A18"/>
      <c r="B18"/>
      <c r="C18"/>
      <c r="D18"/>
      <c r="E18"/>
      <c r="F18"/>
      <c r="J18" s="20"/>
      <c r="N18" s="20"/>
      <c r="Z18" s="41">
        <f>Z19/Y19-1</f>
        <v>-0.328125</v>
      </c>
      <c r="AA18" s="41">
        <f>AA19/Z19-1</f>
        <v>0.65116279069767447</v>
      </c>
      <c r="AB18" s="41">
        <f>AB19/AA19-1</f>
        <v>0.39436619718309851</v>
      </c>
      <c r="AC18" s="41">
        <f>AC19/AB19-1</f>
        <v>-0.17171717171717171</v>
      </c>
    </row>
    <row r="19" spans="1:46" s="59" customFormat="1" ht="18" x14ac:dyDescent="0.35">
      <c r="B19" s="60" t="s">
        <v>335</v>
      </c>
      <c r="C19" s="60"/>
      <c r="D19" s="60"/>
      <c r="E19" s="60"/>
      <c r="G19" s="60">
        <v>98</v>
      </c>
      <c r="H19" s="60">
        <v>105</v>
      </c>
      <c r="I19" s="60">
        <v>102</v>
      </c>
      <c r="J19" s="61">
        <v>99</v>
      </c>
      <c r="K19" s="60">
        <v>82</v>
      </c>
      <c r="L19" s="60">
        <v>78</v>
      </c>
      <c r="M19" s="60">
        <v>82</v>
      </c>
      <c r="N19" s="61">
        <v>83</v>
      </c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>
        <v>64</v>
      </c>
      <c r="Z19" s="60">
        <v>43</v>
      </c>
      <c r="AA19" s="60">
        <v>71</v>
      </c>
      <c r="AB19" s="60">
        <v>99</v>
      </c>
      <c r="AC19" s="60">
        <v>82</v>
      </c>
      <c r="AD19" s="60">
        <v>89</v>
      </c>
      <c r="AE19" s="60">
        <v>87</v>
      </c>
      <c r="AF19" s="60">
        <v>50</v>
      </c>
      <c r="AG19" s="60">
        <v>50</v>
      </c>
      <c r="AH19" s="60">
        <v>50</v>
      </c>
      <c r="AI19" s="60">
        <v>50</v>
      </c>
      <c r="AJ19" s="60">
        <v>50</v>
      </c>
      <c r="AK19" s="60">
        <v>50</v>
      </c>
      <c r="AL19" s="60">
        <v>50</v>
      </c>
      <c r="AM19" s="60">
        <v>50</v>
      </c>
      <c r="AN19" s="60">
        <v>50</v>
      </c>
      <c r="AO19" s="60">
        <v>50</v>
      </c>
      <c r="AP19" s="60">
        <v>50</v>
      </c>
      <c r="AQ19" s="60">
        <v>50</v>
      </c>
      <c r="AR19" s="60">
        <v>50</v>
      </c>
      <c r="AS19" s="60">
        <v>50</v>
      </c>
      <c r="AT19" s="60">
        <v>50</v>
      </c>
    </row>
    <row r="20" spans="1:46" s="63" customFormat="1" ht="18" x14ac:dyDescent="0.35">
      <c r="H20" s="63">
        <f>H19/G19-1</f>
        <v>7.1428571428571397E-2</v>
      </c>
      <c r="I20" s="63">
        <f t="shared" ref="I20:N20" si="0">I19/H19-1</f>
        <v>-2.8571428571428581E-2</v>
      </c>
      <c r="J20" s="63">
        <f t="shared" si="0"/>
        <v>-2.9411764705882359E-2</v>
      </c>
      <c r="K20" s="63">
        <f t="shared" si="0"/>
        <v>-0.17171717171717171</v>
      </c>
      <c r="L20" s="63">
        <f t="shared" si="0"/>
        <v>-4.8780487804878092E-2</v>
      </c>
      <c r="M20" s="63">
        <f t="shared" si="0"/>
        <v>5.1282051282051322E-2</v>
      </c>
      <c r="N20" s="63">
        <f t="shared" si="0"/>
        <v>1.2195121951219523E-2</v>
      </c>
      <c r="W20" s="60"/>
      <c r="Z20" s="63">
        <f t="shared" ref="Z20:AC20" si="1">Z19/Y19-1</f>
        <v>-0.328125</v>
      </c>
      <c r="AA20" s="63">
        <f t="shared" si="1"/>
        <v>0.65116279069767447</v>
      </c>
      <c r="AB20" s="63">
        <f t="shared" si="1"/>
        <v>0.39436619718309851</v>
      </c>
      <c r="AC20" s="63">
        <f t="shared" si="1"/>
        <v>-0.17171717171717171</v>
      </c>
    </row>
    <row r="21" spans="1:46" s="65" customFormat="1" ht="18" x14ac:dyDescent="0.35">
      <c r="B21" s="65" t="s">
        <v>460</v>
      </c>
      <c r="W21" s="59"/>
      <c r="AB21" s="65">
        <v>100</v>
      </c>
      <c r="AC21" s="65">
        <v>101.8</v>
      </c>
      <c r="AD21" s="65">
        <v>102.6</v>
      </c>
      <c r="AE21" s="65">
        <v>104.6</v>
      </c>
    </row>
    <row r="22" spans="1:46" s="65" customFormat="1" ht="18" x14ac:dyDescent="0.35">
      <c r="B22" s="65" t="s">
        <v>461</v>
      </c>
      <c r="W22" s="59"/>
      <c r="AB22" s="65">
        <v>99.9</v>
      </c>
      <c r="AC22" s="65">
        <v>102</v>
      </c>
      <c r="AD22" s="65">
        <v>102.9</v>
      </c>
      <c r="AE22" s="65">
        <v>104.3</v>
      </c>
    </row>
    <row r="23" spans="1:46" s="63" customFormat="1" ht="18" x14ac:dyDescent="0.35">
      <c r="W23" s="60"/>
      <c r="AI23" s="66"/>
    </row>
    <row r="24" spans="1:46" s="14" customFormat="1" ht="18" x14ac:dyDescent="0.35">
      <c r="J24" s="37"/>
      <c r="N24" s="37"/>
      <c r="W24" s="64"/>
    </row>
    <row r="25" spans="1:46" s="50" customFormat="1" x14ac:dyDescent="0.3">
      <c r="A25" s="50" t="s">
        <v>337</v>
      </c>
      <c r="B25" s="51" t="s">
        <v>339</v>
      </c>
      <c r="G25" s="50">
        <v>692</v>
      </c>
      <c r="H25" s="50">
        <v>698</v>
      </c>
      <c r="J25" s="54"/>
      <c r="K25" s="50">
        <v>719</v>
      </c>
      <c r="L25" s="50">
        <v>728</v>
      </c>
      <c r="M25" s="50">
        <v>741</v>
      </c>
      <c r="N25" s="54">
        <v>758</v>
      </c>
      <c r="Y25" s="50">
        <v>725</v>
      </c>
      <c r="Z25" s="50">
        <v>697</v>
      </c>
      <c r="AA25" s="50">
        <v>679</v>
      </c>
      <c r="AB25" s="50">
        <v>709</v>
      </c>
      <c r="AC25" s="50">
        <v>737</v>
      </c>
      <c r="AD25" s="50">
        <f>AC25*1.02</f>
        <v>751.74</v>
      </c>
      <c r="AE25" s="50">
        <f t="shared" ref="AE25:AT25" si="2">AD25*1.02</f>
        <v>766.77480000000003</v>
      </c>
      <c r="AF25" s="50">
        <f t="shared" si="2"/>
        <v>782.11029600000006</v>
      </c>
      <c r="AG25" s="50">
        <f t="shared" si="2"/>
        <v>797.7525019200001</v>
      </c>
      <c r="AH25" s="50">
        <f t="shared" si="2"/>
        <v>813.70755195840013</v>
      </c>
      <c r="AI25" s="50">
        <f t="shared" si="2"/>
        <v>829.98170299756816</v>
      </c>
      <c r="AJ25" s="51">
        <f t="shared" si="2"/>
        <v>846.58133705751959</v>
      </c>
      <c r="AK25" s="50">
        <f t="shared" si="2"/>
        <v>863.51296379866994</v>
      </c>
      <c r="AL25" s="50">
        <f t="shared" si="2"/>
        <v>880.78322307464339</v>
      </c>
      <c r="AM25" s="50">
        <f t="shared" si="2"/>
        <v>898.39888753613627</v>
      </c>
      <c r="AN25" s="50">
        <f t="shared" si="2"/>
        <v>916.36686528685902</v>
      </c>
      <c r="AO25" s="50">
        <f t="shared" si="2"/>
        <v>934.69420259259618</v>
      </c>
      <c r="AP25" s="50">
        <f t="shared" si="2"/>
        <v>953.38808664444809</v>
      </c>
      <c r="AQ25" s="50">
        <f t="shared" si="2"/>
        <v>972.45584837733702</v>
      </c>
      <c r="AR25" s="50">
        <f t="shared" si="2"/>
        <v>991.90496534488375</v>
      </c>
      <c r="AS25" s="50">
        <f t="shared" si="2"/>
        <v>1011.7430646517814</v>
      </c>
      <c r="AT25" s="50">
        <f t="shared" si="2"/>
        <v>1031.9779259448171</v>
      </c>
    </row>
    <row r="26" spans="1:46" s="55" customFormat="1" x14ac:dyDescent="0.3">
      <c r="B26" s="56"/>
      <c r="J26" s="57"/>
      <c r="N26" s="57"/>
      <c r="W26" s="50"/>
      <c r="Z26" s="58">
        <f>Z25/Y25-1</f>
        <v>-3.8620689655172402E-2</v>
      </c>
      <c r="AA26" s="58">
        <f t="shared" ref="AA26:AD26" si="3">AA25/Z25-1</f>
        <v>-2.582496413199431E-2</v>
      </c>
      <c r="AB26" s="58">
        <f t="shared" si="3"/>
        <v>4.4182621502209196E-2</v>
      </c>
      <c r="AC26" s="58">
        <f t="shared" si="3"/>
        <v>3.9492242595204452E-2</v>
      </c>
      <c r="AD26" s="58">
        <f t="shared" si="3"/>
        <v>2.0000000000000018E-2</v>
      </c>
    </row>
    <row r="27" spans="1:46" s="50" customFormat="1" x14ac:dyDescent="0.3">
      <c r="B27" s="51" t="s">
        <v>340</v>
      </c>
      <c r="K27" s="50">
        <v>1090</v>
      </c>
      <c r="L27" s="50">
        <v>1097.7</v>
      </c>
      <c r="M27" s="50">
        <v>1127</v>
      </c>
      <c r="N27" s="50">
        <v>1113</v>
      </c>
      <c r="AA27" s="50">
        <v>1007</v>
      </c>
      <c r="AB27" s="50">
        <v>1070</v>
      </c>
      <c r="AC27" s="50">
        <v>1113</v>
      </c>
      <c r="AD27" s="50">
        <f>AC27*1.04</f>
        <v>1157.52</v>
      </c>
    </row>
    <row r="28" spans="1:46" s="55" customFormat="1" x14ac:dyDescent="0.3">
      <c r="B28" s="56"/>
      <c r="W28" s="50"/>
      <c r="AB28" s="58">
        <f>AB27/AA27-1</f>
        <v>6.2562065541211576E-2</v>
      </c>
      <c r="AC28" s="58">
        <f>AC27/AB27-1</f>
        <v>4.0186915887850505E-2</v>
      </c>
      <c r="AD28" s="58">
        <f>AD27/AC27-1</f>
        <v>4.0000000000000036E-2</v>
      </c>
    </row>
    <row r="29" spans="1:46" s="50" customFormat="1" x14ac:dyDescent="0.3">
      <c r="B29" s="51" t="s">
        <v>341</v>
      </c>
      <c r="J29" s="54"/>
      <c r="K29" s="50">
        <v>412</v>
      </c>
      <c r="L29" s="50">
        <v>428</v>
      </c>
      <c r="M29" s="50">
        <v>410</v>
      </c>
      <c r="N29" s="54">
        <v>420</v>
      </c>
      <c r="AA29" s="50">
        <v>354</v>
      </c>
      <c r="AB29" s="50">
        <v>357.5</v>
      </c>
      <c r="AC29" s="50">
        <v>420</v>
      </c>
      <c r="AD29" s="50">
        <f>AC29</f>
        <v>420</v>
      </c>
    </row>
    <row r="30" spans="1:46" s="39" customFormat="1" ht="18" x14ac:dyDescent="0.35">
      <c r="B30" s="38"/>
      <c r="J30" s="49"/>
      <c r="N30" s="49"/>
      <c r="W30" s="64"/>
      <c r="AB30" s="41">
        <f>AB29/AA29-1</f>
        <v>9.8870056497175618E-3</v>
      </c>
      <c r="AC30" s="41">
        <f>AC29/AB29-1</f>
        <v>0.17482517482517479</v>
      </c>
      <c r="AD30" s="41">
        <f>AD29/AC29-1</f>
        <v>0</v>
      </c>
    </row>
    <row r="31" spans="1:46" s="50" customFormat="1" x14ac:dyDescent="0.3">
      <c r="B31" s="51" t="s">
        <v>345</v>
      </c>
    </row>
    <row r="32" spans="1:46" s="50" customFormat="1" x14ac:dyDescent="0.3">
      <c r="B32" s="50" t="s">
        <v>346</v>
      </c>
      <c r="X32" s="50">
        <v>1727</v>
      </c>
      <c r="Y32" s="50">
        <v>1893</v>
      </c>
      <c r="Z32" s="50">
        <v>1770</v>
      </c>
      <c r="AA32" s="50">
        <v>2002</v>
      </c>
      <c r="AB32" s="50">
        <v>2011</v>
      </c>
      <c r="AC32" s="50">
        <v>1883</v>
      </c>
    </row>
    <row r="33" spans="1:29" s="50" customFormat="1" x14ac:dyDescent="0.3">
      <c r="C33" s="50" t="s">
        <v>349</v>
      </c>
      <c r="Y33" s="52">
        <v>0.78</v>
      </c>
      <c r="Z33" s="52">
        <v>0.78</v>
      </c>
      <c r="AA33" s="52">
        <v>0.72</v>
      </c>
      <c r="AB33" s="52">
        <v>0.75</v>
      </c>
      <c r="AC33" s="52">
        <v>0.78</v>
      </c>
    </row>
    <row r="34" spans="1:29" s="50" customFormat="1" x14ac:dyDescent="0.3">
      <c r="C34" s="50" t="s">
        <v>350</v>
      </c>
      <c r="Y34" s="52">
        <v>0.78</v>
      </c>
      <c r="Z34" s="52">
        <v>0.78</v>
      </c>
      <c r="AA34" s="52">
        <v>0.28000000000000003</v>
      </c>
      <c r="AB34" s="52">
        <v>0.25</v>
      </c>
      <c r="AC34" s="52">
        <v>0.22</v>
      </c>
    </row>
    <row r="35" spans="1:29" s="51" customFormat="1" x14ac:dyDescent="0.3">
      <c r="B35" s="51" t="s">
        <v>347</v>
      </c>
      <c r="F35" s="50"/>
      <c r="W35" s="50"/>
      <c r="X35" s="53">
        <v>1.29</v>
      </c>
      <c r="Y35" s="53">
        <v>1.69</v>
      </c>
      <c r="Z35" s="53">
        <v>0.48</v>
      </c>
      <c r="AA35" s="53">
        <v>2</v>
      </c>
      <c r="AB35" s="53">
        <v>1.04</v>
      </c>
      <c r="AC35" s="53">
        <v>0.48</v>
      </c>
    </row>
    <row r="36" spans="1:29" s="51" customFormat="1" x14ac:dyDescent="0.3">
      <c r="B36" s="51" t="s">
        <v>348</v>
      </c>
      <c r="F36" s="50"/>
      <c r="W36" s="50"/>
      <c r="AA36" s="51">
        <v>8.6999999999999993</v>
      </c>
      <c r="AB36" s="51">
        <v>8.4</v>
      </c>
      <c r="AC36" s="51">
        <v>7.6</v>
      </c>
    </row>
    <row r="37" spans="1:29" ht="18" x14ac:dyDescent="0.35">
      <c r="W37" s="64"/>
    </row>
    <row r="38" spans="1:29" ht="18" x14ac:dyDescent="0.35">
      <c r="B38" s="5" t="s">
        <v>242</v>
      </c>
      <c r="W38" s="64"/>
    </row>
    <row r="39" spans="1:29" ht="18" x14ac:dyDescent="0.35">
      <c r="B39" t="s">
        <v>360</v>
      </c>
      <c r="W39" s="64"/>
      <c r="AA39">
        <v>3</v>
      </c>
      <c r="AB39">
        <v>7</v>
      </c>
      <c r="AC39">
        <v>8</v>
      </c>
    </row>
    <row r="40" spans="1:29" ht="18" x14ac:dyDescent="0.35">
      <c r="B40" t="s">
        <v>393</v>
      </c>
      <c r="W40" s="64"/>
      <c r="X40">
        <v>17</v>
      </c>
      <c r="Y40">
        <v>20</v>
      </c>
      <c r="Z40">
        <v>18</v>
      </c>
      <c r="AA40">
        <v>16</v>
      </c>
      <c r="AB40">
        <v>29</v>
      </c>
    </row>
    <row r="41" spans="1:29" ht="18" x14ac:dyDescent="0.35">
      <c r="B41" t="s">
        <v>336</v>
      </c>
      <c r="W41" s="64"/>
      <c r="AC41" s="16">
        <v>0.5</v>
      </c>
    </row>
    <row r="42" spans="1:29" ht="18" x14ac:dyDescent="0.35">
      <c r="W42" s="64"/>
    </row>
    <row r="43" spans="1:29" s="50" customFormat="1" x14ac:dyDescent="0.3">
      <c r="A43" s="50" t="s">
        <v>352</v>
      </c>
      <c r="B43" s="51" t="s">
        <v>351</v>
      </c>
      <c r="G43" s="50">
        <v>8.66</v>
      </c>
      <c r="H43" s="50">
        <v>9.83</v>
      </c>
      <c r="I43" s="50">
        <v>9.17</v>
      </c>
      <c r="J43" s="50">
        <v>9.1300000000000008</v>
      </c>
      <c r="K43" s="50">
        <v>8.7799999999999994</v>
      </c>
      <c r="L43" s="50">
        <v>10.08</v>
      </c>
      <c r="M43" s="50">
        <v>11.89</v>
      </c>
      <c r="N43" s="50">
        <v>13.24</v>
      </c>
      <c r="Z43" s="50">
        <v>7.46</v>
      </c>
      <c r="AA43" s="50">
        <v>8.3000000000000007</v>
      </c>
      <c r="AB43" s="50">
        <v>9.2100000000000009</v>
      </c>
      <c r="AC43" s="50">
        <v>10.91</v>
      </c>
    </row>
    <row r="44" spans="1:29" s="50" customFormat="1" x14ac:dyDescent="0.3">
      <c r="B44" s="51" t="s">
        <v>367</v>
      </c>
      <c r="Z44" s="50">
        <v>4.9800000000000004</v>
      </c>
      <c r="AA44" s="50">
        <v>4.4800000000000004</v>
      </c>
      <c r="AB44" s="50">
        <v>4.4800000000000004</v>
      </c>
      <c r="AC44" s="50">
        <v>4.55</v>
      </c>
    </row>
    <row r="45" spans="1:29" s="50" customFormat="1" x14ac:dyDescent="0.3">
      <c r="B45" s="51" t="s">
        <v>368</v>
      </c>
      <c r="Z45" s="50">
        <v>3.14</v>
      </c>
      <c r="AA45" s="50">
        <v>3</v>
      </c>
      <c r="AB45" s="50">
        <v>2.84</v>
      </c>
      <c r="AC45" s="50">
        <v>3.09</v>
      </c>
    </row>
    <row r="46" spans="1:29" ht="18" x14ac:dyDescent="0.35">
      <c r="B46" s="5"/>
      <c r="J46"/>
      <c r="N46"/>
      <c r="W46" s="64"/>
    </row>
    <row r="47" spans="1:29" ht="18" x14ac:dyDescent="0.35">
      <c r="W47" s="64"/>
    </row>
    <row r="48" spans="1:29" ht="18" x14ac:dyDescent="0.35">
      <c r="B48" s="5" t="s">
        <v>322</v>
      </c>
      <c r="W48" s="64"/>
    </row>
    <row r="49" spans="2:29" ht="18" x14ac:dyDescent="0.35">
      <c r="C49" t="s">
        <v>323</v>
      </c>
      <c r="W49" s="64"/>
      <c r="AA49" s="16">
        <v>0.68100000000000005</v>
      </c>
      <c r="AB49" s="16">
        <v>0.70199999999999996</v>
      </c>
      <c r="AC49" s="16">
        <v>0.59199999999999997</v>
      </c>
    </row>
    <row r="50" spans="2:29" ht="18" x14ac:dyDescent="0.35">
      <c r="C50" t="s">
        <v>324</v>
      </c>
      <c r="W50" s="64"/>
      <c r="AA50" s="16">
        <v>0.13100000000000001</v>
      </c>
      <c r="AB50" s="16">
        <v>9.8000000000000004E-2</v>
      </c>
      <c r="AC50" s="16">
        <v>6.9000000000000006E-2</v>
      </c>
    </row>
    <row r="51" spans="2:29" ht="18" x14ac:dyDescent="0.35">
      <c r="C51" t="s">
        <v>242</v>
      </c>
      <c r="W51" s="64"/>
      <c r="AA51" s="16">
        <v>6.4000000000000001E-2</v>
      </c>
      <c r="AB51" s="16">
        <v>9.8000000000000004E-2</v>
      </c>
      <c r="AC51" s="16">
        <v>7.9000000000000001E-2</v>
      </c>
    </row>
    <row r="52" spans="2:29" ht="18" x14ac:dyDescent="0.35">
      <c r="C52" t="s">
        <v>78</v>
      </c>
      <c r="W52" s="64"/>
      <c r="AA52" s="16">
        <v>9.4E-2</v>
      </c>
      <c r="AB52" s="16">
        <v>7.1999999999999995E-2</v>
      </c>
      <c r="AC52" s="16">
        <v>6.3E-2</v>
      </c>
    </row>
    <row r="53" spans="2:29" ht="18" x14ac:dyDescent="0.35">
      <c r="C53" t="s">
        <v>325</v>
      </c>
      <c r="W53" s="64"/>
      <c r="AA53" s="16">
        <v>2.9000000000000001E-2</v>
      </c>
      <c r="AB53" s="16">
        <v>0.03</v>
      </c>
      <c r="AC53" s="16">
        <v>2.4E-2</v>
      </c>
    </row>
    <row r="54" spans="2:29" ht="18" x14ac:dyDescent="0.35">
      <c r="B54" t="s">
        <v>326</v>
      </c>
      <c r="W54" s="64"/>
      <c r="AA54" s="16">
        <f>SUM(AA49:AA53)</f>
        <v>0.99900000000000011</v>
      </c>
      <c r="AB54" s="16">
        <f>SUM(AB49:AB53)</f>
        <v>0.99999999999999989</v>
      </c>
      <c r="AC54" s="16">
        <f>SUM(AC49:AC53)</f>
        <v>0.82699999999999996</v>
      </c>
    </row>
    <row r="55" spans="2:29" ht="18" x14ac:dyDescent="0.35">
      <c r="C55" t="s">
        <v>327</v>
      </c>
      <c r="W55" s="64"/>
      <c r="AA55" s="16">
        <v>0.86199999999999999</v>
      </c>
      <c r="AB55" s="16">
        <v>0.84099999999999997</v>
      </c>
      <c r="AC55" s="16">
        <v>0.13900000000000001</v>
      </c>
    </row>
    <row r="56" spans="2:29" ht="18" x14ac:dyDescent="0.35">
      <c r="C56" t="s">
        <v>328</v>
      </c>
      <c r="W56" s="64"/>
      <c r="AA56" s="16">
        <v>0.114</v>
      </c>
      <c r="AB56" s="16">
        <v>0.13800000000000001</v>
      </c>
      <c r="AC56" s="16">
        <v>2.9000000000000001E-2</v>
      </c>
    </row>
    <row r="57" spans="2:29" ht="18" x14ac:dyDescent="0.35">
      <c r="C57" t="s">
        <v>329</v>
      </c>
      <c r="W57" s="64"/>
      <c r="AA57" s="16">
        <v>2.4E-2</v>
      </c>
      <c r="AB57" s="16">
        <v>2.1000000000000001E-2</v>
      </c>
      <c r="AC57" s="16">
        <v>5.0000000000000001E-3</v>
      </c>
    </row>
    <row r="58" spans="2:29" ht="18" x14ac:dyDescent="0.35">
      <c r="B58" t="s">
        <v>330</v>
      </c>
      <c r="W58" s="64"/>
      <c r="AA58" s="16">
        <f>SUM(AA55:AA57)</f>
        <v>1</v>
      </c>
      <c r="AB58" s="16">
        <f>SUM(AB55:AB57)</f>
        <v>1</v>
      </c>
      <c r="AC58" s="16">
        <f>SUM(AC55:AC57)</f>
        <v>0.17300000000000001</v>
      </c>
    </row>
    <row r="59" spans="2:29" ht="18" x14ac:dyDescent="0.35">
      <c r="B59" t="s">
        <v>18</v>
      </c>
      <c r="W59" s="64"/>
      <c r="AA59" s="16">
        <f>AA58+AA54</f>
        <v>1.9990000000000001</v>
      </c>
      <c r="AB59" s="16">
        <f>AB58+AB54</f>
        <v>2</v>
      </c>
      <c r="AC59" s="16">
        <f>AC58+AC54</f>
        <v>1</v>
      </c>
    </row>
    <row r="60" spans="2:29" ht="18" x14ac:dyDescent="0.35">
      <c r="W60" s="64"/>
    </row>
    <row r="61" spans="2:29" ht="18" x14ac:dyDescent="0.35">
      <c r="B61" s="5" t="s">
        <v>313</v>
      </c>
      <c r="W61" s="64"/>
    </row>
    <row r="62" spans="2:29" ht="18" x14ac:dyDescent="0.35">
      <c r="B62" t="s">
        <v>316</v>
      </c>
      <c r="W62" s="64"/>
    </row>
    <row r="63" spans="2:29" ht="18" x14ac:dyDescent="0.35">
      <c r="C63" t="s">
        <v>314</v>
      </c>
      <c r="J63" s="16">
        <v>0.451959205582394</v>
      </c>
      <c r="K63" s="16">
        <v>0.33800000000000002</v>
      </c>
      <c r="L63" s="16">
        <v>0.32900000000000001</v>
      </c>
      <c r="M63" s="16">
        <v>0.42499999999999999</v>
      </c>
      <c r="N63" s="16">
        <v>0.40884353741496599</v>
      </c>
      <c r="W63" s="64"/>
      <c r="AA63" s="14">
        <v>0.35</v>
      </c>
      <c r="AB63" s="14">
        <v>0.42499999999999999</v>
      </c>
      <c r="AC63" s="14">
        <f t="shared" ref="AC63:AC64" si="4">AVERAGE(K63:N63)</f>
        <v>0.3752108843537415</v>
      </c>
    </row>
    <row r="64" spans="2:29" ht="18" x14ac:dyDescent="0.35">
      <c r="C64" t="s">
        <v>315</v>
      </c>
      <c r="J64" s="16">
        <v>0.47772410091250667</v>
      </c>
      <c r="K64" s="16">
        <v>0.51900000000000002</v>
      </c>
      <c r="L64" s="16">
        <v>0.54300000000000004</v>
      </c>
      <c r="M64" s="16">
        <v>0.51200000000000001</v>
      </c>
      <c r="N64" s="16">
        <v>0.56213151927437643</v>
      </c>
      <c r="W64" s="64"/>
      <c r="AA64" s="14">
        <v>0.56799999999999995</v>
      </c>
      <c r="AB64" s="14">
        <v>0.47499999999999998</v>
      </c>
      <c r="AC64" s="14">
        <f t="shared" si="4"/>
        <v>0.53403287981859415</v>
      </c>
    </row>
    <row r="65" spans="1:29" ht="18" x14ac:dyDescent="0.35">
      <c r="C65" t="s">
        <v>18</v>
      </c>
      <c r="I65">
        <v>417.8</v>
      </c>
      <c r="J65" s="18">
        <v>372.6</v>
      </c>
      <c r="K65">
        <v>441.5</v>
      </c>
      <c r="L65">
        <v>431.2</v>
      </c>
      <c r="M65">
        <v>406.5</v>
      </c>
      <c r="N65" s="18">
        <v>441</v>
      </c>
      <c r="W65" s="64"/>
      <c r="Z65">
        <v>418.5</v>
      </c>
      <c r="AA65">
        <v>375.8</v>
      </c>
      <c r="AB65">
        <v>400.3</v>
      </c>
      <c r="AC65">
        <v>430</v>
      </c>
    </row>
    <row r="66" spans="1:29" ht="18" x14ac:dyDescent="0.35">
      <c r="B66" t="s">
        <v>317</v>
      </c>
      <c r="J66" s="16"/>
      <c r="K66" s="23"/>
      <c r="L66" s="23"/>
      <c r="M66" s="23"/>
      <c r="N66" s="16"/>
      <c r="W66" s="64"/>
    </row>
    <row r="67" spans="1:29" ht="18" x14ac:dyDescent="0.35">
      <c r="C67" t="s">
        <v>318</v>
      </c>
      <c r="J67" s="16">
        <v>0.37352555701179557</v>
      </c>
      <c r="K67" s="16">
        <v>0.23699999999999999</v>
      </c>
      <c r="L67" s="16">
        <v>0.23300000000000001</v>
      </c>
      <c r="M67" s="16">
        <v>0.27400000000000002</v>
      </c>
      <c r="N67" s="16">
        <v>0.32834507042253519</v>
      </c>
      <c r="O67" s="25"/>
      <c r="P67" s="25"/>
      <c r="Q67" s="25"/>
      <c r="R67" s="25"/>
      <c r="S67" s="25"/>
      <c r="T67" s="25"/>
      <c r="U67" s="25"/>
      <c r="V67" s="25"/>
      <c r="W67" s="64"/>
      <c r="X67" s="25"/>
      <c r="Y67" s="25"/>
      <c r="Z67" s="25"/>
      <c r="AA67" s="14">
        <v>0.35399999999999998</v>
      </c>
      <c r="AB67" s="14">
        <v>0.52700000000000002</v>
      </c>
      <c r="AC67" s="14">
        <f>AVERAGE(K67:N67)</f>
        <v>0.26808626760563381</v>
      </c>
    </row>
    <row r="68" spans="1:29" ht="18" x14ac:dyDescent="0.35">
      <c r="C68" t="s">
        <v>314</v>
      </c>
      <c r="J68" s="16">
        <v>0.31192660550458717</v>
      </c>
      <c r="K68" s="16">
        <v>0.41799999999999998</v>
      </c>
      <c r="L68" s="16">
        <v>0.26900000000000002</v>
      </c>
      <c r="M68" s="16">
        <v>0.32800000000000001</v>
      </c>
      <c r="N68" s="16">
        <v>0.37059859154929581</v>
      </c>
      <c r="O68" s="25"/>
      <c r="P68" s="25"/>
      <c r="Q68" s="25"/>
      <c r="R68" s="25"/>
      <c r="S68" s="25"/>
      <c r="T68" s="25"/>
      <c r="U68" s="25"/>
      <c r="V68" s="25"/>
      <c r="W68" s="64"/>
      <c r="X68" s="25"/>
      <c r="Y68" s="25"/>
      <c r="Z68" s="25"/>
      <c r="AA68" s="14">
        <v>0.16500000000000001</v>
      </c>
      <c r="AB68" s="14">
        <v>0.22700000000000001</v>
      </c>
      <c r="AC68" s="14">
        <f t="shared" ref="AC68:AC71" si="5">AVERAGE(K68:N68)</f>
        <v>0.34639964788732397</v>
      </c>
    </row>
    <row r="69" spans="1:29" ht="18" x14ac:dyDescent="0.35">
      <c r="C69" t="s">
        <v>315</v>
      </c>
      <c r="J69" s="16">
        <v>0.12581913499344691</v>
      </c>
      <c r="K69" s="16">
        <v>0.156</v>
      </c>
      <c r="L69" s="16">
        <v>0.28399999999999997</v>
      </c>
      <c r="M69" s="16">
        <v>0.19</v>
      </c>
      <c r="N69" s="16">
        <v>0.12411971830985916</v>
      </c>
      <c r="O69" s="25"/>
      <c r="P69" s="25"/>
      <c r="Q69" s="25"/>
      <c r="R69" s="25"/>
      <c r="S69" s="25"/>
      <c r="T69" s="25"/>
      <c r="U69" s="25"/>
      <c r="V69" s="25"/>
      <c r="W69" s="64"/>
      <c r="X69" s="25"/>
      <c r="Y69" s="25"/>
      <c r="Z69" s="25"/>
      <c r="AA69" s="14">
        <v>0.16600000000000001</v>
      </c>
      <c r="AB69" s="14">
        <v>8.5000000000000006E-2</v>
      </c>
      <c r="AC69" s="14">
        <f t="shared" si="5"/>
        <v>0.18852992957746476</v>
      </c>
    </row>
    <row r="70" spans="1:29" ht="18" x14ac:dyDescent="0.35">
      <c r="C70" t="s">
        <v>319</v>
      </c>
      <c r="J70" s="16">
        <v>7.0773263433813904E-2</v>
      </c>
      <c r="K70" s="16">
        <v>9.0999999999999998E-2</v>
      </c>
      <c r="L70" s="16">
        <v>4.2000000000000003E-2</v>
      </c>
      <c r="M70" s="16">
        <v>5.6000000000000001E-2</v>
      </c>
      <c r="N70" s="16">
        <v>4.3133802816901413E-2</v>
      </c>
      <c r="O70" s="25"/>
      <c r="P70" s="25"/>
      <c r="Q70" s="25"/>
      <c r="R70" s="25"/>
      <c r="S70" s="25"/>
      <c r="T70" s="25"/>
      <c r="U70" s="25"/>
      <c r="V70" s="25"/>
      <c r="W70" s="64"/>
      <c r="X70" s="25"/>
      <c r="Y70" s="25"/>
      <c r="Z70" s="25"/>
      <c r="AA70" s="14">
        <v>0.10100000000000001</v>
      </c>
      <c r="AB70" s="14">
        <v>7.1999999999999995E-2</v>
      </c>
      <c r="AC70" s="14">
        <f t="shared" si="5"/>
        <v>5.8033450704225352E-2</v>
      </c>
    </row>
    <row r="71" spans="1:29" ht="18" x14ac:dyDescent="0.35">
      <c r="C71" t="s">
        <v>320</v>
      </c>
      <c r="J71" s="16">
        <v>0.11140235910878113</v>
      </c>
      <c r="K71" s="16">
        <v>4.7E-2</v>
      </c>
      <c r="L71" s="16">
        <v>7.0999999999999994E-2</v>
      </c>
      <c r="M71" s="16">
        <v>1E-3</v>
      </c>
      <c r="N71" s="16">
        <v>4.1373239436619719E-2</v>
      </c>
      <c r="O71" s="25"/>
      <c r="P71" s="25"/>
      <c r="Q71" s="25"/>
      <c r="R71" s="25"/>
      <c r="S71" s="25"/>
      <c r="T71" s="25"/>
      <c r="U71" s="25"/>
      <c r="V71" s="25"/>
      <c r="W71" s="64"/>
      <c r="X71" s="25"/>
      <c r="Y71" s="25"/>
      <c r="Z71" s="25"/>
      <c r="AA71" s="14">
        <v>2.9000000000000001E-2</v>
      </c>
      <c r="AB71" s="14">
        <v>6.6000000000000003E-2</v>
      </c>
      <c r="AC71" s="14">
        <f t="shared" si="5"/>
        <v>4.0093309859154928E-2</v>
      </c>
    </row>
    <row r="72" spans="1:29" ht="18" x14ac:dyDescent="0.35">
      <c r="C72" t="s">
        <v>359</v>
      </c>
      <c r="J72" s="16"/>
      <c r="K72" s="16">
        <v>5.0999999999999997E-2</v>
      </c>
      <c r="L72" s="16">
        <v>0.10100000000000001</v>
      </c>
      <c r="M72" s="16">
        <v>0.154</v>
      </c>
      <c r="N72" s="16"/>
      <c r="O72" s="25"/>
      <c r="P72" s="25"/>
      <c r="Q72" s="25"/>
      <c r="R72" s="25"/>
      <c r="S72" s="25"/>
      <c r="T72" s="25"/>
      <c r="U72" s="25"/>
      <c r="V72" s="25"/>
      <c r="W72" s="64"/>
      <c r="X72" s="25"/>
      <c r="Y72" s="25"/>
      <c r="Z72" s="25"/>
      <c r="AA72" s="14">
        <v>0.185</v>
      </c>
      <c r="AB72" s="14">
        <v>0</v>
      </c>
      <c r="AC72" s="14">
        <v>0</v>
      </c>
    </row>
    <row r="73" spans="1:29" ht="18" x14ac:dyDescent="0.35">
      <c r="B73" t="s">
        <v>18</v>
      </c>
      <c r="J73" s="18">
        <v>76.3</v>
      </c>
      <c r="K73" s="24">
        <v>108.1</v>
      </c>
      <c r="L73" s="24">
        <v>113.3</v>
      </c>
      <c r="M73" s="24">
        <v>114.9</v>
      </c>
      <c r="N73" s="18">
        <v>113.6</v>
      </c>
      <c r="W73" s="64"/>
      <c r="Z73" s="23">
        <v>109.7</v>
      </c>
      <c r="AA73" s="22">
        <v>98</v>
      </c>
      <c r="AB73" s="22">
        <v>82.9</v>
      </c>
      <c r="AC73" s="22">
        <v>112.5</v>
      </c>
    </row>
    <row r="74" spans="1:29" ht="18" x14ac:dyDescent="0.35">
      <c r="W74" s="64"/>
    </row>
    <row r="75" spans="1:29" ht="18" x14ac:dyDescent="0.35">
      <c r="B75" s="5" t="s">
        <v>354</v>
      </c>
      <c r="W75" s="64"/>
    </row>
    <row r="76" spans="1:29" ht="18" x14ac:dyDescent="0.35">
      <c r="B76" t="s">
        <v>353</v>
      </c>
      <c r="G76">
        <v>0.23</v>
      </c>
      <c r="H76">
        <v>0.3</v>
      </c>
      <c r="I76">
        <v>0.35</v>
      </c>
      <c r="J76" s="21">
        <v>0.38</v>
      </c>
      <c r="K76">
        <v>0.16</v>
      </c>
      <c r="L76">
        <v>0.28999999999999998</v>
      </c>
      <c r="M76">
        <v>0.35</v>
      </c>
      <c r="N76" s="21">
        <v>0.22</v>
      </c>
      <c r="W76" s="64"/>
      <c r="AB76" s="23">
        <f>AVERAGE(J76:M76)</f>
        <v>0.29500000000000004</v>
      </c>
      <c r="AC76" s="23">
        <f>AVERAGE(K76:N76)</f>
        <v>0.255</v>
      </c>
    </row>
    <row r="77" spans="1:29" ht="18" x14ac:dyDescent="0.35">
      <c r="B77" t="s">
        <v>312</v>
      </c>
      <c r="G77">
        <v>1</v>
      </c>
      <c r="H77">
        <v>3</v>
      </c>
      <c r="I77">
        <v>2</v>
      </c>
      <c r="J77" s="18">
        <v>0</v>
      </c>
      <c r="K77">
        <v>1</v>
      </c>
      <c r="L77" s="18">
        <v>0</v>
      </c>
      <c r="M77" s="18">
        <v>0</v>
      </c>
      <c r="N77" s="18">
        <v>1</v>
      </c>
      <c r="W77" s="64"/>
      <c r="AB77">
        <f>SUM(G77:J77)</f>
        <v>6</v>
      </c>
      <c r="AC77">
        <f>SUM(K77:N77)</f>
        <v>2</v>
      </c>
    </row>
    <row r="78" spans="1:29" ht="18" x14ac:dyDescent="0.35">
      <c r="D78" s="27"/>
      <c r="E78" s="27"/>
      <c r="F78" s="27"/>
      <c r="G78" s="27"/>
      <c r="L78" s="18"/>
      <c r="M78" s="18"/>
      <c r="W78" s="64"/>
    </row>
    <row r="79" spans="1:29" s="30" customFormat="1" ht="18" x14ac:dyDescent="0.35">
      <c r="A79" s="29"/>
      <c r="B79" s="30" t="s">
        <v>388</v>
      </c>
      <c r="D79"/>
      <c r="E79"/>
      <c r="F79"/>
      <c r="G79"/>
      <c r="K79" s="34">
        <f>K103/G103-1</f>
        <v>0.19650170911218545</v>
      </c>
      <c r="L79" s="34">
        <f>L103/H103-1</f>
        <v>-0.2184117580038738</v>
      </c>
      <c r="M79" s="34">
        <f>M103/I103-1</f>
        <v>-0.19126110778580963</v>
      </c>
      <c r="N79" s="34">
        <f>N103/J103-1</f>
        <v>-0.12309088159685466</v>
      </c>
      <c r="O79" s="35"/>
      <c r="P79" s="35"/>
      <c r="Q79" s="35"/>
      <c r="R79" s="35"/>
      <c r="S79" s="35"/>
      <c r="T79" s="35"/>
      <c r="U79" s="35"/>
      <c r="V79" s="35"/>
      <c r="W79" s="64"/>
      <c r="X79" s="35"/>
      <c r="Y79" s="35"/>
      <c r="Z79" s="35"/>
      <c r="AA79" s="34">
        <f>AA103/Z103-1</f>
        <v>0.83388969956223646</v>
      </c>
      <c r="AB79" s="34">
        <f>AB103/AA103-1</f>
        <v>0.73824991280083707</v>
      </c>
      <c r="AC79" s="34">
        <f>AC103/AB103-1</f>
        <v>-0.10281299773003749</v>
      </c>
    </row>
    <row r="80" spans="1:29" ht="18" x14ac:dyDescent="0.35">
      <c r="A80" s="31"/>
      <c r="J80"/>
      <c r="N80"/>
      <c r="W80" s="64"/>
    </row>
    <row r="81" spans="2:29" s="50" customFormat="1" ht="18" x14ac:dyDescent="0.35">
      <c r="B81" s="50" t="s">
        <v>19</v>
      </c>
      <c r="G81" s="62">
        <f t="shared" ref="G81:N81" si="6">G128+G105-G126-G119-G122-G124</f>
        <v>15311</v>
      </c>
      <c r="H81" s="62">
        <f t="shared" si="6"/>
        <v>21570</v>
      </c>
      <c r="I81" s="62">
        <f t="shared" si="6"/>
        <v>20496</v>
      </c>
      <c r="J81" s="62">
        <f t="shared" si="6"/>
        <v>15440</v>
      </c>
      <c r="K81" s="62">
        <f t="shared" si="6"/>
        <v>17072</v>
      </c>
      <c r="L81" s="62">
        <f t="shared" si="6"/>
        <v>13893</v>
      </c>
      <c r="M81" s="62">
        <f t="shared" si="6"/>
        <v>15342</v>
      </c>
      <c r="N81" s="62">
        <f t="shared" si="6"/>
        <v>12646</v>
      </c>
      <c r="W81" s="64"/>
      <c r="Z81" s="62">
        <f>Z128+Z105-Z126-Z119-Z122-Z124</f>
        <v>16797</v>
      </c>
      <c r="AA81" s="62">
        <f>AA128+AA105-AA126-AA119-AA122-AA124</f>
        <v>39654</v>
      </c>
      <c r="AB81" s="62">
        <f>AB128+AB105-AB126-AB119-AB122-AB124</f>
        <v>72818</v>
      </c>
      <c r="AC81" s="62">
        <f>AC128+AC105-AC126-AC119-AC122-AC124</f>
        <v>58953</v>
      </c>
    </row>
    <row r="82" spans="2:29" ht="18" x14ac:dyDescent="0.35">
      <c r="B82" t="s">
        <v>246</v>
      </c>
      <c r="G82" s="32">
        <f t="shared" ref="G82:N82" si="7">G81/G103</f>
        <v>0.47149939950112402</v>
      </c>
      <c r="H82" s="32">
        <f t="shared" si="7"/>
        <v>0.49151190611826362</v>
      </c>
      <c r="I82" s="32">
        <f t="shared" si="7"/>
        <v>0.47184492840370185</v>
      </c>
      <c r="J82" s="32">
        <f t="shared" si="7"/>
        <v>0.38913251675991734</v>
      </c>
      <c r="K82" s="32">
        <f t="shared" si="7"/>
        <v>0.43938847995058422</v>
      </c>
      <c r="L82" s="32">
        <f t="shared" si="7"/>
        <v>0.40504373177842568</v>
      </c>
      <c r="M82" s="32">
        <f t="shared" si="7"/>
        <v>0.43672075149444917</v>
      </c>
      <c r="N82" s="32">
        <f t="shared" si="7"/>
        <v>0.36345346898890613</v>
      </c>
      <c r="W82" s="64"/>
      <c r="Z82" s="32">
        <f>Z81/Z103</f>
        <v>0.3357586903072341</v>
      </c>
      <c r="AA82" s="32">
        <f>AA81/AA103</f>
        <v>0.43222445064527382</v>
      </c>
      <c r="AB82" s="32">
        <f>AB81/AB103</f>
        <v>0.45661361726676447</v>
      </c>
      <c r="AC82" s="32">
        <f>AC81/AC103</f>
        <v>0.41203399544304503</v>
      </c>
    </row>
    <row r="83" spans="2:29" ht="18" x14ac:dyDescent="0.35">
      <c r="B83" t="s">
        <v>338</v>
      </c>
      <c r="G83" s="16"/>
      <c r="H83" s="16"/>
      <c r="I83" s="16"/>
      <c r="J83" s="16">
        <f>J114/(J152-J161)</f>
        <v>4.8143340224690287E-2</v>
      </c>
      <c r="K83" s="16">
        <f>K114/(K152-K161)</f>
        <v>5.7932403048407188E-2</v>
      </c>
      <c r="L83" s="16">
        <f>L114/(L152-L161)</f>
        <v>4.5672449494510083E-2</v>
      </c>
      <c r="M83" s="16">
        <f>M114/(M152-M161)</f>
        <v>5.0602554109958633E-2</v>
      </c>
      <c r="N83" s="16">
        <f>N114/(N152-N161)</f>
        <v>3.225576728930072E-2</v>
      </c>
      <c r="W83" s="64"/>
    </row>
    <row r="84" spans="2:29" ht="18" x14ac:dyDescent="0.35">
      <c r="B84" t="s">
        <v>366</v>
      </c>
      <c r="G84" s="16"/>
      <c r="H84" s="16"/>
      <c r="I84" s="16"/>
      <c r="J84" s="16">
        <f>J128/J152</f>
        <v>2.2361850050592422E-2</v>
      </c>
      <c r="K84" s="16">
        <f>K128/K152</f>
        <v>1.8120001792791697E-2</v>
      </c>
      <c r="L84" s="16">
        <f>L128/L152</f>
        <v>1.3946663481717825E-2</v>
      </c>
      <c r="M84" s="16">
        <f>M128/M152</f>
        <v>1.783134895592298E-2</v>
      </c>
      <c r="N84" s="16">
        <f>N128/N152</f>
        <v>1.4978035992631429E-2</v>
      </c>
      <c r="W84" s="64"/>
    </row>
    <row r="85" spans="2:29" ht="18" x14ac:dyDescent="0.35">
      <c r="B85" t="s">
        <v>344</v>
      </c>
      <c r="G85" s="33">
        <f t="shared" ref="G85:N85" si="8">-G122/G121</f>
        <v>0.34653818700927908</v>
      </c>
      <c r="H85" s="33">
        <f t="shared" si="8"/>
        <v>0.31499940666903997</v>
      </c>
      <c r="I85" s="33">
        <f t="shared" si="8"/>
        <v>0.32815808045165845</v>
      </c>
      <c r="J85" s="33">
        <f t="shared" si="8"/>
        <v>0.27629233511586454</v>
      </c>
      <c r="K85" s="33">
        <f t="shared" si="8"/>
        <v>0.44540893525523612</v>
      </c>
      <c r="L85" s="33">
        <f t="shared" si="8"/>
        <v>0.38745644599303136</v>
      </c>
      <c r="M85" s="33">
        <f t="shared" si="8"/>
        <v>0.46985391766268259</v>
      </c>
      <c r="N85" s="33">
        <f t="shared" si="8"/>
        <v>7.0793700296273201E-2</v>
      </c>
      <c r="W85" s="64"/>
      <c r="Z85" s="33">
        <f>-Z122/Z121</f>
        <v>0.3564885496183206</v>
      </c>
      <c r="AA85" s="33">
        <f>-AA122/AA121</f>
        <v>0.28865587721297775</v>
      </c>
      <c r="AB85" s="33">
        <f>-AB122/AB121</f>
        <v>0.31768800176769535</v>
      </c>
      <c r="AC85" s="33">
        <f>-AC122/AC121</f>
        <v>0.37787781350482313</v>
      </c>
    </row>
    <row r="86" spans="2:29" ht="18" x14ac:dyDescent="0.35">
      <c r="B86" t="s">
        <v>389</v>
      </c>
      <c r="G86" s="16"/>
      <c r="H86" s="16"/>
      <c r="I86" s="16"/>
      <c r="J86" s="36">
        <f>(J162+J154)/J173</f>
        <v>0.9668141778699606</v>
      </c>
      <c r="K86" s="36">
        <f>(K162+K154)/K173</f>
        <v>1.1674023837232634</v>
      </c>
      <c r="L86" s="36">
        <f>(L162+L154)/L173</f>
        <v>1.0647039697319027</v>
      </c>
      <c r="M86" s="36">
        <f>(M162+M154)/M173</f>
        <v>1.0549653402044015</v>
      </c>
      <c r="N86" s="36">
        <f>(N162+N154)/N173</f>
        <v>1.0263632660187394</v>
      </c>
      <c r="W86" s="64"/>
    </row>
    <row r="87" spans="2:29" ht="18" x14ac:dyDescent="0.35">
      <c r="B87" t="s">
        <v>390</v>
      </c>
      <c r="G87" s="36">
        <f t="shared" ref="G87:N87" si="9">-G114/G117</f>
        <v>13.329787234042554</v>
      </c>
      <c r="H87" s="36">
        <f t="shared" si="9"/>
        <v>16.110822510822512</v>
      </c>
      <c r="I87" s="36">
        <f t="shared" si="9"/>
        <v>14.619694397283531</v>
      </c>
      <c r="J87" s="36">
        <f t="shared" si="9"/>
        <v>9.4021909233176846</v>
      </c>
      <c r="K87" s="36">
        <f t="shared" si="9"/>
        <v>11.578902953586498</v>
      </c>
      <c r="L87" s="36">
        <f t="shared" si="9"/>
        <v>8.5357723577235767</v>
      </c>
      <c r="M87" s="36">
        <f t="shared" si="9"/>
        <v>8.7010309278350508</v>
      </c>
      <c r="N87" s="36">
        <f t="shared" si="9"/>
        <v>6.0821484992101107</v>
      </c>
      <c r="W87" s="64"/>
      <c r="Z87" s="36">
        <f>-Z114/Z117</f>
        <v>3.6609112709832132</v>
      </c>
      <c r="AA87" s="36">
        <f>-AA114/AA117</f>
        <v>10.460940261576528</v>
      </c>
      <c r="AB87" s="36">
        <f>-AB114/AB117</f>
        <v>13.266534827510437</v>
      </c>
      <c r="AC87" s="36">
        <f>-AC114/AC117</f>
        <v>8.6794999007739637</v>
      </c>
    </row>
    <row r="88" spans="2:29" ht="18" x14ac:dyDescent="0.35">
      <c r="B88" t="s">
        <v>392</v>
      </c>
      <c r="J88"/>
      <c r="N88"/>
      <c r="W88" s="64"/>
      <c r="AB88" s="18">
        <v>41116</v>
      </c>
    </row>
    <row r="89" spans="2:29" ht="18" x14ac:dyDescent="0.35">
      <c r="B89" t="s">
        <v>398</v>
      </c>
      <c r="G89" s="16">
        <f t="shared" ref="G89:N89" si="10">-G211/G123</f>
        <v>3.741125068268706E-2</v>
      </c>
      <c r="H89" s="16">
        <f t="shared" si="10"/>
        <v>0.49302728453876138</v>
      </c>
      <c r="I89" s="16">
        <f t="shared" si="10"/>
        <v>0.49866310160427807</v>
      </c>
      <c r="J89" s="16">
        <f t="shared" si="10"/>
        <v>0.2813067150635209</v>
      </c>
      <c r="K89" s="16">
        <f t="shared" si="10"/>
        <v>3.2596209075244111E-2</v>
      </c>
      <c r="L89" s="16">
        <f t="shared" si="10"/>
        <v>0.44254835039817975</v>
      </c>
      <c r="M89" s="16">
        <f t="shared" si="10"/>
        <v>0.21693386773547094</v>
      </c>
      <c r="N89" s="16">
        <f t="shared" si="10"/>
        <v>0.28712871287128711</v>
      </c>
      <c r="W89" s="64"/>
      <c r="AB89" s="18"/>
    </row>
    <row r="90" spans="2:29" ht="18" x14ac:dyDescent="0.35">
      <c r="L90" s="18"/>
      <c r="M90" s="18"/>
      <c r="W90" s="64"/>
    </row>
    <row r="91" spans="2:29" ht="18" x14ac:dyDescent="0.35">
      <c r="L91" s="18"/>
      <c r="M91" s="18"/>
      <c r="W91" s="64"/>
    </row>
    <row r="92" spans="2:29" ht="18" x14ac:dyDescent="0.35">
      <c r="L92" s="18"/>
      <c r="M92" s="18"/>
      <c r="W92" s="64"/>
    </row>
    <row r="93" spans="2:29" ht="18" x14ac:dyDescent="0.35">
      <c r="L93" s="18"/>
      <c r="M93" s="18"/>
      <c r="W93" s="64"/>
    </row>
    <row r="94" spans="2:29" ht="18" x14ac:dyDescent="0.35">
      <c r="L94" s="18"/>
      <c r="M94" s="18"/>
      <c r="W94" s="64"/>
    </row>
    <row r="95" spans="2:29" ht="18" x14ac:dyDescent="0.35">
      <c r="L95" s="18"/>
      <c r="M95" s="18"/>
      <c r="W95" s="64"/>
    </row>
    <row r="96" spans="2:29" ht="18" x14ac:dyDescent="0.35">
      <c r="L96" s="18"/>
      <c r="M96" s="18"/>
      <c r="W96" s="64"/>
    </row>
    <row r="97" spans="2:30" ht="18" x14ac:dyDescent="0.35">
      <c r="W97" s="64"/>
    </row>
    <row r="98" spans="2:30" s="27" customFormat="1" ht="18" x14ac:dyDescent="0.35">
      <c r="J98" s="28"/>
      <c r="N98" s="28"/>
      <c r="W98" s="64"/>
    </row>
    <row r="99" spans="2:30" ht="18" x14ac:dyDescent="0.35">
      <c r="W99" s="64"/>
    </row>
    <row r="100" spans="2:30" ht="18" x14ac:dyDescent="0.35">
      <c r="W100" s="64"/>
    </row>
    <row r="101" spans="2:30" ht="18" x14ac:dyDescent="0.35">
      <c r="D101" t="s">
        <v>239</v>
      </c>
      <c r="G101" s="18">
        <v>16614</v>
      </c>
      <c r="H101" s="18">
        <v>22185</v>
      </c>
      <c r="I101" s="18">
        <v>22163</v>
      </c>
      <c r="J101" s="18">
        <v>22689</v>
      </c>
      <c r="K101" s="18">
        <v>20264</v>
      </c>
      <c r="L101" s="18">
        <v>17211</v>
      </c>
      <c r="M101" s="18">
        <v>17726</v>
      </c>
      <c r="N101" s="18">
        <v>16544</v>
      </c>
      <c r="W101" s="64"/>
      <c r="Z101" s="19">
        <v>24688</v>
      </c>
      <c r="AA101" s="19">
        <v>45671</v>
      </c>
      <c r="AB101" s="19">
        <f>SUM(G101:J101)</f>
        <v>83651</v>
      </c>
      <c r="AC101" s="19">
        <f>SUM(K101:N101)</f>
        <v>71745</v>
      </c>
    </row>
    <row r="102" spans="2:30" ht="18" x14ac:dyDescent="0.35">
      <c r="D102" t="s">
        <v>240</v>
      </c>
      <c r="G102" s="18">
        <v>15859</v>
      </c>
      <c r="H102" s="18">
        <v>21700</v>
      </c>
      <c r="I102" s="18">
        <v>21275</v>
      </c>
      <c r="J102" s="18">
        <v>16989</v>
      </c>
      <c r="K102" s="18">
        <v>18590</v>
      </c>
      <c r="L102" s="18">
        <v>17089</v>
      </c>
      <c r="M102" s="18">
        <v>17404</v>
      </c>
      <c r="N102" s="18">
        <v>18250</v>
      </c>
      <c r="W102" s="64"/>
      <c r="Z102" s="19">
        <v>25339</v>
      </c>
      <c r="AA102" s="19">
        <v>46073</v>
      </c>
      <c r="AB102" s="19">
        <f>SUM(G102:J102)</f>
        <v>75823</v>
      </c>
      <c r="AC102" s="19">
        <f>SUM(K102:N102)</f>
        <v>71333</v>
      </c>
    </row>
    <row r="103" spans="2:30" s="5" customFormat="1" ht="18" x14ac:dyDescent="0.35">
      <c r="B103" s="5" t="s">
        <v>20</v>
      </c>
      <c r="F103"/>
      <c r="G103" s="20">
        <f t="shared" ref="G103:N103" si="11">SUM(G101:G102)</f>
        <v>32473</v>
      </c>
      <c r="H103" s="20">
        <f t="shared" si="11"/>
        <v>43885</v>
      </c>
      <c r="I103" s="20">
        <f t="shared" si="11"/>
        <v>43438</v>
      </c>
      <c r="J103" s="20">
        <f t="shared" si="11"/>
        <v>39678</v>
      </c>
      <c r="K103" s="20">
        <f t="shared" si="11"/>
        <v>38854</v>
      </c>
      <c r="L103" s="20">
        <f t="shared" si="11"/>
        <v>34300</v>
      </c>
      <c r="M103" s="20">
        <f t="shared" si="11"/>
        <v>35130</v>
      </c>
      <c r="N103" s="20">
        <f t="shared" si="11"/>
        <v>34794</v>
      </c>
      <c r="W103" s="64"/>
      <c r="Z103" s="20">
        <f>SUM(Z101:Z102)</f>
        <v>50027</v>
      </c>
      <c r="AA103" s="20">
        <f>SUM(AA101:AA102)</f>
        <v>91744</v>
      </c>
      <c r="AB103" s="20">
        <f>SUM(AB101:AB102)</f>
        <v>159474</v>
      </c>
      <c r="AC103" s="20">
        <f>SUM(AC101:AC102)</f>
        <v>143078</v>
      </c>
      <c r="AD103" s="20">
        <f>AC103*1.05</f>
        <v>150231.9</v>
      </c>
    </row>
    <row r="104" spans="2:30" s="5" customFormat="1" ht="18" x14ac:dyDescent="0.35">
      <c r="F104"/>
      <c r="G104" s="20"/>
      <c r="H104" s="20"/>
      <c r="I104" s="20"/>
      <c r="J104" s="20"/>
      <c r="K104" s="20"/>
      <c r="L104" s="20"/>
      <c r="M104" s="20"/>
      <c r="N104" s="20"/>
      <c r="W104" s="64"/>
      <c r="Z104" s="20"/>
      <c r="AA104" s="41">
        <f>AA103/Z103-1</f>
        <v>0.83388969956223646</v>
      </c>
      <c r="AB104" s="41">
        <f t="shared" ref="AB104:AC104" si="12">AB103/AA103-1</f>
        <v>0.73824991280083707</v>
      </c>
      <c r="AC104" s="41">
        <f t="shared" si="12"/>
        <v>-0.10281299773003749</v>
      </c>
    </row>
    <row r="105" spans="2:30" ht="18" x14ac:dyDescent="0.35">
      <c r="D105" t="s">
        <v>223</v>
      </c>
      <c r="G105" s="18">
        <v>2579</v>
      </c>
      <c r="H105" s="18">
        <v>2725</v>
      </c>
      <c r="I105" s="18">
        <v>3056</v>
      </c>
      <c r="J105" s="18">
        <v>3049</v>
      </c>
      <c r="K105" s="18">
        <v>3009</v>
      </c>
      <c r="L105" s="18">
        <v>3239</v>
      </c>
      <c r="M105" s="18">
        <v>3417</v>
      </c>
      <c r="N105" s="18">
        <v>3540</v>
      </c>
      <c r="W105" s="64"/>
      <c r="Z105" s="19">
        <v>8985</v>
      </c>
      <c r="AA105" s="19">
        <v>9599</v>
      </c>
      <c r="AB105" s="19">
        <f>SUM(G105:J105)</f>
        <v>11409</v>
      </c>
      <c r="AC105" s="19">
        <f>SUM(K105:N105)</f>
        <v>13205</v>
      </c>
    </row>
    <row r="106" spans="2:30" ht="18" x14ac:dyDescent="0.35">
      <c r="D106" t="s">
        <v>224</v>
      </c>
      <c r="G106" s="18">
        <v>12065</v>
      </c>
      <c r="H106" s="18">
        <v>16343</v>
      </c>
      <c r="I106" s="18">
        <v>16982</v>
      </c>
      <c r="J106" s="18">
        <v>16015</v>
      </c>
      <c r="K106" s="18">
        <v>15348</v>
      </c>
      <c r="L106" s="18">
        <v>13718</v>
      </c>
      <c r="M106" s="18">
        <v>12617</v>
      </c>
      <c r="N106" s="18">
        <v>14224</v>
      </c>
      <c r="W106" s="64"/>
      <c r="Z106" s="19">
        <v>19840</v>
      </c>
      <c r="AA106" s="19">
        <v>34678</v>
      </c>
      <c r="AB106" s="19">
        <f>SUM(G106:J106)</f>
        <v>61405</v>
      </c>
      <c r="AC106" s="19">
        <f>SUM(K106:N106)</f>
        <v>55907</v>
      </c>
    </row>
    <row r="107" spans="2:30" ht="18" x14ac:dyDescent="0.35">
      <c r="D107" t="s">
        <v>225</v>
      </c>
      <c r="G107" s="18">
        <v>3294</v>
      </c>
      <c r="H107" s="18">
        <v>4010</v>
      </c>
      <c r="I107" s="18">
        <v>4397</v>
      </c>
      <c r="J107" s="18">
        <v>4943</v>
      </c>
      <c r="K107" s="18">
        <v>4422</v>
      </c>
      <c r="L107" s="18">
        <v>4530</v>
      </c>
      <c r="M107" s="18">
        <v>4571</v>
      </c>
      <c r="N107" s="18">
        <v>5543</v>
      </c>
      <c r="W107" s="64"/>
      <c r="Z107" s="19">
        <v>8728</v>
      </c>
      <c r="AA107" s="19">
        <v>11305</v>
      </c>
      <c r="AB107" s="19">
        <f>SUM(G107:J107)</f>
        <v>16644</v>
      </c>
      <c r="AC107" s="19">
        <f>SUM(K107:N107)</f>
        <v>19066</v>
      </c>
    </row>
    <row r="108" spans="2:30" ht="18" x14ac:dyDescent="0.35">
      <c r="B108" t="s">
        <v>226</v>
      </c>
      <c r="G108" s="18">
        <f t="shared" ref="G108:N108" si="13">SUM(G105:G107)</f>
        <v>17938</v>
      </c>
      <c r="H108" s="18">
        <f t="shared" si="13"/>
        <v>23078</v>
      </c>
      <c r="I108" s="18">
        <f t="shared" si="13"/>
        <v>24435</v>
      </c>
      <c r="J108" s="18">
        <f t="shared" si="13"/>
        <v>24007</v>
      </c>
      <c r="K108" s="18">
        <f t="shared" si="13"/>
        <v>22779</v>
      </c>
      <c r="L108" s="18">
        <f t="shared" si="13"/>
        <v>21487</v>
      </c>
      <c r="M108" s="18">
        <f t="shared" si="13"/>
        <v>20605</v>
      </c>
      <c r="N108" s="18">
        <f t="shared" si="13"/>
        <v>23307</v>
      </c>
      <c r="W108" s="64"/>
      <c r="Z108" s="19">
        <f>SUM(Z105:Z107)</f>
        <v>37553</v>
      </c>
      <c r="AA108" s="19">
        <f>SUM(AA105:AA107)</f>
        <v>55582</v>
      </c>
      <c r="AB108" s="19">
        <f>SUM(AB105:AB107)</f>
        <v>89458</v>
      </c>
      <c r="AC108" s="19">
        <f>SUM(AC105:AC107)</f>
        <v>88178</v>
      </c>
    </row>
    <row r="109" spans="2:30" s="5" customFormat="1" ht="18" x14ac:dyDescent="0.35">
      <c r="B109" s="5" t="s">
        <v>227</v>
      </c>
      <c r="F109"/>
      <c r="G109" s="20">
        <f t="shared" ref="G109:N109" si="14">G103-G108</f>
        <v>14535</v>
      </c>
      <c r="H109" s="20">
        <f t="shared" si="14"/>
        <v>20807</v>
      </c>
      <c r="I109" s="20">
        <f t="shared" si="14"/>
        <v>19003</v>
      </c>
      <c r="J109" s="20">
        <f t="shared" si="14"/>
        <v>15671</v>
      </c>
      <c r="K109" s="20">
        <f t="shared" si="14"/>
        <v>16075</v>
      </c>
      <c r="L109" s="20">
        <f t="shared" si="14"/>
        <v>12813</v>
      </c>
      <c r="M109" s="20">
        <f t="shared" si="14"/>
        <v>14525</v>
      </c>
      <c r="N109" s="20">
        <f t="shared" si="14"/>
        <v>11487</v>
      </c>
      <c r="W109" s="64"/>
      <c r="Z109" s="20">
        <f>Z103-Z108</f>
        <v>12474</v>
      </c>
      <c r="AA109" s="20">
        <f>AA103-AA108</f>
        <v>36162</v>
      </c>
      <c r="AB109" s="20">
        <f>AB103-AB108</f>
        <v>70016</v>
      </c>
      <c r="AC109" s="20">
        <f>AC103-AC108</f>
        <v>54900</v>
      </c>
    </row>
    <row r="110" spans="2:30" s="5" customFormat="1" ht="18" x14ac:dyDescent="0.35">
      <c r="F110"/>
      <c r="G110" s="20"/>
      <c r="H110" s="20"/>
      <c r="I110" s="20"/>
      <c r="J110" s="20"/>
      <c r="K110" s="20"/>
      <c r="L110" s="20"/>
      <c r="M110" s="20"/>
      <c r="N110" s="20"/>
      <c r="W110" s="64"/>
      <c r="Z110" s="20"/>
      <c r="AA110" s="41">
        <f>AA109/Z109-1</f>
        <v>1.8989898989898988</v>
      </c>
      <c r="AB110" s="41">
        <f t="shared" ref="AB110" si="15">AB109/AA109-1</f>
        <v>0.93617609645484201</v>
      </c>
      <c r="AC110" s="41">
        <f t="shared" ref="AC110" si="16">AC109/AB109-1</f>
        <v>-0.21589351005484458</v>
      </c>
    </row>
    <row r="111" spans="2:30" ht="18" x14ac:dyDescent="0.35">
      <c r="D111" t="s">
        <v>241</v>
      </c>
      <c r="G111" s="18">
        <v>1908</v>
      </c>
      <c r="H111" s="18">
        <v>1752</v>
      </c>
      <c r="I111" s="18">
        <v>1681</v>
      </c>
      <c r="J111" s="18">
        <v>2780</v>
      </c>
      <c r="K111" s="18">
        <v>2105</v>
      </c>
      <c r="L111" s="18">
        <v>2065</v>
      </c>
      <c r="M111" s="18">
        <v>1904</v>
      </c>
      <c r="N111" s="18">
        <v>3001</v>
      </c>
      <c r="W111" s="64"/>
      <c r="Z111" s="19">
        <v>4152</v>
      </c>
      <c r="AA111" s="19">
        <v>5608</v>
      </c>
      <c r="AB111" s="19">
        <f>SUM(G111:J111)</f>
        <v>8121</v>
      </c>
      <c r="AC111" s="19">
        <f>SUM(K111:N111)</f>
        <v>9075</v>
      </c>
    </row>
    <row r="112" spans="2:30" ht="18" x14ac:dyDescent="0.35">
      <c r="D112" t="s">
        <v>242</v>
      </c>
      <c r="G112" s="18">
        <v>97</v>
      </c>
      <c r="H112" s="18">
        <v>447</v>
      </c>
      <c r="I112" s="18">
        <v>100</v>
      </c>
      <c r="J112" s="18">
        <v>875</v>
      </c>
      <c r="K112" s="18">
        <v>249</v>
      </c>
      <c r="L112" s="18">
        <v>249</v>
      </c>
      <c r="M112" s="18">
        <v>805</v>
      </c>
      <c r="N112" s="18">
        <v>786</v>
      </c>
      <c r="W112" s="64"/>
      <c r="Z112" s="19">
        <v>689</v>
      </c>
      <c r="AA112" s="19">
        <v>960</v>
      </c>
      <c r="AB112" s="19">
        <f>SUM(G112:J112)</f>
        <v>1519</v>
      </c>
      <c r="AC112" s="19">
        <f>SUM(K112:N112)</f>
        <v>2089</v>
      </c>
    </row>
    <row r="113" spans="2:29" ht="18" x14ac:dyDescent="0.35">
      <c r="C113" t="s">
        <v>228</v>
      </c>
      <c r="G113" s="18">
        <f t="shared" ref="G113:N113" si="17">SUM(G111:G112)</f>
        <v>2005</v>
      </c>
      <c r="H113" s="18">
        <f t="shared" si="17"/>
        <v>2199</v>
      </c>
      <c r="I113" s="18">
        <f t="shared" si="17"/>
        <v>1781</v>
      </c>
      <c r="J113" s="18">
        <f t="shared" si="17"/>
        <v>3655</v>
      </c>
      <c r="K113" s="18">
        <f t="shared" si="17"/>
        <v>2354</v>
      </c>
      <c r="L113" s="18">
        <f t="shared" si="17"/>
        <v>2314</v>
      </c>
      <c r="M113" s="18">
        <f t="shared" si="17"/>
        <v>2709</v>
      </c>
      <c r="N113" s="18">
        <f t="shared" si="17"/>
        <v>3787</v>
      </c>
      <c r="W113" s="64"/>
      <c r="Z113" s="19">
        <f>SUM(Z111:Z112)</f>
        <v>4841</v>
      </c>
      <c r="AA113" s="19">
        <f>SUM(AA111:AA112)</f>
        <v>6568</v>
      </c>
      <c r="AB113" s="19">
        <f>SUM(AB111:AB112)</f>
        <v>9640</v>
      </c>
      <c r="AC113" s="19">
        <f>SUM(AC111:AC112)</f>
        <v>11164</v>
      </c>
    </row>
    <row r="114" spans="2:29" s="5" customFormat="1" ht="18" x14ac:dyDescent="0.35">
      <c r="B114" s="5" t="s">
        <v>229</v>
      </c>
      <c r="F114"/>
      <c r="G114" s="20">
        <f t="shared" ref="G114:N114" si="18">G109-G113</f>
        <v>12530</v>
      </c>
      <c r="H114" s="20">
        <f t="shared" si="18"/>
        <v>18608</v>
      </c>
      <c r="I114" s="20">
        <f t="shared" si="18"/>
        <v>17222</v>
      </c>
      <c r="J114" s="20">
        <f t="shared" si="18"/>
        <v>12016</v>
      </c>
      <c r="K114" s="20">
        <f t="shared" si="18"/>
        <v>13721</v>
      </c>
      <c r="L114" s="20">
        <f t="shared" si="18"/>
        <v>10499</v>
      </c>
      <c r="M114" s="20">
        <f t="shared" si="18"/>
        <v>11816</v>
      </c>
      <c r="N114" s="20">
        <f t="shared" si="18"/>
        <v>7700</v>
      </c>
      <c r="W114" s="64"/>
      <c r="Z114" s="20">
        <f>Z109-Z113</f>
        <v>7633</v>
      </c>
      <c r="AA114" s="20">
        <f>AA109-AA113</f>
        <v>29594</v>
      </c>
      <c r="AB114" s="20">
        <f>AB109-AB113</f>
        <v>60376</v>
      </c>
      <c r="AC114" s="20">
        <f>AC109-AC113</f>
        <v>43736</v>
      </c>
    </row>
    <row r="115" spans="2:29" s="38" customFormat="1" ht="18" x14ac:dyDescent="0.35">
      <c r="F115" s="39"/>
      <c r="G115" s="40"/>
      <c r="H115" s="40"/>
      <c r="I115" s="40"/>
      <c r="J115" s="40"/>
      <c r="K115" s="40"/>
      <c r="L115" s="40"/>
      <c r="M115" s="40"/>
      <c r="N115" s="40"/>
      <c r="W115" s="64"/>
      <c r="Z115" s="41"/>
      <c r="AA115" s="41">
        <f>AA114/Z114-1</f>
        <v>2.8771125376654001</v>
      </c>
      <c r="AB115" s="41">
        <f t="shared" ref="AB115:AC115" si="19">AB114/AA114-1</f>
        <v>1.0401432722849226</v>
      </c>
      <c r="AC115" s="41">
        <f t="shared" si="19"/>
        <v>-0.27560620113952561</v>
      </c>
    </row>
    <row r="116" spans="2:29" ht="18" x14ac:dyDescent="0.35">
      <c r="D116" t="s">
        <v>243</v>
      </c>
      <c r="G116" s="18">
        <v>47</v>
      </c>
      <c r="H116" s="18">
        <v>-186</v>
      </c>
      <c r="I116" s="18">
        <v>-239</v>
      </c>
      <c r="J116" s="18">
        <v>253</v>
      </c>
      <c r="K116" s="18">
        <v>248</v>
      </c>
      <c r="L116" s="18">
        <v>299</v>
      </c>
      <c r="M116" s="18">
        <v>1259</v>
      </c>
      <c r="N116" s="18">
        <v>592</v>
      </c>
      <c r="W116" s="64"/>
      <c r="Z116" s="19">
        <v>347</v>
      </c>
      <c r="AA116" s="19">
        <v>330</v>
      </c>
      <c r="AB116" s="19">
        <f>SUM(G116:J116)</f>
        <v>-125</v>
      </c>
      <c r="AC116" s="19">
        <f>SUM(K116:N116)</f>
        <v>2398</v>
      </c>
    </row>
    <row r="117" spans="2:29" ht="18" x14ac:dyDescent="0.35">
      <c r="D117" t="s">
        <v>244</v>
      </c>
      <c r="G117" s="18">
        <v>-940</v>
      </c>
      <c r="H117" s="18">
        <v>-1155</v>
      </c>
      <c r="I117" s="18">
        <v>-1178</v>
      </c>
      <c r="J117" s="18">
        <v>-1278</v>
      </c>
      <c r="K117" s="18">
        <v>-1185</v>
      </c>
      <c r="L117" s="18">
        <v>-1230</v>
      </c>
      <c r="M117" s="18">
        <v>-1358</v>
      </c>
      <c r="N117" s="18">
        <v>-1266</v>
      </c>
      <c r="W117" s="64"/>
      <c r="Z117" s="19">
        <v>-2085</v>
      </c>
      <c r="AA117" s="19">
        <v>-2829</v>
      </c>
      <c r="AB117" s="19">
        <f>SUM(G117:J117)</f>
        <v>-4551</v>
      </c>
      <c r="AC117" s="19">
        <f>SUM(K117:N117)</f>
        <v>-5039</v>
      </c>
    </row>
    <row r="118" spans="2:29" ht="18" x14ac:dyDescent="0.35">
      <c r="D118" t="s">
        <v>230</v>
      </c>
      <c r="G118" s="18">
        <v>-631</v>
      </c>
      <c r="H118" s="18">
        <v>-650</v>
      </c>
      <c r="I118" s="18">
        <v>-436</v>
      </c>
      <c r="J118" s="18">
        <v>-444</v>
      </c>
      <c r="K118" s="18">
        <v>-569</v>
      </c>
      <c r="L118" s="18">
        <v>-1113</v>
      </c>
      <c r="M118" s="18">
        <v>-531</v>
      </c>
      <c r="N118" s="18">
        <v>-812</v>
      </c>
      <c r="W118" s="64"/>
      <c r="Z118" s="19">
        <v>-743</v>
      </c>
      <c r="AA118" s="19">
        <v>-1199</v>
      </c>
      <c r="AB118" s="19">
        <f>SUM(G118:J118)</f>
        <v>-2161</v>
      </c>
      <c r="AC118" s="19">
        <f>SUM(K118:N118)</f>
        <v>-3025</v>
      </c>
    </row>
    <row r="119" spans="2:29" ht="18" x14ac:dyDescent="0.35">
      <c r="C119" t="s">
        <v>245</v>
      </c>
      <c r="G119" s="18">
        <f t="shared" ref="G119:N119" si="20">SUM(G116:G118)</f>
        <v>-1524</v>
      </c>
      <c r="H119" s="18">
        <f t="shared" si="20"/>
        <v>-1991</v>
      </c>
      <c r="I119" s="18">
        <f t="shared" si="20"/>
        <v>-1853</v>
      </c>
      <c r="J119" s="18">
        <f t="shared" si="20"/>
        <v>-1469</v>
      </c>
      <c r="K119" s="18">
        <f t="shared" si="20"/>
        <v>-1506</v>
      </c>
      <c r="L119" s="18">
        <f t="shared" si="20"/>
        <v>-2044</v>
      </c>
      <c r="M119" s="18">
        <f t="shared" si="20"/>
        <v>-630</v>
      </c>
      <c r="N119" s="18">
        <f t="shared" si="20"/>
        <v>-1486</v>
      </c>
      <c r="W119" s="64"/>
      <c r="Z119" s="18">
        <f>SUM(Z116:Z118)</f>
        <v>-2481</v>
      </c>
      <c r="AA119" s="18">
        <f>SUM(AA116:AA118)</f>
        <v>-3698</v>
      </c>
      <c r="AB119" s="18">
        <f>SUM(AB116:AB118)</f>
        <v>-6837</v>
      </c>
      <c r="AC119" s="18">
        <f>SUM(AC116:AC118)</f>
        <v>-5666</v>
      </c>
    </row>
    <row r="120" spans="2:29" ht="18" x14ac:dyDescent="0.35">
      <c r="C120" t="s">
        <v>231</v>
      </c>
      <c r="G120" s="18">
        <v>202</v>
      </c>
      <c r="H120" s="18">
        <v>237</v>
      </c>
      <c r="I120" s="18">
        <v>218</v>
      </c>
      <c r="J120" s="18">
        <v>112</v>
      </c>
      <c r="K120" s="18">
        <v>342</v>
      </c>
      <c r="L120" s="18">
        <v>155</v>
      </c>
      <c r="M120" s="18">
        <v>109</v>
      </c>
      <c r="N120" s="18">
        <v>199</v>
      </c>
      <c r="W120" s="64"/>
      <c r="Z120" s="19">
        <v>88</v>
      </c>
      <c r="AA120" s="19">
        <v>426</v>
      </c>
      <c r="AB120" s="19">
        <f>SUM(G120:J120)</f>
        <v>769</v>
      </c>
      <c r="AC120" s="19">
        <f>SUM(K120:N120)</f>
        <v>805</v>
      </c>
    </row>
    <row r="121" spans="2:29" ht="18" x14ac:dyDescent="0.35">
      <c r="B121" t="s">
        <v>232</v>
      </c>
      <c r="G121" s="18">
        <f t="shared" ref="G121:N121" si="21">G114+G119+G120</f>
        <v>11208</v>
      </c>
      <c r="H121" s="18">
        <f t="shared" si="21"/>
        <v>16854</v>
      </c>
      <c r="I121" s="18">
        <f t="shared" si="21"/>
        <v>15587</v>
      </c>
      <c r="J121" s="18">
        <f t="shared" si="21"/>
        <v>10659</v>
      </c>
      <c r="K121" s="18">
        <f t="shared" si="21"/>
        <v>12557</v>
      </c>
      <c r="L121" s="18">
        <f t="shared" si="21"/>
        <v>8610</v>
      </c>
      <c r="M121" s="18">
        <f t="shared" si="21"/>
        <v>11295</v>
      </c>
      <c r="N121" s="18">
        <f t="shared" si="21"/>
        <v>6413</v>
      </c>
      <c r="W121" s="64"/>
      <c r="Z121" s="18">
        <f>Z114+Z119+Z120</f>
        <v>5240</v>
      </c>
      <c r="AA121" s="18">
        <f>AA114+AA119+AA120</f>
        <v>26322</v>
      </c>
      <c r="AB121" s="18">
        <f>AB114+AB119+AB120</f>
        <v>54308</v>
      </c>
      <c r="AC121" s="18">
        <f>AC114+AC119+AC120</f>
        <v>38875</v>
      </c>
    </row>
    <row r="122" spans="2:29" ht="18" x14ac:dyDescent="0.35">
      <c r="C122" t="s">
        <v>233</v>
      </c>
      <c r="G122" s="18">
        <v>-3884</v>
      </c>
      <c r="H122" s="18">
        <v>-5309</v>
      </c>
      <c r="I122" s="18">
        <v>-5115</v>
      </c>
      <c r="J122" s="18">
        <v>-2945</v>
      </c>
      <c r="K122" s="18">
        <v>-5593</v>
      </c>
      <c r="L122" s="18">
        <v>-3336</v>
      </c>
      <c r="M122" s="18">
        <v>-5307</v>
      </c>
      <c r="N122" s="18">
        <v>-454</v>
      </c>
      <c r="W122" s="64"/>
      <c r="Z122" s="19">
        <v>-1868</v>
      </c>
      <c r="AA122" s="19">
        <v>-7598</v>
      </c>
      <c r="AB122" s="19">
        <f>SUM(G122:J122)</f>
        <v>-17253</v>
      </c>
      <c r="AC122" s="19">
        <f>SUM(K122:N122)</f>
        <v>-14690</v>
      </c>
    </row>
    <row r="123" spans="2:29" ht="18" x14ac:dyDescent="0.35">
      <c r="B123" t="s">
        <v>21</v>
      </c>
      <c r="G123" s="18">
        <f t="shared" ref="G123:N123" si="22">G121+G122</f>
        <v>7324</v>
      </c>
      <c r="H123" s="18">
        <f t="shared" si="22"/>
        <v>11545</v>
      </c>
      <c r="I123" s="18">
        <f t="shared" si="22"/>
        <v>10472</v>
      </c>
      <c r="J123" s="18">
        <f t="shared" si="22"/>
        <v>7714</v>
      </c>
      <c r="K123" s="18">
        <f t="shared" si="22"/>
        <v>6964</v>
      </c>
      <c r="L123" s="18">
        <f t="shared" si="22"/>
        <v>5274</v>
      </c>
      <c r="M123" s="18">
        <f t="shared" si="22"/>
        <v>5988</v>
      </c>
      <c r="N123" s="18">
        <f t="shared" si="22"/>
        <v>5959</v>
      </c>
      <c r="W123" s="64"/>
      <c r="Z123" s="18">
        <f>Z121+Z122</f>
        <v>3372</v>
      </c>
      <c r="AA123" s="18">
        <f>AA121+AA122</f>
        <v>18724</v>
      </c>
      <c r="AB123" s="18">
        <f>AB121+AB122</f>
        <v>37055</v>
      </c>
      <c r="AC123" s="18">
        <f>AC121+AC122</f>
        <v>24185</v>
      </c>
    </row>
    <row r="124" spans="2:29" ht="18" x14ac:dyDescent="0.35">
      <c r="C124" t="s">
        <v>234</v>
      </c>
      <c r="G124" s="18">
        <v>-751</v>
      </c>
      <c r="H124" s="18">
        <v>-1075</v>
      </c>
      <c r="I124" s="18">
        <v>-959</v>
      </c>
      <c r="J124" s="18">
        <v>-844</v>
      </c>
      <c r="K124" s="18">
        <v>-1304</v>
      </c>
      <c r="L124" s="18">
        <v>-1187</v>
      </c>
      <c r="M124" s="18">
        <v>-902</v>
      </c>
      <c r="N124" s="18">
        <v>-851</v>
      </c>
      <c r="W124" s="64"/>
      <c r="Z124" s="19">
        <v>-1154</v>
      </c>
      <c r="AA124" s="19">
        <v>-2031</v>
      </c>
      <c r="AB124" s="19">
        <f>SUM(G124:J124)</f>
        <v>-3629</v>
      </c>
      <c r="AC124" s="19">
        <f>SUM(K124:N124)</f>
        <v>-4244</v>
      </c>
    </row>
    <row r="125" spans="2:29" ht="18" x14ac:dyDescent="0.35">
      <c r="B125" t="s">
        <v>235</v>
      </c>
      <c r="G125" s="18">
        <f t="shared" ref="G125:N125" si="23">G123+G124</f>
        <v>6573</v>
      </c>
      <c r="H125" s="18">
        <f t="shared" si="23"/>
        <v>10470</v>
      </c>
      <c r="I125" s="18">
        <f t="shared" si="23"/>
        <v>9513</v>
      </c>
      <c r="J125" s="18">
        <f t="shared" si="23"/>
        <v>6870</v>
      </c>
      <c r="K125" s="18">
        <f t="shared" si="23"/>
        <v>5660</v>
      </c>
      <c r="L125" s="18">
        <f t="shared" si="23"/>
        <v>4087</v>
      </c>
      <c r="M125" s="18">
        <f t="shared" si="23"/>
        <v>5086</v>
      </c>
      <c r="N125" s="18">
        <f t="shared" si="23"/>
        <v>5108</v>
      </c>
      <c r="W125" s="64"/>
      <c r="Z125" s="18">
        <f>Z123+Z124</f>
        <v>2218</v>
      </c>
      <c r="AA125" s="18">
        <f>AA123+AA124</f>
        <v>16693</v>
      </c>
      <c r="AB125" s="18">
        <f>AB123+AB124</f>
        <v>33426</v>
      </c>
      <c r="AC125" s="18">
        <f>AC123+AC124</f>
        <v>19941</v>
      </c>
    </row>
    <row r="126" spans="2:29" ht="18" x14ac:dyDescent="0.35">
      <c r="C126" t="s">
        <v>236</v>
      </c>
      <c r="G126" s="18"/>
      <c r="H126" s="18"/>
      <c r="I126" s="18"/>
      <c r="J126" s="18">
        <v>-282</v>
      </c>
      <c r="K126" s="18"/>
      <c r="L126" s="18"/>
      <c r="M126" s="18"/>
      <c r="N126" s="18">
        <v>-2087</v>
      </c>
      <c r="W126" s="64"/>
      <c r="Z126" s="19">
        <v>-621</v>
      </c>
      <c r="AA126" s="19">
        <v>-33</v>
      </c>
      <c r="AB126" s="19">
        <v>-288</v>
      </c>
      <c r="AC126" s="19">
        <f>SUM(K126:N126)</f>
        <v>-2087</v>
      </c>
    </row>
    <row r="127" spans="2:29" ht="18" x14ac:dyDescent="0.35">
      <c r="C127" t="s">
        <v>237</v>
      </c>
      <c r="G127" s="18"/>
      <c r="H127" s="18"/>
      <c r="I127" s="18"/>
      <c r="J127" s="18">
        <v>263</v>
      </c>
      <c r="K127" s="18"/>
      <c r="L127" s="18"/>
      <c r="M127" s="18"/>
      <c r="N127" s="18">
        <v>1207</v>
      </c>
      <c r="W127" s="64"/>
      <c r="Z127" s="19">
        <v>91</v>
      </c>
      <c r="AA127" s="19">
        <v>35</v>
      </c>
      <c r="AB127" s="19">
        <v>264</v>
      </c>
      <c r="AC127" s="19">
        <f>SUM(K127:N127)</f>
        <v>1207</v>
      </c>
    </row>
    <row r="128" spans="2:29" s="5" customFormat="1" ht="18" x14ac:dyDescent="0.35">
      <c r="B128" s="5" t="s">
        <v>277</v>
      </c>
      <c r="F128"/>
      <c r="G128" s="20">
        <f t="shared" ref="G128:N128" si="24">G125+G126+G127</f>
        <v>6573</v>
      </c>
      <c r="H128" s="20">
        <f t="shared" si="24"/>
        <v>10470</v>
      </c>
      <c r="I128" s="20">
        <f t="shared" si="24"/>
        <v>9513</v>
      </c>
      <c r="J128" s="20">
        <f t="shared" si="24"/>
        <v>6851</v>
      </c>
      <c r="K128" s="20">
        <f t="shared" si="24"/>
        <v>5660</v>
      </c>
      <c r="L128" s="20">
        <f t="shared" si="24"/>
        <v>4087</v>
      </c>
      <c r="M128" s="20">
        <f t="shared" si="24"/>
        <v>5086</v>
      </c>
      <c r="N128" s="20">
        <f t="shared" si="24"/>
        <v>4228</v>
      </c>
      <c r="W128" s="64"/>
      <c r="Z128" s="20">
        <f>Z125+Z126+Z127</f>
        <v>1688</v>
      </c>
      <c r="AA128" s="20">
        <f>AA125+AA126+AA127</f>
        <v>16695</v>
      </c>
      <c r="AB128" s="20">
        <f>AB125+AB126+AB127</f>
        <v>33402</v>
      </c>
      <c r="AC128" s="20">
        <f>AC125+AC126+AC127</f>
        <v>19061</v>
      </c>
    </row>
    <row r="129" spans="2:29" ht="18" x14ac:dyDescent="0.35">
      <c r="W129" s="64"/>
    </row>
    <row r="130" spans="2:29" s="27" customFormat="1" ht="18" x14ac:dyDescent="0.35">
      <c r="W130" s="64"/>
    </row>
    <row r="131" spans="2:29" ht="18" x14ac:dyDescent="0.35">
      <c r="W131" s="64"/>
    </row>
    <row r="132" spans="2:29" ht="18" x14ac:dyDescent="0.35">
      <c r="W132" s="64"/>
    </row>
    <row r="133" spans="2:29" ht="18" x14ac:dyDescent="0.35">
      <c r="C133" t="s">
        <v>13</v>
      </c>
      <c r="J133" s="18">
        <v>15401</v>
      </c>
      <c r="K133" s="18">
        <v>15497</v>
      </c>
      <c r="L133" s="18">
        <v>11325</v>
      </c>
      <c r="M133" s="18">
        <v>12071</v>
      </c>
      <c r="N133" s="18">
        <v>12336</v>
      </c>
      <c r="W133" s="64"/>
      <c r="AB133" s="19">
        <f>J133</f>
        <v>15401</v>
      </c>
      <c r="AC133" s="19">
        <f>N133</f>
        <v>12336</v>
      </c>
    </row>
    <row r="134" spans="2:29" ht="18" x14ac:dyDescent="0.35">
      <c r="C134" t="s">
        <v>247</v>
      </c>
      <c r="J134" s="18">
        <v>39225</v>
      </c>
      <c r="K134" s="18">
        <v>47654</v>
      </c>
      <c r="L134" s="18">
        <v>42800</v>
      </c>
      <c r="M134" s="18">
        <v>37581</v>
      </c>
      <c r="N134" s="18">
        <v>33311</v>
      </c>
      <c r="W134" s="64"/>
      <c r="AB134" s="19">
        <f t="shared" ref="AB134:AB174" si="25">J134</f>
        <v>39225</v>
      </c>
      <c r="AC134" s="19">
        <f t="shared" ref="AC134:AC174" si="26">N134</f>
        <v>33311</v>
      </c>
    </row>
    <row r="135" spans="2:29" ht="18" x14ac:dyDescent="0.35">
      <c r="C135" t="s">
        <v>22</v>
      </c>
      <c r="J135" s="18">
        <v>11880</v>
      </c>
      <c r="K135" s="18">
        <v>11123</v>
      </c>
      <c r="L135" s="18">
        <v>10296</v>
      </c>
      <c r="M135" s="18">
        <v>11356</v>
      </c>
      <c r="N135" s="18">
        <v>10202</v>
      </c>
      <c r="W135" s="64"/>
      <c r="AB135" s="19">
        <f t="shared" si="25"/>
        <v>11880</v>
      </c>
      <c r="AC135" s="19">
        <f t="shared" si="26"/>
        <v>10202</v>
      </c>
    </row>
    <row r="136" spans="2:29" ht="18" x14ac:dyDescent="0.35">
      <c r="C136" t="s">
        <v>248</v>
      </c>
      <c r="J136" s="18">
        <v>6784</v>
      </c>
      <c r="K136" s="18">
        <v>7076</v>
      </c>
      <c r="L136" s="18">
        <v>8193</v>
      </c>
      <c r="M136" s="18">
        <v>7975</v>
      </c>
      <c r="N136" s="18">
        <v>8111</v>
      </c>
      <c r="W136" s="64"/>
      <c r="AB136" s="19">
        <f t="shared" si="25"/>
        <v>6784</v>
      </c>
      <c r="AC136" s="19">
        <f t="shared" si="26"/>
        <v>8111</v>
      </c>
    </row>
    <row r="137" spans="2:29" ht="18" x14ac:dyDescent="0.35">
      <c r="C137" t="s">
        <v>249</v>
      </c>
      <c r="J137" s="18">
        <v>1162</v>
      </c>
      <c r="K137" s="18">
        <v>1684</v>
      </c>
      <c r="L137" s="18">
        <v>911</v>
      </c>
      <c r="M137" s="18">
        <v>1752</v>
      </c>
      <c r="N137" s="18">
        <v>1861</v>
      </c>
      <c r="W137" s="64"/>
      <c r="AB137" s="19">
        <f t="shared" si="25"/>
        <v>1162</v>
      </c>
      <c r="AC137" s="19">
        <f t="shared" si="26"/>
        <v>1861</v>
      </c>
    </row>
    <row r="138" spans="2:29" ht="18" x14ac:dyDescent="0.35">
      <c r="C138" t="s">
        <v>250</v>
      </c>
      <c r="J138" s="18">
        <v>2779</v>
      </c>
      <c r="K138" s="18">
        <v>3263</v>
      </c>
      <c r="L138" s="18">
        <v>3078</v>
      </c>
      <c r="M138" s="18">
        <v>3169</v>
      </c>
      <c r="N138" s="18">
        <v>2770</v>
      </c>
      <c r="W138" s="64"/>
      <c r="AB138" s="19">
        <f t="shared" si="25"/>
        <v>2779</v>
      </c>
      <c r="AC138" s="19">
        <f t="shared" si="26"/>
        <v>2770</v>
      </c>
    </row>
    <row r="139" spans="2:29" ht="18" x14ac:dyDescent="0.35">
      <c r="J139" s="18">
        <f>SUM(J133:J138)</f>
        <v>77231</v>
      </c>
      <c r="K139" s="18">
        <f>SUM(K133:K138)</f>
        <v>86297</v>
      </c>
      <c r="L139" s="18">
        <f>SUM(L133:L138)</f>
        <v>76603</v>
      </c>
      <c r="M139" s="18">
        <f>SUM(M133:M138)</f>
        <v>73904</v>
      </c>
      <c r="N139" s="18">
        <f>SUM(N133:N138)</f>
        <v>68591</v>
      </c>
      <c r="W139" s="64"/>
      <c r="AB139" s="19">
        <f t="shared" si="25"/>
        <v>77231</v>
      </c>
      <c r="AC139" s="19">
        <f t="shared" si="26"/>
        <v>68591</v>
      </c>
    </row>
    <row r="140" spans="2:29" ht="18" x14ac:dyDescent="0.35">
      <c r="C140" t="s">
        <v>252</v>
      </c>
      <c r="J140" s="18">
        <v>46</v>
      </c>
      <c r="K140" s="18">
        <v>42</v>
      </c>
      <c r="L140" s="18">
        <v>35</v>
      </c>
      <c r="M140" s="18">
        <v>30</v>
      </c>
      <c r="N140" s="18">
        <v>24</v>
      </c>
      <c r="W140" s="64"/>
      <c r="AB140" s="19">
        <f t="shared" si="25"/>
        <v>46</v>
      </c>
      <c r="AC140" s="19">
        <f t="shared" si="26"/>
        <v>24</v>
      </c>
    </row>
    <row r="141" spans="2:29" s="5" customFormat="1" ht="18" x14ac:dyDescent="0.35">
      <c r="B141" s="5" t="s">
        <v>251</v>
      </c>
      <c r="J141" s="20">
        <f>SUM(J139:J140)</f>
        <v>77277</v>
      </c>
      <c r="K141" s="20">
        <f>SUM(K139:K140)</f>
        <v>86339</v>
      </c>
      <c r="L141" s="20">
        <f>SUM(L139:L140)</f>
        <v>76638</v>
      </c>
      <c r="M141" s="20">
        <f>SUM(M139:M140)</f>
        <v>73934</v>
      </c>
      <c r="N141" s="20">
        <f>SUM(N139:N140)</f>
        <v>68615</v>
      </c>
      <c r="W141" s="64"/>
      <c r="AB141" s="44">
        <f t="shared" si="25"/>
        <v>77277</v>
      </c>
      <c r="AC141" s="44">
        <f t="shared" si="26"/>
        <v>68615</v>
      </c>
    </row>
    <row r="142" spans="2:29" ht="18" x14ac:dyDescent="0.35">
      <c r="C142" t="s">
        <v>254</v>
      </c>
      <c r="J142" s="18">
        <v>9497</v>
      </c>
      <c r="K142" s="18">
        <v>9487</v>
      </c>
      <c r="L142" s="18">
        <v>9123</v>
      </c>
      <c r="M142" s="18">
        <v>8685</v>
      </c>
      <c r="N142" s="18">
        <v>8419</v>
      </c>
      <c r="W142" s="64"/>
      <c r="AB142" s="19">
        <f t="shared" si="25"/>
        <v>9497</v>
      </c>
      <c r="AC142" s="19">
        <f t="shared" si="26"/>
        <v>8419</v>
      </c>
    </row>
    <row r="143" spans="2:29" ht="18" x14ac:dyDescent="0.35">
      <c r="C143" t="s">
        <v>247</v>
      </c>
      <c r="J143" s="18">
        <v>32155</v>
      </c>
      <c r="K143" s="18">
        <v>32794</v>
      </c>
      <c r="L143" s="18">
        <v>31888</v>
      </c>
      <c r="M143" s="18">
        <v>30056</v>
      </c>
      <c r="N143" s="18">
        <v>29781</v>
      </c>
      <c r="W143" s="64"/>
      <c r="AB143" s="19">
        <f t="shared" si="25"/>
        <v>32155</v>
      </c>
      <c r="AC143" s="19">
        <f t="shared" si="26"/>
        <v>29781</v>
      </c>
    </row>
    <row r="144" spans="2:29" ht="18" x14ac:dyDescent="0.35">
      <c r="C144" t="s">
        <v>255</v>
      </c>
      <c r="J144" s="18">
        <v>100997</v>
      </c>
      <c r="K144" s="18">
        <v>99582</v>
      </c>
      <c r="L144" s="18">
        <v>95609</v>
      </c>
      <c r="M144" s="18">
        <v>95437</v>
      </c>
      <c r="N144" s="18">
        <v>95171</v>
      </c>
      <c r="W144" s="64"/>
      <c r="AB144" s="19">
        <f t="shared" si="25"/>
        <v>100997</v>
      </c>
      <c r="AC144" s="19">
        <f t="shared" si="26"/>
        <v>95171</v>
      </c>
    </row>
    <row r="145" spans="2:29" ht="18" x14ac:dyDescent="0.35">
      <c r="C145" t="s">
        <v>256</v>
      </c>
      <c r="J145" s="18">
        <v>42324</v>
      </c>
      <c r="K145" s="18">
        <v>43636</v>
      </c>
      <c r="L145" s="18">
        <v>43789</v>
      </c>
      <c r="M145" s="18">
        <v>43986</v>
      </c>
      <c r="N145" s="18">
        <v>45216</v>
      </c>
      <c r="W145" s="64"/>
      <c r="AB145" s="19">
        <f t="shared" si="25"/>
        <v>42324</v>
      </c>
      <c r="AC145" s="19">
        <f t="shared" si="26"/>
        <v>45216</v>
      </c>
    </row>
    <row r="146" spans="2:29" ht="18" x14ac:dyDescent="0.35">
      <c r="C146" t="s">
        <v>257</v>
      </c>
      <c r="J146" s="18">
        <v>628</v>
      </c>
      <c r="K146" s="18">
        <v>594</v>
      </c>
      <c r="L146" s="18">
        <v>564</v>
      </c>
      <c r="M146" s="18">
        <v>589</v>
      </c>
      <c r="N146" s="18">
        <v>842</v>
      </c>
      <c r="W146" s="64"/>
      <c r="AB146" s="19">
        <f t="shared" si="25"/>
        <v>628</v>
      </c>
      <c r="AC146" s="19">
        <f t="shared" si="26"/>
        <v>842</v>
      </c>
    </row>
    <row r="147" spans="2:29" ht="18" x14ac:dyDescent="0.35">
      <c r="C147" t="s">
        <v>258</v>
      </c>
      <c r="J147" s="18">
        <v>18147</v>
      </c>
      <c r="K147" s="18">
        <v>17543</v>
      </c>
      <c r="L147" s="18">
        <v>16131</v>
      </c>
      <c r="M147" s="18">
        <v>15560</v>
      </c>
      <c r="N147" s="18">
        <v>14715</v>
      </c>
      <c r="W147" s="64"/>
      <c r="AB147" s="19">
        <f t="shared" si="25"/>
        <v>18147</v>
      </c>
      <c r="AC147" s="19">
        <f t="shared" si="26"/>
        <v>14715</v>
      </c>
    </row>
    <row r="148" spans="2:29" ht="18" x14ac:dyDescent="0.35">
      <c r="C148" t="s">
        <v>23</v>
      </c>
      <c r="J148" s="18">
        <v>17219</v>
      </c>
      <c r="K148" s="18">
        <v>15274</v>
      </c>
      <c r="L148" s="18">
        <v>12069</v>
      </c>
      <c r="M148" s="18">
        <v>10243</v>
      </c>
      <c r="N148" s="18">
        <v>12910</v>
      </c>
      <c r="W148" s="64"/>
      <c r="AB148" s="19">
        <f t="shared" si="25"/>
        <v>17219</v>
      </c>
      <c r="AC148" s="19">
        <f t="shared" si="26"/>
        <v>12910</v>
      </c>
    </row>
    <row r="149" spans="2:29" ht="18" x14ac:dyDescent="0.35">
      <c r="C149" t="s">
        <v>249</v>
      </c>
      <c r="J149" s="18">
        <v>1564</v>
      </c>
      <c r="K149" s="18">
        <v>558</v>
      </c>
      <c r="L149" s="18">
        <v>808</v>
      </c>
      <c r="M149" s="18">
        <v>391</v>
      </c>
      <c r="N149" s="18">
        <v>372</v>
      </c>
      <c r="W149" s="64"/>
      <c r="AB149" s="19">
        <f t="shared" si="25"/>
        <v>1564</v>
      </c>
      <c r="AC149" s="19">
        <f t="shared" si="26"/>
        <v>372</v>
      </c>
    </row>
    <row r="150" spans="2:29" ht="18" x14ac:dyDescent="0.35">
      <c r="C150" t="s">
        <v>259</v>
      </c>
      <c r="J150" s="18">
        <v>6562</v>
      </c>
      <c r="K150" s="18">
        <v>6555</v>
      </c>
      <c r="L150" s="18">
        <v>6426</v>
      </c>
      <c r="M150" s="18">
        <v>6347</v>
      </c>
      <c r="N150" s="18">
        <v>6239</v>
      </c>
      <c r="W150" s="64"/>
      <c r="AB150" s="19">
        <f t="shared" si="25"/>
        <v>6562</v>
      </c>
      <c r="AC150" s="19">
        <f t="shared" si="26"/>
        <v>6239</v>
      </c>
    </row>
    <row r="151" spans="2:29" s="5" customFormat="1" ht="18" x14ac:dyDescent="0.35">
      <c r="B151" s="5" t="s">
        <v>260</v>
      </c>
      <c r="J151" s="20">
        <f>SUM(J142:J150)</f>
        <v>229093</v>
      </c>
      <c r="K151" s="20">
        <f>SUM(K142:K150)</f>
        <v>226023</v>
      </c>
      <c r="L151" s="20">
        <f>SUM(L142:L150)</f>
        <v>216407</v>
      </c>
      <c r="M151" s="20">
        <f>SUM(M142:M150)</f>
        <v>211294</v>
      </c>
      <c r="N151" s="20">
        <f>SUM(N142:N150)</f>
        <v>213665</v>
      </c>
      <c r="W151" s="64"/>
      <c r="AB151" s="44">
        <f t="shared" si="25"/>
        <v>229093</v>
      </c>
      <c r="AC151" s="44">
        <f t="shared" si="26"/>
        <v>213665</v>
      </c>
    </row>
    <row r="152" spans="2:29" s="5" customFormat="1" ht="18" x14ac:dyDescent="0.35">
      <c r="B152" s="5" t="s">
        <v>24</v>
      </c>
      <c r="J152" s="20">
        <f>J151+J141</f>
        <v>306370</v>
      </c>
      <c r="K152" s="20">
        <f>K151+K141</f>
        <v>312362</v>
      </c>
      <c r="L152" s="20">
        <f>L151+L141</f>
        <v>293045</v>
      </c>
      <c r="M152" s="20">
        <f>M151+M141</f>
        <v>285228</v>
      </c>
      <c r="N152" s="20">
        <f>N151+N141</f>
        <v>282280</v>
      </c>
      <c r="W152" s="64"/>
      <c r="AB152" s="44">
        <f t="shared" si="25"/>
        <v>306370</v>
      </c>
      <c r="AC152" s="44">
        <f t="shared" si="26"/>
        <v>282280</v>
      </c>
    </row>
    <row r="153" spans="2:29" ht="18" x14ac:dyDescent="0.35">
      <c r="K153" s="18"/>
      <c r="L153" s="18"/>
      <c r="M153" s="18"/>
      <c r="W153" s="64"/>
      <c r="AB153" s="19">
        <f t="shared" si="25"/>
        <v>0</v>
      </c>
      <c r="AC153" s="19">
        <f t="shared" si="26"/>
        <v>0</v>
      </c>
    </row>
    <row r="154" spans="2:29" ht="18" x14ac:dyDescent="0.35">
      <c r="C154" t="s">
        <v>261</v>
      </c>
      <c r="J154" s="18">
        <v>22199</v>
      </c>
      <c r="K154" s="18">
        <v>16257</v>
      </c>
      <c r="L154" s="18">
        <v>17101</v>
      </c>
      <c r="M154" s="18">
        <v>17616</v>
      </c>
      <c r="N154" s="18">
        <v>15550</v>
      </c>
      <c r="W154" s="64"/>
      <c r="AB154" s="19">
        <f t="shared" si="25"/>
        <v>22199</v>
      </c>
      <c r="AC154" s="19">
        <f t="shared" si="26"/>
        <v>15550</v>
      </c>
    </row>
    <row r="155" spans="2:29" ht="18" x14ac:dyDescent="0.35">
      <c r="C155" t="s">
        <v>262</v>
      </c>
      <c r="J155" s="18">
        <v>19938</v>
      </c>
      <c r="K155" s="18">
        <v>43037</v>
      </c>
      <c r="L155" s="18">
        <v>32351</v>
      </c>
      <c r="M155" s="18">
        <v>23860</v>
      </c>
      <c r="N155" s="18">
        <v>18890</v>
      </c>
      <c r="W155" s="64"/>
      <c r="AB155" s="19">
        <f t="shared" si="25"/>
        <v>19938</v>
      </c>
      <c r="AC155" s="19">
        <f t="shared" si="26"/>
        <v>18890</v>
      </c>
    </row>
    <row r="156" spans="2:29" ht="18" x14ac:dyDescent="0.35">
      <c r="C156" t="s">
        <v>263</v>
      </c>
      <c r="J156" s="18">
        <v>2754</v>
      </c>
      <c r="K156" s="18">
        <v>2872</v>
      </c>
      <c r="L156" s="18">
        <v>2595</v>
      </c>
      <c r="M156" s="18">
        <v>2823</v>
      </c>
      <c r="N156" s="18">
        <v>3059</v>
      </c>
      <c r="W156" s="64"/>
      <c r="AB156" s="19">
        <f t="shared" si="25"/>
        <v>2754</v>
      </c>
      <c r="AC156" s="19">
        <f t="shared" si="26"/>
        <v>3059</v>
      </c>
    </row>
    <row r="157" spans="2:29" ht="18" x14ac:dyDescent="0.35">
      <c r="C157" t="s">
        <v>264</v>
      </c>
      <c r="J157" s="18">
        <v>7631</v>
      </c>
      <c r="K157" s="18">
        <v>9973</v>
      </c>
      <c r="L157" s="18">
        <v>8609</v>
      </c>
      <c r="M157" s="18">
        <v>4309</v>
      </c>
      <c r="N157" s="18">
        <v>2869</v>
      </c>
      <c r="W157" s="64"/>
      <c r="AB157" s="19">
        <f t="shared" si="25"/>
        <v>7631</v>
      </c>
      <c r="AC157" s="19">
        <f t="shared" si="26"/>
        <v>2869</v>
      </c>
    </row>
    <row r="158" spans="2:29" ht="18" x14ac:dyDescent="0.35">
      <c r="C158" t="s">
        <v>265</v>
      </c>
      <c r="J158" s="18">
        <v>1533</v>
      </c>
      <c r="K158" s="18">
        <v>1413</v>
      </c>
      <c r="L158" s="18">
        <v>1197</v>
      </c>
      <c r="M158" s="18">
        <v>1043</v>
      </c>
      <c r="N158" s="18">
        <v>1595</v>
      </c>
      <c r="W158" s="64"/>
      <c r="AB158" s="19">
        <f t="shared" si="25"/>
        <v>1533</v>
      </c>
      <c r="AC158" s="19">
        <f t="shared" si="26"/>
        <v>1595</v>
      </c>
    </row>
    <row r="159" spans="2:29" ht="18" x14ac:dyDescent="0.35">
      <c r="C159" t="s">
        <v>266</v>
      </c>
      <c r="J159" s="18">
        <v>2727</v>
      </c>
      <c r="K159" s="18">
        <v>1965</v>
      </c>
      <c r="L159" s="18">
        <v>1316</v>
      </c>
      <c r="M159" s="18">
        <v>2071</v>
      </c>
      <c r="N159" s="18">
        <v>1600</v>
      </c>
      <c r="W159" s="64"/>
      <c r="AB159" s="19">
        <f t="shared" si="25"/>
        <v>2727</v>
      </c>
      <c r="AC159" s="19">
        <f t="shared" si="26"/>
        <v>1600</v>
      </c>
    </row>
    <row r="160" spans="2:29" ht="18" x14ac:dyDescent="0.35">
      <c r="C160" t="s">
        <v>267</v>
      </c>
      <c r="J160" s="18">
        <v>0</v>
      </c>
      <c r="K160" s="18">
        <v>0</v>
      </c>
      <c r="L160" s="18">
        <v>0</v>
      </c>
      <c r="M160" s="18">
        <v>0</v>
      </c>
      <c r="N160" s="18">
        <v>0</v>
      </c>
      <c r="W160" s="64"/>
      <c r="AB160" s="19">
        <f t="shared" si="25"/>
        <v>0</v>
      </c>
      <c r="AC160" s="19">
        <f t="shared" si="26"/>
        <v>0</v>
      </c>
    </row>
    <row r="161" spans="2:29" s="5" customFormat="1" ht="18" x14ac:dyDescent="0.35">
      <c r="B161" s="5" t="s">
        <v>268</v>
      </c>
      <c r="J161" s="20">
        <f>SUM(J154:J160)</f>
        <v>56782</v>
      </c>
      <c r="K161" s="20">
        <f>SUM(K154:K160)</f>
        <v>75517</v>
      </c>
      <c r="L161" s="20">
        <f>SUM(L154:L160)</f>
        <v>63169</v>
      </c>
      <c r="M161" s="20">
        <f>SUM(M154:M160)</f>
        <v>51722</v>
      </c>
      <c r="N161" s="20">
        <f>SUM(N154:N160)</f>
        <v>43563</v>
      </c>
      <c r="W161" s="64"/>
      <c r="AB161" s="44">
        <f t="shared" si="25"/>
        <v>56782</v>
      </c>
      <c r="AC161" s="44">
        <f t="shared" si="26"/>
        <v>43563</v>
      </c>
    </row>
    <row r="162" spans="2:29" ht="18" x14ac:dyDescent="0.35">
      <c r="C162" t="s">
        <v>261</v>
      </c>
      <c r="J162" s="18">
        <v>92936</v>
      </c>
      <c r="K162" s="18">
        <v>100105</v>
      </c>
      <c r="L162" s="18">
        <v>90959</v>
      </c>
      <c r="M162" s="18">
        <v>92112</v>
      </c>
      <c r="N162" s="18">
        <v>90266</v>
      </c>
      <c r="O162" s="19"/>
      <c r="W162" s="64"/>
      <c r="AB162" s="19">
        <f t="shared" si="25"/>
        <v>92936</v>
      </c>
      <c r="AC162" s="19">
        <f t="shared" si="26"/>
        <v>90266</v>
      </c>
    </row>
    <row r="163" spans="2:29" ht="18" x14ac:dyDescent="0.35">
      <c r="C163" t="s">
        <v>262</v>
      </c>
      <c r="J163" s="18">
        <v>57</v>
      </c>
      <c r="K163" s="18">
        <v>51</v>
      </c>
      <c r="L163" s="18">
        <v>1303</v>
      </c>
      <c r="M163" s="18">
        <v>1161</v>
      </c>
      <c r="N163" s="18">
        <v>27</v>
      </c>
      <c r="W163" s="64"/>
      <c r="AB163" s="19">
        <f t="shared" si="25"/>
        <v>57</v>
      </c>
      <c r="AC163" s="19">
        <f t="shared" si="26"/>
        <v>27</v>
      </c>
    </row>
    <row r="164" spans="2:29" ht="18" x14ac:dyDescent="0.35">
      <c r="C164" t="s">
        <v>263</v>
      </c>
      <c r="J164" s="18">
        <v>10212</v>
      </c>
      <c r="K164" s="18">
        <v>9439</v>
      </c>
      <c r="L164" s="18">
        <v>9131</v>
      </c>
      <c r="M164" s="18">
        <v>9498</v>
      </c>
      <c r="N164" s="18">
        <v>15214</v>
      </c>
      <c r="W164" s="64"/>
      <c r="AB164" s="19">
        <f t="shared" si="25"/>
        <v>10212</v>
      </c>
      <c r="AC164" s="19">
        <f t="shared" si="26"/>
        <v>15214</v>
      </c>
    </row>
    <row r="165" spans="2:29" ht="18" x14ac:dyDescent="0.35">
      <c r="C165" t="s">
        <v>269</v>
      </c>
      <c r="J165" s="18">
        <v>13669</v>
      </c>
      <c r="K165" s="18">
        <v>13740</v>
      </c>
      <c r="L165" s="18">
        <v>13467</v>
      </c>
      <c r="M165" s="18">
        <v>13138</v>
      </c>
      <c r="N165" s="18">
        <v>12862</v>
      </c>
      <c r="W165" s="64"/>
      <c r="AB165" s="19">
        <f t="shared" si="25"/>
        <v>13669</v>
      </c>
      <c r="AC165" s="19">
        <f t="shared" si="26"/>
        <v>12862</v>
      </c>
    </row>
    <row r="166" spans="2:29" ht="18" x14ac:dyDescent="0.35">
      <c r="C166" t="s">
        <v>265</v>
      </c>
      <c r="J166" s="18">
        <v>11223</v>
      </c>
      <c r="K166" s="18">
        <v>11408</v>
      </c>
      <c r="L166" s="18">
        <v>11220</v>
      </c>
      <c r="M166" s="18">
        <v>11533</v>
      </c>
      <c r="N166" s="18">
        <v>14547</v>
      </c>
      <c r="W166" s="64"/>
      <c r="AB166" s="19">
        <f t="shared" si="25"/>
        <v>11223</v>
      </c>
      <c r="AC166" s="19">
        <f t="shared" si="26"/>
        <v>14547</v>
      </c>
    </row>
    <row r="167" spans="2:29" ht="18" x14ac:dyDescent="0.35">
      <c r="C167" t="s">
        <v>266</v>
      </c>
      <c r="J167" s="18">
        <v>2404</v>
      </c>
      <c r="K167" s="18">
        <v>2426</v>
      </c>
      <c r="L167" s="18">
        <v>2303</v>
      </c>
      <c r="M167" s="18">
        <v>2053</v>
      </c>
      <c r="N167" s="18">
        <v>2703</v>
      </c>
      <c r="W167" s="64"/>
      <c r="AB167" s="19">
        <f t="shared" si="25"/>
        <v>2404</v>
      </c>
      <c r="AC167" s="19">
        <f t="shared" si="26"/>
        <v>2703</v>
      </c>
    </row>
    <row r="168" spans="2:29" ht="18" x14ac:dyDescent="0.35">
      <c r="B168" t="s">
        <v>270</v>
      </c>
      <c r="J168" s="18">
        <f>SUM(J162:J167)</f>
        <v>130501</v>
      </c>
      <c r="K168" s="18">
        <f>SUM(K162:K167)</f>
        <v>137169</v>
      </c>
      <c r="L168" s="18">
        <f>SUM(L162:L167)</f>
        <v>128383</v>
      </c>
      <c r="M168" s="18">
        <f>SUM(M162:M167)</f>
        <v>129495</v>
      </c>
      <c r="N168" s="18">
        <f>SUM(N162:N167)</f>
        <v>135619</v>
      </c>
      <c r="W168" s="64"/>
      <c r="AB168" s="19">
        <f t="shared" si="25"/>
        <v>130501</v>
      </c>
      <c r="AC168" s="19">
        <f t="shared" si="26"/>
        <v>135619</v>
      </c>
    </row>
    <row r="169" spans="2:29" s="5" customFormat="1" ht="18" x14ac:dyDescent="0.35">
      <c r="B169" s="5" t="s">
        <v>25</v>
      </c>
      <c r="J169" s="20">
        <f>J168+J161</f>
        <v>187283</v>
      </c>
      <c r="K169" s="20">
        <f>K168+K161</f>
        <v>212686</v>
      </c>
      <c r="L169" s="20">
        <f>L168+L161</f>
        <v>191552</v>
      </c>
      <c r="M169" s="20">
        <f>M168+M161</f>
        <v>181217</v>
      </c>
      <c r="N169" s="20">
        <f>N168+N161</f>
        <v>179182</v>
      </c>
      <c r="W169" s="64"/>
      <c r="AB169" s="44">
        <f t="shared" si="25"/>
        <v>187283</v>
      </c>
      <c r="AC169" s="44">
        <f t="shared" si="26"/>
        <v>179182</v>
      </c>
    </row>
    <row r="170" spans="2:29" ht="18" x14ac:dyDescent="0.35">
      <c r="K170" s="18"/>
      <c r="L170" s="18"/>
      <c r="M170" s="18"/>
      <c r="W170" s="64"/>
      <c r="AB170" s="19">
        <f t="shared" si="25"/>
        <v>0</v>
      </c>
      <c r="AC170" s="19">
        <f t="shared" si="26"/>
        <v>0</v>
      </c>
    </row>
    <row r="171" spans="2:29" ht="18" x14ac:dyDescent="0.35">
      <c r="C171" t="s">
        <v>271</v>
      </c>
      <c r="J171" s="18">
        <v>91035</v>
      </c>
      <c r="K171" s="18">
        <v>72608</v>
      </c>
      <c r="L171" s="18">
        <v>74832</v>
      </c>
      <c r="M171" s="18">
        <v>78120</v>
      </c>
      <c r="N171" s="18">
        <v>78392</v>
      </c>
      <c r="W171" s="64"/>
      <c r="AB171" s="19">
        <f t="shared" si="25"/>
        <v>91035</v>
      </c>
      <c r="AC171" s="19">
        <f t="shared" si="26"/>
        <v>78392</v>
      </c>
    </row>
    <row r="172" spans="2:29" ht="18" x14ac:dyDescent="0.35">
      <c r="C172" t="s">
        <v>272</v>
      </c>
      <c r="J172" s="18">
        <v>28052</v>
      </c>
      <c r="K172" s="18">
        <v>27068</v>
      </c>
      <c r="L172" s="18">
        <v>26661</v>
      </c>
      <c r="M172" s="18">
        <v>25891</v>
      </c>
      <c r="N172" s="18">
        <v>24706</v>
      </c>
      <c r="W172" s="64"/>
      <c r="AB172" s="19">
        <f t="shared" si="25"/>
        <v>28052</v>
      </c>
      <c r="AC172" s="19">
        <f t="shared" si="26"/>
        <v>24706</v>
      </c>
    </row>
    <row r="173" spans="2:29" s="5" customFormat="1" ht="18" x14ac:dyDescent="0.35">
      <c r="B173" s="5" t="s">
        <v>273</v>
      </c>
      <c r="J173" s="20">
        <f>SUM(J171:J172)</f>
        <v>119087</v>
      </c>
      <c r="K173" s="20">
        <f>SUM(K171:K172)</f>
        <v>99676</v>
      </c>
      <c r="L173" s="20">
        <f>SUM(L171:L172)</f>
        <v>101493</v>
      </c>
      <c r="M173" s="20">
        <f>SUM(M171:M172)</f>
        <v>104011</v>
      </c>
      <c r="N173" s="20">
        <f>SUM(N171:N172)</f>
        <v>103098</v>
      </c>
      <c r="W173" s="64"/>
      <c r="AB173" s="44">
        <f t="shared" si="25"/>
        <v>119087</v>
      </c>
      <c r="AC173" s="44">
        <f t="shared" si="26"/>
        <v>103098</v>
      </c>
    </row>
    <row r="174" spans="2:29" s="5" customFormat="1" ht="18" x14ac:dyDescent="0.35">
      <c r="B174" s="5" t="s">
        <v>274</v>
      </c>
      <c r="J174" s="20">
        <f>J173+J169</f>
        <v>306370</v>
      </c>
      <c r="K174" s="20">
        <f>K173+K169</f>
        <v>312362</v>
      </c>
      <c r="L174" s="20">
        <f>L173+L169</f>
        <v>293045</v>
      </c>
      <c r="M174" s="20">
        <f>M173+M169</f>
        <v>285228</v>
      </c>
      <c r="N174" s="20">
        <f>N173+N169</f>
        <v>282280</v>
      </c>
      <c r="W174" s="64"/>
      <c r="AB174" s="44">
        <f t="shared" si="25"/>
        <v>306370</v>
      </c>
      <c r="AC174" s="44">
        <f t="shared" si="26"/>
        <v>282280</v>
      </c>
    </row>
    <row r="175" spans="2:29" ht="18" x14ac:dyDescent="0.35">
      <c r="W175" s="64"/>
    </row>
    <row r="176" spans="2:29" s="27" customFormat="1" ht="18" x14ac:dyDescent="0.35">
      <c r="J176" s="28"/>
      <c r="N176" s="28"/>
      <c r="W176" s="64"/>
    </row>
    <row r="177" spans="2:23" ht="18" x14ac:dyDescent="0.35">
      <c r="W177" s="64"/>
    </row>
    <row r="178" spans="2:23" ht="18" x14ac:dyDescent="0.35">
      <c r="W178" s="64"/>
    </row>
    <row r="179" spans="2:23" s="5" customFormat="1" ht="18" x14ac:dyDescent="0.35">
      <c r="B179" s="5" t="s">
        <v>276</v>
      </c>
      <c r="F179"/>
      <c r="G179" s="20">
        <f t="shared" ref="G179:N179" si="27">G128</f>
        <v>6573</v>
      </c>
      <c r="H179" s="20">
        <f t="shared" si="27"/>
        <v>10470</v>
      </c>
      <c r="I179" s="20">
        <f t="shared" si="27"/>
        <v>9513</v>
      </c>
      <c r="J179" s="20">
        <f t="shared" si="27"/>
        <v>6851</v>
      </c>
      <c r="K179" s="20">
        <f t="shared" si="27"/>
        <v>5660</v>
      </c>
      <c r="L179" s="20">
        <f t="shared" si="27"/>
        <v>4087</v>
      </c>
      <c r="M179" s="20">
        <f t="shared" si="27"/>
        <v>5086</v>
      </c>
      <c r="N179" s="20">
        <f t="shared" si="27"/>
        <v>4228</v>
      </c>
      <c r="W179" s="64"/>
    </row>
    <row r="180" spans="2:23" ht="18" x14ac:dyDescent="0.35">
      <c r="C180" t="s">
        <v>272</v>
      </c>
      <c r="G180" s="18">
        <f t="shared" ref="G180:N180" si="28">-G124</f>
        <v>751</v>
      </c>
      <c r="H180" s="18">
        <f t="shared" si="28"/>
        <v>1075</v>
      </c>
      <c r="I180" s="18">
        <f t="shared" si="28"/>
        <v>959</v>
      </c>
      <c r="J180" s="18">
        <f t="shared" si="28"/>
        <v>844</v>
      </c>
      <c r="K180" s="18">
        <f t="shared" si="28"/>
        <v>1304</v>
      </c>
      <c r="L180" s="18">
        <f t="shared" si="28"/>
        <v>1187</v>
      </c>
      <c r="M180" s="18">
        <f t="shared" si="28"/>
        <v>902</v>
      </c>
      <c r="N180" s="18">
        <f t="shared" si="28"/>
        <v>851</v>
      </c>
      <c r="W180" s="64"/>
    </row>
    <row r="181" spans="2:23" ht="18" x14ac:dyDescent="0.35">
      <c r="C181" t="s">
        <v>278</v>
      </c>
      <c r="G181" s="18">
        <v>3884</v>
      </c>
      <c r="H181" s="18">
        <v>5309</v>
      </c>
      <c r="I181" s="18">
        <v>5115</v>
      </c>
      <c r="J181" s="18">
        <v>2682</v>
      </c>
      <c r="K181" s="18">
        <f>-K122</f>
        <v>5593</v>
      </c>
      <c r="L181" s="18">
        <f>-L122</f>
        <v>3336</v>
      </c>
      <c r="M181" s="18">
        <f>-M122</f>
        <v>5307</v>
      </c>
      <c r="N181" s="18">
        <v>-753</v>
      </c>
      <c r="W181" s="64"/>
    </row>
    <row r="182" spans="2:23" ht="18" x14ac:dyDescent="0.35">
      <c r="C182" t="s">
        <v>223</v>
      </c>
      <c r="G182" s="18">
        <v>2709</v>
      </c>
      <c r="H182" s="18">
        <v>2856</v>
      </c>
      <c r="I182" s="18">
        <v>3184</v>
      </c>
      <c r="J182" s="18">
        <v>3379</v>
      </c>
      <c r="K182" s="18">
        <v>3163</v>
      </c>
      <c r="L182" s="18">
        <v>3362</v>
      </c>
      <c r="M182" s="18">
        <v>3539</v>
      </c>
      <c r="N182" s="18">
        <v>3749</v>
      </c>
      <c r="W182" s="64"/>
    </row>
    <row r="183" spans="2:23" ht="18" x14ac:dyDescent="0.35">
      <c r="C183" t="s">
        <v>243</v>
      </c>
      <c r="G183" s="18">
        <v>-47</v>
      </c>
      <c r="H183" s="18">
        <v>186</v>
      </c>
      <c r="I183" s="18">
        <v>239</v>
      </c>
      <c r="J183" s="18">
        <f>-J116</f>
        <v>-253</v>
      </c>
      <c r="K183" s="18">
        <f>-K116</f>
        <v>-248</v>
      </c>
      <c r="L183" s="18">
        <f>-L116</f>
        <v>-299</v>
      </c>
      <c r="M183" s="18">
        <f>-M116</f>
        <v>-1259</v>
      </c>
      <c r="N183" s="18">
        <f>-N116</f>
        <v>-592</v>
      </c>
      <c r="W183" s="64"/>
    </row>
    <row r="184" spans="2:23" ht="18" x14ac:dyDescent="0.35">
      <c r="C184" t="s">
        <v>279</v>
      </c>
      <c r="G184" s="18">
        <v>1550</v>
      </c>
      <c r="H184" s="18">
        <v>1973</v>
      </c>
      <c r="I184" s="18">
        <v>1922</v>
      </c>
      <c r="J184" s="18">
        <v>2076</v>
      </c>
      <c r="K184" s="18">
        <v>2357</v>
      </c>
      <c r="L184" s="18">
        <v>2297</v>
      </c>
      <c r="M184" s="18">
        <v>2154</v>
      </c>
      <c r="N184" s="18">
        <v>2312</v>
      </c>
      <c r="W184" s="64"/>
    </row>
    <row r="185" spans="2:23" ht="18" x14ac:dyDescent="0.35">
      <c r="C185" t="s">
        <v>280</v>
      </c>
      <c r="G185" s="18">
        <v>61</v>
      </c>
      <c r="H185" s="18">
        <v>377</v>
      </c>
      <c r="I185" s="18">
        <v>-1</v>
      </c>
      <c r="J185" s="18">
        <v>595</v>
      </c>
      <c r="K185" s="18">
        <v>147</v>
      </c>
      <c r="L185" s="18">
        <v>118</v>
      </c>
      <c r="M185" s="18">
        <v>711</v>
      </c>
      <c r="N185" s="18">
        <v>496</v>
      </c>
      <c r="W185" s="64"/>
    </row>
    <row r="186" spans="2:23" ht="18" x14ac:dyDescent="0.35">
      <c r="C186" t="s">
        <v>281</v>
      </c>
      <c r="G186" s="18">
        <v>296</v>
      </c>
      <c r="H186" s="18">
        <v>11</v>
      </c>
      <c r="I186" s="18">
        <v>-7</v>
      </c>
      <c r="J186" s="18">
        <v>81</v>
      </c>
      <c r="K186" s="18">
        <v>8</v>
      </c>
      <c r="L186" s="18">
        <v>14</v>
      </c>
      <c r="M186" s="18">
        <v>-277</v>
      </c>
      <c r="N186" s="18">
        <v>112</v>
      </c>
      <c r="W186" s="64"/>
    </row>
    <row r="187" spans="2:23" ht="18" x14ac:dyDescent="0.35">
      <c r="C187" t="s">
        <v>282</v>
      </c>
      <c r="G187" s="18">
        <v>26</v>
      </c>
      <c r="H187" s="18">
        <v>15</v>
      </c>
      <c r="I187" s="18">
        <v>11</v>
      </c>
      <c r="J187" s="18">
        <v>338</v>
      </c>
      <c r="K187" s="18">
        <v>23</v>
      </c>
      <c r="L187" s="18">
        <v>37</v>
      </c>
      <c r="M187" s="18">
        <v>11</v>
      </c>
      <c r="N187" s="18">
        <v>2124</v>
      </c>
      <c r="W187" s="64"/>
    </row>
    <row r="188" spans="2:23" ht="18" x14ac:dyDescent="0.35">
      <c r="C188" t="s">
        <v>283</v>
      </c>
      <c r="G188" s="18">
        <v>-41</v>
      </c>
      <c r="H188" s="18">
        <v>-61</v>
      </c>
      <c r="I188" s="18">
        <v>-77</v>
      </c>
      <c r="J188" s="18">
        <v>102</v>
      </c>
      <c r="K188" s="18">
        <v>-58</v>
      </c>
      <c r="L188" s="18">
        <v>-58</v>
      </c>
      <c r="M188" s="18">
        <v>-50</v>
      </c>
      <c r="N188" s="18">
        <v>-80</v>
      </c>
      <c r="W188" s="64"/>
    </row>
    <row r="189" spans="2:23" ht="18" x14ac:dyDescent="0.35">
      <c r="C189" t="s">
        <v>284</v>
      </c>
      <c r="G189" s="18">
        <v>-1</v>
      </c>
      <c r="H189" s="18">
        <v>-11</v>
      </c>
      <c r="I189" s="18">
        <v>43</v>
      </c>
      <c r="J189" s="18">
        <v>-33</v>
      </c>
      <c r="K189" s="18">
        <v>1</v>
      </c>
      <c r="L189" s="18">
        <v>-1</v>
      </c>
      <c r="M189" s="18">
        <v>2</v>
      </c>
      <c r="N189" s="18">
        <v>0</v>
      </c>
      <c r="W189" s="64"/>
    </row>
    <row r="190" spans="2:23" ht="18" x14ac:dyDescent="0.35">
      <c r="C190" t="s">
        <v>285</v>
      </c>
      <c r="G190" s="18">
        <v>-2</v>
      </c>
      <c r="H190" s="18">
        <v>12</v>
      </c>
      <c r="I190" s="18">
        <v>-276</v>
      </c>
      <c r="J190" s="18">
        <v>-13</v>
      </c>
      <c r="K190" s="18">
        <v>1</v>
      </c>
      <c r="L190" s="18">
        <v>12</v>
      </c>
      <c r="M190" s="18">
        <v>1</v>
      </c>
      <c r="N190" s="18">
        <v>6</v>
      </c>
      <c r="W190" s="64"/>
    </row>
    <row r="191" spans="2:23" ht="18" x14ac:dyDescent="0.35">
      <c r="C191" t="s">
        <v>286</v>
      </c>
      <c r="G191" s="18">
        <v>-202</v>
      </c>
      <c r="H191" s="18">
        <v>-237</v>
      </c>
      <c r="I191" s="18">
        <v>-218</v>
      </c>
      <c r="J191" s="18">
        <v>-112</v>
      </c>
      <c r="K191" s="18">
        <v>-342</v>
      </c>
      <c r="L191" s="18">
        <v>-155</v>
      </c>
      <c r="M191" s="18">
        <v>-109</v>
      </c>
      <c r="N191" s="18">
        <v>-199</v>
      </c>
      <c r="W191" s="64"/>
    </row>
    <row r="192" spans="2:23" ht="18" x14ac:dyDescent="0.35">
      <c r="C192" t="s">
        <v>287</v>
      </c>
      <c r="G192" s="18">
        <v>135</v>
      </c>
      <c r="H192" s="18">
        <v>157</v>
      </c>
      <c r="I192" s="18">
        <v>388</v>
      </c>
      <c r="J192" s="18">
        <v>601</v>
      </c>
      <c r="K192" s="18">
        <v>520</v>
      </c>
      <c r="L192" s="18">
        <v>206</v>
      </c>
      <c r="M192" s="18">
        <v>-138</v>
      </c>
      <c r="N192" s="18">
        <v>0</v>
      </c>
      <c r="W192" s="64"/>
    </row>
    <row r="193" spans="2:26" ht="18" x14ac:dyDescent="0.35">
      <c r="C193" t="s">
        <v>288</v>
      </c>
      <c r="G193" s="18">
        <v>62</v>
      </c>
      <c r="H193" s="18">
        <v>118</v>
      </c>
      <c r="I193" s="18">
        <v>167</v>
      </c>
      <c r="J193" s="18">
        <v>369</v>
      </c>
      <c r="K193" s="18">
        <v>201</v>
      </c>
      <c r="L193" s="18">
        <v>40</v>
      </c>
      <c r="M193" s="18">
        <v>162</v>
      </c>
      <c r="N193" s="18">
        <v>450</v>
      </c>
      <c r="W193" s="64"/>
    </row>
    <row r="194" spans="2:26" ht="18" x14ac:dyDescent="0.35">
      <c r="C194" t="s">
        <v>289</v>
      </c>
      <c r="G194" s="18">
        <v>-23</v>
      </c>
      <c r="H194" s="18">
        <v>27</v>
      </c>
      <c r="I194" s="18">
        <v>-5</v>
      </c>
      <c r="J194" s="18">
        <v>8</v>
      </c>
      <c r="K194" s="18">
        <v>-6</v>
      </c>
      <c r="L194" s="18">
        <v>11</v>
      </c>
      <c r="M194" s="18">
        <v>14</v>
      </c>
      <c r="N194" s="18">
        <v>6</v>
      </c>
      <c r="W194" s="64"/>
    </row>
    <row r="195" spans="2:26" ht="18" x14ac:dyDescent="0.35">
      <c r="B195" t="s">
        <v>290</v>
      </c>
      <c r="G195" s="18">
        <v>-10247</v>
      </c>
      <c r="H195" s="18">
        <v>-12767</v>
      </c>
      <c r="I195" s="18">
        <v>-4070</v>
      </c>
      <c r="J195" s="18">
        <v>-4401</v>
      </c>
      <c r="K195" s="18">
        <v>-14290</v>
      </c>
      <c r="L195" s="18">
        <v>-6369</v>
      </c>
      <c r="M195" s="18">
        <v>-8941</v>
      </c>
      <c r="N195" s="18">
        <v>949</v>
      </c>
      <c r="W195" s="64"/>
    </row>
    <row r="196" spans="2:26" ht="18" x14ac:dyDescent="0.35">
      <c r="B196" t="s">
        <v>291</v>
      </c>
      <c r="G196" s="18">
        <v>-1698</v>
      </c>
      <c r="H196" s="18">
        <v>-3356</v>
      </c>
      <c r="I196" s="18">
        <v>-1952</v>
      </c>
      <c r="J196" s="18">
        <v>-1755</v>
      </c>
      <c r="K196" s="18">
        <v>-1963</v>
      </c>
      <c r="L196" s="18">
        <v>-4686</v>
      </c>
      <c r="M196" s="18">
        <v>-2925</v>
      </c>
      <c r="N196" s="18">
        <v>-3259</v>
      </c>
      <c r="W196" s="64"/>
    </row>
    <row r="197" spans="2:26" ht="18" x14ac:dyDescent="0.35">
      <c r="B197" s="5" t="s">
        <v>292</v>
      </c>
      <c r="C197" s="5"/>
      <c r="D197" s="5"/>
      <c r="E197" s="5"/>
      <c r="G197" s="20">
        <f t="shared" ref="G197:N197" si="29">SUM(G179:G196)</f>
        <v>3786</v>
      </c>
      <c r="H197" s="20">
        <f t="shared" si="29"/>
        <v>6154</v>
      </c>
      <c r="I197" s="20">
        <f t="shared" si="29"/>
        <v>14935</v>
      </c>
      <c r="J197" s="20">
        <f t="shared" si="29"/>
        <v>11359</v>
      </c>
      <c r="K197" s="20">
        <f t="shared" si="29"/>
        <v>2071</v>
      </c>
      <c r="L197" s="20">
        <f t="shared" si="29"/>
        <v>3139</v>
      </c>
      <c r="M197" s="20">
        <f t="shared" si="29"/>
        <v>4190</v>
      </c>
      <c r="N197" s="20">
        <f t="shared" si="29"/>
        <v>10400</v>
      </c>
      <c r="W197" s="64"/>
    </row>
    <row r="198" spans="2:26" ht="18" x14ac:dyDescent="0.35">
      <c r="C198" t="s">
        <v>293</v>
      </c>
      <c r="G198" s="18">
        <v>-32</v>
      </c>
      <c r="H198" s="18">
        <v>-33</v>
      </c>
      <c r="I198" s="18">
        <v>-145</v>
      </c>
      <c r="J198" s="18">
        <v>-120</v>
      </c>
      <c r="K198" s="18">
        <v>0</v>
      </c>
      <c r="L198" s="18">
        <v>0</v>
      </c>
      <c r="M198" s="18">
        <v>0</v>
      </c>
      <c r="N198" s="18">
        <v>0</v>
      </c>
      <c r="W198" s="64"/>
    </row>
    <row r="199" spans="2:26" ht="18" x14ac:dyDescent="0.35">
      <c r="C199" t="s">
        <v>294</v>
      </c>
      <c r="G199" s="18">
        <v>-1227</v>
      </c>
      <c r="H199" s="18">
        <v>-1867</v>
      </c>
      <c r="I199" s="18">
        <v>-2166</v>
      </c>
      <c r="J199" s="18">
        <v>-3508</v>
      </c>
      <c r="K199" s="18">
        <v>-1631</v>
      </c>
      <c r="L199" s="18">
        <v>-1919</v>
      </c>
      <c r="M199" s="18">
        <v>-2540</v>
      </c>
      <c r="N199" s="18">
        <v>-3258</v>
      </c>
      <c r="W199" s="64"/>
    </row>
    <row r="200" spans="2:26" ht="18" x14ac:dyDescent="0.35">
      <c r="C200" t="s">
        <v>295</v>
      </c>
      <c r="G200" s="18">
        <v>-1958</v>
      </c>
      <c r="H200" s="18">
        <v>-2532</v>
      </c>
      <c r="I200" s="18">
        <v>-2983</v>
      </c>
      <c r="J200" s="18">
        <v>-4490</v>
      </c>
      <c r="K200" s="18">
        <v>-3317</v>
      </c>
      <c r="L200" s="18">
        <v>-3421</v>
      </c>
      <c r="M200" s="18">
        <v>-3560</v>
      </c>
      <c r="N200" s="18">
        <v>-3666</v>
      </c>
      <c r="W200" s="64"/>
    </row>
    <row r="201" spans="2:26" ht="18" x14ac:dyDescent="0.35">
      <c r="C201" t="s">
        <v>296</v>
      </c>
      <c r="G201" s="18">
        <v>-170</v>
      </c>
      <c r="H201" s="18">
        <v>-187</v>
      </c>
      <c r="I201" s="18">
        <v>-345</v>
      </c>
      <c r="J201" s="18">
        <v>-446</v>
      </c>
      <c r="K201" s="18">
        <v>-206</v>
      </c>
      <c r="L201" s="18">
        <v>-214</v>
      </c>
      <c r="M201" s="18">
        <v>-56</v>
      </c>
      <c r="N201" s="18">
        <v>-300</v>
      </c>
      <c r="W201" s="64"/>
    </row>
    <row r="202" spans="2:26" ht="18" x14ac:dyDescent="0.35">
      <c r="C202" t="s">
        <v>297</v>
      </c>
      <c r="G202" s="18">
        <v>400</v>
      </c>
      <c r="H202" s="18">
        <v>771</v>
      </c>
      <c r="I202" s="18">
        <v>-776</v>
      </c>
      <c r="J202" s="18">
        <v>909</v>
      </c>
      <c r="K202" s="18">
        <v>750</v>
      </c>
      <c r="L202" s="18">
        <v>486</v>
      </c>
      <c r="M202" s="18">
        <v>-234</v>
      </c>
      <c r="N202" s="18">
        <v>-27</v>
      </c>
      <c r="W202" s="64"/>
    </row>
    <row r="203" spans="2:26" ht="18" x14ac:dyDescent="0.35">
      <c r="C203" t="s">
        <v>298</v>
      </c>
      <c r="G203" s="18">
        <v>159</v>
      </c>
      <c r="H203" s="18">
        <v>177</v>
      </c>
      <c r="I203" s="18">
        <v>277</v>
      </c>
      <c r="J203" s="18">
        <v>354</v>
      </c>
      <c r="K203" s="18">
        <v>554</v>
      </c>
      <c r="L203" s="18">
        <v>459</v>
      </c>
      <c r="M203" s="18">
        <v>365</v>
      </c>
      <c r="N203" s="18">
        <v>506</v>
      </c>
      <c r="W203" s="64"/>
    </row>
    <row r="204" spans="2:26" ht="18" x14ac:dyDescent="0.35">
      <c r="C204" t="s">
        <v>299</v>
      </c>
      <c r="G204" s="18">
        <v>0</v>
      </c>
      <c r="H204" s="18">
        <v>179</v>
      </c>
      <c r="I204" s="18">
        <v>1001</v>
      </c>
      <c r="J204" s="18">
        <v>292</v>
      </c>
      <c r="K204" s="18">
        <v>104</v>
      </c>
      <c r="L204" s="18">
        <v>82</v>
      </c>
      <c r="M204" s="18">
        <v>91</v>
      </c>
      <c r="N204" s="18">
        <v>206</v>
      </c>
      <c r="W204" s="64"/>
    </row>
    <row r="205" spans="2:26" ht="18" x14ac:dyDescent="0.35">
      <c r="C205" t="s">
        <v>300</v>
      </c>
      <c r="G205" s="18">
        <v>50</v>
      </c>
      <c r="H205" s="18">
        <v>29</v>
      </c>
      <c r="I205" s="18">
        <v>322</v>
      </c>
      <c r="J205" s="18">
        <v>-29</v>
      </c>
      <c r="K205" s="18">
        <v>8</v>
      </c>
      <c r="L205" s="18">
        <v>22</v>
      </c>
      <c r="M205" s="18">
        <v>719</v>
      </c>
      <c r="N205" s="18">
        <v>-22</v>
      </c>
      <c r="W205" s="64"/>
    </row>
    <row r="206" spans="2:26" s="5" customFormat="1" ht="18" x14ac:dyDescent="0.35">
      <c r="B206" s="5" t="s">
        <v>301</v>
      </c>
      <c r="F206"/>
      <c r="G206" s="20">
        <f t="shared" ref="G206:N206" si="30">SUM(G198:G205)</f>
        <v>-2778</v>
      </c>
      <c r="H206" s="20">
        <f t="shared" si="30"/>
        <v>-3463</v>
      </c>
      <c r="I206" s="20">
        <f t="shared" si="30"/>
        <v>-4815</v>
      </c>
      <c r="J206" s="20">
        <f t="shared" si="30"/>
        <v>-7038</v>
      </c>
      <c r="K206" s="20">
        <f t="shared" si="30"/>
        <v>-3738</v>
      </c>
      <c r="L206" s="20">
        <f t="shared" si="30"/>
        <v>-4505</v>
      </c>
      <c r="M206" s="20">
        <f t="shared" si="30"/>
        <v>-5215</v>
      </c>
      <c r="N206" s="20">
        <f t="shared" si="30"/>
        <v>-6561</v>
      </c>
      <c r="O206" s="20"/>
      <c r="P206" s="20"/>
      <c r="Q206" s="20"/>
      <c r="R206" s="20"/>
      <c r="S206" s="20"/>
      <c r="T206" s="20"/>
      <c r="U206" s="20"/>
      <c r="V206" s="20"/>
      <c r="W206" s="64"/>
      <c r="X206" s="20"/>
      <c r="Y206" s="20"/>
      <c r="Z206" s="20"/>
    </row>
    <row r="207" spans="2:26" ht="18" x14ac:dyDescent="0.35">
      <c r="C207" t="s">
        <v>302</v>
      </c>
      <c r="G207" s="18">
        <v>-274</v>
      </c>
      <c r="H207" s="18">
        <v>-54</v>
      </c>
      <c r="I207" s="18">
        <v>-826</v>
      </c>
      <c r="J207" s="18">
        <v>1590</v>
      </c>
      <c r="K207" s="18">
        <v>3561</v>
      </c>
      <c r="L207" s="18">
        <v>2117</v>
      </c>
      <c r="M207" s="18">
        <v>4988</v>
      </c>
      <c r="N207" s="18">
        <v>1709</v>
      </c>
      <c r="W207" s="64"/>
    </row>
    <row r="208" spans="2:26" ht="18" x14ac:dyDescent="0.35">
      <c r="C208" t="s">
        <v>303</v>
      </c>
      <c r="G208" s="18">
        <v>-907</v>
      </c>
      <c r="H208" s="18">
        <v>-1532</v>
      </c>
      <c r="I208" s="18">
        <v>-1210</v>
      </c>
      <c r="J208" s="18">
        <v>-1844</v>
      </c>
      <c r="K208" s="18">
        <v>-1322</v>
      </c>
      <c r="L208" s="18">
        <v>-1874</v>
      </c>
      <c r="M208" s="18">
        <v>-1532</v>
      </c>
      <c r="N208" s="18">
        <v>-1853</v>
      </c>
      <c r="W208" s="64"/>
    </row>
    <row r="209" spans="2:23" ht="18" x14ac:dyDescent="0.35">
      <c r="C209" t="s">
        <v>304</v>
      </c>
      <c r="G209" s="18">
        <v>-91</v>
      </c>
      <c r="H209" s="18">
        <v>-115</v>
      </c>
      <c r="I209" s="18">
        <v>-106</v>
      </c>
      <c r="J209" s="18">
        <v>-122</v>
      </c>
      <c r="K209" s="18">
        <v>-125</v>
      </c>
      <c r="L209" s="18">
        <v>-136</v>
      </c>
      <c r="M209" s="18">
        <v>-119</v>
      </c>
      <c r="N209" s="18">
        <v>-153</v>
      </c>
      <c r="W209" s="64"/>
    </row>
    <row r="210" spans="2:23" ht="18" x14ac:dyDescent="0.35">
      <c r="C210" t="s">
        <v>305</v>
      </c>
      <c r="G210" s="18"/>
      <c r="H210" s="18">
        <v>-7</v>
      </c>
      <c r="I210" s="18">
        <v>-7</v>
      </c>
      <c r="J210" s="18">
        <v>-70</v>
      </c>
      <c r="K210" s="18"/>
      <c r="L210" s="18">
        <v>-12</v>
      </c>
      <c r="M210" s="18">
        <v>-12</v>
      </c>
      <c r="N210" s="18">
        <v>-21</v>
      </c>
      <c r="W210" s="64"/>
    </row>
    <row r="211" spans="2:23" ht="18" x14ac:dyDescent="0.35">
      <c r="C211" t="s">
        <v>306</v>
      </c>
      <c r="G211" s="18">
        <v>-274</v>
      </c>
      <c r="H211" s="18">
        <v>-5692</v>
      </c>
      <c r="I211" s="18">
        <v>-5222</v>
      </c>
      <c r="J211" s="18">
        <v>-2170</v>
      </c>
      <c r="K211" s="18">
        <v>-227</v>
      </c>
      <c r="L211" s="18">
        <v>-2334</v>
      </c>
      <c r="M211" s="18">
        <v>-1299</v>
      </c>
      <c r="N211" s="18">
        <v>-1711</v>
      </c>
      <c r="W211" s="64"/>
    </row>
    <row r="212" spans="2:23" s="5" customFormat="1" ht="18" x14ac:dyDescent="0.35">
      <c r="B212" s="5" t="s">
        <v>307</v>
      </c>
      <c r="F212"/>
      <c r="G212" s="20">
        <f t="shared" ref="G212:N212" si="31">SUM(G207:G211)</f>
        <v>-1546</v>
      </c>
      <c r="H212" s="20">
        <f t="shared" si="31"/>
        <v>-7400</v>
      </c>
      <c r="I212" s="20">
        <f t="shared" si="31"/>
        <v>-7371</v>
      </c>
      <c r="J212" s="20">
        <f t="shared" si="31"/>
        <v>-2616</v>
      </c>
      <c r="K212" s="20">
        <f t="shared" si="31"/>
        <v>1887</v>
      </c>
      <c r="L212" s="20">
        <f t="shared" si="31"/>
        <v>-2239</v>
      </c>
      <c r="M212" s="20">
        <f t="shared" si="31"/>
        <v>2026</v>
      </c>
      <c r="N212" s="20">
        <f t="shared" si="31"/>
        <v>-2029</v>
      </c>
      <c r="W212" s="64"/>
    </row>
    <row r="213" spans="2:23" ht="18" x14ac:dyDescent="0.35">
      <c r="C213" t="s">
        <v>308</v>
      </c>
      <c r="G213" s="18">
        <v>-13</v>
      </c>
      <c r="H213" s="18">
        <v>814</v>
      </c>
      <c r="I213" s="18">
        <v>65</v>
      </c>
      <c r="J213" s="18">
        <v>778</v>
      </c>
      <c r="K213" s="18">
        <v>-124</v>
      </c>
      <c r="L213" s="18">
        <v>-567</v>
      </c>
      <c r="M213" s="18">
        <v>-255</v>
      </c>
      <c r="N213" s="18">
        <v>-1545</v>
      </c>
      <c r="W213" s="64"/>
    </row>
    <row r="214" spans="2:23" ht="18" x14ac:dyDescent="0.35">
      <c r="C214" t="s">
        <v>309</v>
      </c>
      <c r="G214" s="18">
        <v>-551</v>
      </c>
      <c r="H214" s="18">
        <v>-3895</v>
      </c>
      <c r="I214" s="18">
        <v>2814</v>
      </c>
      <c r="J214" s="18">
        <f>J212+J206+J197+J213</f>
        <v>2483</v>
      </c>
      <c r="K214" s="18">
        <f>K212+K206+K197+K213</f>
        <v>96</v>
      </c>
      <c r="L214" s="18">
        <f>L212+L206+L197+L213</f>
        <v>-4172</v>
      </c>
      <c r="M214" s="18">
        <f>M212+M206+M197+M213</f>
        <v>746</v>
      </c>
      <c r="N214" s="18">
        <f>N212+N206+N197+N213</f>
        <v>265</v>
      </c>
      <c r="W214" s="64"/>
    </row>
    <row r="215" spans="2:23" ht="18" x14ac:dyDescent="0.35">
      <c r="B215" t="s">
        <v>310</v>
      </c>
      <c r="G215" s="18">
        <v>14550</v>
      </c>
      <c r="H215" s="18">
        <v>13999</v>
      </c>
      <c r="I215" s="18">
        <v>10104</v>
      </c>
      <c r="J215" s="18">
        <v>12918</v>
      </c>
      <c r="K215" s="18">
        <v>15401</v>
      </c>
      <c r="L215" s="18">
        <v>15497</v>
      </c>
      <c r="M215" s="18">
        <v>11325</v>
      </c>
      <c r="N215" s="18">
        <v>12071</v>
      </c>
      <c r="W215" s="64"/>
    </row>
    <row r="216" spans="2:23" s="5" customFormat="1" ht="18" x14ac:dyDescent="0.35">
      <c r="B216" s="5" t="s">
        <v>311</v>
      </c>
      <c r="F216"/>
      <c r="G216" s="20">
        <f t="shared" ref="G216:N216" si="32">G215+G214</f>
        <v>13999</v>
      </c>
      <c r="H216" s="20">
        <f t="shared" si="32"/>
        <v>10104</v>
      </c>
      <c r="I216" s="20">
        <f t="shared" si="32"/>
        <v>12918</v>
      </c>
      <c r="J216" s="20">
        <f t="shared" si="32"/>
        <v>15401</v>
      </c>
      <c r="K216" s="20">
        <f t="shared" si="32"/>
        <v>15497</v>
      </c>
      <c r="L216" s="20">
        <f t="shared" si="32"/>
        <v>11325</v>
      </c>
      <c r="M216" s="20">
        <f t="shared" si="32"/>
        <v>12071</v>
      </c>
      <c r="N216" s="20">
        <f t="shared" si="32"/>
        <v>12336</v>
      </c>
      <c r="W216" s="64"/>
    </row>
    <row r="217" spans="2:23" s="27" customFormat="1" x14ac:dyDescent="0.3">
      <c r="B217" s="27" t="s">
        <v>355</v>
      </c>
      <c r="J217" s="28"/>
      <c r="N217" s="28"/>
    </row>
    <row r="332" spans="10:14" x14ac:dyDescent="0.3">
      <c r="J332"/>
      <c r="N332"/>
    </row>
  </sheetData>
  <phoneticPr fontId="5" type="noConversion"/>
  <hyperlinks>
    <hyperlink ref="A5" location="Model!A9" display="TOP" xr:uid="{2235791D-C0F0-45A2-B105-9B648FDD190C}"/>
    <hyperlink ref="A2" location="Model!A98" display="IS" xr:uid="{A3AF2BDE-3A77-441E-B820-7077FC37D182}"/>
    <hyperlink ref="A3" location="Model!A155" display="BS" xr:uid="{072BEDA1-CC7B-403D-B7CF-180C8F80E0D2}"/>
    <hyperlink ref="A4" location="Model!A197" display="CF" xr:uid="{5EE43855-6C08-4FE0-85EA-AF64E9833B94}"/>
  </hyperlink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9C63E65-1757-4209-8CD1-30535A46B22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Model!G101:N101</xm:f>
              <xm:sqref>F101</xm:sqref>
            </x14:sparkline>
            <x14:sparkline>
              <xm:f>Model!G102:N102</xm:f>
              <xm:sqref>F102</xm:sqref>
            </x14:sparkline>
            <x14:sparkline>
              <xm:f>Model!G103:N103</xm:f>
              <xm:sqref>F103</xm:sqref>
            </x14:sparkline>
            <x14:sparkline>
              <xm:f>Model!G104:N104</xm:f>
              <xm:sqref>F104</xm:sqref>
            </x14:sparkline>
            <x14:sparkline>
              <xm:f>Model!G105:N105</xm:f>
              <xm:sqref>F105</xm:sqref>
            </x14:sparkline>
            <x14:sparkline>
              <xm:f>Model!G106:N106</xm:f>
              <xm:sqref>F106</xm:sqref>
            </x14:sparkline>
            <x14:sparkline>
              <xm:f>Model!G107:N107</xm:f>
              <xm:sqref>F107</xm:sqref>
            </x14:sparkline>
            <x14:sparkline>
              <xm:f>Model!G108:N108</xm:f>
              <xm:sqref>F108</xm:sqref>
            </x14:sparkline>
            <x14:sparkline>
              <xm:f>Model!G109:N109</xm:f>
              <xm:sqref>F109</xm:sqref>
            </x14:sparkline>
            <x14:sparkline>
              <xm:f>Model!G110:N110</xm:f>
              <xm:sqref>F110</xm:sqref>
            </x14:sparkline>
            <x14:sparkline>
              <xm:f>Model!G111:N111</xm:f>
              <xm:sqref>F111</xm:sqref>
            </x14:sparkline>
            <x14:sparkline>
              <xm:f>Model!G112:N112</xm:f>
              <xm:sqref>F112</xm:sqref>
            </x14:sparkline>
            <x14:sparkline>
              <xm:f>Model!G113:N113</xm:f>
              <xm:sqref>F113</xm:sqref>
            </x14:sparkline>
            <x14:sparkline>
              <xm:f>Model!G114:N114</xm:f>
              <xm:sqref>F114</xm:sqref>
            </x14:sparkline>
            <x14:sparkline>
              <xm:f>Model!G115:N115</xm:f>
              <xm:sqref>F115</xm:sqref>
            </x14:sparkline>
            <x14:sparkline>
              <xm:f>Model!G116:N116</xm:f>
              <xm:sqref>F116</xm:sqref>
            </x14:sparkline>
            <x14:sparkline>
              <xm:f>Model!G117:N117</xm:f>
              <xm:sqref>F117</xm:sqref>
            </x14:sparkline>
            <x14:sparkline>
              <xm:f>Model!G118:N118</xm:f>
              <xm:sqref>F118</xm:sqref>
            </x14:sparkline>
            <x14:sparkline>
              <xm:f>Model!G119:N119</xm:f>
              <xm:sqref>F119</xm:sqref>
            </x14:sparkline>
            <x14:sparkline>
              <xm:f>Model!G120:N120</xm:f>
              <xm:sqref>F120</xm:sqref>
            </x14:sparkline>
            <x14:sparkline>
              <xm:f>Model!G121:N121</xm:f>
              <xm:sqref>F121</xm:sqref>
            </x14:sparkline>
            <x14:sparkline>
              <xm:f>Model!G122:N122</xm:f>
              <xm:sqref>F122</xm:sqref>
            </x14:sparkline>
            <x14:sparkline>
              <xm:f>Model!G123:N123</xm:f>
              <xm:sqref>F123</xm:sqref>
            </x14:sparkline>
            <x14:sparkline>
              <xm:f>Model!G124:N124</xm:f>
              <xm:sqref>F124</xm:sqref>
            </x14:sparkline>
            <x14:sparkline>
              <xm:f>Model!G125:N125</xm:f>
              <xm:sqref>F125</xm:sqref>
            </x14:sparkline>
            <x14:sparkline>
              <xm:f>Model!G126:N126</xm:f>
              <xm:sqref>F126</xm:sqref>
            </x14:sparkline>
            <x14:sparkline>
              <xm:f>Model!G127:N127</xm:f>
              <xm:sqref>F127</xm:sqref>
            </x14:sparkline>
            <x14:sparkline>
              <xm:f>Model!G128:N128</xm:f>
              <xm:sqref>F128</xm:sqref>
            </x14:sparkline>
            <x14:sparkline>
              <xm:f>Model!G129:N129</xm:f>
              <xm:sqref>F129</xm:sqref>
            </x14:sparkline>
            <x14:sparkline>
              <xm:f>Model!G79:N79</xm:f>
              <xm:sqref>F79</xm:sqref>
            </x14:sparkline>
            <x14:sparkline>
              <xm:f>Model!G80:N80</xm:f>
              <xm:sqref>F80</xm:sqref>
            </x14:sparkline>
            <x14:sparkline>
              <xm:f>Model!G81:N81</xm:f>
              <xm:sqref>F81</xm:sqref>
            </x14:sparkline>
            <x14:sparkline>
              <xm:f>Model!G82:N82</xm:f>
              <xm:sqref>F82</xm:sqref>
            </x14:sparkline>
            <x14:sparkline>
              <xm:f>Model!G83:N83</xm:f>
              <xm:sqref>F83</xm:sqref>
            </x14:sparkline>
            <x14:sparkline>
              <xm:f>Model!G84:N84</xm:f>
              <xm:sqref>F84</xm:sqref>
            </x14:sparkline>
            <x14:sparkline>
              <xm:f>Model!G85:N85</xm:f>
              <xm:sqref>F85</xm:sqref>
            </x14:sparkline>
            <x14:sparkline>
              <xm:f>Model!G86:N86</xm:f>
              <xm:sqref>F86</xm:sqref>
            </x14:sparkline>
            <x14:sparkline>
              <xm:f>Model!G87:N87</xm:f>
              <xm:sqref>F87</xm:sqref>
            </x14:sparkline>
            <x14:sparkline>
              <xm:f>Model!G89:N89</xm:f>
              <xm:sqref>F88</xm:sqref>
            </x14:sparkline>
            <x14:sparkline>
              <xm:sqref>F89</xm:sqref>
            </x14:sparkline>
            <x14:sparkline>
              <xm:f>Model!G130:N130</xm:f>
              <xm:sqref>F130</xm:sqref>
            </x14:sparkline>
            <x14:sparkline>
              <xm:f>Model!G131:N131</xm:f>
              <xm:sqref>F131</xm:sqref>
            </x14:sparkline>
            <x14:sparkline>
              <xm:f>Model!G132:N132</xm:f>
              <xm:sqref>F132</xm:sqref>
            </x14:sparkline>
            <x14:sparkline>
              <xm:f>Model!G133:N133</xm:f>
              <xm:sqref>F133</xm:sqref>
            </x14:sparkline>
            <x14:sparkline>
              <xm:f>Model!G134:N134</xm:f>
              <xm:sqref>F134</xm:sqref>
            </x14:sparkline>
            <x14:sparkline>
              <xm:f>Model!G135:N135</xm:f>
              <xm:sqref>F135</xm:sqref>
            </x14:sparkline>
            <x14:sparkline>
              <xm:f>Model!G136:N136</xm:f>
              <xm:sqref>F136</xm:sqref>
            </x14:sparkline>
            <x14:sparkline>
              <xm:f>Model!G137:N137</xm:f>
              <xm:sqref>F137</xm:sqref>
            </x14:sparkline>
            <x14:sparkline>
              <xm:f>Model!G138:N138</xm:f>
              <xm:sqref>F138</xm:sqref>
            </x14:sparkline>
            <x14:sparkline>
              <xm:f>Model!G139:N139</xm:f>
              <xm:sqref>F139</xm:sqref>
            </x14:sparkline>
            <x14:sparkline>
              <xm:f>Model!G140:N140</xm:f>
              <xm:sqref>F140</xm:sqref>
            </x14:sparkline>
            <x14:sparkline>
              <xm:f>Model!G141:N141</xm:f>
              <xm:sqref>F141</xm:sqref>
            </x14:sparkline>
            <x14:sparkline>
              <xm:f>Model!G142:N142</xm:f>
              <xm:sqref>F142</xm:sqref>
            </x14:sparkline>
            <x14:sparkline>
              <xm:f>Model!G143:N143</xm:f>
              <xm:sqref>F143</xm:sqref>
            </x14:sparkline>
            <x14:sparkline>
              <xm:f>Model!G144:N144</xm:f>
              <xm:sqref>F144</xm:sqref>
            </x14:sparkline>
            <x14:sparkline>
              <xm:f>Model!G145:N145</xm:f>
              <xm:sqref>F145</xm:sqref>
            </x14:sparkline>
            <x14:sparkline>
              <xm:f>Model!G146:N146</xm:f>
              <xm:sqref>F146</xm:sqref>
            </x14:sparkline>
            <x14:sparkline>
              <xm:f>Model!G147:N147</xm:f>
              <xm:sqref>F147</xm:sqref>
            </x14:sparkline>
            <x14:sparkline>
              <xm:f>Model!G148:N148</xm:f>
              <xm:sqref>F148</xm:sqref>
            </x14:sparkline>
            <x14:sparkline>
              <xm:f>Model!G149:N149</xm:f>
              <xm:sqref>F149</xm:sqref>
            </x14:sparkline>
            <x14:sparkline>
              <xm:f>Model!G150:N150</xm:f>
              <xm:sqref>F150</xm:sqref>
            </x14:sparkline>
            <x14:sparkline>
              <xm:f>Model!G151:N151</xm:f>
              <xm:sqref>F151</xm:sqref>
            </x14:sparkline>
            <x14:sparkline>
              <xm:f>Model!G152:N152</xm:f>
              <xm:sqref>F152</xm:sqref>
            </x14:sparkline>
            <x14:sparkline>
              <xm:f>Model!G153:N153</xm:f>
              <xm:sqref>F153</xm:sqref>
            </x14:sparkline>
            <x14:sparkline>
              <xm:f>Model!G154:N154</xm:f>
              <xm:sqref>F154</xm:sqref>
            </x14:sparkline>
            <x14:sparkline>
              <xm:f>Model!G155:N155</xm:f>
              <xm:sqref>F155</xm:sqref>
            </x14:sparkline>
            <x14:sparkline>
              <xm:f>Model!G156:N156</xm:f>
              <xm:sqref>F156</xm:sqref>
            </x14:sparkline>
            <x14:sparkline>
              <xm:f>Model!G157:N157</xm:f>
              <xm:sqref>F157</xm:sqref>
            </x14:sparkline>
            <x14:sparkline>
              <xm:f>Model!G158:N158</xm:f>
              <xm:sqref>F158</xm:sqref>
            </x14:sparkline>
            <x14:sparkline>
              <xm:f>Model!G159:N159</xm:f>
              <xm:sqref>F159</xm:sqref>
            </x14:sparkline>
            <x14:sparkline>
              <xm:f>Model!G160:N160</xm:f>
              <xm:sqref>F160</xm:sqref>
            </x14:sparkline>
            <x14:sparkline>
              <xm:f>Model!G161:N161</xm:f>
              <xm:sqref>F161</xm:sqref>
            </x14:sparkline>
            <x14:sparkline>
              <xm:f>Model!G162:N162</xm:f>
              <xm:sqref>F162</xm:sqref>
            </x14:sparkline>
            <x14:sparkline>
              <xm:f>Model!G163:N163</xm:f>
              <xm:sqref>F163</xm:sqref>
            </x14:sparkline>
            <x14:sparkline>
              <xm:f>Model!G164:N164</xm:f>
              <xm:sqref>F164</xm:sqref>
            </x14:sparkline>
            <x14:sparkline>
              <xm:f>Model!G165:N165</xm:f>
              <xm:sqref>F165</xm:sqref>
            </x14:sparkline>
            <x14:sparkline>
              <xm:f>Model!G166:N166</xm:f>
              <xm:sqref>F166</xm:sqref>
            </x14:sparkline>
            <x14:sparkline>
              <xm:f>Model!G167:N167</xm:f>
              <xm:sqref>F167</xm:sqref>
            </x14:sparkline>
            <x14:sparkline>
              <xm:f>Model!G168:N168</xm:f>
              <xm:sqref>F168</xm:sqref>
            </x14:sparkline>
            <x14:sparkline>
              <xm:f>Model!G169:N169</xm:f>
              <xm:sqref>F169</xm:sqref>
            </x14:sparkline>
            <x14:sparkline>
              <xm:f>Model!G170:N170</xm:f>
              <xm:sqref>F170</xm:sqref>
            </x14:sparkline>
            <x14:sparkline>
              <xm:f>Model!G171:N171</xm:f>
              <xm:sqref>F171</xm:sqref>
            </x14:sparkline>
            <x14:sparkline>
              <xm:f>Model!G172:N172</xm:f>
              <xm:sqref>F172</xm:sqref>
            </x14:sparkline>
            <x14:sparkline>
              <xm:f>Model!G173:N173</xm:f>
              <xm:sqref>F173</xm:sqref>
            </x14:sparkline>
            <x14:sparkline>
              <xm:f>Model!G174:N174</xm:f>
              <xm:sqref>F174</xm:sqref>
            </x14:sparkline>
            <x14:sparkline>
              <xm:f>Model!G175:N175</xm:f>
              <xm:sqref>F175</xm:sqref>
            </x14:sparkline>
            <x14:sparkline>
              <xm:f>Model!G176:N176</xm:f>
              <xm:sqref>F176</xm:sqref>
            </x14:sparkline>
            <x14:sparkline>
              <xm:f>Model!G177:N177</xm:f>
              <xm:sqref>F177</xm:sqref>
            </x14:sparkline>
            <x14:sparkline>
              <xm:f>Model!G178:N178</xm:f>
              <xm:sqref>F178</xm:sqref>
            </x14:sparkline>
            <x14:sparkline>
              <xm:f>Model!G179:N179</xm:f>
              <xm:sqref>F179</xm:sqref>
            </x14:sparkline>
            <x14:sparkline>
              <xm:f>Model!G180:N180</xm:f>
              <xm:sqref>F180</xm:sqref>
            </x14:sparkline>
            <x14:sparkline>
              <xm:f>Model!G181:N181</xm:f>
              <xm:sqref>F181</xm:sqref>
            </x14:sparkline>
            <x14:sparkline>
              <xm:f>Model!G182:N182</xm:f>
              <xm:sqref>F182</xm:sqref>
            </x14:sparkline>
            <x14:sparkline>
              <xm:f>Model!G183:N183</xm:f>
              <xm:sqref>F183</xm:sqref>
            </x14:sparkline>
            <x14:sparkline>
              <xm:f>Model!G184:N184</xm:f>
              <xm:sqref>F184</xm:sqref>
            </x14:sparkline>
            <x14:sparkline>
              <xm:f>Model!G185:N185</xm:f>
              <xm:sqref>F185</xm:sqref>
            </x14:sparkline>
            <x14:sparkline>
              <xm:f>Model!G186:N186</xm:f>
              <xm:sqref>F186</xm:sqref>
            </x14:sparkline>
            <x14:sparkline>
              <xm:f>Model!G187:N187</xm:f>
              <xm:sqref>F187</xm:sqref>
            </x14:sparkline>
            <x14:sparkline>
              <xm:f>Model!G188:N188</xm:f>
              <xm:sqref>F188</xm:sqref>
            </x14:sparkline>
            <x14:sparkline>
              <xm:f>Model!G189:N189</xm:f>
              <xm:sqref>F189</xm:sqref>
            </x14:sparkline>
            <x14:sparkline>
              <xm:f>Model!G190:N190</xm:f>
              <xm:sqref>F190</xm:sqref>
            </x14:sparkline>
            <x14:sparkline>
              <xm:f>Model!G191:N191</xm:f>
              <xm:sqref>F191</xm:sqref>
            </x14:sparkline>
            <x14:sparkline>
              <xm:f>Model!G192:N192</xm:f>
              <xm:sqref>F192</xm:sqref>
            </x14:sparkline>
            <x14:sparkline>
              <xm:f>Model!G193:N193</xm:f>
              <xm:sqref>F193</xm:sqref>
            </x14:sparkline>
            <x14:sparkline>
              <xm:f>Model!G194:N194</xm:f>
              <xm:sqref>F194</xm:sqref>
            </x14:sparkline>
            <x14:sparkline>
              <xm:f>Model!G195:N195</xm:f>
              <xm:sqref>F195</xm:sqref>
            </x14:sparkline>
            <x14:sparkline>
              <xm:f>Model!G196:N196</xm:f>
              <xm:sqref>F196</xm:sqref>
            </x14:sparkline>
            <x14:sparkline>
              <xm:f>Model!G197:N197</xm:f>
              <xm:sqref>F197</xm:sqref>
            </x14:sparkline>
            <x14:sparkline>
              <xm:f>Model!G198:N198</xm:f>
              <xm:sqref>F198</xm:sqref>
            </x14:sparkline>
            <x14:sparkline>
              <xm:f>Model!G199:N199</xm:f>
              <xm:sqref>F199</xm:sqref>
            </x14:sparkline>
            <x14:sparkline>
              <xm:f>Model!G200:N200</xm:f>
              <xm:sqref>F200</xm:sqref>
            </x14:sparkline>
            <x14:sparkline>
              <xm:f>Model!G201:N201</xm:f>
              <xm:sqref>F201</xm:sqref>
            </x14:sparkline>
            <x14:sparkline>
              <xm:f>Model!G202:N202</xm:f>
              <xm:sqref>F202</xm:sqref>
            </x14:sparkline>
            <x14:sparkline>
              <xm:f>Model!G203:N203</xm:f>
              <xm:sqref>F203</xm:sqref>
            </x14:sparkline>
            <x14:sparkline>
              <xm:f>Model!G204:N204</xm:f>
              <xm:sqref>F204</xm:sqref>
            </x14:sparkline>
            <x14:sparkline>
              <xm:f>Model!G205:N205</xm:f>
              <xm:sqref>F205</xm:sqref>
            </x14:sparkline>
            <x14:sparkline>
              <xm:f>Model!G206:N206</xm:f>
              <xm:sqref>F206</xm:sqref>
            </x14:sparkline>
            <x14:sparkline>
              <xm:f>Model!G207:N207</xm:f>
              <xm:sqref>F207</xm:sqref>
            </x14:sparkline>
            <x14:sparkline>
              <xm:f>Model!G208:N208</xm:f>
              <xm:sqref>F208</xm:sqref>
            </x14:sparkline>
            <x14:sparkline>
              <xm:f>Model!G209:N209</xm:f>
              <xm:sqref>F209</xm:sqref>
            </x14:sparkline>
            <x14:sparkline>
              <xm:f>Model!G210:N210</xm:f>
              <xm:sqref>F210</xm:sqref>
            </x14:sparkline>
            <x14:sparkline>
              <xm:f>Model!G211:N211</xm:f>
              <xm:sqref>F211</xm:sqref>
            </x14:sparkline>
            <x14:sparkline>
              <xm:f>Model!G212:N212</xm:f>
              <xm:sqref>F212</xm:sqref>
            </x14:sparkline>
            <x14:sparkline>
              <xm:f>Model!G213:N213</xm:f>
              <xm:sqref>F213</xm:sqref>
            </x14:sparkline>
            <x14:sparkline>
              <xm:f>Model!G214:N214</xm:f>
              <xm:sqref>F214</xm:sqref>
            </x14:sparkline>
            <x14:sparkline>
              <xm:f>Model!G215:N215</xm:f>
              <xm:sqref>F215</xm:sqref>
            </x14:sparkline>
            <x14:sparkline>
              <xm:f>Model!G216:N216</xm:f>
              <xm:sqref>F216</xm:sqref>
            </x14:sparkline>
            <x14:sparkline>
              <xm:f>Model!G217:N217</xm:f>
              <xm:sqref>F217</xm:sqref>
            </x14:sparkline>
            <x14:sparkline>
              <xm:f>Model!G218:N218</xm:f>
              <xm:sqref>F218</xm:sqref>
            </x14:sparkline>
            <x14:sparkline>
              <xm:f>Model!G19:N19</xm:f>
              <xm:sqref>F19</xm:sqref>
            </x14:sparkline>
            <x14:sparkline>
              <xm:f>Model!G20:N20</xm:f>
              <xm:sqref>F20</xm:sqref>
            </x14:sparkline>
            <x14:sparkline>
              <xm:f>Model!G21:N21</xm:f>
              <xm:sqref>F21</xm:sqref>
            </x14:sparkline>
            <x14:sparkline>
              <xm:f>Model!G22:N22</xm:f>
              <xm:sqref>F22</xm:sqref>
            </x14:sparkline>
            <x14:sparkline>
              <xm:f>Model!G23:N23</xm:f>
              <xm:sqref>F23</xm:sqref>
            </x14:sparkline>
            <x14:sparkline>
              <xm:f>Model!G31:N31</xm:f>
              <xm:sqref>F31</xm:sqref>
            </x14:sparkline>
            <x14:sparkline>
              <xm:f>Model!G32:N32</xm:f>
              <xm:sqref>F32</xm:sqref>
            </x14:sparkline>
            <x14:sparkline>
              <xm:f>Model!G33:N33</xm:f>
              <xm:sqref>F33</xm:sqref>
            </x14:sparkline>
            <x14:sparkline>
              <xm:f>Model!G34:N34</xm:f>
              <xm:sqref>F34</xm:sqref>
            </x14:sparkline>
            <x14:sparkline>
              <xm:f>Model!G35:N35</xm:f>
              <xm:sqref>F35</xm:sqref>
            </x14:sparkline>
            <x14:sparkline>
              <xm:f>Model!G36:N36</xm:f>
              <xm:sqref>F36</xm:sqref>
            </x14:sparkline>
            <x14:sparkline>
              <xm:f>Model!G37:N37</xm:f>
              <xm:sqref>F37</xm:sqref>
            </x14:sparkline>
            <x14:sparkline>
              <xm:f>Model!G38:N38</xm:f>
              <xm:sqref>F38</xm:sqref>
            </x14:sparkline>
            <x14:sparkline>
              <xm:f>Model!G39:N39</xm:f>
              <xm:sqref>F39</xm:sqref>
            </x14:sparkline>
            <x14:sparkline>
              <xm:f>Model!G40:N40</xm:f>
              <xm:sqref>F40</xm:sqref>
            </x14:sparkline>
            <x14:sparkline>
              <xm:f>Model!G41:N41</xm:f>
              <xm:sqref>F41</xm:sqref>
            </x14:sparkline>
            <x14:sparkline>
              <xm:f>Model!G42:N42</xm:f>
              <xm:sqref>F42</xm:sqref>
            </x14:sparkline>
            <x14:sparkline>
              <xm:f>Model!G25:N25</xm:f>
              <xm:sqref>F25</xm:sqref>
            </x14:sparkline>
            <x14:sparkline>
              <xm:f>Model!G26:N26</xm:f>
              <xm:sqref>F26</xm:sqref>
            </x14:sparkline>
            <x14:sparkline>
              <xm:f>Model!G27:N27</xm:f>
              <xm:sqref>F27</xm:sqref>
            </x14:sparkline>
            <x14:sparkline>
              <xm:f>Model!G28:N28</xm:f>
              <xm:sqref>F28</xm:sqref>
            </x14:sparkline>
            <x14:sparkline>
              <xm:f>Model!G29:N29</xm:f>
              <xm:sqref>F29</xm:sqref>
            </x14:sparkline>
            <x14:sparkline>
              <xm:f>Model!G30:N30</xm:f>
              <xm:sqref>F30</xm:sqref>
            </x14:sparkline>
            <x14:sparkline>
              <xm:f>Model!G43:N43</xm:f>
              <xm:sqref>F43</xm:sqref>
            </x14:sparkline>
            <x14:sparkline>
              <xm:f>Model!G44:N44</xm:f>
              <xm:sqref>F44</xm:sqref>
            </x14:sparkline>
            <x14:sparkline>
              <xm:f>Model!G45:N45</xm:f>
              <xm:sqref>F45</xm:sqref>
            </x14:sparkline>
            <x14:sparkline>
              <xm:f>Model!G46:N46</xm:f>
              <xm:sqref>F46</xm:sqref>
            </x14:sparkline>
            <x14:sparkline>
              <xm:f>Model!G47:N47</xm:f>
              <xm:sqref>F47</xm:sqref>
            </x14:sparkline>
            <x14:sparkline>
              <xm:f>Model!G48:N48</xm:f>
              <xm:sqref>F48</xm:sqref>
            </x14:sparkline>
            <x14:sparkline>
              <xm:f>Model!G49:N49</xm:f>
              <xm:sqref>F49</xm:sqref>
            </x14:sparkline>
            <x14:sparkline>
              <xm:f>Model!G50:N50</xm:f>
              <xm:sqref>F50</xm:sqref>
            </x14:sparkline>
            <x14:sparkline>
              <xm:f>Model!G51:N51</xm:f>
              <xm:sqref>F51</xm:sqref>
            </x14:sparkline>
            <x14:sparkline>
              <xm:f>Model!G52:N52</xm:f>
              <xm:sqref>F52</xm:sqref>
            </x14:sparkline>
            <x14:sparkline>
              <xm:f>Model!G53:N53</xm:f>
              <xm:sqref>F53</xm:sqref>
            </x14:sparkline>
            <x14:sparkline>
              <xm:f>Model!G54:N54</xm:f>
              <xm:sqref>F54</xm:sqref>
            </x14:sparkline>
            <x14:sparkline>
              <xm:f>Model!G55:N55</xm:f>
              <xm:sqref>F55</xm:sqref>
            </x14:sparkline>
            <x14:sparkline>
              <xm:f>Model!G56:N56</xm:f>
              <xm:sqref>F56</xm:sqref>
            </x14:sparkline>
            <x14:sparkline>
              <xm:f>Model!G57:N57</xm:f>
              <xm:sqref>F57</xm:sqref>
            </x14:sparkline>
            <x14:sparkline>
              <xm:f>Model!G58:N58</xm:f>
              <xm:sqref>F58</xm:sqref>
            </x14:sparkline>
            <x14:sparkline>
              <xm:f>Model!G59:N59</xm:f>
              <xm:sqref>F59</xm:sqref>
            </x14:sparkline>
            <x14:sparkline>
              <xm:f>Model!G60:N60</xm:f>
              <xm:sqref>F60</xm:sqref>
            </x14:sparkline>
            <x14:sparkline>
              <xm:f>Model!G61:N61</xm:f>
              <xm:sqref>F61</xm:sqref>
            </x14:sparkline>
            <x14:sparkline>
              <xm:f>Model!G62:N62</xm:f>
              <xm:sqref>F62</xm:sqref>
            </x14:sparkline>
            <x14:sparkline>
              <xm:f>Model!G63:N63</xm:f>
              <xm:sqref>F63</xm:sqref>
            </x14:sparkline>
            <x14:sparkline>
              <xm:f>Model!G64:N64</xm:f>
              <xm:sqref>F64</xm:sqref>
            </x14:sparkline>
            <x14:sparkline>
              <xm:f>Model!G65:N65</xm:f>
              <xm:sqref>F65</xm:sqref>
            </x14:sparkline>
            <x14:sparkline>
              <xm:f>Model!G66:N66</xm:f>
              <xm:sqref>F66</xm:sqref>
            </x14:sparkline>
            <x14:sparkline>
              <xm:f>Model!G67:N67</xm:f>
              <xm:sqref>F67</xm:sqref>
            </x14:sparkline>
            <x14:sparkline>
              <xm:f>Model!G68:N68</xm:f>
              <xm:sqref>F68</xm:sqref>
            </x14:sparkline>
            <x14:sparkline>
              <xm:f>Model!G69:N69</xm:f>
              <xm:sqref>F69</xm:sqref>
            </x14:sparkline>
            <x14:sparkline>
              <xm:f>Model!G70:N70</xm:f>
              <xm:sqref>F70</xm:sqref>
            </x14:sparkline>
            <x14:sparkline>
              <xm:f>Model!G71:N71</xm:f>
              <xm:sqref>F71</xm:sqref>
            </x14:sparkline>
            <x14:sparkline>
              <xm:f>Model!G72:N72</xm:f>
              <xm:sqref>F72</xm:sqref>
            </x14:sparkline>
            <x14:sparkline>
              <xm:f>Model!G73:N73</xm:f>
              <xm:sqref>F73</xm:sqref>
            </x14:sparkline>
            <x14:sparkline>
              <xm:f>Model!G74:N74</xm:f>
              <xm:sqref>F74</xm:sqref>
            </x14:sparkline>
            <x14:sparkline>
              <xm:f>Model!G75:N75</xm:f>
              <xm:sqref>F75</xm:sqref>
            </x14:sparkline>
            <x14:sparkline>
              <xm:f>Model!G76:N76</xm:f>
              <xm:sqref>F76</xm:sqref>
            </x14:sparkline>
            <x14:sparkline>
              <xm:f>Model!G77:N77</xm:f>
              <xm:sqref>F77</xm:sqref>
            </x14:sparkline>
            <x14:sparkline>
              <xm:f>Model!G78:N78</xm:f>
              <xm:sqref>F78</xm:sqref>
            </x14:sparkline>
            <x14:sparkline>
              <xm:f>Model!G90:N90</xm:f>
              <xm:sqref>F90</xm:sqref>
            </x14:sparkline>
            <x14:sparkline>
              <xm:f>Model!G91:N91</xm:f>
              <xm:sqref>F91</xm:sqref>
            </x14:sparkline>
            <x14:sparkline>
              <xm:f>Model!G92:N92</xm:f>
              <xm:sqref>F92</xm:sqref>
            </x14:sparkline>
            <x14:sparkline>
              <xm:f>Model!G93:N93</xm:f>
              <xm:sqref>F93</xm:sqref>
            </x14:sparkline>
            <x14:sparkline>
              <xm:f>Model!G94:N94</xm:f>
              <xm:sqref>F94</xm:sqref>
            </x14:sparkline>
            <x14:sparkline>
              <xm:f>Model!G95:N95</xm:f>
              <xm:sqref>F95</xm:sqref>
            </x14:sparkline>
            <x14:sparkline>
              <xm:f>Model!G96:N96</xm:f>
              <xm:sqref>F96</xm:sqref>
            </x14:sparkline>
          </x14:sparklines>
        </x14:sparklineGroup>
        <x14:sparklineGroup displayEmptyCellsAs="gap" xr2:uid="{4268F869-0A53-4F79-AD2E-C07CD7BDBCF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Model!X19:AC19</xm:f>
              <xm:sqref>W19</xm:sqref>
            </x14:sparkline>
            <x14:sparkline>
              <xm:f>Model!X20:AC20</xm:f>
              <xm:sqref>W20</xm:sqref>
            </x14:sparkline>
            <x14:sparkline>
              <xm:f>Model!X21:AC21</xm:f>
              <xm:sqref>W21</xm:sqref>
            </x14:sparkline>
            <x14:sparkline>
              <xm:f>Model!X22:AC22</xm:f>
              <xm:sqref>W22</xm:sqref>
            </x14:sparkline>
            <x14:sparkline>
              <xm:f>Model!X23:AC23</xm:f>
              <xm:sqref>W23</xm:sqref>
            </x14:sparkline>
            <x14:sparkline>
              <xm:f>Model!X24:AC24</xm:f>
              <xm:sqref>W24</xm:sqref>
            </x14:sparkline>
            <x14:sparkline>
              <xm:f>Model!X25:AC25</xm:f>
              <xm:sqref>W25</xm:sqref>
            </x14:sparkline>
            <x14:sparkline>
              <xm:f>Model!X26:AC26</xm:f>
              <xm:sqref>W26</xm:sqref>
            </x14:sparkline>
            <x14:sparkline>
              <xm:f>Model!X27:AC27</xm:f>
              <xm:sqref>W27</xm:sqref>
            </x14:sparkline>
            <x14:sparkline>
              <xm:f>Model!X28:AC28</xm:f>
              <xm:sqref>W28</xm:sqref>
            </x14:sparkline>
            <x14:sparkline>
              <xm:f>Model!X29:AC29</xm:f>
              <xm:sqref>W29</xm:sqref>
            </x14:sparkline>
            <x14:sparkline>
              <xm:f>Model!X30:AC30</xm:f>
              <xm:sqref>W30</xm:sqref>
            </x14:sparkline>
            <x14:sparkline>
              <xm:f>Model!X31:AC31</xm:f>
              <xm:sqref>W31</xm:sqref>
            </x14:sparkline>
            <x14:sparkline>
              <xm:f>Model!X32:AC32</xm:f>
              <xm:sqref>W32</xm:sqref>
            </x14:sparkline>
            <x14:sparkline>
              <xm:f>Model!X33:AC33</xm:f>
              <xm:sqref>W33</xm:sqref>
            </x14:sparkline>
            <x14:sparkline>
              <xm:f>Model!X34:AC34</xm:f>
              <xm:sqref>W34</xm:sqref>
            </x14:sparkline>
            <x14:sparkline>
              <xm:f>Model!X35:AC35</xm:f>
              <xm:sqref>W35</xm:sqref>
            </x14:sparkline>
            <x14:sparkline>
              <xm:f>Model!X36:AC36</xm:f>
              <xm:sqref>W36</xm:sqref>
            </x14:sparkline>
            <x14:sparkline>
              <xm:f>Model!X37:AC37</xm:f>
              <xm:sqref>W37</xm:sqref>
            </x14:sparkline>
            <x14:sparkline>
              <xm:f>Model!X38:AC38</xm:f>
              <xm:sqref>W38</xm:sqref>
            </x14:sparkline>
            <x14:sparkline>
              <xm:f>Model!X39:AC39</xm:f>
              <xm:sqref>W39</xm:sqref>
            </x14:sparkline>
            <x14:sparkline>
              <xm:f>Model!X40:AC40</xm:f>
              <xm:sqref>W40</xm:sqref>
            </x14:sparkline>
            <x14:sparkline>
              <xm:f>Model!X41:AC41</xm:f>
              <xm:sqref>W41</xm:sqref>
            </x14:sparkline>
            <x14:sparkline>
              <xm:f>Model!X42:AC42</xm:f>
              <xm:sqref>W42</xm:sqref>
            </x14:sparkline>
            <x14:sparkline>
              <xm:f>Model!X43:AC43</xm:f>
              <xm:sqref>W43</xm:sqref>
            </x14:sparkline>
            <x14:sparkline>
              <xm:f>Model!X44:AC44</xm:f>
              <xm:sqref>W44</xm:sqref>
            </x14:sparkline>
            <x14:sparkline>
              <xm:f>Model!X45:AC45</xm:f>
              <xm:sqref>W45</xm:sqref>
            </x14:sparkline>
            <x14:sparkline>
              <xm:f>Model!X46:AC46</xm:f>
              <xm:sqref>W46</xm:sqref>
            </x14:sparkline>
            <x14:sparkline>
              <xm:f>Model!X47:AC47</xm:f>
              <xm:sqref>W47</xm:sqref>
            </x14:sparkline>
            <x14:sparkline>
              <xm:f>Model!X48:AC48</xm:f>
              <xm:sqref>W48</xm:sqref>
            </x14:sparkline>
            <x14:sparkline>
              <xm:f>Model!X49:AC49</xm:f>
              <xm:sqref>W49</xm:sqref>
            </x14:sparkline>
            <x14:sparkline>
              <xm:f>Model!X50:AC50</xm:f>
              <xm:sqref>W50</xm:sqref>
            </x14:sparkline>
            <x14:sparkline>
              <xm:f>Model!X51:AC51</xm:f>
              <xm:sqref>W51</xm:sqref>
            </x14:sparkline>
            <x14:sparkline>
              <xm:f>Model!X52:AC52</xm:f>
              <xm:sqref>W52</xm:sqref>
            </x14:sparkline>
            <x14:sparkline>
              <xm:f>Model!X53:AC53</xm:f>
              <xm:sqref>W53</xm:sqref>
            </x14:sparkline>
            <x14:sparkline>
              <xm:f>Model!X54:AC54</xm:f>
              <xm:sqref>W54</xm:sqref>
            </x14:sparkline>
            <x14:sparkline>
              <xm:f>Model!X55:AC55</xm:f>
              <xm:sqref>W55</xm:sqref>
            </x14:sparkline>
            <x14:sparkline>
              <xm:f>Model!X56:AC56</xm:f>
              <xm:sqref>W56</xm:sqref>
            </x14:sparkline>
            <x14:sparkline>
              <xm:f>Model!X57:AC57</xm:f>
              <xm:sqref>W57</xm:sqref>
            </x14:sparkline>
            <x14:sparkline>
              <xm:f>Model!X58:AC58</xm:f>
              <xm:sqref>W58</xm:sqref>
            </x14:sparkline>
            <x14:sparkline>
              <xm:f>Model!X59:AC59</xm:f>
              <xm:sqref>W59</xm:sqref>
            </x14:sparkline>
            <x14:sparkline>
              <xm:f>Model!X60:AC60</xm:f>
              <xm:sqref>W60</xm:sqref>
            </x14:sparkline>
            <x14:sparkline>
              <xm:f>Model!X61:AC61</xm:f>
              <xm:sqref>W61</xm:sqref>
            </x14:sparkline>
            <x14:sparkline>
              <xm:f>Model!X62:AC62</xm:f>
              <xm:sqref>W62</xm:sqref>
            </x14:sparkline>
            <x14:sparkline>
              <xm:f>Model!X63:AC63</xm:f>
              <xm:sqref>W63</xm:sqref>
            </x14:sparkline>
            <x14:sparkline>
              <xm:f>Model!X64:AC64</xm:f>
              <xm:sqref>W64</xm:sqref>
            </x14:sparkline>
            <x14:sparkline>
              <xm:f>Model!X65:AC65</xm:f>
              <xm:sqref>W65</xm:sqref>
            </x14:sparkline>
            <x14:sparkline>
              <xm:f>Model!X66:AC66</xm:f>
              <xm:sqref>W66</xm:sqref>
            </x14:sparkline>
            <x14:sparkline>
              <xm:f>Model!X67:AC67</xm:f>
              <xm:sqref>W67</xm:sqref>
            </x14:sparkline>
            <x14:sparkline>
              <xm:f>Model!X68:AC68</xm:f>
              <xm:sqref>W68</xm:sqref>
            </x14:sparkline>
            <x14:sparkline>
              <xm:f>Model!X69:AC69</xm:f>
              <xm:sqref>W69</xm:sqref>
            </x14:sparkline>
            <x14:sparkline>
              <xm:f>Model!X70:AC70</xm:f>
              <xm:sqref>W70</xm:sqref>
            </x14:sparkline>
            <x14:sparkline>
              <xm:f>Model!X71:AC71</xm:f>
              <xm:sqref>W71</xm:sqref>
            </x14:sparkline>
            <x14:sparkline>
              <xm:f>Model!X72:AC72</xm:f>
              <xm:sqref>W72</xm:sqref>
            </x14:sparkline>
            <x14:sparkline>
              <xm:f>Model!X73:AC73</xm:f>
              <xm:sqref>W73</xm:sqref>
            </x14:sparkline>
            <x14:sparkline>
              <xm:f>Model!X74:AC74</xm:f>
              <xm:sqref>W74</xm:sqref>
            </x14:sparkline>
            <x14:sparkline>
              <xm:f>Model!X75:AC75</xm:f>
              <xm:sqref>W75</xm:sqref>
            </x14:sparkline>
            <x14:sparkline>
              <xm:f>Model!X76:AC76</xm:f>
              <xm:sqref>W76</xm:sqref>
            </x14:sparkline>
            <x14:sparkline>
              <xm:f>Model!X77:AC77</xm:f>
              <xm:sqref>W77</xm:sqref>
            </x14:sparkline>
            <x14:sparkline>
              <xm:f>Model!X78:AC78</xm:f>
              <xm:sqref>W78</xm:sqref>
            </x14:sparkline>
            <x14:sparkline>
              <xm:f>Model!X79:AC79</xm:f>
              <xm:sqref>W79</xm:sqref>
            </x14:sparkline>
            <x14:sparkline>
              <xm:f>Model!X80:AC80</xm:f>
              <xm:sqref>W80</xm:sqref>
            </x14:sparkline>
            <x14:sparkline>
              <xm:f>Model!X81:AC81</xm:f>
              <xm:sqref>W81</xm:sqref>
            </x14:sparkline>
            <x14:sparkline>
              <xm:f>Model!X82:AC82</xm:f>
              <xm:sqref>W82</xm:sqref>
            </x14:sparkline>
            <x14:sparkline>
              <xm:f>Model!X83:AC83</xm:f>
              <xm:sqref>W83</xm:sqref>
            </x14:sparkline>
            <x14:sparkline>
              <xm:f>Model!X84:AC84</xm:f>
              <xm:sqref>W84</xm:sqref>
            </x14:sparkline>
            <x14:sparkline>
              <xm:f>Model!X85:AC85</xm:f>
              <xm:sqref>W85</xm:sqref>
            </x14:sparkline>
            <x14:sparkline>
              <xm:f>Model!X86:AC86</xm:f>
              <xm:sqref>W86</xm:sqref>
            </x14:sparkline>
            <x14:sparkline>
              <xm:f>Model!X87:AC87</xm:f>
              <xm:sqref>W87</xm:sqref>
            </x14:sparkline>
            <x14:sparkline>
              <xm:f>Model!X88:AC88</xm:f>
              <xm:sqref>W88</xm:sqref>
            </x14:sparkline>
            <x14:sparkline>
              <xm:f>Model!X89:AC89</xm:f>
              <xm:sqref>W89</xm:sqref>
            </x14:sparkline>
            <x14:sparkline>
              <xm:f>Model!X90:AC90</xm:f>
              <xm:sqref>W90</xm:sqref>
            </x14:sparkline>
            <x14:sparkline>
              <xm:f>Model!X91:AC91</xm:f>
              <xm:sqref>W91</xm:sqref>
            </x14:sparkline>
            <x14:sparkline>
              <xm:f>Model!X92:AC92</xm:f>
              <xm:sqref>W92</xm:sqref>
            </x14:sparkline>
            <x14:sparkline>
              <xm:f>Model!X93:AC93</xm:f>
              <xm:sqref>W93</xm:sqref>
            </x14:sparkline>
            <x14:sparkline>
              <xm:f>Model!X94:AC94</xm:f>
              <xm:sqref>W94</xm:sqref>
            </x14:sparkline>
            <x14:sparkline>
              <xm:f>Model!X95:AC95</xm:f>
              <xm:sqref>W95</xm:sqref>
            </x14:sparkline>
            <x14:sparkline>
              <xm:f>Model!X96:AC96</xm:f>
              <xm:sqref>W96</xm:sqref>
            </x14:sparkline>
            <x14:sparkline>
              <xm:f>Model!X97:AC97</xm:f>
              <xm:sqref>W97</xm:sqref>
            </x14:sparkline>
            <x14:sparkline>
              <xm:f>Model!X98:AC98</xm:f>
              <xm:sqref>W98</xm:sqref>
            </x14:sparkline>
            <x14:sparkline>
              <xm:f>Model!X99:AC99</xm:f>
              <xm:sqref>W99</xm:sqref>
            </x14:sparkline>
            <x14:sparkline>
              <xm:f>Model!X100:AC100</xm:f>
              <xm:sqref>W100</xm:sqref>
            </x14:sparkline>
            <x14:sparkline>
              <xm:f>Model!X101:AC101</xm:f>
              <xm:sqref>W101</xm:sqref>
            </x14:sparkline>
            <x14:sparkline>
              <xm:f>Model!X102:AC102</xm:f>
              <xm:sqref>W102</xm:sqref>
            </x14:sparkline>
            <x14:sparkline>
              <xm:f>Model!X103:AC103</xm:f>
              <xm:sqref>W103</xm:sqref>
            </x14:sparkline>
            <x14:sparkline>
              <xm:f>Model!X104:AC104</xm:f>
              <xm:sqref>W104</xm:sqref>
            </x14:sparkline>
            <x14:sparkline>
              <xm:f>Model!X105:AC105</xm:f>
              <xm:sqref>W105</xm:sqref>
            </x14:sparkline>
            <x14:sparkline>
              <xm:f>Model!X106:AC106</xm:f>
              <xm:sqref>W106</xm:sqref>
            </x14:sparkline>
            <x14:sparkline>
              <xm:f>Model!X107:AC107</xm:f>
              <xm:sqref>W107</xm:sqref>
            </x14:sparkline>
            <x14:sparkline>
              <xm:f>Model!X108:AC108</xm:f>
              <xm:sqref>W108</xm:sqref>
            </x14:sparkline>
            <x14:sparkline>
              <xm:f>Model!X109:AC109</xm:f>
              <xm:sqref>W109</xm:sqref>
            </x14:sparkline>
            <x14:sparkline>
              <xm:f>Model!X110:AC110</xm:f>
              <xm:sqref>W110</xm:sqref>
            </x14:sparkline>
            <x14:sparkline>
              <xm:f>Model!X111:AC111</xm:f>
              <xm:sqref>W111</xm:sqref>
            </x14:sparkline>
            <x14:sparkline>
              <xm:f>Model!X112:AC112</xm:f>
              <xm:sqref>W112</xm:sqref>
            </x14:sparkline>
            <x14:sparkline>
              <xm:f>Model!X113:AC113</xm:f>
              <xm:sqref>W113</xm:sqref>
            </x14:sparkline>
            <x14:sparkline>
              <xm:f>Model!X114:AC114</xm:f>
              <xm:sqref>W114</xm:sqref>
            </x14:sparkline>
            <x14:sparkline>
              <xm:f>Model!X115:AC115</xm:f>
              <xm:sqref>W115</xm:sqref>
            </x14:sparkline>
            <x14:sparkline>
              <xm:f>Model!X116:AC116</xm:f>
              <xm:sqref>W116</xm:sqref>
            </x14:sparkline>
            <x14:sparkline>
              <xm:f>Model!X117:AC117</xm:f>
              <xm:sqref>W117</xm:sqref>
            </x14:sparkline>
            <x14:sparkline>
              <xm:f>Model!X118:AC118</xm:f>
              <xm:sqref>W118</xm:sqref>
            </x14:sparkline>
            <x14:sparkline>
              <xm:f>Model!X119:AC119</xm:f>
              <xm:sqref>W119</xm:sqref>
            </x14:sparkline>
            <x14:sparkline>
              <xm:f>Model!X120:AC120</xm:f>
              <xm:sqref>W120</xm:sqref>
            </x14:sparkline>
            <x14:sparkline>
              <xm:f>Model!X121:AC121</xm:f>
              <xm:sqref>W121</xm:sqref>
            </x14:sparkline>
            <x14:sparkline>
              <xm:f>Model!X122:AC122</xm:f>
              <xm:sqref>W122</xm:sqref>
            </x14:sparkline>
            <x14:sparkline>
              <xm:f>Model!X123:AC123</xm:f>
              <xm:sqref>W123</xm:sqref>
            </x14:sparkline>
            <x14:sparkline>
              <xm:f>Model!X124:AC124</xm:f>
              <xm:sqref>W124</xm:sqref>
            </x14:sparkline>
            <x14:sparkline>
              <xm:f>Model!X125:AC125</xm:f>
              <xm:sqref>W125</xm:sqref>
            </x14:sparkline>
            <x14:sparkline>
              <xm:f>Model!X126:AC126</xm:f>
              <xm:sqref>W126</xm:sqref>
            </x14:sparkline>
            <x14:sparkline>
              <xm:f>Model!X127:AC127</xm:f>
              <xm:sqref>W127</xm:sqref>
            </x14:sparkline>
            <x14:sparkline>
              <xm:f>Model!X128:AC128</xm:f>
              <xm:sqref>W128</xm:sqref>
            </x14:sparkline>
            <x14:sparkline>
              <xm:f>Model!X129:AC129</xm:f>
              <xm:sqref>W129</xm:sqref>
            </x14:sparkline>
            <x14:sparkline>
              <xm:f>Model!X130:AC130</xm:f>
              <xm:sqref>W130</xm:sqref>
            </x14:sparkline>
            <x14:sparkline>
              <xm:f>Model!X131:AC131</xm:f>
              <xm:sqref>W131</xm:sqref>
            </x14:sparkline>
            <x14:sparkline>
              <xm:f>Model!X132:AC132</xm:f>
              <xm:sqref>W132</xm:sqref>
            </x14:sparkline>
            <x14:sparkline>
              <xm:f>Model!X133:AC133</xm:f>
              <xm:sqref>W133</xm:sqref>
            </x14:sparkline>
            <x14:sparkline>
              <xm:f>Model!X134:AC134</xm:f>
              <xm:sqref>W134</xm:sqref>
            </x14:sparkline>
            <x14:sparkline>
              <xm:f>Model!X135:AC135</xm:f>
              <xm:sqref>W135</xm:sqref>
            </x14:sparkline>
            <x14:sparkline>
              <xm:f>Model!X136:AC136</xm:f>
              <xm:sqref>W136</xm:sqref>
            </x14:sparkline>
            <x14:sparkline>
              <xm:f>Model!X137:AC137</xm:f>
              <xm:sqref>W137</xm:sqref>
            </x14:sparkline>
            <x14:sparkline>
              <xm:f>Model!X138:AC138</xm:f>
              <xm:sqref>W138</xm:sqref>
            </x14:sparkline>
            <x14:sparkline>
              <xm:f>Model!X139:AC139</xm:f>
              <xm:sqref>W139</xm:sqref>
            </x14:sparkline>
            <x14:sparkline>
              <xm:f>Model!X140:AC140</xm:f>
              <xm:sqref>W140</xm:sqref>
            </x14:sparkline>
            <x14:sparkline>
              <xm:f>Model!X141:AC141</xm:f>
              <xm:sqref>W141</xm:sqref>
            </x14:sparkline>
            <x14:sparkline>
              <xm:f>Model!X142:AC142</xm:f>
              <xm:sqref>W142</xm:sqref>
            </x14:sparkline>
            <x14:sparkline>
              <xm:f>Model!X143:AC143</xm:f>
              <xm:sqref>W143</xm:sqref>
            </x14:sparkline>
            <x14:sparkline>
              <xm:f>Model!X144:AC144</xm:f>
              <xm:sqref>W144</xm:sqref>
            </x14:sparkline>
            <x14:sparkline>
              <xm:f>Model!X145:AC145</xm:f>
              <xm:sqref>W145</xm:sqref>
            </x14:sparkline>
            <x14:sparkline>
              <xm:f>Model!X146:AC146</xm:f>
              <xm:sqref>W146</xm:sqref>
            </x14:sparkline>
            <x14:sparkline>
              <xm:f>Model!X147:AC147</xm:f>
              <xm:sqref>W147</xm:sqref>
            </x14:sparkline>
            <x14:sparkline>
              <xm:f>Model!X148:AC148</xm:f>
              <xm:sqref>W148</xm:sqref>
            </x14:sparkline>
            <x14:sparkline>
              <xm:f>Model!X149:AC149</xm:f>
              <xm:sqref>W149</xm:sqref>
            </x14:sparkline>
            <x14:sparkline>
              <xm:f>Model!X150:AC150</xm:f>
              <xm:sqref>W150</xm:sqref>
            </x14:sparkline>
            <x14:sparkline>
              <xm:f>Model!X151:AC151</xm:f>
              <xm:sqref>W151</xm:sqref>
            </x14:sparkline>
            <x14:sparkline>
              <xm:f>Model!X152:AC152</xm:f>
              <xm:sqref>W152</xm:sqref>
            </x14:sparkline>
            <x14:sparkline>
              <xm:f>Model!X153:AC153</xm:f>
              <xm:sqref>W153</xm:sqref>
            </x14:sparkline>
            <x14:sparkline>
              <xm:f>Model!X154:AC154</xm:f>
              <xm:sqref>W154</xm:sqref>
            </x14:sparkline>
            <x14:sparkline>
              <xm:f>Model!X155:AC155</xm:f>
              <xm:sqref>W155</xm:sqref>
            </x14:sparkline>
            <x14:sparkline>
              <xm:f>Model!X156:AC156</xm:f>
              <xm:sqref>W156</xm:sqref>
            </x14:sparkline>
            <x14:sparkline>
              <xm:f>Model!X157:AC157</xm:f>
              <xm:sqref>W157</xm:sqref>
            </x14:sparkline>
            <x14:sparkline>
              <xm:f>Model!X158:AC158</xm:f>
              <xm:sqref>W158</xm:sqref>
            </x14:sparkline>
            <x14:sparkline>
              <xm:f>Model!X159:AC159</xm:f>
              <xm:sqref>W159</xm:sqref>
            </x14:sparkline>
            <x14:sparkline>
              <xm:f>Model!X160:AC160</xm:f>
              <xm:sqref>W160</xm:sqref>
            </x14:sparkline>
            <x14:sparkline>
              <xm:f>Model!X161:AC161</xm:f>
              <xm:sqref>W161</xm:sqref>
            </x14:sparkline>
            <x14:sparkline>
              <xm:f>Model!X162:AC162</xm:f>
              <xm:sqref>W162</xm:sqref>
            </x14:sparkline>
            <x14:sparkline>
              <xm:f>Model!X163:AC163</xm:f>
              <xm:sqref>W163</xm:sqref>
            </x14:sparkline>
            <x14:sparkline>
              <xm:f>Model!X164:AC164</xm:f>
              <xm:sqref>W164</xm:sqref>
            </x14:sparkline>
            <x14:sparkline>
              <xm:f>Model!X165:AC165</xm:f>
              <xm:sqref>W165</xm:sqref>
            </x14:sparkline>
            <x14:sparkline>
              <xm:f>Model!X166:AC166</xm:f>
              <xm:sqref>W166</xm:sqref>
            </x14:sparkline>
            <x14:sparkline>
              <xm:f>Model!X167:AC167</xm:f>
              <xm:sqref>W167</xm:sqref>
            </x14:sparkline>
            <x14:sparkline>
              <xm:f>Model!X168:AC168</xm:f>
              <xm:sqref>W168</xm:sqref>
            </x14:sparkline>
            <x14:sparkline>
              <xm:f>Model!X169:AC169</xm:f>
              <xm:sqref>W169</xm:sqref>
            </x14:sparkline>
            <x14:sparkline>
              <xm:f>Model!X170:AC170</xm:f>
              <xm:sqref>W170</xm:sqref>
            </x14:sparkline>
            <x14:sparkline>
              <xm:f>Model!X171:AC171</xm:f>
              <xm:sqref>W171</xm:sqref>
            </x14:sparkline>
            <x14:sparkline>
              <xm:f>Model!X172:AC172</xm:f>
              <xm:sqref>W172</xm:sqref>
            </x14:sparkline>
            <x14:sparkline>
              <xm:f>Model!X173:AC173</xm:f>
              <xm:sqref>W173</xm:sqref>
            </x14:sparkline>
            <x14:sparkline>
              <xm:f>Model!X174:AC174</xm:f>
              <xm:sqref>W174</xm:sqref>
            </x14:sparkline>
            <x14:sparkline>
              <xm:f>Model!X175:AC175</xm:f>
              <xm:sqref>W175</xm:sqref>
            </x14:sparkline>
            <x14:sparkline>
              <xm:f>Model!X176:AC176</xm:f>
              <xm:sqref>W176</xm:sqref>
            </x14:sparkline>
            <x14:sparkline>
              <xm:f>Model!X177:AC177</xm:f>
              <xm:sqref>W177</xm:sqref>
            </x14:sparkline>
            <x14:sparkline>
              <xm:f>Model!X178:AC178</xm:f>
              <xm:sqref>W178</xm:sqref>
            </x14:sparkline>
            <x14:sparkline>
              <xm:f>Model!X179:AC179</xm:f>
              <xm:sqref>W179</xm:sqref>
            </x14:sparkline>
            <x14:sparkline>
              <xm:f>Model!X180:AC180</xm:f>
              <xm:sqref>W180</xm:sqref>
            </x14:sparkline>
            <x14:sparkline>
              <xm:f>Model!X181:AC181</xm:f>
              <xm:sqref>W181</xm:sqref>
            </x14:sparkline>
            <x14:sparkline>
              <xm:f>Model!X182:AC182</xm:f>
              <xm:sqref>W182</xm:sqref>
            </x14:sparkline>
            <x14:sparkline>
              <xm:f>Model!X183:AC183</xm:f>
              <xm:sqref>W183</xm:sqref>
            </x14:sparkline>
            <x14:sparkline>
              <xm:f>Model!X184:AC184</xm:f>
              <xm:sqref>W184</xm:sqref>
            </x14:sparkline>
            <x14:sparkline>
              <xm:f>Model!X185:AC185</xm:f>
              <xm:sqref>W185</xm:sqref>
            </x14:sparkline>
            <x14:sparkline>
              <xm:f>Model!X186:AC186</xm:f>
              <xm:sqref>W186</xm:sqref>
            </x14:sparkline>
            <x14:sparkline>
              <xm:f>Model!X187:AC187</xm:f>
              <xm:sqref>W187</xm:sqref>
            </x14:sparkline>
            <x14:sparkline>
              <xm:f>Model!X188:AC188</xm:f>
              <xm:sqref>W188</xm:sqref>
            </x14:sparkline>
            <x14:sparkline>
              <xm:f>Model!X189:AC189</xm:f>
              <xm:sqref>W189</xm:sqref>
            </x14:sparkline>
            <x14:sparkline>
              <xm:f>Model!X190:AC190</xm:f>
              <xm:sqref>W190</xm:sqref>
            </x14:sparkline>
            <x14:sparkline>
              <xm:f>Model!X191:AC191</xm:f>
              <xm:sqref>W191</xm:sqref>
            </x14:sparkline>
            <x14:sparkline>
              <xm:f>Model!X192:AC192</xm:f>
              <xm:sqref>W192</xm:sqref>
            </x14:sparkline>
            <x14:sparkline>
              <xm:f>Model!X193:AC193</xm:f>
              <xm:sqref>W193</xm:sqref>
            </x14:sparkline>
            <x14:sparkline>
              <xm:f>Model!X194:AC194</xm:f>
              <xm:sqref>W194</xm:sqref>
            </x14:sparkline>
            <x14:sparkline>
              <xm:f>Model!X195:AC195</xm:f>
              <xm:sqref>W195</xm:sqref>
            </x14:sparkline>
            <x14:sparkline>
              <xm:f>Model!X196:AC196</xm:f>
              <xm:sqref>W196</xm:sqref>
            </x14:sparkline>
            <x14:sparkline>
              <xm:f>Model!X197:AC197</xm:f>
              <xm:sqref>W197</xm:sqref>
            </x14:sparkline>
            <x14:sparkline>
              <xm:f>Model!X198:AC198</xm:f>
              <xm:sqref>W198</xm:sqref>
            </x14:sparkline>
            <x14:sparkline>
              <xm:f>Model!X199:AC199</xm:f>
              <xm:sqref>W199</xm:sqref>
            </x14:sparkline>
            <x14:sparkline>
              <xm:f>Model!X200:AC200</xm:f>
              <xm:sqref>W200</xm:sqref>
            </x14:sparkline>
            <x14:sparkline>
              <xm:f>Model!X201:AC201</xm:f>
              <xm:sqref>W201</xm:sqref>
            </x14:sparkline>
            <x14:sparkline>
              <xm:f>Model!X202:AC202</xm:f>
              <xm:sqref>W202</xm:sqref>
            </x14:sparkline>
            <x14:sparkline>
              <xm:f>Model!X203:AC203</xm:f>
              <xm:sqref>W203</xm:sqref>
            </x14:sparkline>
            <x14:sparkline>
              <xm:f>Model!X204:AC204</xm:f>
              <xm:sqref>W204</xm:sqref>
            </x14:sparkline>
            <x14:sparkline>
              <xm:f>Model!X205:AC205</xm:f>
              <xm:sqref>W205</xm:sqref>
            </x14:sparkline>
            <x14:sparkline>
              <xm:f>Model!X206:AC206</xm:f>
              <xm:sqref>W206</xm:sqref>
            </x14:sparkline>
            <x14:sparkline>
              <xm:f>Model!X207:AC207</xm:f>
              <xm:sqref>W207</xm:sqref>
            </x14:sparkline>
            <x14:sparkline>
              <xm:f>Model!X208:AC208</xm:f>
              <xm:sqref>W208</xm:sqref>
            </x14:sparkline>
            <x14:sparkline>
              <xm:f>Model!X209:AC209</xm:f>
              <xm:sqref>W209</xm:sqref>
            </x14:sparkline>
            <x14:sparkline>
              <xm:f>Model!X210:AC210</xm:f>
              <xm:sqref>W210</xm:sqref>
            </x14:sparkline>
            <x14:sparkline>
              <xm:f>Model!X211:AC211</xm:f>
              <xm:sqref>W211</xm:sqref>
            </x14:sparkline>
            <x14:sparkline>
              <xm:f>Model!X212:AC212</xm:f>
              <xm:sqref>W212</xm:sqref>
            </x14:sparkline>
            <x14:sparkline>
              <xm:f>Model!X213:AC213</xm:f>
              <xm:sqref>W213</xm:sqref>
            </x14:sparkline>
            <x14:sparkline>
              <xm:f>Model!X214:AC214</xm:f>
              <xm:sqref>W214</xm:sqref>
            </x14:sparkline>
            <x14:sparkline>
              <xm:f>Model!X215:AC215</xm:f>
              <xm:sqref>W215</xm:sqref>
            </x14:sparkline>
            <x14:sparkline>
              <xm:f>Model!X216:AC216</xm:f>
              <xm:sqref>W216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25EB-8936-4C2F-A575-AC2ED09DFD5D}">
  <dimension ref="A1:N134"/>
  <sheetViews>
    <sheetView workbookViewId="0">
      <pane xSplit="3" ySplit="8" topLeftCell="D9" activePane="bottomRight" state="frozen"/>
      <selection pane="topRight" activeCell="D1" sqref="D1"/>
      <selection pane="bottomLeft" activeCell="A7" sqref="A7"/>
      <selection pane="bottomRight" activeCell="C18" sqref="C18"/>
    </sheetView>
  </sheetViews>
  <sheetFormatPr defaultRowHeight="14.4" x14ac:dyDescent="0.3"/>
  <cols>
    <col min="1" max="1" width="5.21875" customWidth="1"/>
  </cols>
  <sheetData>
    <row r="1" spans="1:14" x14ac:dyDescent="0.3">
      <c r="A1" t="s">
        <v>0</v>
      </c>
    </row>
    <row r="2" spans="1:14" x14ac:dyDescent="0.3">
      <c r="A2" s="1" t="s">
        <v>459</v>
      </c>
    </row>
    <row r="3" spans="1:14" x14ac:dyDescent="0.3">
      <c r="A3" s="1" t="s">
        <v>409</v>
      </c>
    </row>
    <row r="4" spans="1:14" x14ac:dyDescent="0.3">
      <c r="A4" s="1" t="s">
        <v>435</v>
      </c>
    </row>
    <row r="5" spans="1:14" x14ac:dyDescent="0.3">
      <c r="A5" s="1" t="s">
        <v>441</v>
      </c>
    </row>
    <row r="6" spans="1:14" x14ac:dyDescent="0.3">
      <c r="A6" s="48" t="s">
        <v>449</v>
      </c>
    </row>
    <row r="7" spans="1:14" x14ac:dyDescent="0.3">
      <c r="A7" s="48" t="s">
        <v>455</v>
      </c>
      <c r="B7" s="47"/>
    </row>
    <row r="8" spans="1:14" x14ac:dyDescent="0.3">
      <c r="K8" t="s">
        <v>333</v>
      </c>
      <c r="L8" t="s">
        <v>332</v>
      </c>
      <c r="M8" t="s">
        <v>331</v>
      </c>
      <c r="N8" t="s">
        <v>321</v>
      </c>
    </row>
    <row r="10" spans="1:14" x14ac:dyDescent="0.3">
      <c r="B10" s="5" t="s">
        <v>409</v>
      </c>
    </row>
    <row r="12" spans="1:14" x14ac:dyDescent="0.3">
      <c r="B12" s="5" t="s">
        <v>117</v>
      </c>
    </row>
    <row r="14" spans="1:14" x14ac:dyDescent="0.3">
      <c r="B14" s="46" t="s">
        <v>410</v>
      </c>
    </row>
    <row r="15" spans="1:14" x14ac:dyDescent="0.3">
      <c r="B15" s="15" t="s">
        <v>411</v>
      </c>
    </row>
    <row r="16" spans="1:14" x14ac:dyDescent="0.3">
      <c r="B16" s="15" t="s">
        <v>412</v>
      </c>
    </row>
    <row r="17" spans="2:2" x14ac:dyDescent="0.3">
      <c r="B17" s="15" t="s">
        <v>413</v>
      </c>
    </row>
    <row r="18" spans="2:2" x14ac:dyDescent="0.3">
      <c r="B18" s="15" t="s">
        <v>414</v>
      </c>
    </row>
    <row r="19" spans="2:2" x14ac:dyDescent="0.3">
      <c r="B19" s="15" t="s">
        <v>359</v>
      </c>
    </row>
    <row r="20" spans="2:2" x14ac:dyDescent="0.3">
      <c r="B20" t="s">
        <v>18</v>
      </c>
    </row>
    <row r="21" spans="2:2" x14ac:dyDescent="0.3">
      <c r="B21" s="46" t="s">
        <v>415</v>
      </c>
    </row>
    <row r="22" spans="2:2" x14ac:dyDescent="0.3">
      <c r="B22" s="15" t="s">
        <v>416</v>
      </c>
    </row>
    <row r="23" spans="2:2" x14ac:dyDescent="0.3">
      <c r="B23" s="15" t="s">
        <v>417</v>
      </c>
    </row>
    <row r="24" spans="2:2" x14ac:dyDescent="0.3">
      <c r="B24" s="15" t="s">
        <v>418</v>
      </c>
    </row>
    <row r="25" spans="2:2" x14ac:dyDescent="0.3">
      <c r="B25" s="15" t="s">
        <v>359</v>
      </c>
    </row>
    <row r="26" spans="2:2" x14ac:dyDescent="0.3">
      <c r="B26" s="46" t="s">
        <v>18</v>
      </c>
    </row>
    <row r="27" spans="2:2" x14ac:dyDescent="0.3">
      <c r="B27" s="46" t="s">
        <v>419</v>
      </c>
    </row>
    <row r="28" spans="2:2" x14ac:dyDescent="0.3">
      <c r="B28" s="15" t="s">
        <v>420</v>
      </c>
    </row>
    <row r="29" spans="2:2" x14ac:dyDescent="0.3">
      <c r="B29" s="15" t="s">
        <v>421</v>
      </c>
    </row>
    <row r="30" spans="2:2" x14ac:dyDescent="0.3">
      <c r="B30" s="15" t="s">
        <v>422</v>
      </c>
    </row>
    <row r="31" spans="2:2" x14ac:dyDescent="0.3">
      <c r="B31" s="15" t="s">
        <v>423</v>
      </c>
    </row>
    <row r="32" spans="2:2" x14ac:dyDescent="0.3">
      <c r="B32" s="46" t="s">
        <v>18</v>
      </c>
    </row>
    <row r="33" spans="2:2" x14ac:dyDescent="0.3">
      <c r="B33" s="46" t="s">
        <v>424</v>
      </c>
    </row>
    <row r="34" spans="2:2" x14ac:dyDescent="0.3">
      <c r="B34" s="15" t="s">
        <v>425</v>
      </c>
    </row>
    <row r="35" spans="2:2" x14ac:dyDescent="0.3">
      <c r="B35" s="15" t="s">
        <v>426</v>
      </c>
    </row>
    <row r="36" spans="2:2" x14ac:dyDescent="0.3">
      <c r="B36" s="15" t="s">
        <v>427</v>
      </c>
    </row>
    <row r="37" spans="2:2" x14ac:dyDescent="0.3">
      <c r="B37" s="15" t="s">
        <v>428</v>
      </c>
    </row>
    <row r="38" spans="2:2" x14ac:dyDescent="0.3">
      <c r="B38" s="15" t="s">
        <v>429</v>
      </c>
    </row>
    <row r="39" spans="2:2" x14ac:dyDescent="0.3">
      <c r="B39" s="15" t="s">
        <v>359</v>
      </c>
    </row>
    <row r="40" spans="2:2" x14ac:dyDescent="0.3">
      <c r="B40" s="46" t="s">
        <v>18</v>
      </c>
    </row>
    <row r="41" spans="2:2" x14ac:dyDescent="0.3">
      <c r="B41" s="46" t="s">
        <v>430</v>
      </c>
    </row>
    <row r="42" spans="2:2" x14ac:dyDescent="0.3">
      <c r="B42" s="15" t="s">
        <v>431</v>
      </c>
    </row>
    <row r="43" spans="2:2" x14ac:dyDescent="0.3">
      <c r="B43" s="15" t="s">
        <v>432</v>
      </c>
    </row>
    <row r="44" spans="2:2" x14ac:dyDescent="0.3">
      <c r="B44" s="15" t="s">
        <v>414</v>
      </c>
    </row>
    <row r="45" spans="2:2" x14ac:dyDescent="0.3">
      <c r="B45" s="15" t="s">
        <v>433</v>
      </c>
    </row>
    <row r="46" spans="2:2" x14ac:dyDescent="0.3">
      <c r="B46" s="15" t="s">
        <v>359</v>
      </c>
    </row>
    <row r="47" spans="2:2" x14ac:dyDescent="0.3">
      <c r="B47" s="46" t="s">
        <v>18</v>
      </c>
    </row>
    <row r="48" spans="2:2" x14ac:dyDescent="0.3">
      <c r="B48" s="46" t="s">
        <v>434</v>
      </c>
    </row>
    <row r="49" spans="2:2" x14ac:dyDescent="0.3">
      <c r="B49" s="46"/>
    </row>
    <row r="50" spans="2:2" x14ac:dyDescent="0.3">
      <c r="B50" s="47" t="s">
        <v>444</v>
      </c>
    </row>
    <row r="51" spans="2:2" x14ac:dyDescent="0.3">
      <c r="B51" s="15" t="s">
        <v>445</v>
      </c>
    </row>
    <row r="52" spans="2:2" x14ac:dyDescent="0.3">
      <c r="B52" s="46"/>
    </row>
    <row r="53" spans="2:2" x14ac:dyDescent="0.3">
      <c r="B53" s="47" t="s">
        <v>37</v>
      </c>
    </row>
    <row r="54" spans="2:2" x14ac:dyDescent="0.3">
      <c r="B54" s="46" t="s">
        <v>446</v>
      </c>
    </row>
    <row r="55" spans="2:2" x14ac:dyDescent="0.3">
      <c r="B55" s="46" t="s">
        <v>447</v>
      </c>
    </row>
    <row r="56" spans="2:2" x14ac:dyDescent="0.3">
      <c r="B56" s="46" t="s">
        <v>448</v>
      </c>
    </row>
    <row r="57" spans="2:2" x14ac:dyDescent="0.3">
      <c r="B57" s="46"/>
    </row>
    <row r="59" spans="2:2" x14ac:dyDescent="0.3">
      <c r="B59" s="5" t="s">
        <v>435</v>
      </c>
    </row>
    <row r="61" spans="2:2" x14ac:dyDescent="0.3">
      <c r="B61" t="s">
        <v>436</v>
      </c>
    </row>
    <row r="62" spans="2:2" x14ac:dyDescent="0.3">
      <c r="B62" t="s">
        <v>437</v>
      </c>
    </row>
    <row r="63" spans="2:2" x14ac:dyDescent="0.3">
      <c r="B63" t="s">
        <v>438</v>
      </c>
    </row>
    <row r="64" spans="2:2" x14ac:dyDescent="0.3">
      <c r="B64" t="s">
        <v>18</v>
      </c>
    </row>
    <row r="67" spans="2:2" x14ac:dyDescent="0.3">
      <c r="B67" s="5" t="s">
        <v>441</v>
      </c>
    </row>
    <row r="68" spans="2:2" x14ac:dyDescent="0.3">
      <c r="B68" s="5"/>
    </row>
    <row r="69" spans="2:2" x14ac:dyDescent="0.3">
      <c r="B69" s="5" t="s">
        <v>117</v>
      </c>
    </row>
    <row r="71" spans="2:2" x14ac:dyDescent="0.3">
      <c r="B71" t="s">
        <v>439</v>
      </c>
    </row>
    <row r="72" spans="2:2" x14ac:dyDescent="0.3">
      <c r="B72" s="15" t="s">
        <v>411</v>
      </c>
    </row>
    <row r="73" spans="2:2" x14ac:dyDescent="0.3">
      <c r="B73" s="15" t="s">
        <v>440</v>
      </c>
    </row>
    <row r="74" spans="2:2" x14ac:dyDescent="0.3">
      <c r="B74" s="15" t="s">
        <v>413</v>
      </c>
    </row>
    <row r="75" spans="2:2" x14ac:dyDescent="0.3">
      <c r="B75" s="15" t="s">
        <v>18</v>
      </c>
    </row>
    <row r="76" spans="2:2" x14ac:dyDescent="0.3">
      <c r="B76" s="46" t="s">
        <v>415</v>
      </c>
    </row>
    <row r="77" spans="2:2" x14ac:dyDescent="0.3">
      <c r="B77" s="15" t="s">
        <v>418</v>
      </c>
    </row>
    <row r="78" spans="2:2" x14ac:dyDescent="0.3">
      <c r="B78" s="15" t="s">
        <v>359</v>
      </c>
    </row>
    <row r="79" spans="2:2" x14ac:dyDescent="0.3">
      <c r="B79" s="46" t="s">
        <v>18</v>
      </c>
    </row>
    <row r="80" spans="2:2" x14ac:dyDescent="0.3">
      <c r="B80" s="46" t="s">
        <v>419</v>
      </c>
    </row>
    <row r="81" spans="2:2" x14ac:dyDescent="0.3">
      <c r="B81" s="15" t="s">
        <v>420</v>
      </c>
    </row>
    <row r="82" spans="2:2" x14ac:dyDescent="0.3">
      <c r="B82" s="15" t="s">
        <v>442</v>
      </c>
    </row>
    <row r="83" spans="2:2" x14ac:dyDescent="0.3">
      <c r="B83" s="15" t="s">
        <v>421</v>
      </c>
    </row>
    <row r="84" spans="2:2" x14ac:dyDescent="0.3">
      <c r="B84" s="15" t="s">
        <v>423</v>
      </c>
    </row>
    <row r="85" spans="2:2" x14ac:dyDescent="0.3">
      <c r="B85" s="46" t="s">
        <v>18</v>
      </c>
    </row>
    <row r="86" spans="2:2" x14ac:dyDescent="0.3">
      <c r="B86" s="46" t="s">
        <v>424</v>
      </c>
    </row>
    <row r="87" spans="2:2" x14ac:dyDescent="0.3">
      <c r="B87" s="15" t="s">
        <v>428</v>
      </c>
    </row>
    <row r="88" spans="2:2" x14ac:dyDescent="0.3">
      <c r="B88" s="15" t="s">
        <v>429</v>
      </c>
    </row>
    <row r="89" spans="2:2" x14ac:dyDescent="0.3">
      <c r="B89" s="15" t="s">
        <v>359</v>
      </c>
    </row>
    <row r="90" spans="2:2" x14ac:dyDescent="0.3">
      <c r="B90" s="46" t="s">
        <v>18</v>
      </c>
    </row>
    <row r="91" spans="2:2" x14ac:dyDescent="0.3">
      <c r="B91" s="46" t="s">
        <v>430</v>
      </c>
    </row>
    <row r="92" spans="2:2" x14ac:dyDescent="0.3">
      <c r="B92" s="15" t="s">
        <v>443</v>
      </c>
    </row>
    <row r="93" spans="2:2" x14ac:dyDescent="0.3">
      <c r="B93" s="15" t="s">
        <v>359</v>
      </c>
    </row>
    <row r="94" spans="2:2" x14ac:dyDescent="0.3">
      <c r="B94" s="46" t="s">
        <v>18</v>
      </c>
    </row>
    <row r="96" spans="2:2" x14ac:dyDescent="0.3">
      <c r="B96" s="47" t="s">
        <v>444</v>
      </c>
    </row>
    <row r="97" spans="2:2" x14ac:dyDescent="0.3">
      <c r="B97" s="15" t="s">
        <v>445</v>
      </c>
    </row>
    <row r="98" spans="2:2" x14ac:dyDescent="0.3">
      <c r="B98" s="46"/>
    </row>
    <row r="99" spans="2:2" x14ac:dyDescent="0.3">
      <c r="B99" s="47" t="s">
        <v>37</v>
      </c>
    </row>
    <row r="100" spans="2:2" x14ac:dyDescent="0.3">
      <c r="B100" s="46" t="s">
        <v>446</v>
      </c>
    </row>
    <row r="101" spans="2:2" x14ac:dyDescent="0.3">
      <c r="B101" s="46" t="s">
        <v>447</v>
      </c>
    </row>
    <row r="102" spans="2:2" x14ac:dyDescent="0.3">
      <c r="B102" s="46" t="s">
        <v>448</v>
      </c>
    </row>
    <row r="104" spans="2:2" x14ac:dyDescent="0.3">
      <c r="B104" s="47" t="s">
        <v>449</v>
      </c>
    </row>
    <row r="105" spans="2:2" x14ac:dyDescent="0.3">
      <c r="B105" s="46" t="s">
        <v>453</v>
      </c>
    </row>
    <row r="106" spans="2:2" x14ac:dyDescent="0.3">
      <c r="B106" s="46" t="s">
        <v>117</v>
      </c>
    </row>
    <row r="107" spans="2:2" x14ac:dyDescent="0.3">
      <c r="B107" s="15" t="s">
        <v>349</v>
      </c>
    </row>
    <row r="108" spans="2:2" x14ac:dyDescent="0.3">
      <c r="B108" s="15" t="s">
        <v>450</v>
      </c>
    </row>
    <row r="109" spans="2:2" x14ac:dyDescent="0.3">
      <c r="B109" s="15" t="s">
        <v>451</v>
      </c>
    </row>
    <row r="110" spans="2:2" x14ac:dyDescent="0.3">
      <c r="B110" s="46" t="s">
        <v>18</v>
      </c>
    </row>
    <row r="111" spans="2:2" x14ac:dyDescent="0.3">
      <c r="B111" s="46" t="s">
        <v>452</v>
      </c>
    </row>
    <row r="112" spans="2:2" x14ac:dyDescent="0.3">
      <c r="B112" s="15" t="s">
        <v>349</v>
      </c>
    </row>
    <row r="113" spans="2:2" x14ac:dyDescent="0.3">
      <c r="B113" s="15" t="s">
        <v>450</v>
      </c>
    </row>
    <row r="114" spans="2:2" x14ac:dyDescent="0.3">
      <c r="B114" s="15" t="s">
        <v>451</v>
      </c>
    </row>
    <row r="115" spans="2:2" x14ac:dyDescent="0.3">
      <c r="B115" s="46" t="s">
        <v>18</v>
      </c>
    </row>
    <row r="117" spans="2:2" x14ac:dyDescent="0.3">
      <c r="B117" s="15" t="s">
        <v>454</v>
      </c>
    </row>
    <row r="118" spans="2:2" x14ac:dyDescent="0.3">
      <c r="B118" s="46" t="s">
        <v>117</v>
      </c>
    </row>
    <row r="119" spans="2:2" x14ac:dyDescent="0.3">
      <c r="B119" s="15" t="s">
        <v>349</v>
      </c>
    </row>
    <row r="120" spans="2:2" x14ac:dyDescent="0.3">
      <c r="B120" s="15" t="s">
        <v>450</v>
      </c>
    </row>
    <row r="121" spans="2:2" x14ac:dyDescent="0.3">
      <c r="B121" s="15" t="s">
        <v>451</v>
      </c>
    </row>
    <row r="122" spans="2:2" x14ac:dyDescent="0.3">
      <c r="B122" s="46" t="s">
        <v>18</v>
      </c>
    </row>
    <row r="123" spans="2:2" x14ac:dyDescent="0.3">
      <c r="B123" s="46" t="s">
        <v>452</v>
      </c>
    </row>
    <row r="124" spans="2:2" x14ac:dyDescent="0.3">
      <c r="B124" s="15" t="s">
        <v>349</v>
      </c>
    </row>
    <row r="125" spans="2:2" x14ac:dyDescent="0.3">
      <c r="B125" s="15" t="s">
        <v>450</v>
      </c>
    </row>
    <row r="126" spans="2:2" x14ac:dyDescent="0.3">
      <c r="B126" s="15" t="s">
        <v>451</v>
      </c>
    </row>
    <row r="127" spans="2:2" x14ac:dyDescent="0.3">
      <c r="B127" s="46" t="s">
        <v>18</v>
      </c>
    </row>
    <row r="129" spans="2:2" x14ac:dyDescent="0.3">
      <c r="B129" s="47" t="s">
        <v>455</v>
      </c>
    </row>
    <row r="130" spans="2:2" x14ac:dyDescent="0.3">
      <c r="B130" t="s">
        <v>456</v>
      </c>
    </row>
    <row r="131" spans="2:2" x14ac:dyDescent="0.3">
      <c r="B131" t="s">
        <v>457</v>
      </c>
    </row>
    <row r="132" spans="2:2" x14ac:dyDescent="0.3">
      <c r="B132" t="s">
        <v>418</v>
      </c>
    </row>
    <row r="133" spans="2:2" x14ac:dyDescent="0.3">
      <c r="B133" t="s">
        <v>458</v>
      </c>
    </row>
    <row r="134" spans="2:2" x14ac:dyDescent="0.3">
      <c r="B134" t="s">
        <v>18</v>
      </c>
    </row>
  </sheetData>
  <hyperlinks>
    <hyperlink ref="A7" location="Reserves!A140" display="Avg Daily Refinery Capacity Usage" xr:uid="{3649B9D2-E2D5-404C-B564-11FE162BE739}"/>
    <hyperlink ref="A6" location="Reserves!A130" display="Net Proven Reserves" xr:uid="{0B378E79-BF8B-419A-A12A-06CCC504B100}"/>
    <hyperlink ref="A5" location="Reserves!A92" display="Daily Nat Gas Production by Region" xr:uid="{0D11A599-9228-4FB9-B174-80FEE02011D8}"/>
    <hyperlink ref="A4" location="Reserves!A62" display="Production by Type" xr:uid="{C7373EF4-50CD-401D-9837-8AC6D2D27AE5}"/>
    <hyperlink ref="A3" location="Reserves!A48" display="Daily Crude Production by Region" xr:uid="{E4E97F2B-22D6-4C0A-9278-1D8401F6C1EC}"/>
    <hyperlink ref="A2" location="Reserves!A9" display="Top" xr:uid="{4548AAF4-AEE1-4E16-986A-447EBFACB4E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BDF6-8D4B-4E7D-8FB7-48B638562D61}">
  <dimension ref="A1:AT332"/>
  <sheetViews>
    <sheetView zoomScale="85" zoomScaleNormal="85" workbookViewId="0">
      <pane xSplit="4" ySplit="8" topLeftCell="H95" activePane="bottomRight" state="frozen"/>
      <selection pane="topRight" activeCell="C1" sqref="C1"/>
      <selection pane="bottomLeft" activeCell="A14" sqref="A14"/>
      <selection pane="bottomRight" activeCell="A3" sqref="A3"/>
    </sheetView>
  </sheetViews>
  <sheetFormatPr defaultRowHeight="14.4" x14ac:dyDescent="0.3"/>
  <cols>
    <col min="1" max="1" width="10.33203125" customWidth="1"/>
    <col min="2" max="2" width="4.109375" customWidth="1"/>
    <col min="3" max="3" width="4" customWidth="1"/>
    <col min="4" max="4" width="29.88671875" bestFit="1" customWidth="1"/>
    <col min="5" max="5" width="5.33203125" customWidth="1"/>
    <col min="6" max="9" width="8.77734375" customWidth="1"/>
    <col min="10" max="10" width="9.6640625" style="18" bestFit="1" customWidth="1"/>
    <col min="14" max="14" width="9.6640625" style="18" bestFit="1" customWidth="1"/>
    <col min="25" max="27" width="9.44140625" bestFit="1" customWidth="1"/>
    <col min="28" max="28" width="8.77734375" customWidth="1"/>
    <col min="29" max="29" width="9.44140625" bestFit="1" customWidth="1"/>
  </cols>
  <sheetData>
    <row r="1" spans="1:46" ht="15.6" x14ac:dyDescent="0.3">
      <c r="A1" s="42" t="s">
        <v>403</v>
      </c>
      <c r="D1" s="9">
        <f ca="1">TODAY()</f>
        <v>45420</v>
      </c>
    </row>
    <row r="2" spans="1:46" ht="15.6" x14ac:dyDescent="0.3">
      <c r="A2" s="43" t="s">
        <v>399</v>
      </c>
    </row>
    <row r="3" spans="1:46" ht="15.6" x14ac:dyDescent="0.3">
      <c r="A3" s="43" t="s">
        <v>400</v>
      </c>
    </row>
    <row r="4" spans="1:46" ht="15.6" x14ac:dyDescent="0.3">
      <c r="A4" s="43" t="s">
        <v>401</v>
      </c>
    </row>
    <row r="5" spans="1:46" ht="15.6" x14ac:dyDescent="0.3">
      <c r="A5" s="43" t="s">
        <v>402</v>
      </c>
    </row>
    <row r="7" spans="1:46" x14ac:dyDescent="0.3">
      <c r="B7" t="s">
        <v>343</v>
      </c>
      <c r="D7" s="26">
        <v>2.5999999999999998E-4</v>
      </c>
      <c r="E7" s="26"/>
      <c r="F7" s="26"/>
      <c r="G7" s="26" t="s">
        <v>365</v>
      </c>
      <c r="H7" s="26" t="s">
        <v>362</v>
      </c>
      <c r="I7" s="26" t="s">
        <v>357</v>
      </c>
      <c r="J7" s="18" t="s">
        <v>275</v>
      </c>
      <c r="K7" s="26" t="s">
        <v>363</v>
      </c>
      <c r="L7" t="s">
        <v>358</v>
      </c>
      <c r="M7" s="26" t="s">
        <v>357</v>
      </c>
      <c r="N7" s="18" t="s">
        <v>253</v>
      </c>
    </row>
    <row r="8" spans="1:46" s="5" customFormat="1" x14ac:dyDescent="0.3">
      <c r="A8" t="s">
        <v>342</v>
      </c>
      <c r="B8" t="s">
        <v>238</v>
      </c>
      <c r="C8"/>
      <c r="D8"/>
      <c r="E8"/>
      <c r="F8"/>
      <c r="G8" s="5" t="s">
        <v>364</v>
      </c>
      <c r="H8" s="5" t="s">
        <v>361</v>
      </c>
      <c r="I8" s="5" t="s">
        <v>356</v>
      </c>
      <c r="J8" s="20" t="s">
        <v>218</v>
      </c>
      <c r="K8" s="5" t="s">
        <v>219</v>
      </c>
      <c r="L8" s="5" t="s">
        <v>220</v>
      </c>
      <c r="M8" s="5" t="s">
        <v>221</v>
      </c>
      <c r="N8" s="20" t="s">
        <v>222</v>
      </c>
      <c r="O8" s="5" t="s">
        <v>382</v>
      </c>
      <c r="P8" s="5" t="s">
        <v>383</v>
      </c>
      <c r="Q8" s="5" t="s">
        <v>386</v>
      </c>
      <c r="R8" s="5" t="s">
        <v>387</v>
      </c>
      <c r="S8" s="5" t="s">
        <v>384</v>
      </c>
      <c r="T8" s="5" t="s">
        <v>385</v>
      </c>
      <c r="Y8" s="5" t="s">
        <v>334</v>
      </c>
      <c r="Z8" s="5" t="s">
        <v>333</v>
      </c>
      <c r="AA8" s="5" t="s">
        <v>332</v>
      </c>
      <c r="AB8" s="5" t="s">
        <v>331</v>
      </c>
      <c r="AC8" s="5" t="s">
        <v>321</v>
      </c>
      <c r="AD8" s="5" t="s">
        <v>369</v>
      </c>
      <c r="AE8" s="5" t="s">
        <v>370</v>
      </c>
      <c r="AF8" s="5" t="s">
        <v>371</v>
      </c>
      <c r="AG8" s="5" t="s">
        <v>372</v>
      </c>
      <c r="AH8" s="5" t="s">
        <v>373</v>
      </c>
      <c r="AI8" s="5" t="s">
        <v>374</v>
      </c>
      <c r="AJ8" s="5" t="s">
        <v>375</v>
      </c>
      <c r="AK8" s="5" t="s">
        <v>376</v>
      </c>
      <c r="AL8" s="5" t="s">
        <v>377</v>
      </c>
      <c r="AM8" s="5" t="s">
        <v>378</v>
      </c>
      <c r="AN8" s="5" t="s">
        <v>379</v>
      </c>
      <c r="AO8" s="5" t="s">
        <v>380</v>
      </c>
      <c r="AP8" s="5" t="s">
        <v>381</v>
      </c>
      <c r="AQ8" s="5" t="s">
        <v>394</v>
      </c>
      <c r="AR8" s="5" t="s">
        <v>395</v>
      </c>
      <c r="AS8" s="5" t="s">
        <v>396</v>
      </c>
      <c r="AT8" s="5" t="s">
        <v>397</v>
      </c>
    </row>
    <row r="9" spans="1:46" s="5" customFormat="1" x14ac:dyDescent="0.3">
      <c r="B9"/>
      <c r="C9"/>
      <c r="D9"/>
      <c r="E9"/>
      <c r="F9"/>
      <c r="J9" s="20"/>
      <c r="N9" s="20"/>
    </row>
    <row r="10" spans="1:46" x14ac:dyDescent="0.3">
      <c r="B10" t="s">
        <v>391</v>
      </c>
      <c r="D10" s="18">
        <v>41116694690</v>
      </c>
    </row>
    <row r="11" spans="1:46" x14ac:dyDescent="0.3">
      <c r="A11" t="s">
        <v>40</v>
      </c>
      <c r="B11" t="s">
        <v>9</v>
      </c>
      <c r="D11">
        <v>2075</v>
      </c>
    </row>
    <row r="12" spans="1:46" x14ac:dyDescent="0.3">
      <c r="B12" t="s">
        <v>31</v>
      </c>
      <c r="D12" s="19">
        <f>D11*D10/1000000000</f>
        <v>85317.141481750004</v>
      </c>
    </row>
    <row r="13" spans="1:46" x14ac:dyDescent="0.3">
      <c r="B13" t="s">
        <v>14</v>
      </c>
      <c r="D13" s="18">
        <v>105816</v>
      </c>
    </row>
    <row r="14" spans="1:46" x14ac:dyDescent="0.3">
      <c r="B14" t="s">
        <v>404</v>
      </c>
      <c r="D14" s="18">
        <v>24706</v>
      </c>
    </row>
    <row r="15" spans="1:46" x14ac:dyDescent="0.3">
      <c r="B15" t="s">
        <v>13</v>
      </c>
      <c r="D15" s="18">
        <v>12336</v>
      </c>
    </row>
    <row r="16" spans="1:46" x14ac:dyDescent="0.3">
      <c r="B16" s="5" t="s">
        <v>15</v>
      </c>
      <c r="D16" s="44">
        <f>D12+D13+D14-D15</f>
        <v>203503.14148175</v>
      </c>
    </row>
    <row r="17" spans="1:46" x14ac:dyDescent="0.3">
      <c r="A17" t="s">
        <v>406</v>
      </c>
      <c r="B17" s="5" t="s">
        <v>405</v>
      </c>
      <c r="D17" s="44">
        <f>D16*D7*1000</f>
        <v>52910.816785254996</v>
      </c>
    </row>
    <row r="18" spans="1:46" s="5" customFormat="1" x14ac:dyDescent="0.3">
      <c r="A18"/>
      <c r="B18"/>
      <c r="C18"/>
      <c r="D18"/>
      <c r="E18"/>
      <c r="F18"/>
      <c r="J18" s="20"/>
      <c r="N18" s="20"/>
      <c r="Z18" s="41">
        <f>Z19/Y19-1</f>
        <v>-0.328125</v>
      </c>
      <c r="AA18" s="41">
        <f>AA19/Z19-1</f>
        <v>0.65116279069767447</v>
      </c>
      <c r="AB18" s="41">
        <f>AB19/AA19-1</f>
        <v>0.39436619718309851</v>
      </c>
      <c r="AC18" s="41">
        <f>AC19/AB19-1</f>
        <v>-0.17171717171717171</v>
      </c>
    </row>
    <row r="19" spans="1:46" s="59" customFormat="1" ht="18" x14ac:dyDescent="0.35">
      <c r="B19" s="60" t="s">
        <v>335</v>
      </c>
      <c r="C19" s="60"/>
      <c r="D19" s="60"/>
      <c r="E19" s="60"/>
      <c r="G19" s="60">
        <v>98</v>
      </c>
      <c r="H19" s="60">
        <v>105</v>
      </c>
      <c r="I19" s="60">
        <v>102</v>
      </c>
      <c r="J19" s="61">
        <v>99</v>
      </c>
      <c r="K19" s="60">
        <v>82</v>
      </c>
      <c r="L19" s="60">
        <v>78</v>
      </c>
      <c r="M19" s="60">
        <v>82</v>
      </c>
      <c r="N19" s="61">
        <v>83</v>
      </c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>
        <v>64</v>
      </c>
      <c r="Z19" s="60">
        <v>43</v>
      </c>
      <c r="AA19" s="60">
        <v>71</v>
      </c>
      <c r="AB19" s="60">
        <v>99</v>
      </c>
      <c r="AC19" s="60">
        <v>82</v>
      </c>
      <c r="AD19" s="60">
        <v>89</v>
      </c>
      <c r="AE19" s="60">
        <v>87</v>
      </c>
      <c r="AF19" s="60">
        <v>50</v>
      </c>
      <c r="AG19" s="60">
        <v>50</v>
      </c>
      <c r="AH19" s="60">
        <v>50</v>
      </c>
      <c r="AI19" s="60">
        <v>50</v>
      </c>
      <c r="AJ19" s="60">
        <v>50</v>
      </c>
      <c r="AK19" s="60">
        <v>50</v>
      </c>
      <c r="AL19" s="60">
        <v>50</v>
      </c>
      <c r="AM19" s="60">
        <v>50</v>
      </c>
      <c r="AN19" s="60">
        <v>50</v>
      </c>
      <c r="AO19" s="60">
        <v>50</v>
      </c>
      <c r="AP19" s="60">
        <v>50</v>
      </c>
      <c r="AQ19" s="60">
        <v>50</v>
      </c>
      <c r="AR19" s="60">
        <v>50</v>
      </c>
      <c r="AS19" s="60">
        <v>50</v>
      </c>
      <c r="AT19" s="60">
        <v>50</v>
      </c>
    </row>
    <row r="20" spans="1:46" s="63" customFormat="1" ht="18" x14ac:dyDescent="0.35">
      <c r="H20" s="63">
        <f>H19/G19-1</f>
        <v>7.1428571428571397E-2</v>
      </c>
      <c r="I20" s="63">
        <f t="shared" ref="I20:N20" si="0">I19/H19-1</f>
        <v>-2.8571428571428581E-2</v>
      </c>
      <c r="J20" s="63">
        <f t="shared" si="0"/>
        <v>-2.9411764705882359E-2</v>
      </c>
      <c r="K20" s="63">
        <f t="shared" si="0"/>
        <v>-0.17171717171717171</v>
      </c>
      <c r="L20" s="63">
        <f t="shared" si="0"/>
        <v>-4.8780487804878092E-2</v>
      </c>
      <c r="M20" s="63">
        <f t="shared" si="0"/>
        <v>5.1282051282051322E-2</v>
      </c>
      <c r="N20" s="63">
        <f t="shared" si="0"/>
        <v>1.2195121951219523E-2</v>
      </c>
      <c r="W20" s="60"/>
      <c r="Z20" s="63">
        <f t="shared" ref="Z20:AC20" si="1">Z19/Y19-1</f>
        <v>-0.328125</v>
      </c>
      <c r="AA20" s="63">
        <f t="shared" si="1"/>
        <v>0.65116279069767447</v>
      </c>
      <c r="AB20" s="63">
        <f t="shared" si="1"/>
        <v>0.39436619718309851</v>
      </c>
      <c r="AC20" s="63">
        <f t="shared" si="1"/>
        <v>-0.17171717171717171</v>
      </c>
    </row>
    <row r="21" spans="1:46" s="65" customFormat="1" ht="18" x14ac:dyDescent="0.35">
      <c r="B21" s="65" t="s">
        <v>460</v>
      </c>
      <c r="W21" s="59"/>
      <c r="AB21" s="65">
        <v>100</v>
      </c>
      <c r="AC21" s="65">
        <v>101.8</v>
      </c>
      <c r="AD21" s="65">
        <v>102.6</v>
      </c>
      <c r="AE21" s="65">
        <v>104.6</v>
      </c>
    </row>
    <row r="22" spans="1:46" s="65" customFormat="1" ht="18" x14ac:dyDescent="0.35">
      <c r="B22" s="65" t="s">
        <v>461</v>
      </c>
      <c r="W22" s="59"/>
      <c r="AB22" s="65">
        <v>99.9</v>
      </c>
      <c r="AC22" s="65">
        <v>102</v>
      </c>
      <c r="AD22" s="65">
        <v>102.9</v>
      </c>
      <c r="AE22" s="65">
        <v>104.3</v>
      </c>
    </row>
    <row r="23" spans="1:46" s="63" customFormat="1" ht="18" x14ac:dyDescent="0.35">
      <c r="W23" s="60"/>
      <c r="AI23" s="66"/>
    </row>
    <row r="24" spans="1:46" s="14" customFormat="1" ht="18" x14ac:dyDescent="0.35">
      <c r="J24" s="37"/>
      <c r="N24" s="37"/>
      <c r="W24" s="64"/>
    </row>
    <row r="25" spans="1:46" s="50" customFormat="1" x14ac:dyDescent="0.3">
      <c r="A25" s="50" t="s">
        <v>337</v>
      </c>
      <c r="B25" s="51" t="s">
        <v>339</v>
      </c>
      <c r="G25" s="50">
        <v>692</v>
      </c>
      <c r="H25" s="50">
        <v>698</v>
      </c>
      <c r="J25" s="54"/>
      <c r="K25" s="50">
        <v>719</v>
      </c>
      <c r="L25" s="50">
        <v>728</v>
      </c>
      <c r="M25" s="50">
        <v>741</v>
      </c>
      <c r="N25" s="54">
        <v>758</v>
      </c>
      <c r="Y25" s="50">
        <v>725</v>
      </c>
      <c r="Z25" s="50">
        <v>697</v>
      </c>
      <c r="AA25" s="50">
        <v>679</v>
      </c>
      <c r="AB25" s="50">
        <v>709</v>
      </c>
      <c r="AC25" s="50">
        <v>737</v>
      </c>
      <c r="AD25" s="50">
        <f>AC25*1.02</f>
        <v>751.74</v>
      </c>
      <c r="AE25" s="50">
        <f t="shared" ref="AE25:AT25" si="2">AD25*1.02</f>
        <v>766.77480000000003</v>
      </c>
      <c r="AF25" s="50">
        <f t="shared" si="2"/>
        <v>782.11029600000006</v>
      </c>
      <c r="AG25" s="50">
        <f t="shared" si="2"/>
        <v>797.7525019200001</v>
      </c>
      <c r="AH25" s="50">
        <f t="shared" si="2"/>
        <v>813.70755195840013</v>
      </c>
      <c r="AI25" s="50">
        <f t="shared" si="2"/>
        <v>829.98170299756816</v>
      </c>
      <c r="AJ25" s="51">
        <f t="shared" si="2"/>
        <v>846.58133705751959</v>
      </c>
      <c r="AK25" s="50">
        <f t="shared" si="2"/>
        <v>863.51296379866994</v>
      </c>
      <c r="AL25" s="50">
        <f t="shared" si="2"/>
        <v>880.78322307464339</v>
      </c>
      <c r="AM25" s="50">
        <f t="shared" si="2"/>
        <v>898.39888753613627</v>
      </c>
      <c r="AN25" s="50">
        <f t="shared" si="2"/>
        <v>916.36686528685902</v>
      </c>
      <c r="AO25" s="50">
        <f t="shared" si="2"/>
        <v>934.69420259259618</v>
      </c>
      <c r="AP25" s="50">
        <f t="shared" si="2"/>
        <v>953.38808664444809</v>
      </c>
      <c r="AQ25" s="50">
        <f t="shared" si="2"/>
        <v>972.45584837733702</v>
      </c>
      <c r="AR25" s="50">
        <f t="shared" si="2"/>
        <v>991.90496534488375</v>
      </c>
      <c r="AS25" s="50">
        <f t="shared" si="2"/>
        <v>1011.7430646517814</v>
      </c>
      <c r="AT25" s="50">
        <f t="shared" si="2"/>
        <v>1031.9779259448171</v>
      </c>
    </row>
    <row r="26" spans="1:46" s="55" customFormat="1" x14ac:dyDescent="0.3">
      <c r="B26" s="56"/>
      <c r="J26" s="57"/>
      <c r="N26" s="57"/>
      <c r="W26" s="50"/>
      <c r="Z26" s="58">
        <f>Z25/Y25-1</f>
        <v>-3.8620689655172402E-2</v>
      </c>
      <c r="AA26" s="58">
        <f t="shared" ref="AA26:AD26" si="3">AA25/Z25-1</f>
        <v>-2.582496413199431E-2</v>
      </c>
      <c r="AB26" s="58">
        <f t="shared" si="3"/>
        <v>4.4182621502209196E-2</v>
      </c>
      <c r="AC26" s="58">
        <f t="shared" si="3"/>
        <v>3.9492242595204452E-2</v>
      </c>
      <c r="AD26" s="58">
        <f t="shared" si="3"/>
        <v>2.0000000000000018E-2</v>
      </c>
    </row>
    <row r="27" spans="1:46" s="50" customFormat="1" x14ac:dyDescent="0.3">
      <c r="B27" s="51" t="s">
        <v>340</v>
      </c>
      <c r="K27" s="50">
        <v>1090</v>
      </c>
      <c r="L27" s="50">
        <v>1097.7</v>
      </c>
      <c r="M27" s="50">
        <v>1127</v>
      </c>
      <c r="N27" s="50">
        <v>1113</v>
      </c>
      <c r="AA27" s="50">
        <v>1007</v>
      </c>
      <c r="AB27" s="50">
        <v>1070</v>
      </c>
      <c r="AC27" s="50">
        <v>1113</v>
      </c>
      <c r="AD27" s="50">
        <f>AC27*1.04</f>
        <v>1157.52</v>
      </c>
    </row>
    <row r="28" spans="1:46" s="55" customFormat="1" x14ac:dyDescent="0.3">
      <c r="B28" s="56"/>
      <c r="W28" s="50"/>
      <c r="AB28" s="58">
        <f>AB27/AA27-1</f>
        <v>6.2562065541211576E-2</v>
      </c>
      <c r="AC28" s="58">
        <f>AC27/AB27-1</f>
        <v>4.0186915887850505E-2</v>
      </c>
      <c r="AD28" s="58">
        <f>AD27/AC27-1</f>
        <v>4.0000000000000036E-2</v>
      </c>
    </row>
    <row r="29" spans="1:46" s="50" customFormat="1" x14ac:dyDescent="0.3">
      <c r="B29" s="51" t="s">
        <v>341</v>
      </c>
      <c r="J29" s="54"/>
      <c r="K29" s="50">
        <v>412</v>
      </c>
      <c r="L29" s="50">
        <v>428</v>
      </c>
      <c r="M29" s="50">
        <v>410</v>
      </c>
      <c r="N29" s="54">
        <v>420</v>
      </c>
      <c r="AA29" s="50">
        <v>354</v>
      </c>
      <c r="AB29" s="50">
        <v>357.5</v>
      </c>
      <c r="AC29" s="50">
        <v>420</v>
      </c>
      <c r="AD29" s="50">
        <f>AC29</f>
        <v>420</v>
      </c>
    </row>
    <row r="30" spans="1:46" s="39" customFormat="1" ht="18" x14ac:dyDescent="0.35">
      <c r="B30" s="38"/>
      <c r="J30" s="49"/>
      <c r="N30" s="49"/>
      <c r="W30" s="64"/>
      <c r="AB30" s="41">
        <f>AB29/AA29-1</f>
        <v>9.8870056497175618E-3</v>
      </c>
      <c r="AC30" s="41">
        <f>AC29/AB29-1</f>
        <v>0.17482517482517479</v>
      </c>
      <c r="AD30" s="41">
        <f>AD29/AC29-1</f>
        <v>0</v>
      </c>
    </row>
    <row r="31" spans="1:46" s="50" customFormat="1" x14ac:dyDescent="0.3">
      <c r="B31" s="51" t="s">
        <v>345</v>
      </c>
    </row>
    <row r="32" spans="1:46" s="50" customFormat="1" x14ac:dyDescent="0.3">
      <c r="B32" s="50" t="s">
        <v>346</v>
      </c>
      <c r="X32" s="50">
        <v>1727</v>
      </c>
      <c r="Y32" s="50">
        <v>1893</v>
      </c>
      <c r="Z32" s="50">
        <v>1770</v>
      </c>
      <c r="AA32" s="50">
        <v>2002</v>
      </c>
      <c r="AB32" s="50">
        <v>2011</v>
      </c>
      <c r="AC32" s="50">
        <v>1883</v>
      </c>
    </row>
    <row r="33" spans="1:29" s="50" customFormat="1" x14ac:dyDescent="0.3">
      <c r="C33" s="50" t="s">
        <v>349</v>
      </c>
      <c r="Y33" s="52">
        <v>0.78</v>
      </c>
      <c r="Z33" s="52">
        <v>0.78</v>
      </c>
      <c r="AA33" s="52">
        <v>0.72</v>
      </c>
      <c r="AB33" s="52">
        <v>0.75</v>
      </c>
      <c r="AC33" s="52">
        <v>0.78</v>
      </c>
    </row>
    <row r="34" spans="1:29" s="50" customFormat="1" x14ac:dyDescent="0.3">
      <c r="C34" s="50" t="s">
        <v>350</v>
      </c>
      <c r="Y34" s="52">
        <v>0.78</v>
      </c>
      <c r="Z34" s="52">
        <v>0.78</v>
      </c>
      <c r="AA34" s="52">
        <v>0.28000000000000003</v>
      </c>
      <c r="AB34" s="52">
        <v>0.25</v>
      </c>
      <c r="AC34" s="52">
        <v>0.22</v>
      </c>
    </row>
    <row r="35" spans="1:29" s="51" customFormat="1" x14ac:dyDescent="0.3">
      <c r="B35" s="51" t="s">
        <v>347</v>
      </c>
      <c r="F35" s="50"/>
      <c r="W35" s="50"/>
      <c r="X35" s="53">
        <v>1.29</v>
      </c>
      <c r="Y35" s="53">
        <v>1.69</v>
      </c>
      <c r="Z35" s="53">
        <v>0.48</v>
      </c>
      <c r="AA35" s="53">
        <v>2</v>
      </c>
      <c r="AB35" s="53">
        <v>1.04</v>
      </c>
      <c r="AC35" s="53">
        <v>0.48</v>
      </c>
    </row>
    <row r="36" spans="1:29" s="51" customFormat="1" x14ac:dyDescent="0.3">
      <c r="B36" s="51" t="s">
        <v>348</v>
      </c>
      <c r="F36" s="50"/>
      <c r="W36" s="50"/>
      <c r="AA36" s="51">
        <v>8.6999999999999993</v>
      </c>
      <c r="AB36" s="51">
        <v>8.4</v>
      </c>
      <c r="AC36" s="51">
        <v>7.6</v>
      </c>
    </row>
    <row r="37" spans="1:29" ht="18" x14ac:dyDescent="0.35">
      <c r="W37" s="64"/>
    </row>
    <row r="38" spans="1:29" ht="18" x14ac:dyDescent="0.35">
      <c r="B38" s="5" t="s">
        <v>242</v>
      </c>
      <c r="W38" s="64"/>
    </row>
    <row r="39" spans="1:29" ht="18" x14ac:dyDescent="0.35">
      <c r="B39" t="s">
        <v>360</v>
      </c>
      <c r="W39" s="64"/>
      <c r="AA39">
        <v>3</v>
      </c>
      <c r="AB39">
        <v>7</v>
      </c>
      <c r="AC39">
        <v>8</v>
      </c>
    </row>
    <row r="40" spans="1:29" ht="18" x14ac:dyDescent="0.35">
      <c r="B40" t="s">
        <v>393</v>
      </c>
      <c r="W40" s="64"/>
      <c r="X40">
        <v>17</v>
      </c>
      <c r="Y40">
        <v>20</v>
      </c>
      <c r="Z40">
        <v>18</v>
      </c>
      <c r="AA40">
        <v>16</v>
      </c>
      <c r="AB40">
        <v>29</v>
      </c>
    </row>
    <row r="41" spans="1:29" ht="18" x14ac:dyDescent="0.35">
      <c r="B41" t="s">
        <v>336</v>
      </c>
      <c r="W41" s="64"/>
      <c r="AC41" s="16">
        <v>0.5</v>
      </c>
    </row>
    <row r="42" spans="1:29" ht="18" x14ac:dyDescent="0.35">
      <c r="W42" s="64"/>
    </row>
    <row r="43" spans="1:29" s="50" customFormat="1" x14ac:dyDescent="0.3">
      <c r="A43" s="50" t="s">
        <v>352</v>
      </c>
      <c r="B43" s="51" t="s">
        <v>351</v>
      </c>
      <c r="G43" s="50">
        <v>8.66</v>
      </c>
      <c r="H43" s="50">
        <v>9.83</v>
      </c>
      <c r="I43" s="50">
        <v>9.17</v>
      </c>
      <c r="J43" s="50">
        <v>9.1300000000000008</v>
      </c>
      <c r="K43" s="50">
        <v>8.7799999999999994</v>
      </c>
      <c r="L43" s="50">
        <v>10.08</v>
      </c>
      <c r="M43" s="50">
        <v>11.89</v>
      </c>
      <c r="N43" s="50">
        <v>13.24</v>
      </c>
      <c r="Z43" s="50">
        <v>7.46</v>
      </c>
      <c r="AA43" s="50">
        <v>8.3000000000000007</v>
      </c>
      <c r="AB43" s="50">
        <v>9.2100000000000009</v>
      </c>
      <c r="AC43" s="50">
        <v>10.91</v>
      </c>
    </row>
    <row r="44" spans="1:29" s="50" customFormat="1" x14ac:dyDescent="0.3">
      <c r="B44" s="51" t="s">
        <v>367</v>
      </c>
      <c r="Z44" s="50">
        <v>4.9800000000000004</v>
      </c>
      <c r="AA44" s="50">
        <v>4.4800000000000004</v>
      </c>
      <c r="AB44" s="50">
        <v>4.4800000000000004</v>
      </c>
      <c r="AC44" s="50">
        <v>4.55</v>
      </c>
    </row>
    <row r="45" spans="1:29" s="50" customFormat="1" x14ac:dyDescent="0.3">
      <c r="B45" s="51" t="s">
        <v>368</v>
      </c>
      <c r="Z45" s="50">
        <v>3.14</v>
      </c>
      <c r="AA45" s="50">
        <v>3</v>
      </c>
      <c r="AB45" s="50">
        <v>2.84</v>
      </c>
      <c r="AC45" s="50">
        <v>3.09</v>
      </c>
    </row>
    <row r="46" spans="1:29" ht="18" x14ac:dyDescent="0.35">
      <c r="B46" s="5"/>
      <c r="J46"/>
      <c r="N46"/>
      <c r="W46" s="64"/>
    </row>
    <row r="47" spans="1:29" ht="18" x14ac:dyDescent="0.35">
      <c r="W47" s="64"/>
    </row>
    <row r="48" spans="1:29" ht="18" x14ac:dyDescent="0.35">
      <c r="B48" s="5" t="s">
        <v>322</v>
      </c>
      <c r="W48" s="64"/>
    </row>
    <row r="49" spans="2:29" ht="18" x14ac:dyDescent="0.35">
      <c r="C49" t="s">
        <v>323</v>
      </c>
      <c r="W49" s="64"/>
      <c r="AA49" s="16">
        <v>0.68100000000000005</v>
      </c>
      <c r="AB49" s="16">
        <v>0.70199999999999996</v>
      </c>
      <c r="AC49" s="16">
        <v>0.59199999999999997</v>
      </c>
    </row>
    <row r="50" spans="2:29" ht="18" x14ac:dyDescent="0.35">
      <c r="C50" t="s">
        <v>324</v>
      </c>
      <c r="W50" s="64"/>
      <c r="AA50" s="16">
        <v>0.13100000000000001</v>
      </c>
      <c r="AB50" s="16">
        <v>9.8000000000000004E-2</v>
      </c>
      <c r="AC50" s="16">
        <v>6.9000000000000006E-2</v>
      </c>
    </row>
    <row r="51" spans="2:29" ht="18" x14ac:dyDescent="0.35">
      <c r="C51" t="s">
        <v>242</v>
      </c>
      <c r="W51" s="64"/>
      <c r="AA51" s="16">
        <v>6.4000000000000001E-2</v>
      </c>
      <c r="AB51" s="16">
        <v>9.8000000000000004E-2</v>
      </c>
      <c r="AC51" s="16">
        <v>7.9000000000000001E-2</v>
      </c>
    </row>
    <row r="52" spans="2:29" ht="18" x14ac:dyDescent="0.35">
      <c r="C52" t="s">
        <v>78</v>
      </c>
      <c r="W52" s="64"/>
      <c r="AA52" s="16">
        <v>9.4E-2</v>
      </c>
      <c r="AB52" s="16">
        <v>7.1999999999999995E-2</v>
      </c>
      <c r="AC52" s="16">
        <v>6.3E-2</v>
      </c>
    </row>
    <row r="53" spans="2:29" ht="18" x14ac:dyDescent="0.35">
      <c r="C53" t="s">
        <v>325</v>
      </c>
      <c r="W53" s="64"/>
      <c r="AA53" s="16">
        <v>2.9000000000000001E-2</v>
      </c>
      <c r="AB53" s="16">
        <v>0.03</v>
      </c>
      <c r="AC53" s="16">
        <v>2.4E-2</v>
      </c>
    </row>
    <row r="54" spans="2:29" ht="18" x14ac:dyDescent="0.35">
      <c r="B54" t="s">
        <v>326</v>
      </c>
      <c r="W54" s="64"/>
      <c r="AA54" s="16">
        <f>SUM(AA49:AA53)</f>
        <v>0.99900000000000011</v>
      </c>
      <c r="AB54" s="16">
        <f>SUM(AB49:AB53)</f>
        <v>0.99999999999999989</v>
      </c>
      <c r="AC54" s="16">
        <f>SUM(AC49:AC53)</f>
        <v>0.82699999999999996</v>
      </c>
    </row>
    <row r="55" spans="2:29" ht="18" x14ac:dyDescent="0.35">
      <c r="C55" t="s">
        <v>327</v>
      </c>
      <c r="W55" s="64"/>
      <c r="AA55" s="16">
        <v>0.86199999999999999</v>
      </c>
      <c r="AB55" s="16">
        <v>0.84099999999999997</v>
      </c>
      <c r="AC55" s="16">
        <v>0.13900000000000001</v>
      </c>
    </row>
    <row r="56" spans="2:29" ht="18" x14ac:dyDescent="0.35">
      <c r="C56" t="s">
        <v>328</v>
      </c>
      <c r="W56" s="64"/>
      <c r="AA56" s="16">
        <v>0.114</v>
      </c>
      <c r="AB56" s="16">
        <v>0.13800000000000001</v>
      </c>
      <c r="AC56" s="16">
        <v>2.9000000000000001E-2</v>
      </c>
    </row>
    <row r="57" spans="2:29" ht="18" x14ac:dyDescent="0.35">
      <c r="C57" t="s">
        <v>329</v>
      </c>
      <c r="W57" s="64"/>
      <c r="AA57" s="16">
        <v>2.4E-2</v>
      </c>
      <c r="AB57" s="16">
        <v>2.1000000000000001E-2</v>
      </c>
      <c r="AC57" s="16">
        <v>5.0000000000000001E-3</v>
      </c>
    </row>
    <row r="58" spans="2:29" ht="18" x14ac:dyDescent="0.35">
      <c r="B58" t="s">
        <v>330</v>
      </c>
      <c r="W58" s="64"/>
      <c r="AA58" s="16">
        <f>SUM(AA55:AA57)</f>
        <v>1</v>
      </c>
      <c r="AB58" s="16">
        <f>SUM(AB55:AB57)</f>
        <v>1</v>
      </c>
      <c r="AC58" s="16">
        <f>SUM(AC55:AC57)</f>
        <v>0.17300000000000001</v>
      </c>
    </row>
    <row r="59" spans="2:29" ht="18" x14ac:dyDescent="0.35">
      <c r="B59" t="s">
        <v>18</v>
      </c>
      <c r="W59" s="64"/>
      <c r="AA59" s="16">
        <f>AA58+AA54</f>
        <v>1.9990000000000001</v>
      </c>
      <c r="AB59" s="16">
        <f>AB58+AB54</f>
        <v>2</v>
      </c>
      <c r="AC59" s="16">
        <f>AC58+AC54</f>
        <v>1</v>
      </c>
    </row>
    <row r="60" spans="2:29" ht="18" x14ac:dyDescent="0.35">
      <c r="W60" s="64"/>
    </row>
    <row r="61" spans="2:29" ht="18" x14ac:dyDescent="0.35">
      <c r="B61" s="5" t="s">
        <v>313</v>
      </c>
      <c r="W61" s="64"/>
    </row>
    <row r="62" spans="2:29" ht="18" x14ac:dyDescent="0.35">
      <c r="B62" t="s">
        <v>316</v>
      </c>
      <c r="W62" s="64"/>
    </row>
    <row r="63" spans="2:29" ht="18" x14ac:dyDescent="0.35">
      <c r="C63" t="s">
        <v>314</v>
      </c>
      <c r="J63" s="16">
        <v>0.451959205582394</v>
      </c>
      <c r="K63" s="16">
        <v>0.33800000000000002</v>
      </c>
      <c r="L63" s="16">
        <v>0.32900000000000001</v>
      </c>
      <c r="M63" s="16">
        <v>0.42499999999999999</v>
      </c>
      <c r="N63" s="16">
        <v>0.40884353741496599</v>
      </c>
      <c r="W63" s="64"/>
      <c r="AA63" s="14">
        <v>0.35</v>
      </c>
      <c r="AB63" s="14">
        <v>0.42499999999999999</v>
      </c>
      <c r="AC63" s="14">
        <f t="shared" ref="AC63:AC64" si="4">AVERAGE(K63:N63)</f>
        <v>0.3752108843537415</v>
      </c>
    </row>
    <row r="64" spans="2:29" ht="18" x14ac:dyDescent="0.35">
      <c r="C64" t="s">
        <v>315</v>
      </c>
      <c r="J64" s="16">
        <v>0.47772410091250667</v>
      </c>
      <c r="K64" s="16">
        <v>0.51900000000000002</v>
      </c>
      <c r="L64" s="16">
        <v>0.54300000000000004</v>
      </c>
      <c r="M64" s="16">
        <v>0.51200000000000001</v>
      </c>
      <c r="N64" s="16">
        <v>0.56213151927437643</v>
      </c>
      <c r="W64" s="64"/>
      <c r="AA64" s="14">
        <v>0.56799999999999995</v>
      </c>
      <c r="AB64" s="14">
        <v>0.47499999999999998</v>
      </c>
      <c r="AC64" s="14">
        <f t="shared" si="4"/>
        <v>0.53403287981859415</v>
      </c>
    </row>
    <row r="65" spans="1:29" ht="18" x14ac:dyDescent="0.35">
      <c r="C65" t="s">
        <v>18</v>
      </c>
      <c r="I65">
        <v>417.8</v>
      </c>
      <c r="J65" s="18">
        <v>372.6</v>
      </c>
      <c r="K65">
        <v>441.5</v>
      </c>
      <c r="L65">
        <v>431.2</v>
      </c>
      <c r="M65">
        <v>406.5</v>
      </c>
      <c r="N65" s="18">
        <v>441</v>
      </c>
      <c r="W65" s="64"/>
      <c r="Z65">
        <v>418.5</v>
      </c>
      <c r="AA65">
        <v>375.8</v>
      </c>
      <c r="AB65">
        <v>400.3</v>
      </c>
      <c r="AC65">
        <v>430</v>
      </c>
    </row>
    <row r="66" spans="1:29" ht="18" x14ac:dyDescent="0.35">
      <c r="B66" t="s">
        <v>317</v>
      </c>
      <c r="J66" s="16"/>
      <c r="K66" s="23"/>
      <c r="L66" s="23"/>
      <c r="M66" s="23"/>
      <c r="N66" s="16"/>
      <c r="W66" s="64"/>
    </row>
    <row r="67" spans="1:29" ht="18" x14ac:dyDescent="0.35">
      <c r="C67" t="s">
        <v>318</v>
      </c>
      <c r="J67" s="16">
        <v>0.37352555701179557</v>
      </c>
      <c r="K67" s="16">
        <v>0.23699999999999999</v>
      </c>
      <c r="L67" s="16">
        <v>0.23300000000000001</v>
      </c>
      <c r="M67" s="16">
        <v>0.27400000000000002</v>
      </c>
      <c r="N67" s="16">
        <v>0.32834507042253519</v>
      </c>
      <c r="O67" s="25"/>
      <c r="P67" s="25"/>
      <c r="Q67" s="25"/>
      <c r="R67" s="25"/>
      <c r="S67" s="25"/>
      <c r="T67" s="25"/>
      <c r="U67" s="25"/>
      <c r="V67" s="25"/>
      <c r="W67" s="64"/>
      <c r="X67" s="25"/>
      <c r="Y67" s="25"/>
      <c r="Z67" s="25"/>
      <c r="AA67" s="14">
        <v>0.35399999999999998</v>
      </c>
      <c r="AB67" s="14">
        <v>0.52700000000000002</v>
      </c>
      <c r="AC67" s="14">
        <f>AVERAGE(K67:N67)</f>
        <v>0.26808626760563381</v>
      </c>
    </row>
    <row r="68" spans="1:29" ht="18" x14ac:dyDescent="0.35">
      <c r="C68" t="s">
        <v>314</v>
      </c>
      <c r="J68" s="16">
        <v>0.31192660550458717</v>
      </c>
      <c r="K68" s="16">
        <v>0.41799999999999998</v>
      </c>
      <c r="L68" s="16">
        <v>0.26900000000000002</v>
      </c>
      <c r="M68" s="16">
        <v>0.32800000000000001</v>
      </c>
      <c r="N68" s="16">
        <v>0.37059859154929581</v>
      </c>
      <c r="O68" s="25"/>
      <c r="P68" s="25"/>
      <c r="Q68" s="25"/>
      <c r="R68" s="25"/>
      <c r="S68" s="25"/>
      <c r="T68" s="25"/>
      <c r="U68" s="25"/>
      <c r="V68" s="25"/>
      <c r="W68" s="64"/>
      <c r="X68" s="25"/>
      <c r="Y68" s="25"/>
      <c r="Z68" s="25"/>
      <c r="AA68" s="14">
        <v>0.16500000000000001</v>
      </c>
      <c r="AB68" s="14">
        <v>0.22700000000000001</v>
      </c>
      <c r="AC68" s="14">
        <f t="shared" ref="AC68:AC71" si="5">AVERAGE(K68:N68)</f>
        <v>0.34639964788732397</v>
      </c>
    </row>
    <row r="69" spans="1:29" ht="18" x14ac:dyDescent="0.35">
      <c r="C69" t="s">
        <v>315</v>
      </c>
      <c r="J69" s="16">
        <v>0.12581913499344691</v>
      </c>
      <c r="K69" s="16">
        <v>0.156</v>
      </c>
      <c r="L69" s="16">
        <v>0.28399999999999997</v>
      </c>
      <c r="M69" s="16">
        <v>0.19</v>
      </c>
      <c r="N69" s="16">
        <v>0.12411971830985916</v>
      </c>
      <c r="O69" s="25"/>
      <c r="P69" s="25"/>
      <c r="Q69" s="25"/>
      <c r="R69" s="25"/>
      <c r="S69" s="25"/>
      <c r="T69" s="25"/>
      <c r="U69" s="25"/>
      <c r="V69" s="25"/>
      <c r="W69" s="64"/>
      <c r="X69" s="25"/>
      <c r="Y69" s="25"/>
      <c r="Z69" s="25"/>
      <c r="AA69" s="14">
        <v>0.16600000000000001</v>
      </c>
      <c r="AB69" s="14">
        <v>8.5000000000000006E-2</v>
      </c>
      <c r="AC69" s="14">
        <f t="shared" si="5"/>
        <v>0.18852992957746476</v>
      </c>
    </row>
    <row r="70" spans="1:29" ht="18" x14ac:dyDescent="0.35">
      <c r="C70" t="s">
        <v>319</v>
      </c>
      <c r="J70" s="16">
        <v>7.0773263433813904E-2</v>
      </c>
      <c r="K70" s="16">
        <v>9.0999999999999998E-2</v>
      </c>
      <c r="L70" s="16">
        <v>4.2000000000000003E-2</v>
      </c>
      <c r="M70" s="16">
        <v>5.6000000000000001E-2</v>
      </c>
      <c r="N70" s="16">
        <v>4.3133802816901413E-2</v>
      </c>
      <c r="O70" s="25"/>
      <c r="P70" s="25"/>
      <c r="Q70" s="25"/>
      <c r="R70" s="25"/>
      <c r="S70" s="25"/>
      <c r="T70" s="25"/>
      <c r="U70" s="25"/>
      <c r="V70" s="25"/>
      <c r="W70" s="64"/>
      <c r="X70" s="25"/>
      <c r="Y70" s="25"/>
      <c r="Z70" s="25"/>
      <c r="AA70" s="14">
        <v>0.10100000000000001</v>
      </c>
      <c r="AB70" s="14">
        <v>7.1999999999999995E-2</v>
      </c>
      <c r="AC70" s="14">
        <f t="shared" si="5"/>
        <v>5.8033450704225352E-2</v>
      </c>
    </row>
    <row r="71" spans="1:29" ht="18" x14ac:dyDescent="0.35">
      <c r="C71" t="s">
        <v>320</v>
      </c>
      <c r="J71" s="16">
        <v>0.11140235910878113</v>
      </c>
      <c r="K71" s="16">
        <v>4.7E-2</v>
      </c>
      <c r="L71" s="16">
        <v>7.0999999999999994E-2</v>
      </c>
      <c r="M71" s="16">
        <v>1E-3</v>
      </c>
      <c r="N71" s="16">
        <v>4.1373239436619719E-2</v>
      </c>
      <c r="O71" s="25"/>
      <c r="P71" s="25"/>
      <c r="Q71" s="25"/>
      <c r="R71" s="25"/>
      <c r="S71" s="25"/>
      <c r="T71" s="25"/>
      <c r="U71" s="25"/>
      <c r="V71" s="25"/>
      <c r="W71" s="64"/>
      <c r="X71" s="25"/>
      <c r="Y71" s="25"/>
      <c r="Z71" s="25"/>
      <c r="AA71" s="14">
        <v>2.9000000000000001E-2</v>
      </c>
      <c r="AB71" s="14">
        <v>6.6000000000000003E-2</v>
      </c>
      <c r="AC71" s="14">
        <f t="shared" si="5"/>
        <v>4.0093309859154928E-2</v>
      </c>
    </row>
    <row r="72" spans="1:29" ht="18" x14ac:dyDescent="0.35">
      <c r="C72" t="s">
        <v>359</v>
      </c>
      <c r="J72" s="16"/>
      <c r="K72" s="16">
        <v>5.0999999999999997E-2</v>
      </c>
      <c r="L72" s="16">
        <v>0.10100000000000001</v>
      </c>
      <c r="M72" s="16">
        <v>0.154</v>
      </c>
      <c r="N72" s="16"/>
      <c r="O72" s="25"/>
      <c r="P72" s="25"/>
      <c r="Q72" s="25"/>
      <c r="R72" s="25"/>
      <c r="S72" s="25"/>
      <c r="T72" s="25"/>
      <c r="U72" s="25"/>
      <c r="V72" s="25"/>
      <c r="W72" s="64"/>
      <c r="X72" s="25"/>
      <c r="Y72" s="25"/>
      <c r="Z72" s="25"/>
      <c r="AA72" s="14">
        <v>0.185</v>
      </c>
      <c r="AB72" s="14">
        <v>0</v>
      </c>
      <c r="AC72" s="14">
        <v>0</v>
      </c>
    </row>
    <row r="73" spans="1:29" ht="18" x14ac:dyDescent="0.35">
      <c r="B73" t="s">
        <v>18</v>
      </c>
      <c r="J73" s="18">
        <v>76.3</v>
      </c>
      <c r="K73" s="24">
        <v>108.1</v>
      </c>
      <c r="L73" s="24">
        <v>113.3</v>
      </c>
      <c r="M73" s="24">
        <v>114.9</v>
      </c>
      <c r="N73" s="18">
        <v>113.6</v>
      </c>
      <c r="W73" s="64"/>
      <c r="Z73" s="23">
        <v>109.7</v>
      </c>
      <c r="AA73" s="22">
        <v>98</v>
      </c>
      <c r="AB73" s="22">
        <v>82.9</v>
      </c>
      <c r="AC73" s="22">
        <v>112.5</v>
      </c>
    </row>
    <row r="74" spans="1:29" ht="18" x14ac:dyDescent="0.35">
      <c r="W74" s="64"/>
    </row>
    <row r="75" spans="1:29" ht="18" x14ac:dyDescent="0.35">
      <c r="B75" s="5" t="s">
        <v>354</v>
      </c>
      <c r="W75" s="64"/>
    </row>
    <row r="76" spans="1:29" ht="18" x14ac:dyDescent="0.35">
      <c r="B76" t="s">
        <v>353</v>
      </c>
      <c r="G76">
        <v>0.23</v>
      </c>
      <c r="H76">
        <v>0.3</v>
      </c>
      <c r="I76">
        <v>0.35</v>
      </c>
      <c r="J76" s="21">
        <v>0.38</v>
      </c>
      <c r="K76">
        <v>0.16</v>
      </c>
      <c r="L76">
        <v>0.28999999999999998</v>
      </c>
      <c r="M76">
        <v>0.35</v>
      </c>
      <c r="N76" s="21">
        <v>0.22</v>
      </c>
      <c r="W76" s="64"/>
      <c r="AB76" s="23">
        <f>AVERAGE(J76:M76)</f>
        <v>0.29500000000000004</v>
      </c>
      <c r="AC76" s="23">
        <f>AVERAGE(K76:N76)</f>
        <v>0.255</v>
      </c>
    </row>
    <row r="77" spans="1:29" ht="18" x14ac:dyDescent="0.35">
      <c r="B77" t="s">
        <v>312</v>
      </c>
      <c r="G77">
        <v>1</v>
      </c>
      <c r="H77">
        <v>3</v>
      </c>
      <c r="I77">
        <v>2</v>
      </c>
      <c r="J77" s="18">
        <v>0</v>
      </c>
      <c r="K77">
        <v>1</v>
      </c>
      <c r="L77" s="18">
        <v>0</v>
      </c>
      <c r="M77" s="18">
        <v>0</v>
      </c>
      <c r="N77" s="18">
        <v>1</v>
      </c>
      <c r="W77" s="64"/>
      <c r="AB77">
        <f>SUM(G77:J77)</f>
        <v>6</v>
      </c>
      <c r="AC77">
        <f>SUM(K77:N77)</f>
        <v>2</v>
      </c>
    </row>
    <row r="78" spans="1:29" ht="18" x14ac:dyDescent="0.35">
      <c r="D78" s="27"/>
      <c r="E78" s="27"/>
      <c r="F78" s="27"/>
      <c r="G78" s="27"/>
      <c r="L78" s="18"/>
      <c r="M78" s="18"/>
      <c r="W78" s="64"/>
    </row>
    <row r="79" spans="1:29" s="30" customFormat="1" ht="18" x14ac:dyDescent="0.35">
      <c r="A79" s="29"/>
      <c r="B79" s="30" t="s">
        <v>388</v>
      </c>
      <c r="D79"/>
      <c r="E79"/>
      <c r="F79"/>
      <c r="G79"/>
      <c r="K79" s="34">
        <f>K103/G103-1</f>
        <v>0.19650170911218545</v>
      </c>
      <c r="L79" s="34">
        <f>L103/H103-1</f>
        <v>-0.2184117580038738</v>
      </c>
      <c r="M79" s="34">
        <f>M103/I103-1</f>
        <v>-0.19126110778580963</v>
      </c>
      <c r="N79" s="34">
        <f>N103/J103-1</f>
        <v>-0.12309088159685466</v>
      </c>
      <c r="O79" s="35"/>
      <c r="P79" s="35"/>
      <c r="Q79" s="35"/>
      <c r="R79" s="35"/>
      <c r="S79" s="35"/>
      <c r="T79" s="35"/>
      <c r="U79" s="35"/>
      <c r="V79" s="35"/>
      <c r="W79" s="64"/>
      <c r="X79" s="35"/>
      <c r="Y79" s="35"/>
      <c r="Z79" s="35"/>
      <c r="AA79" s="34">
        <f>AA103/Z103-1</f>
        <v>0.83388969956223646</v>
      </c>
      <c r="AB79" s="34">
        <f>AB103/AA103-1</f>
        <v>0.73824991280083707</v>
      </c>
      <c r="AC79" s="34">
        <f>AC103/AB103-1</f>
        <v>-0.10281299773003749</v>
      </c>
    </row>
    <row r="80" spans="1:29" ht="18" x14ac:dyDescent="0.35">
      <c r="A80" s="31"/>
      <c r="J80"/>
      <c r="N80"/>
      <c r="W80" s="64"/>
    </row>
    <row r="81" spans="2:29" s="50" customFormat="1" ht="18" x14ac:dyDescent="0.35">
      <c r="B81" s="50" t="s">
        <v>19</v>
      </c>
      <c r="G81" s="62">
        <f t="shared" ref="G81:N81" si="6">G128+G105-G126-G119-G122-G124</f>
        <v>15311</v>
      </c>
      <c r="H81" s="62">
        <f t="shared" si="6"/>
        <v>21570</v>
      </c>
      <c r="I81" s="62">
        <f t="shared" si="6"/>
        <v>20496</v>
      </c>
      <c r="J81" s="62">
        <f t="shared" si="6"/>
        <v>15440</v>
      </c>
      <c r="K81" s="62">
        <f t="shared" si="6"/>
        <v>17072</v>
      </c>
      <c r="L81" s="62">
        <f t="shared" si="6"/>
        <v>13893</v>
      </c>
      <c r="M81" s="62">
        <f t="shared" si="6"/>
        <v>15342</v>
      </c>
      <c r="N81" s="62">
        <f t="shared" si="6"/>
        <v>12646</v>
      </c>
      <c r="W81" s="64"/>
      <c r="Z81" s="62">
        <f>Z128+Z105-Z126-Z119-Z122-Z124</f>
        <v>16797</v>
      </c>
      <c r="AA81" s="62">
        <f>AA128+AA105-AA126-AA119-AA122-AA124</f>
        <v>39654</v>
      </c>
      <c r="AB81" s="62">
        <f>AB128+AB105-AB126-AB119-AB122-AB124</f>
        <v>72818</v>
      </c>
      <c r="AC81" s="62">
        <f>AC128+AC105-AC126-AC119-AC122-AC124</f>
        <v>58953</v>
      </c>
    </row>
    <row r="82" spans="2:29" ht="18" x14ac:dyDescent="0.35">
      <c r="B82" t="s">
        <v>246</v>
      </c>
      <c r="G82" s="32">
        <f t="shared" ref="G82:N82" si="7">G81/G103</f>
        <v>0.47149939950112402</v>
      </c>
      <c r="H82" s="32">
        <f t="shared" si="7"/>
        <v>0.49151190611826362</v>
      </c>
      <c r="I82" s="32">
        <f t="shared" si="7"/>
        <v>0.47184492840370185</v>
      </c>
      <c r="J82" s="32">
        <f t="shared" si="7"/>
        <v>0.38913251675991734</v>
      </c>
      <c r="K82" s="32">
        <f t="shared" si="7"/>
        <v>0.43938847995058422</v>
      </c>
      <c r="L82" s="32">
        <f t="shared" si="7"/>
        <v>0.40504373177842568</v>
      </c>
      <c r="M82" s="32">
        <f t="shared" si="7"/>
        <v>0.43672075149444917</v>
      </c>
      <c r="N82" s="32">
        <f t="shared" si="7"/>
        <v>0.36345346898890613</v>
      </c>
      <c r="W82" s="64"/>
      <c r="Z82" s="32">
        <f>Z81/Z103</f>
        <v>0.3357586903072341</v>
      </c>
      <c r="AA82" s="32">
        <f>AA81/AA103</f>
        <v>0.43222445064527382</v>
      </c>
      <c r="AB82" s="32">
        <f>AB81/AB103</f>
        <v>0.45661361726676447</v>
      </c>
      <c r="AC82" s="32">
        <f>AC81/AC103</f>
        <v>0.41203399544304503</v>
      </c>
    </row>
    <row r="83" spans="2:29" ht="18" x14ac:dyDescent="0.35">
      <c r="B83" t="s">
        <v>338</v>
      </c>
      <c r="G83" s="16"/>
      <c r="H83" s="16"/>
      <c r="I83" s="16"/>
      <c r="J83" s="16">
        <f>J114/(J152-J161)</f>
        <v>4.8143340224690287E-2</v>
      </c>
      <c r="K83" s="16">
        <f>K114/(K152-K161)</f>
        <v>5.7932403048407188E-2</v>
      </c>
      <c r="L83" s="16">
        <f>L114/(L152-L161)</f>
        <v>4.5672449494510083E-2</v>
      </c>
      <c r="M83" s="16">
        <f>M114/(M152-M161)</f>
        <v>5.0602554109958633E-2</v>
      </c>
      <c r="N83" s="16">
        <f>N114/(N152-N161)</f>
        <v>3.225576728930072E-2</v>
      </c>
      <c r="W83" s="64"/>
    </row>
    <row r="84" spans="2:29" ht="18" x14ac:dyDescent="0.35">
      <c r="B84" t="s">
        <v>366</v>
      </c>
      <c r="G84" s="16"/>
      <c r="H84" s="16"/>
      <c r="I84" s="16"/>
      <c r="J84" s="16">
        <f>J128/J152</f>
        <v>2.2361850050592422E-2</v>
      </c>
      <c r="K84" s="16">
        <f>K128/K152</f>
        <v>1.8120001792791697E-2</v>
      </c>
      <c r="L84" s="16">
        <f>L128/L152</f>
        <v>1.3946663481717825E-2</v>
      </c>
      <c r="M84" s="16">
        <f>M128/M152</f>
        <v>1.783134895592298E-2</v>
      </c>
      <c r="N84" s="16">
        <f>N128/N152</f>
        <v>1.4978035992631429E-2</v>
      </c>
      <c r="W84" s="64"/>
    </row>
    <row r="85" spans="2:29" ht="18" x14ac:dyDescent="0.35">
      <c r="B85" t="s">
        <v>344</v>
      </c>
      <c r="G85" s="33">
        <f t="shared" ref="G85:N85" si="8">-G122/G121</f>
        <v>0.34653818700927908</v>
      </c>
      <c r="H85" s="33">
        <f t="shared" si="8"/>
        <v>0.31499940666903997</v>
      </c>
      <c r="I85" s="33">
        <f t="shared" si="8"/>
        <v>0.32815808045165845</v>
      </c>
      <c r="J85" s="33">
        <f t="shared" si="8"/>
        <v>0.27629233511586454</v>
      </c>
      <c r="K85" s="33">
        <f t="shared" si="8"/>
        <v>0.44540893525523612</v>
      </c>
      <c r="L85" s="33">
        <f t="shared" si="8"/>
        <v>0.38745644599303136</v>
      </c>
      <c r="M85" s="33">
        <f t="shared" si="8"/>
        <v>0.46985391766268259</v>
      </c>
      <c r="N85" s="33">
        <f t="shared" si="8"/>
        <v>7.0793700296273201E-2</v>
      </c>
      <c r="W85" s="64"/>
      <c r="Z85" s="33">
        <f>-Z122/Z121</f>
        <v>0.3564885496183206</v>
      </c>
      <c r="AA85" s="33">
        <f>-AA122/AA121</f>
        <v>0.28865587721297775</v>
      </c>
      <c r="AB85" s="33">
        <f>-AB122/AB121</f>
        <v>0.31768800176769535</v>
      </c>
      <c r="AC85" s="33">
        <f>-AC122/AC121</f>
        <v>0.37787781350482313</v>
      </c>
    </row>
    <row r="86" spans="2:29" ht="18" x14ac:dyDescent="0.35">
      <c r="B86" t="s">
        <v>389</v>
      </c>
      <c r="G86" s="16"/>
      <c r="H86" s="16"/>
      <c r="I86" s="16"/>
      <c r="J86" s="36">
        <f>(J162+J154)/J173</f>
        <v>0.9668141778699606</v>
      </c>
      <c r="K86" s="36">
        <f>(K162+K154)/K173</f>
        <v>1.1674023837232634</v>
      </c>
      <c r="L86" s="36">
        <f>(L162+L154)/L173</f>
        <v>1.0647039697319027</v>
      </c>
      <c r="M86" s="36">
        <f>(M162+M154)/M173</f>
        <v>1.0549653402044015</v>
      </c>
      <c r="N86" s="36">
        <f>(N162+N154)/N173</f>
        <v>1.0263632660187394</v>
      </c>
      <c r="W86" s="64"/>
    </row>
    <row r="87" spans="2:29" ht="18" x14ac:dyDescent="0.35">
      <c r="B87" t="s">
        <v>390</v>
      </c>
      <c r="G87" s="36">
        <f t="shared" ref="G87:N87" si="9">-G114/G117</f>
        <v>13.329787234042554</v>
      </c>
      <c r="H87" s="36">
        <f t="shared" si="9"/>
        <v>16.110822510822512</v>
      </c>
      <c r="I87" s="36">
        <f t="shared" si="9"/>
        <v>14.619694397283531</v>
      </c>
      <c r="J87" s="36">
        <f t="shared" si="9"/>
        <v>9.4021909233176846</v>
      </c>
      <c r="K87" s="36">
        <f t="shared" si="9"/>
        <v>11.578902953586498</v>
      </c>
      <c r="L87" s="36">
        <f t="shared" si="9"/>
        <v>8.5357723577235767</v>
      </c>
      <c r="M87" s="36">
        <f t="shared" si="9"/>
        <v>8.7010309278350508</v>
      </c>
      <c r="N87" s="36">
        <f t="shared" si="9"/>
        <v>6.0821484992101107</v>
      </c>
      <c r="W87" s="64"/>
      <c r="Z87" s="36">
        <f>-Z114/Z117</f>
        <v>3.6609112709832132</v>
      </c>
      <c r="AA87" s="36">
        <f>-AA114/AA117</f>
        <v>10.460940261576528</v>
      </c>
      <c r="AB87" s="36">
        <f>-AB114/AB117</f>
        <v>13.266534827510437</v>
      </c>
      <c r="AC87" s="36">
        <f>-AC114/AC117</f>
        <v>8.6794999007739637</v>
      </c>
    </row>
    <row r="88" spans="2:29" ht="18" x14ac:dyDescent="0.35">
      <c r="B88" t="s">
        <v>392</v>
      </c>
      <c r="J88"/>
      <c r="N88"/>
      <c r="W88" s="64"/>
      <c r="AB88" s="18">
        <v>41116</v>
      </c>
    </row>
    <row r="89" spans="2:29" ht="18" x14ac:dyDescent="0.35">
      <c r="B89" t="s">
        <v>398</v>
      </c>
      <c r="G89" s="16">
        <f t="shared" ref="G89:N89" si="10">-G211/G123</f>
        <v>3.741125068268706E-2</v>
      </c>
      <c r="H89" s="16">
        <f t="shared" si="10"/>
        <v>0.49302728453876138</v>
      </c>
      <c r="I89" s="16">
        <f t="shared" si="10"/>
        <v>0.49866310160427807</v>
      </c>
      <c r="J89" s="16">
        <f t="shared" si="10"/>
        <v>0.2813067150635209</v>
      </c>
      <c r="K89" s="16">
        <f t="shared" si="10"/>
        <v>3.2596209075244111E-2</v>
      </c>
      <c r="L89" s="16">
        <f t="shared" si="10"/>
        <v>0.44254835039817975</v>
      </c>
      <c r="M89" s="16">
        <f t="shared" si="10"/>
        <v>0.21693386773547094</v>
      </c>
      <c r="N89" s="16">
        <f t="shared" si="10"/>
        <v>0.28712871287128711</v>
      </c>
      <c r="W89" s="64"/>
      <c r="AB89" s="18"/>
    </row>
    <row r="90" spans="2:29" ht="18" x14ac:dyDescent="0.35">
      <c r="L90" s="18"/>
      <c r="M90" s="18"/>
      <c r="W90" s="64"/>
    </row>
    <row r="91" spans="2:29" ht="18" x14ac:dyDescent="0.35">
      <c r="L91" s="18"/>
      <c r="M91" s="18"/>
      <c r="W91" s="64"/>
    </row>
    <row r="92" spans="2:29" ht="18" x14ac:dyDescent="0.35">
      <c r="L92" s="18"/>
      <c r="M92" s="18"/>
      <c r="W92" s="64"/>
    </row>
    <row r="93" spans="2:29" ht="18" x14ac:dyDescent="0.35">
      <c r="L93" s="18"/>
      <c r="M93" s="18"/>
      <c r="W93" s="64"/>
    </row>
    <row r="94" spans="2:29" ht="18" x14ac:dyDescent="0.35">
      <c r="L94" s="18"/>
      <c r="M94" s="18"/>
      <c r="W94" s="64"/>
    </row>
    <row r="95" spans="2:29" ht="18" x14ac:dyDescent="0.35">
      <c r="L95" s="18"/>
      <c r="M95" s="18"/>
      <c r="W95" s="64"/>
    </row>
    <row r="96" spans="2:29" ht="18" x14ac:dyDescent="0.35">
      <c r="L96" s="18"/>
      <c r="M96" s="18"/>
      <c r="W96" s="64"/>
    </row>
    <row r="97" spans="2:30" ht="18" x14ac:dyDescent="0.35">
      <c r="W97" s="64"/>
    </row>
    <row r="98" spans="2:30" s="27" customFormat="1" ht="18" x14ac:dyDescent="0.35">
      <c r="J98" s="28"/>
      <c r="N98" s="28"/>
      <c r="W98" s="64"/>
    </row>
    <row r="99" spans="2:30" ht="18" x14ac:dyDescent="0.35">
      <c r="W99" s="64"/>
    </row>
    <row r="100" spans="2:30" ht="18" x14ac:dyDescent="0.35">
      <c r="W100" s="64"/>
    </row>
    <row r="101" spans="2:30" ht="18" x14ac:dyDescent="0.35">
      <c r="D101" t="s">
        <v>239</v>
      </c>
      <c r="G101" s="18">
        <v>16614</v>
      </c>
      <c r="H101" s="18">
        <v>22185</v>
      </c>
      <c r="I101" s="18">
        <v>22163</v>
      </c>
      <c r="J101" s="18">
        <v>22689</v>
      </c>
      <c r="K101" s="18">
        <v>20264</v>
      </c>
      <c r="L101" s="18">
        <v>17211</v>
      </c>
      <c r="M101" s="18">
        <v>17726</v>
      </c>
      <c r="N101" s="18">
        <v>16544</v>
      </c>
      <c r="W101" s="64"/>
      <c r="Z101" s="19">
        <v>24688</v>
      </c>
      <c r="AA101" s="19">
        <v>45671</v>
      </c>
      <c r="AB101" s="19">
        <f>SUM(G101:J101)</f>
        <v>83651</v>
      </c>
      <c r="AC101" s="19">
        <f>SUM(K101:N101)</f>
        <v>71745</v>
      </c>
    </row>
    <row r="102" spans="2:30" ht="18" x14ac:dyDescent="0.35">
      <c r="D102" t="s">
        <v>240</v>
      </c>
      <c r="G102" s="18">
        <v>15859</v>
      </c>
      <c r="H102" s="18">
        <v>21700</v>
      </c>
      <c r="I102" s="18">
        <v>21275</v>
      </c>
      <c r="J102" s="18">
        <v>16989</v>
      </c>
      <c r="K102" s="18">
        <v>18590</v>
      </c>
      <c r="L102" s="18">
        <v>17089</v>
      </c>
      <c r="M102" s="18">
        <v>17404</v>
      </c>
      <c r="N102" s="18">
        <v>18250</v>
      </c>
      <c r="W102" s="64"/>
      <c r="Z102" s="19">
        <v>25339</v>
      </c>
      <c r="AA102" s="19">
        <v>46073</v>
      </c>
      <c r="AB102" s="19">
        <f>SUM(G102:J102)</f>
        <v>75823</v>
      </c>
      <c r="AC102" s="19">
        <f>SUM(K102:N102)</f>
        <v>71333</v>
      </c>
    </row>
    <row r="103" spans="2:30" s="5" customFormat="1" ht="18" x14ac:dyDescent="0.35">
      <c r="B103" s="5" t="s">
        <v>20</v>
      </c>
      <c r="F103"/>
      <c r="G103" s="20">
        <f t="shared" ref="G103:N103" si="11">SUM(G101:G102)</f>
        <v>32473</v>
      </c>
      <c r="H103" s="20">
        <f t="shared" si="11"/>
        <v>43885</v>
      </c>
      <c r="I103" s="20">
        <f t="shared" si="11"/>
        <v>43438</v>
      </c>
      <c r="J103" s="20">
        <f t="shared" si="11"/>
        <v>39678</v>
      </c>
      <c r="K103" s="20">
        <f t="shared" si="11"/>
        <v>38854</v>
      </c>
      <c r="L103" s="20">
        <f t="shared" si="11"/>
        <v>34300</v>
      </c>
      <c r="M103" s="20">
        <f t="shared" si="11"/>
        <v>35130</v>
      </c>
      <c r="N103" s="20">
        <f t="shared" si="11"/>
        <v>34794</v>
      </c>
      <c r="W103" s="64"/>
      <c r="Z103" s="20">
        <f>SUM(Z101:Z102)</f>
        <v>50027</v>
      </c>
      <c r="AA103" s="20">
        <f>SUM(AA101:AA102)</f>
        <v>91744</v>
      </c>
      <c r="AB103" s="20">
        <f>SUM(AB101:AB102)</f>
        <v>159474</v>
      </c>
      <c r="AC103" s="20">
        <f>SUM(AC101:AC102)</f>
        <v>143078</v>
      </c>
      <c r="AD103" s="20">
        <f>AC103*1.05</f>
        <v>150231.9</v>
      </c>
    </row>
    <row r="104" spans="2:30" s="5" customFormat="1" ht="18" x14ac:dyDescent="0.35">
      <c r="F104"/>
      <c r="G104" s="20"/>
      <c r="H104" s="20"/>
      <c r="I104" s="20"/>
      <c r="J104" s="20"/>
      <c r="K104" s="20"/>
      <c r="L104" s="20"/>
      <c r="M104" s="20"/>
      <c r="N104" s="20"/>
      <c r="W104" s="64"/>
      <c r="Z104" s="20"/>
      <c r="AA104" s="41">
        <f>AA103/Z103-1</f>
        <v>0.83388969956223646</v>
      </c>
      <c r="AB104" s="41">
        <f t="shared" ref="AB104:AC104" si="12">AB103/AA103-1</f>
        <v>0.73824991280083707</v>
      </c>
      <c r="AC104" s="41">
        <f t="shared" si="12"/>
        <v>-0.10281299773003749</v>
      </c>
    </row>
    <row r="105" spans="2:30" ht="18" x14ac:dyDescent="0.35">
      <c r="D105" t="s">
        <v>223</v>
      </c>
      <c r="G105" s="18">
        <v>2579</v>
      </c>
      <c r="H105" s="18">
        <v>2725</v>
      </c>
      <c r="I105" s="18">
        <v>3056</v>
      </c>
      <c r="J105" s="18">
        <v>3049</v>
      </c>
      <c r="K105" s="18">
        <v>3009</v>
      </c>
      <c r="L105" s="18">
        <v>3239</v>
      </c>
      <c r="M105" s="18">
        <v>3417</v>
      </c>
      <c r="N105" s="18">
        <v>3540</v>
      </c>
      <c r="W105" s="64"/>
      <c r="Z105" s="19">
        <v>8985</v>
      </c>
      <c r="AA105" s="19">
        <v>9599</v>
      </c>
      <c r="AB105" s="19">
        <f>SUM(G105:J105)</f>
        <v>11409</v>
      </c>
      <c r="AC105" s="19">
        <f>SUM(K105:N105)</f>
        <v>13205</v>
      </c>
    </row>
    <row r="106" spans="2:30" ht="18" x14ac:dyDescent="0.35">
      <c r="D106" t="s">
        <v>224</v>
      </c>
      <c r="G106" s="18">
        <v>12065</v>
      </c>
      <c r="H106" s="18">
        <v>16343</v>
      </c>
      <c r="I106" s="18">
        <v>16982</v>
      </c>
      <c r="J106" s="18">
        <v>16015</v>
      </c>
      <c r="K106" s="18">
        <v>15348</v>
      </c>
      <c r="L106" s="18">
        <v>13718</v>
      </c>
      <c r="M106" s="18">
        <v>12617</v>
      </c>
      <c r="N106" s="18">
        <v>14224</v>
      </c>
      <c r="W106" s="64"/>
      <c r="Z106" s="19">
        <v>19840</v>
      </c>
      <c r="AA106" s="19">
        <v>34678</v>
      </c>
      <c r="AB106" s="19">
        <f>SUM(G106:J106)</f>
        <v>61405</v>
      </c>
      <c r="AC106" s="19">
        <f>SUM(K106:N106)</f>
        <v>55907</v>
      </c>
    </row>
    <row r="107" spans="2:30" ht="18" x14ac:dyDescent="0.35">
      <c r="D107" t="s">
        <v>225</v>
      </c>
      <c r="G107" s="18">
        <v>3294</v>
      </c>
      <c r="H107" s="18">
        <v>4010</v>
      </c>
      <c r="I107" s="18">
        <v>4397</v>
      </c>
      <c r="J107" s="18">
        <v>4943</v>
      </c>
      <c r="K107" s="18">
        <v>4422</v>
      </c>
      <c r="L107" s="18">
        <v>4530</v>
      </c>
      <c r="M107" s="18">
        <v>4571</v>
      </c>
      <c r="N107" s="18">
        <v>5543</v>
      </c>
      <c r="W107" s="64"/>
      <c r="Z107" s="19">
        <v>8728</v>
      </c>
      <c r="AA107" s="19">
        <v>11305</v>
      </c>
      <c r="AB107" s="19">
        <f>SUM(G107:J107)</f>
        <v>16644</v>
      </c>
      <c r="AC107" s="19">
        <f>SUM(K107:N107)</f>
        <v>19066</v>
      </c>
    </row>
    <row r="108" spans="2:30" ht="18" x14ac:dyDescent="0.35">
      <c r="B108" t="s">
        <v>226</v>
      </c>
      <c r="G108" s="18">
        <f t="shared" ref="G108:N108" si="13">SUM(G105:G107)</f>
        <v>17938</v>
      </c>
      <c r="H108" s="18">
        <f t="shared" si="13"/>
        <v>23078</v>
      </c>
      <c r="I108" s="18">
        <f t="shared" si="13"/>
        <v>24435</v>
      </c>
      <c r="J108" s="18">
        <f t="shared" si="13"/>
        <v>24007</v>
      </c>
      <c r="K108" s="18">
        <f t="shared" si="13"/>
        <v>22779</v>
      </c>
      <c r="L108" s="18">
        <f t="shared" si="13"/>
        <v>21487</v>
      </c>
      <c r="M108" s="18">
        <f t="shared" si="13"/>
        <v>20605</v>
      </c>
      <c r="N108" s="18">
        <f t="shared" si="13"/>
        <v>23307</v>
      </c>
      <c r="W108" s="64"/>
      <c r="Z108" s="19">
        <f>SUM(Z105:Z107)</f>
        <v>37553</v>
      </c>
      <c r="AA108" s="19">
        <f>SUM(AA105:AA107)</f>
        <v>55582</v>
      </c>
      <c r="AB108" s="19">
        <f>SUM(AB105:AB107)</f>
        <v>89458</v>
      </c>
      <c r="AC108" s="19">
        <f>SUM(AC105:AC107)</f>
        <v>88178</v>
      </c>
    </row>
    <row r="109" spans="2:30" s="5" customFormat="1" ht="18" x14ac:dyDescent="0.35">
      <c r="B109" s="5" t="s">
        <v>227</v>
      </c>
      <c r="F109"/>
      <c r="G109" s="20">
        <f t="shared" ref="G109:N109" si="14">G103-G108</f>
        <v>14535</v>
      </c>
      <c r="H109" s="20">
        <f t="shared" si="14"/>
        <v>20807</v>
      </c>
      <c r="I109" s="20">
        <f t="shared" si="14"/>
        <v>19003</v>
      </c>
      <c r="J109" s="20">
        <f t="shared" si="14"/>
        <v>15671</v>
      </c>
      <c r="K109" s="20">
        <f t="shared" si="14"/>
        <v>16075</v>
      </c>
      <c r="L109" s="20">
        <f t="shared" si="14"/>
        <v>12813</v>
      </c>
      <c r="M109" s="20">
        <f t="shared" si="14"/>
        <v>14525</v>
      </c>
      <c r="N109" s="20">
        <f t="shared" si="14"/>
        <v>11487</v>
      </c>
      <c r="W109" s="64"/>
      <c r="Z109" s="20">
        <f>Z103-Z108</f>
        <v>12474</v>
      </c>
      <c r="AA109" s="20">
        <f>AA103-AA108</f>
        <v>36162</v>
      </c>
      <c r="AB109" s="20">
        <f>AB103-AB108</f>
        <v>70016</v>
      </c>
      <c r="AC109" s="20">
        <f>AC103-AC108</f>
        <v>54900</v>
      </c>
    </row>
    <row r="110" spans="2:30" s="5" customFormat="1" ht="18" x14ac:dyDescent="0.35">
      <c r="F110"/>
      <c r="G110" s="20"/>
      <c r="H110" s="20"/>
      <c r="I110" s="20"/>
      <c r="J110" s="20"/>
      <c r="K110" s="20"/>
      <c r="L110" s="20"/>
      <c r="M110" s="20"/>
      <c r="N110" s="20"/>
      <c r="W110" s="64"/>
      <c r="Z110" s="20"/>
      <c r="AA110" s="41">
        <f>AA109/Z109-1</f>
        <v>1.8989898989898988</v>
      </c>
      <c r="AB110" s="41">
        <f t="shared" ref="AB110:AC110" si="15">AB109/AA109-1</f>
        <v>0.93617609645484201</v>
      </c>
      <c r="AC110" s="41">
        <f t="shared" si="15"/>
        <v>-0.21589351005484458</v>
      </c>
    </row>
    <row r="111" spans="2:30" ht="18" x14ac:dyDescent="0.35">
      <c r="D111" t="s">
        <v>241</v>
      </c>
      <c r="G111" s="18">
        <v>1908</v>
      </c>
      <c r="H111" s="18">
        <v>1752</v>
      </c>
      <c r="I111" s="18">
        <v>1681</v>
      </c>
      <c r="J111" s="18">
        <v>2780</v>
      </c>
      <c r="K111" s="18">
        <v>2105</v>
      </c>
      <c r="L111" s="18">
        <v>2065</v>
      </c>
      <c r="M111" s="18">
        <v>1904</v>
      </c>
      <c r="N111" s="18">
        <v>3001</v>
      </c>
      <c r="W111" s="64"/>
      <c r="Z111" s="19">
        <v>4152</v>
      </c>
      <c r="AA111" s="19">
        <v>5608</v>
      </c>
      <c r="AB111" s="19">
        <f>SUM(G111:J111)</f>
        <v>8121</v>
      </c>
      <c r="AC111" s="19">
        <f>SUM(K111:N111)</f>
        <v>9075</v>
      </c>
    </row>
    <row r="112" spans="2:30" ht="18" x14ac:dyDescent="0.35">
      <c r="D112" t="s">
        <v>242</v>
      </c>
      <c r="G112" s="18">
        <v>97</v>
      </c>
      <c r="H112" s="18">
        <v>447</v>
      </c>
      <c r="I112" s="18">
        <v>100</v>
      </c>
      <c r="J112" s="18">
        <v>875</v>
      </c>
      <c r="K112" s="18">
        <v>249</v>
      </c>
      <c r="L112" s="18">
        <v>249</v>
      </c>
      <c r="M112" s="18">
        <v>805</v>
      </c>
      <c r="N112" s="18">
        <v>786</v>
      </c>
      <c r="W112" s="64"/>
      <c r="Z112" s="19">
        <v>689</v>
      </c>
      <c r="AA112" s="19">
        <v>960</v>
      </c>
      <c r="AB112" s="19">
        <f>SUM(G112:J112)</f>
        <v>1519</v>
      </c>
      <c r="AC112" s="19">
        <f>SUM(K112:N112)</f>
        <v>2089</v>
      </c>
    </row>
    <row r="113" spans="2:29" ht="18" x14ac:dyDescent="0.35">
      <c r="C113" t="s">
        <v>228</v>
      </c>
      <c r="G113" s="18">
        <f t="shared" ref="G113:N113" si="16">SUM(G111:G112)</f>
        <v>2005</v>
      </c>
      <c r="H113" s="18">
        <f t="shared" si="16"/>
        <v>2199</v>
      </c>
      <c r="I113" s="18">
        <f t="shared" si="16"/>
        <v>1781</v>
      </c>
      <c r="J113" s="18">
        <f t="shared" si="16"/>
        <v>3655</v>
      </c>
      <c r="K113" s="18">
        <f t="shared" si="16"/>
        <v>2354</v>
      </c>
      <c r="L113" s="18">
        <f t="shared" si="16"/>
        <v>2314</v>
      </c>
      <c r="M113" s="18">
        <f t="shared" si="16"/>
        <v>2709</v>
      </c>
      <c r="N113" s="18">
        <f t="shared" si="16"/>
        <v>3787</v>
      </c>
      <c r="W113" s="64"/>
      <c r="Z113" s="19">
        <f>SUM(Z111:Z112)</f>
        <v>4841</v>
      </c>
      <c r="AA113" s="19">
        <f>SUM(AA111:AA112)</f>
        <v>6568</v>
      </c>
      <c r="AB113" s="19">
        <f>SUM(AB111:AB112)</f>
        <v>9640</v>
      </c>
      <c r="AC113" s="19">
        <f>SUM(AC111:AC112)</f>
        <v>11164</v>
      </c>
    </row>
    <row r="114" spans="2:29" s="5" customFormat="1" ht="18" x14ac:dyDescent="0.35">
      <c r="B114" s="5" t="s">
        <v>229</v>
      </c>
      <c r="F114"/>
      <c r="G114" s="20">
        <f t="shared" ref="G114:N114" si="17">G109-G113</f>
        <v>12530</v>
      </c>
      <c r="H114" s="20">
        <f t="shared" si="17"/>
        <v>18608</v>
      </c>
      <c r="I114" s="20">
        <f t="shared" si="17"/>
        <v>17222</v>
      </c>
      <c r="J114" s="20">
        <f t="shared" si="17"/>
        <v>12016</v>
      </c>
      <c r="K114" s="20">
        <f t="shared" si="17"/>
        <v>13721</v>
      </c>
      <c r="L114" s="20">
        <f t="shared" si="17"/>
        <v>10499</v>
      </c>
      <c r="M114" s="20">
        <f t="shared" si="17"/>
        <v>11816</v>
      </c>
      <c r="N114" s="20">
        <f t="shared" si="17"/>
        <v>7700</v>
      </c>
      <c r="W114" s="64"/>
      <c r="Z114" s="20">
        <f>Z109-Z113</f>
        <v>7633</v>
      </c>
      <c r="AA114" s="20">
        <f>AA109-AA113</f>
        <v>29594</v>
      </c>
      <c r="AB114" s="20">
        <f>AB109-AB113</f>
        <v>60376</v>
      </c>
      <c r="AC114" s="20">
        <f>AC109-AC113</f>
        <v>43736</v>
      </c>
    </row>
    <row r="115" spans="2:29" s="38" customFormat="1" ht="18" x14ac:dyDescent="0.35">
      <c r="F115" s="39"/>
      <c r="G115" s="40"/>
      <c r="H115" s="40"/>
      <c r="I115" s="40"/>
      <c r="J115" s="40"/>
      <c r="K115" s="40"/>
      <c r="L115" s="40"/>
      <c r="M115" s="40"/>
      <c r="N115" s="40"/>
      <c r="W115" s="64"/>
      <c r="Z115" s="41"/>
      <c r="AA115" s="41">
        <f>AA114/Z114-1</f>
        <v>2.8771125376654001</v>
      </c>
      <c r="AB115" s="41">
        <f t="shared" ref="AB115:AC115" si="18">AB114/AA114-1</f>
        <v>1.0401432722849226</v>
      </c>
      <c r="AC115" s="41">
        <f t="shared" si="18"/>
        <v>-0.27560620113952561</v>
      </c>
    </row>
    <row r="116" spans="2:29" ht="18" x14ac:dyDescent="0.35">
      <c r="D116" t="s">
        <v>243</v>
      </c>
      <c r="G116" s="18">
        <v>47</v>
      </c>
      <c r="H116" s="18">
        <v>-186</v>
      </c>
      <c r="I116" s="18">
        <v>-239</v>
      </c>
      <c r="J116" s="18">
        <v>253</v>
      </c>
      <c r="K116" s="18">
        <v>248</v>
      </c>
      <c r="L116" s="18">
        <v>299</v>
      </c>
      <c r="M116" s="18">
        <v>1259</v>
      </c>
      <c r="N116" s="18">
        <v>592</v>
      </c>
      <c r="W116" s="64"/>
      <c r="Z116" s="19">
        <v>347</v>
      </c>
      <c r="AA116" s="19">
        <v>330</v>
      </c>
      <c r="AB116" s="19">
        <f>SUM(G116:J116)</f>
        <v>-125</v>
      </c>
      <c r="AC116" s="19">
        <f>SUM(K116:N116)</f>
        <v>2398</v>
      </c>
    </row>
    <row r="117" spans="2:29" ht="18" x14ac:dyDescent="0.35">
      <c r="D117" t="s">
        <v>244</v>
      </c>
      <c r="G117" s="18">
        <v>-940</v>
      </c>
      <c r="H117" s="18">
        <v>-1155</v>
      </c>
      <c r="I117" s="18">
        <v>-1178</v>
      </c>
      <c r="J117" s="18">
        <v>-1278</v>
      </c>
      <c r="K117" s="18">
        <v>-1185</v>
      </c>
      <c r="L117" s="18">
        <v>-1230</v>
      </c>
      <c r="M117" s="18">
        <v>-1358</v>
      </c>
      <c r="N117" s="18">
        <v>-1266</v>
      </c>
      <c r="W117" s="64"/>
      <c r="Z117" s="19">
        <v>-2085</v>
      </c>
      <c r="AA117" s="19">
        <v>-2829</v>
      </c>
      <c r="AB117" s="19">
        <f>SUM(G117:J117)</f>
        <v>-4551</v>
      </c>
      <c r="AC117" s="19">
        <f>SUM(K117:N117)</f>
        <v>-5039</v>
      </c>
    </row>
    <row r="118" spans="2:29" ht="18" x14ac:dyDescent="0.35">
      <c r="D118" t="s">
        <v>230</v>
      </c>
      <c r="G118" s="18">
        <v>-631</v>
      </c>
      <c r="H118" s="18">
        <v>-650</v>
      </c>
      <c r="I118" s="18">
        <v>-436</v>
      </c>
      <c r="J118" s="18">
        <v>-444</v>
      </c>
      <c r="K118" s="18">
        <v>-569</v>
      </c>
      <c r="L118" s="18">
        <v>-1113</v>
      </c>
      <c r="M118" s="18">
        <v>-531</v>
      </c>
      <c r="N118" s="18">
        <v>-812</v>
      </c>
      <c r="W118" s="64"/>
      <c r="Z118" s="19">
        <v>-743</v>
      </c>
      <c r="AA118" s="19">
        <v>-1199</v>
      </c>
      <c r="AB118" s="19">
        <f>SUM(G118:J118)</f>
        <v>-2161</v>
      </c>
      <c r="AC118" s="19">
        <f>SUM(K118:N118)</f>
        <v>-3025</v>
      </c>
    </row>
    <row r="119" spans="2:29" ht="18" x14ac:dyDescent="0.35">
      <c r="C119" t="s">
        <v>245</v>
      </c>
      <c r="G119" s="18">
        <f t="shared" ref="G119:N119" si="19">SUM(G116:G118)</f>
        <v>-1524</v>
      </c>
      <c r="H119" s="18">
        <f t="shared" si="19"/>
        <v>-1991</v>
      </c>
      <c r="I119" s="18">
        <f t="shared" si="19"/>
        <v>-1853</v>
      </c>
      <c r="J119" s="18">
        <f t="shared" si="19"/>
        <v>-1469</v>
      </c>
      <c r="K119" s="18">
        <f t="shared" si="19"/>
        <v>-1506</v>
      </c>
      <c r="L119" s="18">
        <f t="shared" si="19"/>
        <v>-2044</v>
      </c>
      <c r="M119" s="18">
        <f t="shared" si="19"/>
        <v>-630</v>
      </c>
      <c r="N119" s="18">
        <f t="shared" si="19"/>
        <v>-1486</v>
      </c>
      <c r="W119" s="64"/>
      <c r="Z119" s="18">
        <f>SUM(Z116:Z118)</f>
        <v>-2481</v>
      </c>
      <c r="AA119" s="18">
        <f>SUM(AA116:AA118)</f>
        <v>-3698</v>
      </c>
      <c r="AB119" s="18">
        <f>SUM(AB116:AB118)</f>
        <v>-6837</v>
      </c>
      <c r="AC119" s="18">
        <f>SUM(AC116:AC118)</f>
        <v>-5666</v>
      </c>
    </row>
    <row r="120" spans="2:29" ht="18" x14ac:dyDescent="0.35">
      <c r="C120" t="s">
        <v>231</v>
      </c>
      <c r="G120" s="18">
        <v>202</v>
      </c>
      <c r="H120" s="18">
        <v>237</v>
      </c>
      <c r="I120" s="18">
        <v>218</v>
      </c>
      <c r="J120" s="18">
        <v>112</v>
      </c>
      <c r="K120" s="18">
        <v>342</v>
      </c>
      <c r="L120" s="18">
        <v>155</v>
      </c>
      <c r="M120" s="18">
        <v>109</v>
      </c>
      <c r="N120" s="18">
        <v>199</v>
      </c>
      <c r="W120" s="64"/>
      <c r="Z120" s="19">
        <v>88</v>
      </c>
      <c r="AA120" s="19">
        <v>426</v>
      </c>
      <c r="AB120" s="19">
        <f>SUM(G120:J120)</f>
        <v>769</v>
      </c>
      <c r="AC120" s="19">
        <f>SUM(K120:N120)</f>
        <v>805</v>
      </c>
    </row>
    <row r="121" spans="2:29" ht="18" x14ac:dyDescent="0.35">
      <c r="B121" t="s">
        <v>232</v>
      </c>
      <c r="G121" s="18">
        <f t="shared" ref="G121:N121" si="20">G114+G119+G120</f>
        <v>11208</v>
      </c>
      <c r="H121" s="18">
        <f t="shared" si="20"/>
        <v>16854</v>
      </c>
      <c r="I121" s="18">
        <f t="shared" si="20"/>
        <v>15587</v>
      </c>
      <c r="J121" s="18">
        <f t="shared" si="20"/>
        <v>10659</v>
      </c>
      <c r="K121" s="18">
        <f t="shared" si="20"/>
        <v>12557</v>
      </c>
      <c r="L121" s="18">
        <f t="shared" si="20"/>
        <v>8610</v>
      </c>
      <c r="M121" s="18">
        <f t="shared" si="20"/>
        <v>11295</v>
      </c>
      <c r="N121" s="18">
        <f t="shared" si="20"/>
        <v>6413</v>
      </c>
      <c r="W121" s="64"/>
      <c r="Z121" s="18">
        <f>Z114+Z119+Z120</f>
        <v>5240</v>
      </c>
      <c r="AA121" s="18">
        <f>AA114+AA119+AA120</f>
        <v>26322</v>
      </c>
      <c r="AB121" s="18">
        <f>AB114+AB119+AB120</f>
        <v>54308</v>
      </c>
      <c r="AC121" s="18">
        <f>AC114+AC119+AC120</f>
        <v>38875</v>
      </c>
    </row>
    <row r="122" spans="2:29" ht="18" x14ac:dyDescent="0.35">
      <c r="C122" t="s">
        <v>233</v>
      </c>
      <c r="G122" s="18">
        <v>-3884</v>
      </c>
      <c r="H122" s="18">
        <v>-5309</v>
      </c>
      <c r="I122" s="18">
        <v>-5115</v>
      </c>
      <c r="J122" s="18">
        <v>-2945</v>
      </c>
      <c r="K122" s="18">
        <v>-5593</v>
      </c>
      <c r="L122" s="18">
        <v>-3336</v>
      </c>
      <c r="M122" s="18">
        <v>-5307</v>
      </c>
      <c r="N122" s="18">
        <v>-454</v>
      </c>
      <c r="W122" s="64"/>
      <c r="Z122" s="19">
        <v>-1868</v>
      </c>
      <c r="AA122" s="19">
        <v>-7598</v>
      </c>
      <c r="AB122" s="19">
        <f>SUM(G122:J122)</f>
        <v>-17253</v>
      </c>
      <c r="AC122" s="19">
        <f>SUM(K122:N122)</f>
        <v>-14690</v>
      </c>
    </row>
    <row r="123" spans="2:29" ht="18" x14ac:dyDescent="0.35">
      <c r="B123" t="s">
        <v>21</v>
      </c>
      <c r="G123" s="18">
        <f t="shared" ref="G123:N123" si="21">G121+G122</f>
        <v>7324</v>
      </c>
      <c r="H123" s="18">
        <f t="shared" si="21"/>
        <v>11545</v>
      </c>
      <c r="I123" s="18">
        <f t="shared" si="21"/>
        <v>10472</v>
      </c>
      <c r="J123" s="18">
        <f t="shared" si="21"/>
        <v>7714</v>
      </c>
      <c r="K123" s="18">
        <f t="shared" si="21"/>
        <v>6964</v>
      </c>
      <c r="L123" s="18">
        <f t="shared" si="21"/>
        <v>5274</v>
      </c>
      <c r="M123" s="18">
        <f t="shared" si="21"/>
        <v>5988</v>
      </c>
      <c r="N123" s="18">
        <f t="shared" si="21"/>
        <v>5959</v>
      </c>
      <c r="W123" s="64"/>
      <c r="Z123" s="18">
        <f>Z121+Z122</f>
        <v>3372</v>
      </c>
      <c r="AA123" s="18">
        <f>AA121+AA122</f>
        <v>18724</v>
      </c>
      <c r="AB123" s="18">
        <f>AB121+AB122</f>
        <v>37055</v>
      </c>
      <c r="AC123" s="18">
        <f>AC121+AC122</f>
        <v>24185</v>
      </c>
    </row>
    <row r="124" spans="2:29" ht="18" x14ac:dyDescent="0.35">
      <c r="C124" t="s">
        <v>234</v>
      </c>
      <c r="G124" s="18">
        <v>-751</v>
      </c>
      <c r="H124" s="18">
        <v>-1075</v>
      </c>
      <c r="I124" s="18">
        <v>-959</v>
      </c>
      <c r="J124" s="18">
        <v>-844</v>
      </c>
      <c r="K124" s="18">
        <v>-1304</v>
      </c>
      <c r="L124" s="18">
        <v>-1187</v>
      </c>
      <c r="M124" s="18">
        <v>-902</v>
      </c>
      <c r="N124" s="18">
        <v>-851</v>
      </c>
      <c r="W124" s="64"/>
      <c r="Z124" s="19">
        <v>-1154</v>
      </c>
      <c r="AA124" s="19">
        <v>-2031</v>
      </c>
      <c r="AB124" s="19">
        <f>SUM(G124:J124)</f>
        <v>-3629</v>
      </c>
      <c r="AC124" s="19">
        <f>SUM(K124:N124)</f>
        <v>-4244</v>
      </c>
    </row>
    <row r="125" spans="2:29" ht="18" x14ac:dyDescent="0.35">
      <c r="B125" t="s">
        <v>235</v>
      </c>
      <c r="G125" s="18">
        <f t="shared" ref="G125:N125" si="22">G123+G124</f>
        <v>6573</v>
      </c>
      <c r="H125" s="18">
        <f t="shared" si="22"/>
        <v>10470</v>
      </c>
      <c r="I125" s="18">
        <f t="shared" si="22"/>
        <v>9513</v>
      </c>
      <c r="J125" s="18">
        <f t="shared" si="22"/>
        <v>6870</v>
      </c>
      <c r="K125" s="18">
        <f t="shared" si="22"/>
        <v>5660</v>
      </c>
      <c r="L125" s="18">
        <f t="shared" si="22"/>
        <v>4087</v>
      </c>
      <c r="M125" s="18">
        <f t="shared" si="22"/>
        <v>5086</v>
      </c>
      <c r="N125" s="18">
        <f t="shared" si="22"/>
        <v>5108</v>
      </c>
      <c r="W125" s="64"/>
      <c r="Z125" s="18">
        <f>Z123+Z124</f>
        <v>2218</v>
      </c>
      <c r="AA125" s="18">
        <f>AA123+AA124</f>
        <v>16693</v>
      </c>
      <c r="AB125" s="18">
        <f>AB123+AB124</f>
        <v>33426</v>
      </c>
      <c r="AC125" s="18">
        <f>AC123+AC124</f>
        <v>19941</v>
      </c>
    </row>
    <row r="126" spans="2:29" ht="18" x14ac:dyDescent="0.35">
      <c r="C126" t="s">
        <v>236</v>
      </c>
      <c r="G126" s="18"/>
      <c r="H126" s="18"/>
      <c r="I126" s="18"/>
      <c r="J126" s="18">
        <v>-282</v>
      </c>
      <c r="K126" s="18"/>
      <c r="L126" s="18"/>
      <c r="M126" s="18"/>
      <c r="N126" s="18">
        <v>-2087</v>
      </c>
      <c r="W126" s="64"/>
      <c r="Z126" s="19">
        <v>-621</v>
      </c>
      <c r="AA126" s="19">
        <v>-33</v>
      </c>
      <c r="AB126" s="19">
        <v>-288</v>
      </c>
      <c r="AC126" s="19">
        <f>SUM(K126:N126)</f>
        <v>-2087</v>
      </c>
    </row>
    <row r="127" spans="2:29" ht="18" x14ac:dyDescent="0.35">
      <c r="C127" t="s">
        <v>237</v>
      </c>
      <c r="G127" s="18"/>
      <c r="H127" s="18"/>
      <c r="I127" s="18"/>
      <c r="J127" s="18">
        <v>263</v>
      </c>
      <c r="K127" s="18"/>
      <c r="L127" s="18"/>
      <c r="M127" s="18"/>
      <c r="N127" s="18">
        <v>1207</v>
      </c>
      <c r="W127" s="64"/>
      <c r="Z127" s="19">
        <v>91</v>
      </c>
      <c r="AA127" s="19">
        <v>35</v>
      </c>
      <c r="AB127" s="19">
        <v>264</v>
      </c>
      <c r="AC127" s="19">
        <f>SUM(K127:N127)</f>
        <v>1207</v>
      </c>
    </row>
    <row r="128" spans="2:29" s="5" customFormat="1" ht="18" x14ac:dyDescent="0.35">
      <c r="B128" s="5" t="s">
        <v>277</v>
      </c>
      <c r="F128"/>
      <c r="G128" s="20">
        <f t="shared" ref="G128:N128" si="23">G125+G126+G127</f>
        <v>6573</v>
      </c>
      <c r="H128" s="20">
        <f t="shared" si="23"/>
        <v>10470</v>
      </c>
      <c r="I128" s="20">
        <f t="shared" si="23"/>
        <v>9513</v>
      </c>
      <c r="J128" s="20">
        <f t="shared" si="23"/>
        <v>6851</v>
      </c>
      <c r="K128" s="20">
        <f t="shared" si="23"/>
        <v>5660</v>
      </c>
      <c r="L128" s="20">
        <f t="shared" si="23"/>
        <v>4087</v>
      </c>
      <c r="M128" s="20">
        <f t="shared" si="23"/>
        <v>5086</v>
      </c>
      <c r="N128" s="20">
        <f t="shared" si="23"/>
        <v>4228</v>
      </c>
      <c r="W128" s="64"/>
      <c r="Z128" s="20">
        <f>Z125+Z126+Z127</f>
        <v>1688</v>
      </c>
      <c r="AA128" s="20">
        <f>AA125+AA126+AA127</f>
        <v>16695</v>
      </c>
      <c r="AB128" s="20">
        <f>AB125+AB126+AB127</f>
        <v>33402</v>
      </c>
      <c r="AC128" s="20">
        <f>AC125+AC126+AC127</f>
        <v>19061</v>
      </c>
    </row>
    <row r="129" spans="2:29" ht="18" x14ac:dyDescent="0.35">
      <c r="W129" s="64"/>
    </row>
    <row r="130" spans="2:29" s="27" customFormat="1" ht="18" x14ac:dyDescent="0.35">
      <c r="W130" s="64"/>
    </row>
    <row r="131" spans="2:29" ht="18" x14ac:dyDescent="0.35">
      <c r="W131" s="64"/>
    </row>
    <row r="132" spans="2:29" ht="18" x14ac:dyDescent="0.35">
      <c r="W132" s="64"/>
    </row>
    <row r="133" spans="2:29" ht="18" x14ac:dyDescent="0.35">
      <c r="C133" t="s">
        <v>13</v>
      </c>
      <c r="J133" s="18">
        <v>15401</v>
      </c>
      <c r="K133" s="18">
        <v>15497</v>
      </c>
      <c r="L133" s="18">
        <v>11325</v>
      </c>
      <c r="M133" s="18">
        <v>12071</v>
      </c>
      <c r="N133" s="18">
        <v>12336</v>
      </c>
      <c r="W133" s="64"/>
      <c r="AB133" s="19">
        <f>J133</f>
        <v>15401</v>
      </c>
      <c r="AC133" s="19">
        <f>N133</f>
        <v>12336</v>
      </c>
    </row>
    <row r="134" spans="2:29" ht="18" x14ac:dyDescent="0.35">
      <c r="C134" t="s">
        <v>247</v>
      </c>
      <c r="J134" s="18">
        <v>39225</v>
      </c>
      <c r="K134" s="18">
        <v>47654</v>
      </c>
      <c r="L134" s="18">
        <v>42800</v>
      </c>
      <c r="M134" s="18">
        <v>37581</v>
      </c>
      <c r="N134" s="18">
        <v>33311</v>
      </c>
      <c r="W134" s="64"/>
      <c r="AB134" s="19">
        <f t="shared" ref="AB134:AB174" si="24">J134</f>
        <v>39225</v>
      </c>
      <c r="AC134" s="19">
        <f t="shared" ref="AC134:AC174" si="25">N134</f>
        <v>33311</v>
      </c>
    </row>
    <row r="135" spans="2:29" ht="18" x14ac:dyDescent="0.35">
      <c r="C135" t="s">
        <v>22</v>
      </c>
      <c r="J135" s="18">
        <v>11880</v>
      </c>
      <c r="K135" s="18">
        <v>11123</v>
      </c>
      <c r="L135" s="18">
        <v>10296</v>
      </c>
      <c r="M135" s="18">
        <v>11356</v>
      </c>
      <c r="N135" s="18">
        <v>10202</v>
      </c>
      <c r="W135" s="64"/>
      <c r="AB135" s="19">
        <f t="shared" si="24"/>
        <v>11880</v>
      </c>
      <c r="AC135" s="19">
        <f t="shared" si="25"/>
        <v>10202</v>
      </c>
    </row>
    <row r="136" spans="2:29" ht="18" x14ac:dyDescent="0.35">
      <c r="C136" t="s">
        <v>248</v>
      </c>
      <c r="J136" s="18">
        <v>6784</v>
      </c>
      <c r="K136" s="18">
        <v>7076</v>
      </c>
      <c r="L136" s="18">
        <v>8193</v>
      </c>
      <c r="M136" s="18">
        <v>7975</v>
      </c>
      <c r="N136" s="18">
        <v>8111</v>
      </c>
      <c r="W136" s="64"/>
      <c r="AB136" s="19">
        <f t="shared" si="24"/>
        <v>6784</v>
      </c>
      <c r="AC136" s="19">
        <f t="shared" si="25"/>
        <v>8111</v>
      </c>
    </row>
    <row r="137" spans="2:29" ht="18" x14ac:dyDescent="0.35">
      <c r="C137" t="s">
        <v>249</v>
      </c>
      <c r="J137" s="18">
        <v>1162</v>
      </c>
      <c r="K137" s="18">
        <v>1684</v>
      </c>
      <c r="L137" s="18">
        <v>911</v>
      </c>
      <c r="M137" s="18">
        <v>1752</v>
      </c>
      <c r="N137" s="18">
        <v>1861</v>
      </c>
      <c r="W137" s="64"/>
      <c r="AB137" s="19">
        <f t="shared" si="24"/>
        <v>1162</v>
      </c>
      <c r="AC137" s="19">
        <f t="shared" si="25"/>
        <v>1861</v>
      </c>
    </row>
    <row r="138" spans="2:29" ht="18" x14ac:dyDescent="0.35">
      <c r="C138" t="s">
        <v>250</v>
      </c>
      <c r="J138" s="18">
        <v>2779</v>
      </c>
      <c r="K138" s="18">
        <v>3263</v>
      </c>
      <c r="L138" s="18">
        <v>3078</v>
      </c>
      <c r="M138" s="18">
        <v>3169</v>
      </c>
      <c r="N138" s="18">
        <v>2770</v>
      </c>
      <c r="W138" s="64"/>
      <c r="AB138" s="19">
        <f t="shared" si="24"/>
        <v>2779</v>
      </c>
      <c r="AC138" s="19">
        <f t="shared" si="25"/>
        <v>2770</v>
      </c>
    </row>
    <row r="139" spans="2:29" ht="18" x14ac:dyDescent="0.35">
      <c r="J139" s="18">
        <f>SUM(J133:J138)</f>
        <v>77231</v>
      </c>
      <c r="K139" s="18">
        <f>SUM(K133:K138)</f>
        <v>86297</v>
      </c>
      <c r="L139" s="18">
        <f>SUM(L133:L138)</f>
        <v>76603</v>
      </c>
      <c r="M139" s="18">
        <f>SUM(M133:M138)</f>
        <v>73904</v>
      </c>
      <c r="N139" s="18">
        <f>SUM(N133:N138)</f>
        <v>68591</v>
      </c>
      <c r="W139" s="64"/>
      <c r="AB139" s="19">
        <f t="shared" si="24"/>
        <v>77231</v>
      </c>
      <c r="AC139" s="19">
        <f t="shared" si="25"/>
        <v>68591</v>
      </c>
    </row>
    <row r="140" spans="2:29" ht="18" x14ac:dyDescent="0.35">
      <c r="C140" t="s">
        <v>252</v>
      </c>
      <c r="J140" s="18">
        <v>46</v>
      </c>
      <c r="K140" s="18">
        <v>42</v>
      </c>
      <c r="L140" s="18">
        <v>35</v>
      </c>
      <c r="M140" s="18">
        <v>30</v>
      </c>
      <c r="N140" s="18">
        <v>24</v>
      </c>
      <c r="W140" s="64"/>
      <c r="AB140" s="19">
        <f t="shared" si="24"/>
        <v>46</v>
      </c>
      <c r="AC140" s="19">
        <f t="shared" si="25"/>
        <v>24</v>
      </c>
    </row>
    <row r="141" spans="2:29" s="5" customFormat="1" ht="18" x14ac:dyDescent="0.35">
      <c r="B141" s="5" t="s">
        <v>251</v>
      </c>
      <c r="J141" s="20">
        <f>SUM(J139:J140)</f>
        <v>77277</v>
      </c>
      <c r="K141" s="20">
        <f>SUM(K139:K140)</f>
        <v>86339</v>
      </c>
      <c r="L141" s="20">
        <f>SUM(L139:L140)</f>
        <v>76638</v>
      </c>
      <c r="M141" s="20">
        <f>SUM(M139:M140)</f>
        <v>73934</v>
      </c>
      <c r="N141" s="20">
        <f>SUM(N139:N140)</f>
        <v>68615</v>
      </c>
      <c r="W141" s="64"/>
      <c r="AB141" s="44">
        <f t="shared" si="24"/>
        <v>77277</v>
      </c>
      <c r="AC141" s="44">
        <f t="shared" si="25"/>
        <v>68615</v>
      </c>
    </row>
    <row r="142" spans="2:29" ht="18" x14ac:dyDescent="0.35">
      <c r="C142" t="s">
        <v>254</v>
      </c>
      <c r="J142" s="18">
        <v>9497</v>
      </c>
      <c r="K142" s="18">
        <v>9487</v>
      </c>
      <c r="L142" s="18">
        <v>9123</v>
      </c>
      <c r="M142" s="18">
        <v>8685</v>
      </c>
      <c r="N142" s="18">
        <v>8419</v>
      </c>
      <c r="W142" s="64"/>
      <c r="AB142" s="19">
        <f t="shared" si="24"/>
        <v>9497</v>
      </c>
      <c r="AC142" s="19">
        <f t="shared" si="25"/>
        <v>8419</v>
      </c>
    </row>
    <row r="143" spans="2:29" ht="18" x14ac:dyDescent="0.35">
      <c r="C143" t="s">
        <v>247</v>
      </c>
      <c r="J143" s="18">
        <v>32155</v>
      </c>
      <c r="K143" s="18">
        <v>32794</v>
      </c>
      <c r="L143" s="18">
        <v>31888</v>
      </c>
      <c r="M143" s="18">
        <v>30056</v>
      </c>
      <c r="N143" s="18">
        <v>29781</v>
      </c>
      <c r="W143" s="64"/>
      <c r="AB143" s="19">
        <f t="shared" si="24"/>
        <v>32155</v>
      </c>
      <c r="AC143" s="19">
        <f t="shared" si="25"/>
        <v>29781</v>
      </c>
    </row>
    <row r="144" spans="2:29" ht="18" x14ac:dyDescent="0.35">
      <c r="C144" t="s">
        <v>255</v>
      </c>
      <c r="J144" s="18">
        <v>100997</v>
      </c>
      <c r="K144" s="18">
        <v>99582</v>
      </c>
      <c r="L144" s="18">
        <v>95609</v>
      </c>
      <c r="M144" s="18">
        <v>95437</v>
      </c>
      <c r="N144" s="18">
        <v>95171</v>
      </c>
      <c r="W144" s="64"/>
      <c r="AB144" s="19">
        <f t="shared" si="24"/>
        <v>100997</v>
      </c>
      <c r="AC144" s="19">
        <f t="shared" si="25"/>
        <v>95171</v>
      </c>
    </row>
    <row r="145" spans="2:29" ht="18" x14ac:dyDescent="0.35">
      <c r="C145" t="s">
        <v>256</v>
      </c>
      <c r="J145" s="18">
        <v>42324</v>
      </c>
      <c r="K145" s="18">
        <v>43636</v>
      </c>
      <c r="L145" s="18">
        <v>43789</v>
      </c>
      <c r="M145" s="18">
        <v>43986</v>
      </c>
      <c r="N145" s="18">
        <v>45216</v>
      </c>
      <c r="W145" s="64"/>
      <c r="AB145" s="19">
        <f t="shared" si="24"/>
        <v>42324</v>
      </c>
      <c r="AC145" s="19">
        <f t="shared" si="25"/>
        <v>45216</v>
      </c>
    </row>
    <row r="146" spans="2:29" ht="18" x14ac:dyDescent="0.35">
      <c r="C146" t="s">
        <v>257</v>
      </c>
      <c r="J146" s="18">
        <v>628</v>
      </c>
      <c r="K146" s="18">
        <v>594</v>
      </c>
      <c r="L146" s="18">
        <v>564</v>
      </c>
      <c r="M146" s="18">
        <v>589</v>
      </c>
      <c r="N146" s="18">
        <v>842</v>
      </c>
      <c r="W146" s="64"/>
      <c r="AB146" s="19">
        <f t="shared" si="24"/>
        <v>628</v>
      </c>
      <c r="AC146" s="19">
        <f t="shared" si="25"/>
        <v>842</v>
      </c>
    </row>
    <row r="147" spans="2:29" ht="18" x14ac:dyDescent="0.35">
      <c r="C147" t="s">
        <v>258</v>
      </c>
      <c r="J147" s="18">
        <v>18147</v>
      </c>
      <c r="K147" s="18">
        <v>17543</v>
      </c>
      <c r="L147" s="18">
        <v>16131</v>
      </c>
      <c r="M147" s="18">
        <v>15560</v>
      </c>
      <c r="N147" s="18">
        <v>14715</v>
      </c>
      <c r="W147" s="64"/>
      <c r="AB147" s="19">
        <f t="shared" si="24"/>
        <v>18147</v>
      </c>
      <c r="AC147" s="19">
        <f t="shared" si="25"/>
        <v>14715</v>
      </c>
    </row>
    <row r="148" spans="2:29" ht="18" x14ac:dyDescent="0.35">
      <c r="C148" t="s">
        <v>23</v>
      </c>
      <c r="J148" s="18">
        <v>17219</v>
      </c>
      <c r="K148" s="18">
        <v>15274</v>
      </c>
      <c r="L148" s="18">
        <v>12069</v>
      </c>
      <c r="M148" s="18">
        <v>10243</v>
      </c>
      <c r="N148" s="18">
        <v>12910</v>
      </c>
      <c r="W148" s="64"/>
      <c r="AB148" s="19">
        <f t="shared" si="24"/>
        <v>17219</v>
      </c>
      <c r="AC148" s="19">
        <f t="shared" si="25"/>
        <v>12910</v>
      </c>
    </row>
    <row r="149" spans="2:29" ht="18" x14ac:dyDescent="0.35">
      <c r="C149" t="s">
        <v>249</v>
      </c>
      <c r="J149" s="18">
        <v>1564</v>
      </c>
      <c r="K149" s="18">
        <v>558</v>
      </c>
      <c r="L149" s="18">
        <v>808</v>
      </c>
      <c r="M149" s="18">
        <v>391</v>
      </c>
      <c r="N149" s="18">
        <v>372</v>
      </c>
      <c r="W149" s="64"/>
      <c r="AB149" s="19">
        <f t="shared" si="24"/>
        <v>1564</v>
      </c>
      <c r="AC149" s="19">
        <f t="shared" si="25"/>
        <v>372</v>
      </c>
    </row>
    <row r="150" spans="2:29" ht="18" x14ac:dyDescent="0.35">
      <c r="C150" t="s">
        <v>259</v>
      </c>
      <c r="J150" s="18">
        <v>6562</v>
      </c>
      <c r="K150" s="18">
        <v>6555</v>
      </c>
      <c r="L150" s="18">
        <v>6426</v>
      </c>
      <c r="M150" s="18">
        <v>6347</v>
      </c>
      <c r="N150" s="18">
        <v>6239</v>
      </c>
      <c r="W150" s="64"/>
      <c r="AB150" s="19">
        <f t="shared" si="24"/>
        <v>6562</v>
      </c>
      <c r="AC150" s="19">
        <f t="shared" si="25"/>
        <v>6239</v>
      </c>
    </row>
    <row r="151" spans="2:29" s="5" customFormat="1" ht="18" x14ac:dyDescent="0.35">
      <c r="B151" s="5" t="s">
        <v>260</v>
      </c>
      <c r="J151" s="20">
        <f>SUM(J142:J150)</f>
        <v>229093</v>
      </c>
      <c r="K151" s="20">
        <f>SUM(K142:K150)</f>
        <v>226023</v>
      </c>
      <c r="L151" s="20">
        <f>SUM(L142:L150)</f>
        <v>216407</v>
      </c>
      <c r="M151" s="20">
        <f>SUM(M142:M150)</f>
        <v>211294</v>
      </c>
      <c r="N151" s="20">
        <f>SUM(N142:N150)</f>
        <v>213665</v>
      </c>
      <c r="W151" s="64"/>
      <c r="AB151" s="44">
        <f t="shared" si="24"/>
        <v>229093</v>
      </c>
      <c r="AC151" s="44">
        <f t="shared" si="25"/>
        <v>213665</v>
      </c>
    </row>
    <row r="152" spans="2:29" s="5" customFormat="1" ht="18" x14ac:dyDescent="0.35">
      <c r="B152" s="5" t="s">
        <v>24</v>
      </c>
      <c r="J152" s="20">
        <f>J151+J141</f>
        <v>306370</v>
      </c>
      <c r="K152" s="20">
        <f>K151+K141</f>
        <v>312362</v>
      </c>
      <c r="L152" s="20">
        <f>L151+L141</f>
        <v>293045</v>
      </c>
      <c r="M152" s="20">
        <f>M151+M141</f>
        <v>285228</v>
      </c>
      <c r="N152" s="20">
        <f>N151+N141</f>
        <v>282280</v>
      </c>
      <c r="W152" s="64"/>
      <c r="AB152" s="44">
        <f t="shared" si="24"/>
        <v>306370</v>
      </c>
      <c r="AC152" s="44">
        <f t="shared" si="25"/>
        <v>282280</v>
      </c>
    </row>
    <row r="153" spans="2:29" ht="18" x14ac:dyDescent="0.35">
      <c r="K153" s="18"/>
      <c r="L153" s="18"/>
      <c r="M153" s="18"/>
      <c r="W153" s="64"/>
      <c r="AB153" s="19">
        <f t="shared" si="24"/>
        <v>0</v>
      </c>
      <c r="AC153" s="19">
        <f t="shared" si="25"/>
        <v>0</v>
      </c>
    </row>
    <row r="154" spans="2:29" ht="18" x14ac:dyDescent="0.35">
      <c r="C154" t="s">
        <v>261</v>
      </c>
      <c r="J154" s="18">
        <v>22199</v>
      </c>
      <c r="K154" s="18">
        <v>16257</v>
      </c>
      <c r="L154" s="18">
        <v>17101</v>
      </c>
      <c r="M154" s="18">
        <v>17616</v>
      </c>
      <c r="N154" s="18">
        <v>15550</v>
      </c>
      <c r="W154" s="64"/>
      <c r="AB154" s="19">
        <f t="shared" si="24"/>
        <v>22199</v>
      </c>
      <c r="AC154" s="19">
        <f t="shared" si="25"/>
        <v>15550</v>
      </c>
    </row>
    <row r="155" spans="2:29" ht="18" x14ac:dyDescent="0.35">
      <c r="C155" t="s">
        <v>262</v>
      </c>
      <c r="J155" s="18">
        <v>19938</v>
      </c>
      <c r="K155" s="18">
        <v>43037</v>
      </c>
      <c r="L155" s="18">
        <v>32351</v>
      </c>
      <c r="M155" s="18">
        <v>23860</v>
      </c>
      <c r="N155" s="18">
        <v>18890</v>
      </c>
      <c r="W155" s="64"/>
      <c r="AB155" s="19">
        <f t="shared" si="24"/>
        <v>19938</v>
      </c>
      <c r="AC155" s="19">
        <f t="shared" si="25"/>
        <v>18890</v>
      </c>
    </row>
    <row r="156" spans="2:29" ht="18" x14ac:dyDescent="0.35">
      <c r="C156" t="s">
        <v>263</v>
      </c>
      <c r="J156" s="18">
        <v>2754</v>
      </c>
      <c r="K156" s="18">
        <v>2872</v>
      </c>
      <c r="L156" s="18">
        <v>2595</v>
      </c>
      <c r="M156" s="18">
        <v>2823</v>
      </c>
      <c r="N156" s="18">
        <v>3059</v>
      </c>
      <c r="W156" s="64"/>
      <c r="AB156" s="19">
        <f t="shared" si="24"/>
        <v>2754</v>
      </c>
      <c r="AC156" s="19">
        <f t="shared" si="25"/>
        <v>3059</v>
      </c>
    </row>
    <row r="157" spans="2:29" ht="18" x14ac:dyDescent="0.35">
      <c r="C157" t="s">
        <v>264</v>
      </c>
      <c r="J157" s="18">
        <v>7631</v>
      </c>
      <c r="K157" s="18">
        <v>9973</v>
      </c>
      <c r="L157" s="18">
        <v>8609</v>
      </c>
      <c r="M157" s="18">
        <v>4309</v>
      </c>
      <c r="N157" s="18">
        <v>2869</v>
      </c>
      <c r="W157" s="64"/>
      <c r="AB157" s="19">
        <f t="shared" si="24"/>
        <v>7631</v>
      </c>
      <c r="AC157" s="19">
        <f t="shared" si="25"/>
        <v>2869</v>
      </c>
    </row>
    <row r="158" spans="2:29" ht="18" x14ac:dyDescent="0.35">
      <c r="C158" t="s">
        <v>265</v>
      </c>
      <c r="J158" s="18">
        <v>1533</v>
      </c>
      <c r="K158" s="18">
        <v>1413</v>
      </c>
      <c r="L158" s="18">
        <v>1197</v>
      </c>
      <c r="M158" s="18">
        <v>1043</v>
      </c>
      <c r="N158" s="18">
        <v>1595</v>
      </c>
      <c r="W158" s="64"/>
      <c r="AB158" s="19">
        <f t="shared" si="24"/>
        <v>1533</v>
      </c>
      <c r="AC158" s="19">
        <f t="shared" si="25"/>
        <v>1595</v>
      </c>
    </row>
    <row r="159" spans="2:29" ht="18" x14ac:dyDescent="0.35">
      <c r="C159" t="s">
        <v>266</v>
      </c>
      <c r="J159" s="18">
        <v>2727</v>
      </c>
      <c r="K159" s="18">
        <v>1965</v>
      </c>
      <c r="L159" s="18">
        <v>1316</v>
      </c>
      <c r="M159" s="18">
        <v>2071</v>
      </c>
      <c r="N159" s="18">
        <v>1600</v>
      </c>
      <c r="W159" s="64"/>
      <c r="AB159" s="19">
        <f t="shared" si="24"/>
        <v>2727</v>
      </c>
      <c r="AC159" s="19">
        <f t="shared" si="25"/>
        <v>1600</v>
      </c>
    </row>
    <row r="160" spans="2:29" ht="18" x14ac:dyDescent="0.35">
      <c r="C160" t="s">
        <v>267</v>
      </c>
      <c r="J160" s="18">
        <v>0</v>
      </c>
      <c r="K160" s="18">
        <v>0</v>
      </c>
      <c r="L160" s="18">
        <v>0</v>
      </c>
      <c r="M160" s="18">
        <v>0</v>
      </c>
      <c r="N160" s="18">
        <v>0</v>
      </c>
      <c r="W160" s="64"/>
      <c r="AB160" s="19">
        <f t="shared" si="24"/>
        <v>0</v>
      </c>
      <c r="AC160" s="19">
        <f t="shared" si="25"/>
        <v>0</v>
      </c>
    </row>
    <row r="161" spans="2:29" s="5" customFormat="1" ht="18" x14ac:dyDescent="0.35">
      <c r="B161" s="5" t="s">
        <v>268</v>
      </c>
      <c r="J161" s="20">
        <f>SUM(J154:J160)</f>
        <v>56782</v>
      </c>
      <c r="K161" s="20">
        <f>SUM(K154:K160)</f>
        <v>75517</v>
      </c>
      <c r="L161" s="20">
        <f>SUM(L154:L160)</f>
        <v>63169</v>
      </c>
      <c r="M161" s="20">
        <f>SUM(M154:M160)</f>
        <v>51722</v>
      </c>
      <c r="N161" s="20">
        <f>SUM(N154:N160)</f>
        <v>43563</v>
      </c>
      <c r="W161" s="64"/>
      <c r="AB161" s="44">
        <f t="shared" si="24"/>
        <v>56782</v>
      </c>
      <c r="AC161" s="44">
        <f t="shared" si="25"/>
        <v>43563</v>
      </c>
    </row>
    <row r="162" spans="2:29" ht="18" x14ac:dyDescent="0.35">
      <c r="C162" t="s">
        <v>261</v>
      </c>
      <c r="J162" s="18">
        <v>92936</v>
      </c>
      <c r="K162" s="18">
        <v>100105</v>
      </c>
      <c r="L162" s="18">
        <v>90959</v>
      </c>
      <c r="M162" s="18">
        <v>92112</v>
      </c>
      <c r="N162" s="18">
        <v>90266</v>
      </c>
      <c r="O162" s="19"/>
      <c r="W162" s="64"/>
      <c r="AB162" s="19">
        <f t="shared" si="24"/>
        <v>92936</v>
      </c>
      <c r="AC162" s="19">
        <f t="shared" si="25"/>
        <v>90266</v>
      </c>
    </row>
    <row r="163" spans="2:29" ht="18" x14ac:dyDescent="0.35">
      <c r="C163" t="s">
        <v>262</v>
      </c>
      <c r="J163" s="18">
        <v>57</v>
      </c>
      <c r="K163" s="18">
        <v>51</v>
      </c>
      <c r="L163" s="18">
        <v>1303</v>
      </c>
      <c r="M163" s="18">
        <v>1161</v>
      </c>
      <c r="N163" s="18">
        <v>27</v>
      </c>
      <c r="W163" s="64"/>
      <c r="AB163" s="19">
        <f t="shared" si="24"/>
        <v>57</v>
      </c>
      <c r="AC163" s="19">
        <f t="shared" si="25"/>
        <v>27</v>
      </c>
    </row>
    <row r="164" spans="2:29" ht="18" x14ac:dyDescent="0.35">
      <c r="C164" t="s">
        <v>263</v>
      </c>
      <c r="J164" s="18">
        <v>10212</v>
      </c>
      <c r="K164" s="18">
        <v>9439</v>
      </c>
      <c r="L164" s="18">
        <v>9131</v>
      </c>
      <c r="M164" s="18">
        <v>9498</v>
      </c>
      <c r="N164" s="18">
        <v>15214</v>
      </c>
      <c r="W164" s="64"/>
      <c r="AB164" s="19">
        <f t="shared" si="24"/>
        <v>10212</v>
      </c>
      <c r="AC164" s="19">
        <f t="shared" si="25"/>
        <v>15214</v>
      </c>
    </row>
    <row r="165" spans="2:29" ht="18" x14ac:dyDescent="0.35">
      <c r="C165" t="s">
        <v>269</v>
      </c>
      <c r="J165" s="18">
        <v>13669</v>
      </c>
      <c r="K165" s="18">
        <v>13740</v>
      </c>
      <c r="L165" s="18">
        <v>13467</v>
      </c>
      <c r="M165" s="18">
        <v>13138</v>
      </c>
      <c r="N165" s="18">
        <v>12862</v>
      </c>
      <c r="W165" s="64"/>
      <c r="AB165" s="19">
        <f t="shared" si="24"/>
        <v>13669</v>
      </c>
      <c r="AC165" s="19">
        <f t="shared" si="25"/>
        <v>12862</v>
      </c>
    </row>
    <row r="166" spans="2:29" ht="18" x14ac:dyDescent="0.35">
      <c r="C166" t="s">
        <v>265</v>
      </c>
      <c r="J166" s="18">
        <v>11223</v>
      </c>
      <c r="K166" s="18">
        <v>11408</v>
      </c>
      <c r="L166" s="18">
        <v>11220</v>
      </c>
      <c r="M166" s="18">
        <v>11533</v>
      </c>
      <c r="N166" s="18">
        <v>14547</v>
      </c>
      <c r="W166" s="64"/>
      <c r="AB166" s="19">
        <f t="shared" si="24"/>
        <v>11223</v>
      </c>
      <c r="AC166" s="19">
        <f t="shared" si="25"/>
        <v>14547</v>
      </c>
    </row>
    <row r="167" spans="2:29" ht="18" x14ac:dyDescent="0.35">
      <c r="C167" t="s">
        <v>266</v>
      </c>
      <c r="J167" s="18">
        <v>2404</v>
      </c>
      <c r="K167" s="18">
        <v>2426</v>
      </c>
      <c r="L167" s="18">
        <v>2303</v>
      </c>
      <c r="M167" s="18">
        <v>2053</v>
      </c>
      <c r="N167" s="18">
        <v>2703</v>
      </c>
      <c r="W167" s="64"/>
      <c r="AB167" s="19">
        <f t="shared" si="24"/>
        <v>2404</v>
      </c>
      <c r="AC167" s="19">
        <f t="shared" si="25"/>
        <v>2703</v>
      </c>
    </row>
    <row r="168" spans="2:29" ht="18" x14ac:dyDescent="0.35">
      <c r="B168" t="s">
        <v>270</v>
      </c>
      <c r="J168" s="18">
        <f>SUM(J162:J167)</f>
        <v>130501</v>
      </c>
      <c r="K168" s="18">
        <f>SUM(K162:K167)</f>
        <v>137169</v>
      </c>
      <c r="L168" s="18">
        <f>SUM(L162:L167)</f>
        <v>128383</v>
      </c>
      <c r="M168" s="18">
        <f>SUM(M162:M167)</f>
        <v>129495</v>
      </c>
      <c r="N168" s="18">
        <f>SUM(N162:N167)</f>
        <v>135619</v>
      </c>
      <c r="W168" s="64"/>
      <c r="AB168" s="19">
        <f t="shared" si="24"/>
        <v>130501</v>
      </c>
      <c r="AC168" s="19">
        <f t="shared" si="25"/>
        <v>135619</v>
      </c>
    </row>
    <row r="169" spans="2:29" s="5" customFormat="1" ht="18" x14ac:dyDescent="0.35">
      <c r="B169" s="5" t="s">
        <v>25</v>
      </c>
      <c r="J169" s="20">
        <f>J168+J161</f>
        <v>187283</v>
      </c>
      <c r="K169" s="20">
        <f>K168+K161</f>
        <v>212686</v>
      </c>
      <c r="L169" s="20">
        <f>L168+L161</f>
        <v>191552</v>
      </c>
      <c r="M169" s="20">
        <f>M168+M161</f>
        <v>181217</v>
      </c>
      <c r="N169" s="20">
        <f>N168+N161</f>
        <v>179182</v>
      </c>
      <c r="W169" s="64"/>
      <c r="AB169" s="44">
        <f t="shared" si="24"/>
        <v>187283</v>
      </c>
      <c r="AC169" s="44">
        <f t="shared" si="25"/>
        <v>179182</v>
      </c>
    </row>
    <row r="170" spans="2:29" ht="18" x14ac:dyDescent="0.35">
      <c r="K170" s="18"/>
      <c r="L170" s="18"/>
      <c r="M170" s="18"/>
      <c r="W170" s="64"/>
      <c r="AB170" s="19">
        <f t="shared" si="24"/>
        <v>0</v>
      </c>
      <c r="AC170" s="19">
        <f t="shared" si="25"/>
        <v>0</v>
      </c>
    </row>
    <row r="171" spans="2:29" ht="18" x14ac:dyDescent="0.35">
      <c r="C171" t="s">
        <v>271</v>
      </c>
      <c r="J171" s="18">
        <v>91035</v>
      </c>
      <c r="K171" s="18">
        <v>72608</v>
      </c>
      <c r="L171" s="18">
        <v>74832</v>
      </c>
      <c r="M171" s="18">
        <v>78120</v>
      </c>
      <c r="N171" s="18">
        <v>78392</v>
      </c>
      <c r="W171" s="64"/>
      <c r="AB171" s="19">
        <f t="shared" si="24"/>
        <v>91035</v>
      </c>
      <c r="AC171" s="19">
        <f t="shared" si="25"/>
        <v>78392</v>
      </c>
    </row>
    <row r="172" spans="2:29" ht="18" x14ac:dyDescent="0.35">
      <c r="C172" t="s">
        <v>272</v>
      </c>
      <c r="J172" s="18">
        <v>28052</v>
      </c>
      <c r="K172" s="18">
        <v>27068</v>
      </c>
      <c r="L172" s="18">
        <v>26661</v>
      </c>
      <c r="M172" s="18">
        <v>25891</v>
      </c>
      <c r="N172" s="18">
        <v>24706</v>
      </c>
      <c r="W172" s="64"/>
      <c r="AB172" s="19">
        <f t="shared" si="24"/>
        <v>28052</v>
      </c>
      <c r="AC172" s="19">
        <f t="shared" si="25"/>
        <v>24706</v>
      </c>
    </row>
    <row r="173" spans="2:29" s="5" customFormat="1" ht="18" x14ac:dyDescent="0.35">
      <c r="B173" s="5" t="s">
        <v>273</v>
      </c>
      <c r="J173" s="20">
        <f>SUM(J171:J172)</f>
        <v>119087</v>
      </c>
      <c r="K173" s="20">
        <f>SUM(K171:K172)</f>
        <v>99676</v>
      </c>
      <c r="L173" s="20">
        <f>SUM(L171:L172)</f>
        <v>101493</v>
      </c>
      <c r="M173" s="20">
        <f>SUM(M171:M172)</f>
        <v>104011</v>
      </c>
      <c r="N173" s="20">
        <f>SUM(N171:N172)</f>
        <v>103098</v>
      </c>
      <c r="W173" s="64"/>
      <c r="AB173" s="44">
        <f t="shared" si="24"/>
        <v>119087</v>
      </c>
      <c r="AC173" s="44">
        <f t="shared" si="25"/>
        <v>103098</v>
      </c>
    </row>
    <row r="174" spans="2:29" s="5" customFormat="1" ht="18" x14ac:dyDescent="0.35">
      <c r="B174" s="5" t="s">
        <v>274</v>
      </c>
      <c r="J174" s="20">
        <f>J173+J169</f>
        <v>306370</v>
      </c>
      <c r="K174" s="20">
        <f>K173+K169</f>
        <v>312362</v>
      </c>
      <c r="L174" s="20">
        <f>L173+L169</f>
        <v>293045</v>
      </c>
      <c r="M174" s="20">
        <f>M173+M169</f>
        <v>285228</v>
      </c>
      <c r="N174" s="20">
        <f>N173+N169</f>
        <v>282280</v>
      </c>
      <c r="W174" s="64"/>
      <c r="AB174" s="44">
        <f t="shared" si="24"/>
        <v>306370</v>
      </c>
      <c r="AC174" s="44">
        <f t="shared" si="25"/>
        <v>282280</v>
      </c>
    </row>
    <row r="175" spans="2:29" ht="18" x14ac:dyDescent="0.35">
      <c r="W175" s="64"/>
    </row>
    <row r="176" spans="2:29" s="27" customFormat="1" ht="18" x14ac:dyDescent="0.35">
      <c r="J176" s="28"/>
      <c r="N176" s="28"/>
      <c r="W176" s="64"/>
    </row>
    <row r="177" spans="2:23" ht="18" x14ac:dyDescent="0.35">
      <c r="W177" s="64"/>
    </row>
    <row r="178" spans="2:23" ht="18" x14ac:dyDescent="0.35">
      <c r="W178" s="64"/>
    </row>
    <row r="179" spans="2:23" s="5" customFormat="1" ht="18" x14ac:dyDescent="0.35">
      <c r="B179" s="5" t="s">
        <v>276</v>
      </c>
      <c r="F179"/>
      <c r="G179" s="20">
        <f t="shared" ref="G179:N179" si="26">G128</f>
        <v>6573</v>
      </c>
      <c r="H179" s="20">
        <f t="shared" si="26"/>
        <v>10470</v>
      </c>
      <c r="I179" s="20">
        <f t="shared" si="26"/>
        <v>9513</v>
      </c>
      <c r="J179" s="20">
        <f t="shared" si="26"/>
        <v>6851</v>
      </c>
      <c r="K179" s="20">
        <f t="shared" si="26"/>
        <v>5660</v>
      </c>
      <c r="L179" s="20">
        <f t="shared" si="26"/>
        <v>4087</v>
      </c>
      <c r="M179" s="20">
        <f t="shared" si="26"/>
        <v>5086</v>
      </c>
      <c r="N179" s="20">
        <f t="shared" si="26"/>
        <v>4228</v>
      </c>
      <c r="W179" s="64"/>
    </row>
    <row r="180" spans="2:23" ht="18" x14ac:dyDescent="0.35">
      <c r="C180" t="s">
        <v>272</v>
      </c>
      <c r="G180" s="18">
        <f t="shared" ref="G180:N180" si="27">-G124</f>
        <v>751</v>
      </c>
      <c r="H180" s="18">
        <f t="shared" si="27"/>
        <v>1075</v>
      </c>
      <c r="I180" s="18">
        <f t="shared" si="27"/>
        <v>959</v>
      </c>
      <c r="J180" s="18">
        <f t="shared" si="27"/>
        <v>844</v>
      </c>
      <c r="K180" s="18">
        <f t="shared" si="27"/>
        <v>1304</v>
      </c>
      <c r="L180" s="18">
        <f t="shared" si="27"/>
        <v>1187</v>
      </c>
      <c r="M180" s="18">
        <f t="shared" si="27"/>
        <v>902</v>
      </c>
      <c r="N180" s="18">
        <f t="shared" si="27"/>
        <v>851</v>
      </c>
      <c r="W180" s="64"/>
    </row>
    <row r="181" spans="2:23" ht="18" x14ac:dyDescent="0.35">
      <c r="C181" t="s">
        <v>278</v>
      </c>
      <c r="G181" s="18">
        <v>3884</v>
      </c>
      <c r="H181" s="18">
        <v>5309</v>
      </c>
      <c r="I181" s="18">
        <v>5115</v>
      </c>
      <c r="J181" s="18">
        <v>2682</v>
      </c>
      <c r="K181" s="18">
        <f>-K122</f>
        <v>5593</v>
      </c>
      <c r="L181" s="18">
        <f>-L122</f>
        <v>3336</v>
      </c>
      <c r="M181" s="18">
        <f>-M122</f>
        <v>5307</v>
      </c>
      <c r="N181" s="18">
        <v>-753</v>
      </c>
      <c r="W181" s="64"/>
    </row>
    <row r="182" spans="2:23" ht="18" x14ac:dyDescent="0.35">
      <c r="C182" t="s">
        <v>223</v>
      </c>
      <c r="G182" s="18">
        <v>2709</v>
      </c>
      <c r="H182" s="18">
        <v>2856</v>
      </c>
      <c r="I182" s="18">
        <v>3184</v>
      </c>
      <c r="J182" s="18">
        <v>3379</v>
      </c>
      <c r="K182" s="18">
        <v>3163</v>
      </c>
      <c r="L182" s="18">
        <v>3362</v>
      </c>
      <c r="M182" s="18">
        <v>3539</v>
      </c>
      <c r="N182" s="18">
        <v>3749</v>
      </c>
      <c r="W182" s="64"/>
    </row>
    <row r="183" spans="2:23" ht="18" x14ac:dyDescent="0.35">
      <c r="C183" t="s">
        <v>243</v>
      </c>
      <c r="G183" s="18">
        <v>-47</v>
      </c>
      <c r="H183" s="18">
        <v>186</v>
      </c>
      <c r="I183" s="18">
        <v>239</v>
      </c>
      <c r="J183" s="18">
        <f>-J116</f>
        <v>-253</v>
      </c>
      <c r="K183" s="18">
        <f>-K116</f>
        <v>-248</v>
      </c>
      <c r="L183" s="18">
        <f>-L116</f>
        <v>-299</v>
      </c>
      <c r="M183" s="18">
        <f>-M116</f>
        <v>-1259</v>
      </c>
      <c r="N183" s="18">
        <f>-N116</f>
        <v>-592</v>
      </c>
      <c r="W183" s="64"/>
    </row>
    <row r="184" spans="2:23" ht="18" x14ac:dyDescent="0.35">
      <c r="C184" t="s">
        <v>279</v>
      </c>
      <c r="G184" s="18">
        <v>1550</v>
      </c>
      <c r="H184" s="18">
        <v>1973</v>
      </c>
      <c r="I184" s="18">
        <v>1922</v>
      </c>
      <c r="J184" s="18">
        <v>2076</v>
      </c>
      <c r="K184" s="18">
        <v>2357</v>
      </c>
      <c r="L184" s="18">
        <v>2297</v>
      </c>
      <c r="M184" s="18">
        <v>2154</v>
      </c>
      <c r="N184" s="18">
        <v>2312</v>
      </c>
      <c r="W184" s="64"/>
    </row>
    <row r="185" spans="2:23" ht="18" x14ac:dyDescent="0.35">
      <c r="C185" t="s">
        <v>280</v>
      </c>
      <c r="G185" s="18">
        <v>61</v>
      </c>
      <c r="H185" s="18">
        <v>377</v>
      </c>
      <c r="I185" s="18">
        <v>-1</v>
      </c>
      <c r="J185" s="18">
        <v>595</v>
      </c>
      <c r="K185" s="18">
        <v>147</v>
      </c>
      <c r="L185" s="18">
        <v>118</v>
      </c>
      <c r="M185" s="18">
        <v>711</v>
      </c>
      <c r="N185" s="18">
        <v>496</v>
      </c>
      <c r="W185" s="64"/>
    </row>
    <row r="186" spans="2:23" ht="18" x14ac:dyDescent="0.35">
      <c r="C186" t="s">
        <v>281</v>
      </c>
      <c r="G186" s="18">
        <v>296</v>
      </c>
      <c r="H186" s="18">
        <v>11</v>
      </c>
      <c r="I186" s="18">
        <v>-7</v>
      </c>
      <c r="J186" s="18">
        <v>81</v>
      </c>
      <c r="K186" s="18">
        <v>8</v>
      </c>
      <c r="L186" s="18">
        <v>14</v>
      </c>
      <c r="M186" s="18">
        <v>-277</v>
      </c>
      <c r="N186" s="18">
        <v>112</v>
      </c>
      <c r="W186" s="64"/>
    </row>
    <row r="187" spans="2:23" ht="18" x14ac:dyDescent="0.35">
      <c r="C187" t="s">
        <v>282</v>
      </c>
      <c r="G187" s="18">
        <v>26</v>
      </c>
      <c r="H187" s="18">
        <v>15</v>
      </c>
      <c r="I187" s="18">
        <v>11</v>
      </c>
      <c r="J187" s="18">
        <v>338</v>
      </c>
      <c r="K187" s="18">
        <v>23</v>
      </c>
      <c r="L187" s="18">
        <v>37</v>
      </c>
      <c r="M187" s="18">
        <v>11</v>
      </c>
      <c r="N187" s="18">
        <v>2124</v>
      </c>
      <c r="W187" s="64"/>
    </row>
    <row r="188" spans="2:23" ht="18" x14ac:dyDescent="0.35">
      <c r="C188" t="s">
        <v>283</v>
      </c>
      <c r="G188" s="18">
        <v>-41</v>
      </c>
      <c r="H188" s="18">
        <v>-61</v>
      </c>
      <c r="I188" s="18">
        <v>-77</v>
      </c>
      <c r="J188" s="18">
        <v>102</v>
      </c>
      <c r="K188" s="18">
        <v>-58</v>
      </c>
      <c r="L188" s="18">
        <v>-58</v>
      </c>
      <c r="M188" s="18">
        <v>-50</v>
      </c>
      <c r="N188" s="18">
        <v>-80</v>
      </c>
      <c r="W188" s="64"/>
    </row>
    <row r="189" spans="2:23" ht="18" x14ac:dyDescent="0.35">
      <c r="C189" t="s">
        <v>284</v>
      </c>
      <c r="G189" s="18">
        <v>-1</v>
      </c>
      <c r="H189" s="18">
        <v>-11</v>
      </c>
      <c r="I189" s="18">
        <v>43</v>
      </c>
      <c r="J189" s="18">
        <v>-33</v>
      </c>
      <c r="K189" s="18">
        <v>1</v>
      </c>
      <c r="L189" s="18">
        <v>-1</v>
      </c>
      <c r="M189" s="18">
        <v>2</v>
      </c>
      <c r="N189" s="18">
        <v>0</v>
      </c>
      <c r="W189" s="64"/>
    </row>
    <row r="190" spans="2:23" ht="18" x14ac:dyDescent="0.35">
      <c r="C190" t="s">
        <v>285</v>
      </c>
      <c r="G190" s="18">
        <v>-2</v>
      </c>
      <c r="H190" s="18">
        <v>12</v>
      </c>
      <c r="I190" s="18">
        <v>-276</v>
      </c>
      <c r="J190" s="18">
        <v>-13</v>
      </c>
      <c r="K190" s="18">
        <v>1</v>
      </c>
      <c r="L190" s="18">
        <v>12</v>
      </c>
      <c r="M190" s="18">
        <v>1</v>
      </c>
      <c r="N190" s="18">
        <v>6</v>
      </c>
      <c r="W190" s="64"/>
    </row>
    <row r="191" spans="2:23" ht="18" x14ac:dyDescent="0.35">
      <c r="C191" t="s">
        <v>286</v>
      </c>
      <c r="G191" s="18">
        <v>-202</v>
      </c>
      <c r="H191" s="18">
        <v>-237</v>
      </c>
      <c r="I191" s="18">
        <v>-218</v>
      </c>
      <c r="J191" s="18">
        <v>-112</v>
      </c>
      <c r="K191" s="18">
        <v>-342</v>
      </c>
      <c r="L191" s="18">
        <v>-155</v>
      </c>
      <c r="M191" s="18">
        <v>-109</v>
      </c>
      <c r="N191" s="18">
        <v>-199</v>
      </c>
      <c r="W191" s="64"/>
    </row>
    <row r="192" spans="2:23" ht="18" x14ac:dyDescent="0.35">
      <c r="C192" t="s">
        <v>287</v>
      </c>
      <c r="G192" s="18">
        <v>135</v>
      </c>
      <c r="H192" s="18">
        <v>157</v>
      </c>
      <c r="I192" s="18">
        <v>388</v>
      </c>
      <c r="J192" s="18">
        <v>601</v>
      </c>
      <c r="K192" s="18">
        <v>520</v>
      </c>
      <c r="L192" s="18">
        <v>206</v>
      </c>
      <c r="M192" s="18">
        <v>-138</v>
      </c>
      <c r="N192" s="18">
        <v>0</v>
      </c>
      <c r="W192" s="64"/>
    </row>
    <row r="193" spans="2:26" ht="18" x14ac:dyDescent="0.35">
      <c r="C193" t="s">
        <v>288</v>
      </c>
      <c r="G193" s="18">
        <v>62</v>
      </c>
      <c r="H193" s="18">
        <v>118</v>
      </c>
      <c r="I193" s="18">
        <v>167</v>
      </c>
      <c r="J193" s="18">
        <v>369</v>
      </c>
      <c r="K193" s="18">
        <v>201</v>
      </c>
      <c r="L193" s="18">
        <v>40</v>
      </c>
      <c r="M193" s="18">
        <v>162</v>
      </c>
      <c r="N193" s="18">
        <v>450</v>
      </c>
      <c r="W193" s="64"/>
    </row>
    <row r="194" spans="2:26" ht="18" x14ac:dyDescent="0.35">
      <c r="C194" t="s">
        <v>289</v>
      </c>
      <c r="G194" s="18">
        <v>-23</v>
      </c>
      <c r="H194" s="18">
        <v>27</v>
      </c>
      <c r="I194" s="18">
        <v>-5</v>
      </c>
      <c r="J194" s="18">
        <v>8</v>
      </c>
      <c r="K194" s="18">
        <v>-6</v>
      </c>
      <c r="L194" s="18">
        <v>11</v>
      </c>
      <c r="M194" s="18">
        <v>14</v>
      </c>
      <c r="N194" s="18">
        <v>6</v>
      </c>
      <c r="W194" s="64"/>
    </row>
    <row r="195" spans="2:26" ht="18" x14ac:dyDescent="0.35">
      <c r="B195" t="s">
        <v>290</v>
      </c>
      <c r="G195" s="18">
        <v>-10247</v>
      </c>
      <c r="H195" s="18">
        <v>-12767</v>
      </c>
      <c r="I195" s="18">
        <v>-4070</v>
      </c>
      <c r="J195" s="18">
        <v>-4401</v>
      </c>
      <c r="K195" s="18">
        <v>-14290</v>
      </c>
      <c r="L195" s="18">
        <v>-6369</v>
      </c>
      <c r="M195" s="18">
        <v>-8941</v>
      </c>
      <c r="N195" s="18">
        <v>949</v>
      </c>
      <c r="W195" s="64"/>
    </row>
    <row r="196" spans="2:26" ht="18" x14ac:dyDescent="0.35">
      <c r="B196" t="s">
        <v>291</v>
      </c>
      <c r="G196" s="18">
        <v>-1698</v>
      </c>
      <c r="H196" s="18">
        <v>-3356</v>
      </c>
      <c r="I196" s="18">
        <v>-1952</v>
      </c>
      <c r="J196" s="18">
        <v>-1755</v>
      </c>
      <c r="K196" s="18">
        <v>-1963</v>
      </c>
      <c r="L196" s="18">
        <v>-4686</v>
      </c>
      <c r="M196" s="18">
        <v>-2925</v>
      </c>
      <c r="N196" s="18">
        <v>-3259</v>
      </c>
      <c r="W196" s="64"/>
    </row>
    <row r="197" spans="2:26" ht="18" x14ac:dyDescent="0.35">
      <c r="B197" s="5" t="s">
        <v>292</v>
      </c>
      <c r="C197" s="5"/>
      <c r="D197" s="5"/>
      <c r="E197" s="5"/>
      <c r="G197" s="20">
        <f t="shared" ref="G197:N197" si="28">SUM(G179:G196)</f>
        <v>3786</v>
      </c>
      <c r="H197" s="20">
        <f t="shared" si="28"/>
        <v>6154</v>
      </c>
      <c r="I197" s="20">
        <f t="shared" si="28"/>
        <v>14935</v>
      </c>
      <c r="J197" s="20">
        <f t="shared" si="28"/>
        <v>11359</v>
      </c>
      <c r="K197" s="20">
        <f t="shared" si="28"/>
        <v>2071</v>
      </c>
      <c r="L197" s="20">
        <f t="shared" si="28"/>
        <v>3139</v>
      </c>
      <c r="M197" s="20">
        <f t="shared" si="28"/>
        <v>4190</v>
      </c>
      <c r="N197" s="20">
        <f t="shared" si="28"/>
        <v>10400</v>
      </c>
      <c r="W197" s="64"/>
    </row>
    <row r="198" spans="2:26" ht="18" x14ac:dyDescent="0.35">
      <c r="C198" t="s">
        <v>293</v>
      </c>
      <c r="G198" s="18">
        <v>-32</v>
      </c>
      <c r="H198" s="18">
        <v>-33</v>
      </c>
      <c r="I198" s="18">
        <v>-145</v>
      </c>
      <c r="J198" s="18">
        <v>-120</v>
      </c>
      <c r="K198" s="18">
        <v>0</v>
      </c>
      <c r="L198" s="18">
        <v>0</v>
      </c>
      <c r="M198" s="18">
        <v>0</v>
      </c>
      <c r="N198" s="18">
        <v>0</v>
      </c>
      <c r="W198" s="64"/>
    </row>
    <row r="199" spans="2:26" ht="18" x14ac:dyDescent="0.35">
      <c r="C199" t="s">
        <v>294</v>
      </c>
      <c r="G199" s="18">
        <v>-1227</v>
      </c>
      <c r="H199" s="18">
        <v>-1867</v>
      </c>
      <c r="I199" s="18">
        <v>-2166</v>
      </c>
      <c r="J199" s="18">
        <v>-3508</v>
      </c>
      <c r="K199" s="18">
        <v>-1631</v>
      </c>
      <c r="L199" s="18">
        <v>-1919</v>
      </c>
      <c r="M199" s="18">
        <v>-2540</v>
      </c>
      <c r="N199" s="18">
        <v>-3258</v>
      </c>
      <c r="W199" s="64"/>
    </row>
    <row r="200" spans="2:26" ht="18" x14ac:dyDescent="0.35">
      <c r="C200" t="s">
        <v>295</v>
      </c>
      <c r="G200" s="18">
        <v>-1958</v>
      </c>
      <c r="H200" s="18">
        <v>-2532</v>
      </c>
      <c r="I200" s="18">
        <v>-2983</v>
      </c>
      <c r="J200" s="18">
        <v>-4490</v>
      </c>
      <c r="K200" s="18">
        <v>-3317</v>
      </c>
      <c r="L200" s="18">
        <v>-3421</v>
      </c>
      <c r="M200" s="18">
        <v>-3560</v>
      </c>
      <c r="N200" s="18">
        <v>-3666</v>
      </c>
      <c r="W200" s="64"/>
    </row>
    <row r="201" spans="2:26" ht="18" x14ac:dyDescent="0.35">
      <c r="C201" t="s">
        <v>296</v>
      </c>
      <c r="G201" s="18">
        <v>-170</v>
      </c>
      <c r="H201" s="18">
        <v>-187</v>
      </c>
      <c r="I201" s="18">
        <v>-345</v>
      </c>
      <c r="J201" s="18">
        <v>-446</v>
      </c>
      <c r="K201" s="18">
        <v>-206</v>
      </c>
      <c r="L201" s="18">
        <v>-214</v>
      </c>
      <c r="M201" s="18">
        <v>-56</v>
      </c>
      <c r="N201" s="18">
        <v>-300</v>
      </c>
      <c r="W201" s="64"/>
    </row>
    <row r="202" spans="2:26" ht="18" x14ac:dyDescent="0.35">
      <c r="C202" t="s">
        <v>297</v>
      </c>
      <c r="G202" s="18">
        <v>400</v>
      </c>
      <c r="H202" s="18">
        <v>771</v>
      </c>
      <c r="I202" s="18">
        <v>-776</v>
      </c>
      <c r="J202" s="18">
        <v>909</v>
      </c>
      <c r="K202" s="18">
        <v>750</v>
      </c>
      <c r="L202" s="18">
        <v>486</v>
      </c>
      <c r="M202" s="18">
        <v>-234</v>
      </c>
      <c r="N202" s="18">
        <v>-27</v>
      </c>
      <c r="W202" s="64"/>
    </row>
    <row r="203" spans="2:26" ht="18" x14ac:dyDescent="0.35">
      <c r="C203" t="s">
        <v>298</v>
      </c>
      <c r="G203" s="18">
        <v>159</v>
      </c>
      <c r="H203" s="18">
        <v>177</v>
      </c>
      <c r="I203" s="18">
        <v>277</v>
      </c>
      <c r="J203" s="18">
        <v>354</v>
      </c>
      <c r="K203" s="18">
        <v>554</v>
      </c>
      <c r="L203" s="18">
        <v>459</v>
      </c>
      <c r="M203" s="18">
        <v>365</v>
      </c>
      <c r="N203" s="18">
        <v>506</v>
      </c>
      <c r="W203" s="64"/>
    </row>
    <row r="204" spans="2:26" ht="18" x14ac:dyDescent="0.35">
      <c r="C204" t="s">
        <v>299</v>
      </c>
      <c r="G204" s="18">
        <v>0</v>
      </c>
      <c r="H204" s="18">
        <v>179</v>
      </c>
      <c r="I204" s="18">
        <v>1001</v>
      </c>
      <c r="J204" s="18">
        <v>292</v>
      </c>
      <c r="K204" s="18">
        <v>104</v>
      </c>
      <c r="L204" s="18">
        <v>82</v>
      </c>
      <c r="M204" s="18">
        <v>91</v>
      </c>
      <c r="N204" s="18">
        <v>206</v>
      </c>
      <c r="W204" s="64"/>
    </row>
    <row r="205" spans="2:26" ht="18" x14ac:dyDescent="0.35">
      <c r="C205" t="s">
        <v>300</v>
      </c>
      <c r="G205" s="18">
        <v>50</v>
      </c>
      <c r="H205" s="18">
        <v>29</v>
      </c>
      <c r="I205" s="18">
        <v>322</v>
      </c>
      <c r="J205" s="18">
        <v>-29</v>
      </c>
      <c r="K205" s="18">
        <v>8</v>
      </c>
      <c r="L205" s="18">
        <v>22</v>
      </c>
      <c r="M205" s="18">
        <v>719</v>
      </c>
      <c r="N205" s="18">
        <v>-22</v>
      </c>
      <c r="W205" s="64"/>
    </row>
    <row r="206" spans="2:26" s="5" customFormat="1" ht="18" x14ac:dyDescent="0.35">
      <c r="B206" s="5" t="s">
        <v>301</v>
      </c>
      <c r="F206"/>
      <c r="G206" s="20">
        <f t="shared" ref="G206:N206" si="29">SUM(G198:G205)</f>
        <v>-2778</v>
      </c>
      <c r="H206" s="20">
        <f t="shared" si="29"/>
        <v>-3463</v>
      </c>
      <c r="I206" s="20">
        <f t="shared" si="29"/>
        <v>-4815</v>
      </c>
      <c r="J206" s="20">
        <f t="shared" si="29"/>
        <v>-7038</v>
      </c>
      <c r="K206" s="20">
        <f t="shared" si="29"/>
        <v>-3738</v>
      </c>
      <c r="L206" s="20">
        <f t="shared" si="29"/>
        <v>-4505</v>
      </c>
      <c r="M206" s="20">
        <f t="shared" si="29"/>
        <v>-5215</v>
      </c>
      <c r="N206" s="20">
        <f t="shared" si="29"/>
        <v>-6561</v>
      </c>
      <c r="O206" s="20"/>
      <c r="P206" s="20"/>
      <c r="Q206" s="20"/>
      <c r="R206" s="20"/>
      <c r="S206" s="20"/>
      <c r="T206" s="20"/>
      <c r="U206" s="20"/>
      <c r="V206" s="20"/>
      <c r="W206" s="64"/>
      <c r="X206" s="20"/>
      <c r="Y206" s="20"/>
      <c r="Z206" s="20"/>
    </row>
    <row r="207" spans="2:26" ht="18" x14ac:dyDescent="0.35">
      <c r="C207" t="s">
        <v>302</v>
      </c>
      <c r="G207" s="18">
        <v>-274</v>
      </c>
      <c r="H207" s="18">
        <v>-54</v>
      </c>
      <c r="I207" s="18">
        <v>-826</v>
      </c>
      <c r="J207" s="18">
        <v>1590</v>
      </c>
      <c r="K207" s="18">
        <v>3561</v>
      </c>
      <c r="L207" s="18">
        <v>2117</v>
      </c>
      <c r="M207" s="18">
        <v>4988</v>
      </c>
      <c r="N207" s="18">
        <v>1709</v>
      </c>
      <c r="W207" s="64"/>
    </row>
    <row r="208" spans="2:26" ht="18" x14ac:dyDescent="0.35">
      <c r="C208" t="s">
        <v>303</v>
      </c>
      <c r="G208" s="18">
        <v>-907</v>
      </c>
      <c r="H208" s="18">
        <v>-1532</v>
      </c>
      <c r="I208" s="18">
        <v>-1210</v>
      </c>
      <c r="J208" s="18">
        <v>-1844</v>
      </c>
      <c r="K208" s="18">
        <v>-1322</v>
      </c>
      <c r="L208" s="18">
        <v>-1874</v>
      </c>
      <c r="M208" s="18">
        <v>-1532</v>
      </c>
      <c r="N208" s="18">
        <v>-1853</v>
      </c>
      <c r="W208" s="64"/>
    </row>
    <row r="209" spans="2:23" ht="18" x14ac:dyDescent="0.35">
      <c r="C209" t="s">
        <v>304</v>
      </c>
      <c r="G209" s="18">
        <v>-91</v>
      </c>
      <c r="H209" s="18">
        <v>-115</v>
      </c>
      <c r="I209" s="18">
        <v>-106</v>
      </c>
      <c r="J209" s="18">
        <v>-122</v>
      </c>
      <c r="K209" s="18">
        <v>-125</v>
      </c>
      <c r="L209" s="18">
        <v>-136</v>
      </c>
      <c r="M209" s="18">
        <v>-119</v>
      </c>
      <c r="N209" s="18">
        <v>-153</v>
      </c>
      <c r="W209" s="64"/>
    </row>
    <row r="210" spans="2:23" ht="18" x14ac:dyDescent="0.35">
      <c r="C210" t="s">
        <v>305</v>
      </c>
      <c r="G210" s="18"/>
      <c r="H210" s="18">
        <v>-7</v>
      </c>
      <c r="I210" s="18">
        <v>-7</v>
      </c>
      <c r="J210" s="18">
        <v>-70</v>
      </c>
      <c r="K210" s="18"/>
      <c r="L210" s="18">
        <v>-12</v>
      </c>
      <c r="M210" s="18">
        <v>-12</v>
      </c>
      <c r="N210" s="18">
        <v>-21</v>
      </c>
      <c r="W210" s="64"/>
    </row>
    <row r="211" spans="2:23" ht="18" x14ac:dyDescent="0.35">
      <c r="C211" t="s">
        <v>306</v>
      </c>
      <c r="G211" s="18">
        <v>-274</v>
      </c>
      <c r="H211" s="18">
        <v>-5692</v>
      </c>
      <c r="I211" s="18">
        <v>-5222</v>
      </c>
      <c r="J211" s="18">
        <v>-2170</v>
      </c>
      <c r="K211" s="18">
        <v>-227</v>
      </c>
      <c r="L211" s="18">
        <v>-2334</v>
      </c>
      <c r="M211" s="18">
        <v>-1299</v>
      </c>
      <c r="N211" s="18">
        <v>-1711</v>
      </c>
      <c r="W211" s="64"/>
    </row>
    <row r="212" spans="2:23" s="5" customFormat="1" ht="18" x14ac:dyDescent="0.35">
      <c r="B212" s="5" t="s">
        <v>307</v>
      </c>
      <c r="F212"/>
      <c r="G212" s="20">
        <f t="shared" ref="G212:N212" si="30">SUM(G207:G211)</f>
        <v>-1546</v>
      </c>
      <c r="H212" s="20">
        <f t="shared" si="30"/>
        <v>-7400</v>
      </c>
      <c r="I212" s="20">
        <f t="shared" si="30"/>
        <v>-7371</v>
      </c>
      <c r="J212" s="20">
        <f t="shared" si="30"/>
        <v>-2616</v>
      </c>
      <c r="K212" s="20">
        <f t="shared" si="30"/>
        <v>1887</v>
      </c>
      <c r="L212" s="20">
        <f t="shared" si="30"/>
        <v>-2239</v>
      </c>
      <c r="M212" s="20">
        <f t="shared" si="30"/>
        <v>2026</v>
      </c>
      <c r="N212" s="20">
        <f t="shared" si="30"/>
        <v>-2029</v>
      </c>
      <c r="W212" s="64"/>
    </row>
    <row r="213" spans="2:23" ht="18" x14ac:dyDescent="0.35">
      <c r="C213" t="s">
        <v>308</v>
      </c>
      <c r="G213" s="18">
        <v>-13</v>
      </c>
      <c r="H213" s="18">
        <v>814</v>
      </c>
      <c r="I213" s="18">
        <v>65</v>
      </c>
      <c r="J213" s="18">
        <v>778</v>
      </c>
      <c r="K213" s="18">
        <v>-124</v>
      </c>
      <c r="L213" s="18">
        <v>-567</v>
      </c>
      <c r="M213" s="18">
        <v>-255</v>
      </c>
      <c r="N213" s="18">
        <v>-1545</v>
      </c>
      <c r="W213" s="64"/>
    </row>
    <row r="214" spans="2:23" ht="18" x14ac:dyDescent="0.35">
      <c r="C214" t="s">
        <v>309</v>
      </c>
      <c r="G214" s="18">
        <v>-551</v>
      </c>
      <c r="H214" s="18">
        <v>-3895</v>
      </c>
      <c r="I214" s="18">
        <v>2814</v>
      </c>
      <c r="J214" s="18">
        <f>J212+J206+J197+J213</f>
        <v>2483</v>
      </c>
      <c r="K214" s="18">
        <f>K212+K206+K197+K213</f>
        <v>96</v>
      </c>
      <c r="L214" s="18">
        <f>L212+L206+L197+L213</f>
        <v>-4172</v>
      </c>
      <c r="M214" s="18">
        <f>M212+M206+M197+M213</f>
        <v>746</v>
      </c>
      <c r="N214" s="18">
        <f>N212+N206+N197+N213</f>
        <v>265</v>
      </c>
      <c r="W214" s="64"/>
    </row>
    <row r="215" spans="2:23" ht="18" x14ac:dyDescent="0.35">
      <c r="B215" t="s">
        <v>310</v>
      </c>
      <c r="G215" s="18">
        <v>14550</v>
      </c>
      <c r="H215" s="18">
        <v>13999</v>
      </c>
      <c r="I215" s="18">
        <v>10104</v>
      </c>
      <c r="J215" s="18">
        <v>12918</v>
      </c>
      <c r="K215" s="18">
        <v>15401</v>
      </c>
      <c r="L215" s="18">
        <v>15497</v>
      </c>
      <c r="M215" s="18">
        <v>11325</v>
      </c>
      <c r="N215" s="18">
        <v>12071</v>
      </c>
      <c r="W215" s="64"/>
    </row>
    <row r="216" spans="2:23" s="5" customFormat="1" ht="18" x14ac:dyDescent="0.35">
      <c r="B216" s="5" t="s">
        <v>311</v>
      </c>
      <c r="F216"/>
      <c r="G216" s="20">
        <f t="shared" ref="G216:N216" si="31">G215+G214</f>
        <v>13999</v>
      </c>
      <c r="H216" s="20">
        <f t="shared" si="31"/>
        <v>10104</v>
      </c>
      <c r="I216" s="20">
        <f t="shared" si="31"/>
        <v>12918</v>
      </c>
      <c r="J216" s="20">
        <f t="shared" si="31"/>
        <v>15401</v>
      </c>
      <c r="K216" s="20">
        <f t="shared" si="31"/>
        <v>15497</v>
      </c>
      <c r="L216" s="20">
        <f t="shared" si="31"/>
        <v>11325</v>
      </c>
      <c r="M216" s="20">
        <f t="shared" si="31"/>
        <v>12071</v>
      </c>
      <c r="N216" s="20">
        <f t="shared" si="31"/>
        <v>12336</v>
      </c>
      <c r="W216" s="64"/>
    </row>
    <row r="217" spans="2:23" s="27" customFormat="1" x14ac:dyDescent="0.3">
      <c r="B217" s="27" t="s">
        <v>355</v>
      </c>
      <c r="J217" s="28"/>
      <c r="N217" s="28"/>
    </row>
    <row r="332" spans="10:14" x14ac:dyDescent="0.3">
      <c r="J332"/>
      <c r="N332"/>
    </row>
  </sheetData>
  <hyperlinks>
    <hyperlink ref="A5" location="Model!A9" display="TOP" xr:uid="{032EB932-380D-4084-BE2F-10E741D432B9}"/>
    <hyperlink ref="A2" location="Model!A98" display="IS" xr:uid="{16F26B7E-209E-4690-B4EE-8503A8AF59BA}"/>
    <hyperlink ref="A3" location="Model!A155" display="BS" xr:uid="{4BF71D60-71AD-4B21-9D3C-98866D9CB93D}"/>
    <hyperlink ref="A4" location="Model!A197" display="CF" xr:uid="{C282AAD7-45FB-4483-B897-A7298D911D99}"/>
  </hyperlink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54B3481-32E3-42D2-9CC5-F20805F7F43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'Model (2)'!X19:AC19</xm:f>
              <xm:sqref>W19</xm:sqref>
            </x14:sparkline>
            <x14:sparkline>
              <xm:f>'Model (2)'!X20:AC20</xm:f>
              <xm:sqref>W20</xm:sqref>
            </x14:sparkline>
            <x14:sparkline>
              <xm:f>'Model (2)'!X21:AC21</xm:f>
              <xm:sqref>W21</xm:sqref>
            </x14:sparkline>
            <x14:sparkline>
              <xm:f>'Model (2)'!X22:AC22</xm:f>
              <xm:sqref>W22</xm:sqref>
            </x14:sparkline>
            <x14:sparkline>
              <xm:f>'Model (2)'!X23:AC23</xm:f>
              <xm:sqref>W23</xm:sqref>
            </x14:sparkline>
            <x14:sparkline>
              <xm:f>'Model (2)'!X24:AC24</xm:f>
              <xm:sqref>W24</xm:sqref>
            </x14:sparkline>
            <x14:sparkline>
              <xm:f>'Model (2)'!X25:AC25</xm:f>
              <xm:sqref>W25</xm:sqref>
            </x14:sparkline>
            <x14:sparkline>
              <xm:f>'Model (2)'!X26:AC26</xm:f>
              <xm:sqref>W26</xm:sqref>
            </x14:sparkline>
            <x14:sparkline>
              <xm:f>'Model (2)'!X27:AC27</xm:f>
              <xm:sqref>W27</xm:sqref>
            </x14:sparkline>
            <x14:sparkline>
              <xm:f>'Model (2)'!X28:AC28</xm:f>
              <xm:sqref>W28</xm:sqref>
            </x14:sparkline>
            <x14:sparkline>
              <xm:f>'Model (2)'!X29:AC29</xm:f>
              <xm:sqref>W29</xm:sqref>
            </x14:sparkline>
            <x14:sparkline>
              <xm:f>'Model (2)'!X30:AC30</xm:f>
              <xm:sqref>W30</xm:sqref>
            </x14:sparkline>
            <x14:sparkline>
              <xm:f>'Model (2)'!X31:AC31</xm:f>
              <xm:sqref>W31</xm:sqref>
            </x14:sparkline>
            <x14:sparkline>
              <xm:f>'Model (2)'!X32:AC32</xm:f>
              <xm:sqref>W32</xm:sqref>
            </x14:sparkline>
            <x14:sparkline>
              <xm:f>'Model (2)'!X33:AC33</xm:f>
              <xm:sqref>W33</xm:sqref>
            </x14:sparkline>
            <x14:sparkline>
              <xm:f>'Model (2)'!X34:AC34</xm:f>
              <xm:sqref>W34</xm:sqref>
            </x14:sparkline>
            <x14:sparkline>
              <xm:f>'Model (2)'!X35:AC35</xm:f>
              <xm:sqref>W35</xm:sqref>
            </x14:sparkline>
            <x14:sparkline>
              <xm:f>'Model (2)'!X36:AC36</xm:f>
              <xm:sqref>W36</xm:sqref>
            </x14:sparkline>
            <x14:sparkline>
              <xm:f>'Model (2)'!X37:AC37</xm:f>
              <xm:sqref>W37</xm:sqref>
            </x14:sparkline>
            <x14:sparkline>
              <xm:f>'Model (2)'!X38:AC38</xm:f>
              <xm:sqref>W38</xm:sqref>
            </x14:sparkline>
            <x14:sparkline>
              <xm:f>'Model (2)'!X39:AC39</xm:f>
              <xm:sqref>W39</xm:sqref>
            </x14:sparkline>
            <x14:sparkline>
              <xm:f>'Model (2)'!X40:AC40</xm:f>
              <xm:sqref>W40</xm:sqref>
            </x14:sparkline>
            <x14:sparkline>
              <xm:f>'Model (2)'!X41:AC41</xm:f>
              <xm:sqref>W41</xm:sqref>
            </x14:sparkline>
            <x14:sparkline>
              <xm:f>'Model (2)'!X42:AC42</xm:f>
              <xm:sqref>W42</xm:sqref>
            </x14:sparkline>
            <x14:sparkline>
              <xm:f>'Model (2)'!X43:AC43</xm:f>
              <xm:sqref>W43</xm:sqref>
            </x14:sparkline>
            <x14:sparkline>
              <xm:f>'Model (2)'!X44:AC44</xm:f>
              <xm:sqref>W44</xm:sqref>
            </x14:sparkline>
            <x14:sparkline>
              <xm:f>'Model (2)'!X45:AC45</xm:f>
              <xm:sqref>W45</xm:sqref>
            </x14:sparkline>
            <x14:sparkline>
              <xm:f>'Model (2)'!X46:AC46</xm:f>
              <xm:sqref>W46</xm:sqref>
            </x14:sparkline>
            <x14:sparkline>
              <xm:f>'Model (2)'!X47:AC47</xm:f>
              <xm:sqref>W47</xm:sqref>
            </x14:sparkline>
            <x14:sparkline>
              <xm:f>'Model (2)'!X48:AC48</xm:f>
              <xm:sqref>W48</xm:sqref>
            </x14:sparkline>
            <x14:sparkline>
              <xm:f>'Model (2)'!X49:AC49</xm:f>
              <xm:sqref>W49</xm:sqref>
            </x14:sparkline>
            <x14:sparkline>
              <xm:f>'Model (2)'!X50:AC50</xm:f>
              <xm:sqref>W50</xm:sqref>
            </x14:sparkline>
            <x14:sparkline>
              <xm:f>'Model (2)'!X51:AC51</xm:f>
              <xm:sqref>W51</xm:sqref>
            </x14:sparkline>
            <x14:sparkline>
              <xm:f>'Model (2)'!X52:AC52</xm:f>
              <xm:sqref>W52</xm:sqref>
            </x14:sparkline>
            <x14:sparkline>
              <xm:f>'Model (2)'!X53:AC53</xm:f>
              <xm:sqref>W53</xm:sqref>
            </x14:sparkline>
            <x14:sparkline>
              <xm:f>'Model (2)'!X54:AC54</xm:f>
              <xm:sqref>W54</xm:sqref>
            </x14:sparkline>
            <x14:sparkline>
              <xm:f>'Model (2)'!X55:AC55</xm:f>
              <xm:sqref>W55</xm:sqref>
            </x14:sparkline>
            <x14:sparkline>
              <xm:f>'Model (2)'!X56:AC56</xm:f>
              <xm:sqref>W56</xm:sqref>
            </x14:sparkline>
            <x14:sparkline>
              <xm:f>'Model (2)'!X57:AC57</xm:f>
              <xm:sqref>W57</xm:sqref>
            </x14:sparkline>
            <x14:sparkline>
              <xm:f>'Model (2)'!X58:AC58</xm:f>
              <xm:sqref>W58</xm:sqref>
            </x14:sparkline>
            <x14:sparkline>
              <xm:f>'Model (2)'!X59:AC59</xm:f>
              <xm:sqref>W59</xm:sqref>
            </x14:sparkline>
            <x14:sparkline>
              <xm:f>'Model (2)'!X60:AC60</xm:f>
              <xm:sqref>W60</xm:sqref>
            </x14:sparkline>
            <x14:sparkline>
              <xm:f>'Model (2)'!X61:AC61</xm:f>
              <xm:sqref>W61</xm:sqref>
            </x14:sparkline>
            <x14:sparkline>
              <xm:f>'Model (2)'!X62:AC62</xm:f>
              <xm:sqref>W62</xm:sqref>
            </x14:sparkline>
            <x14:sparkline>
              <xm:f>'Model (2)'!X63:AC63</xm:f>
              <xm:sqref>W63</xm:sqref>
            </x14:sparkline>
            <x14:sparkline>
              <xm:f>'Model (2)'!X64:AC64</xm:f>
              <xm:sqref>W64</xm:sqref>
            </x14:sparkline>
            <x14:sparkline>
              <xm:f>'Model (2)'!X65:AC65</xm:f>
              <xm:sqref>W65</xm:sqref>
            </x14:sparkline>
            <x14:sparkline>
              <xm:f>'Model (2)'!X66:AC66</xm:f>
              <xm:sqref>W66</xm:sqref>
            </x14:sparkline>
            <x14:sparkline>
              <xm:f>'Model (2)'!X67:AC67</xm:f>
              <xm:sqref>W67</xm:sqref>
            </x14:sparkline>
            <x14:sparkline>
              <xm:f>'Model (2)'!X68:AC68</xm:f>
              <xm:sqref>W68</xm:sqref>
            </x14:sparkline>
            <x14:sparkline>
              <xm:f>'Model (2)'!X69:AC69</xm:f>
              <xm:sqref>W69</xm:sqref>
            </x14:sparkline>
            <x14:sparkline>
              <xm:f>'Model (2)'!X70:AC70</xm:f>
              <xm:sqref>W70</xm:sqref>
            </x14:sparkline>
            <x14:sparkline>
              <xm:f>'Model (2)'!X71:AC71</xm:f>
              <xm:sqref>W71</xm:sqref>
            </x14:sparkline>
            <x14:sparkline>
              <xm:f>'Model (2)'!X72:AC72</xm:f>
              <xm:sqref>W72</xm:sqref>
            </x14:sparkline>
            <x14:sparkline>
              <xm:f>'Model (2)'!X73:AC73</xm:f>
              <xm:sqref>W73</xm:sqref>
            </x14:sparkline>
            <x14:sparkline>
              <xm:f>'Model (2)'!X74:AC74</xm:f>
              <xm:sqref>W74</xm:sqref>
            </x14:sparkline>
            <x14:sparkline>
              <xm:f>'Model (2)'!X75:AC75</xm:f>
              <xm:sqref>W75</xm:sqref>
            </x14:sparkline>
            <x14:sparkline>
              <xm:f>'Model (2)'!X76:AC76</xm:f>
              <xm:sqref>W76</xm:sqref>
            </x14:sparkline>
            <x14:sparkline>
              <xm:f>'Model (2)'!X77:AC77</xm:f>
              <xm:sqref>W77</xm:sqref>
            </x14:sparkline>
            <x14:sparkline>
              <xm:f>'Model (2)'!X78:AC78</xm:f>
              <xm:sqref>W78</xm:sqref>
            </x14:sparkline>
            <x14:sparkline>
              <xm:f>'Model (2)'!X79:AC79</xm:f>
              <xm:sqref>W79</xm:sqref>
            </x14:sparkline>
            <x14:sparkline>
              <xm:f>'Model (2)'!X80:AC80</xm:f>
              <xm:sqref>W80</xm:sqref>
            </x14:sparkline>
            <x14:sparkline>
              <xm:f>'Model (2)'!X81:AC81</xm:f>
              <xm:sqref>W81</xm:sqref>
            </x14:sparkline>
            <x14:sparkline>
              <xm:f>'Model (2)'!X82:AC82</xm:f>
              <xm:sqref>W82</xm:sqref>
            </x14:sparkline>
            <x14:sparkline>
              <xm:f>'Model (2)'!X83:AC83</xm:f>
              <xm:sqref>W83</xm:sqref>
            </x14:sparkline>
            <x14:sparkline>
              <xm:f>'Model (2)'!X84:AC84</xm:f>
              <xm:sqref>W84</xm:sqref>
            </x14:sparkline>
            <x14:sparkline>
              <xm:f>'Model (2)'!X85:AC85</xm:f>
              <xm:sqref>W85</xm:sqref>
            </x14:sparkline>
            <x14:sparkline>
              <xm:f>'Model (2)'!X86:AC86</xm:f>
              <xm:sqref>W86</xm:sqref>
            </x14:sparkline>
            <x14:sparkline>
              <xm:f>'Model (2)'!X87:AC87</xm:f>
              <xm:sqref>W87</xm:sqref>
            </x14:sparkline>
            <x14:sparkline>
              <xm:f>'Model (2)'!X88:AC88</xm:f>
              <xm:sqref>W88</xm:sqref>
            </x14:sparkline>
            <x14:sparkline>
              <xm:f>'Model (2)'!X89:AC89</xm:f>
              <xm:sqref>W89</xm:sqref>
            </x14:sparkline>
            <x14:sparkline>
              <xm:f>'Model (2)'!X90:AC90</xm:f>
              <xm:sqref>W90</xm:sqref>
            </x14:sparkline>
            <x14:sparkline>
              <xm:f>'Model (2)'!X91:AC91</xm:f>
              <xm:sqref>W91</xm:sqref>
            </x14:sparkline>
            <x14:sparkline>
              <xm:f>'Model (2)'!X92:AC92</xm:f>
              <xm:sqref>W92</xm:sqref>
            </x14:sparkline>
            <x14:sparkline>
              <xm:f>'Model (2)'!X93:AC93</xm:f>
              <xm:sqref>W93</xm:sqref>
            </x14:sparkline>
            <x14:sparkline>
              <xm:f>'Model (2)'!X94:AC94</xm:f>
              <xm:sqref>W94</xm:sqref>
            </x14:sparkline>
            <x14:sparkline>
              <xm:f>'Model (2)'!X95:AC95</xm:f>
              <xm:sqref>W95</xm:sqref>
            </x14:sparkline>
            <x14:sparkline>
              <xm:f>'Model (2)'!X96:AC96</xm:f>
              <xm:sqref>W96</xm:sqref>
            </x14:sparkline>
            <x14:sparkline>
              <xm:f>'Model (2)'!X97:AC97</xm:f>
              <xm:sqref>W97</xm:sqref>
            </x14:sparkline>
            <x14:sparkline>
              <xm:f>'Model (2)'!X98:AC98</xm:f>
              <xm:sqref>W98</xm:sqref>
            </x14:sparkline>
            <x14:sparkline>
              <xm:f>'Model (2)'!X99:AC99</xm:f>
              <xm:sqref>W99</xm:sqref>
            </x14:sparkline>
            <x14:sparkline>
              <xm:f>'Model (2)'!X100:AC100</xm:f>
              <xm:sqref>W100</xm:sqref>
            </x14:sparkline>
            <x14:sparkline>
              <xm:f>'Model (2)'!X101:AC101</xm:f>
              <xm:sqref>W101</xm:sqref>
            </x14:sparkline>
            <x14:sparkline>
              <xm:f>'Model (2)'!X102:AC102</xm:f>
              <xm:sqref>W102</xm:sqref>
            </x14:sparkline>
            <x14:sparkline>
              <xm:f>'Model (2)'!X103:AC103</xm:f>
              <xm:sqref>W103</xm:sqref>
            </x14:sparkline>
            <x14:sparkline>
              <xm:f>'Model (2)'!X104:AC104</xm:f>
              <xm:sqref>W104</xm:sqref>
            </x14:sparkline>
            <x14:sparkline>
              <xm:f>'Model (2)'!X105:AC105</xm:f>
              <xm:sqref>W105</xm:sqref>
            </x14:sparkline>
            <x14:sparkline>
              <xm:f>'Model (2)'!X106:AC106</xm:f>
              <xm:sqref>W106</xm:sqref>
            </x14:sparkline>
            <x14:sparkline>
              <xm:f>'Model (2)'!X107:AC107</xm:f>
              <xm:sqref>W107</xm:sqref>
            </x14:sparkline>
            <x14:sparkline>
              <xm:f>'Model (2)'!X108:AC108</xm:f>
              <xm:sqref>W108</xm:sqref>
            </x14:sparkline>
            <x14:sparkline>
              <xm:f>'Model (2)'!X109:AC109</xm:f>
              <xm:sqref>W109</xm:sqref>
            </x14:sparkline>
            <x14:sparkline>
              <xm:f>'Model (2)'!X110:AC110</xm:f>
              <xm:sqref>W110</xm:sqref>
            </x14:sparkline>
            <x14:sparkline>
              <xm:f>'Model (2)'!X111:AC111</xm:f>
              <xm:sqref>W111</xm:sqref>
            </x14:sparkline>
            <x14:sparkline>
              <xm:f>'Model (2)'!X112:AC112</xm:f>
              <xm:sqref>W112</xm:sqref>
            </x14:sparkline>
            <x14:sparkline>
              <xm:f>'Model (2)'!X113:AC113</xm:f>
              <xm:sqref>W113</xm:sqref>
            </x14:sparkline>
            <x14:sparkline>
              <xm:f>'Model (2)'!X114:AC114</xm:f>
              <xm:sqref>W114</xm:sqref>
            </x14:sparkline>
            <x14:sparkline>
              <xm:f>'Model (2)'!X115:AC115</xm:f>
              <xm:sqref>W115</xm:sqref>
            </x14:sparkline>
            <x14:sparkline>
              <xm:f>'Model (2)'!X116:AC116</xm:f>
              <xm:sqref>W116</xm:sqref>
            </x14:sparkline>
            <x14:sparkline>
              <xm:f>'Model (2)'!X117:AC117</xm:f>
              <xm:sqref>W117</xm:sqref>
            </x14:sparkline>
            <x14:sparkline>
              <xm:f>'Model (2)'!X118:AC118</xm:f>
              <xm:sqref>W118</xm:sqref>
            </x14:sparkline>
            <x14:sparkline>
              <xm:f>'Model (2)'!X119:AC119</xm:f>
              <xm:sqref>W119</xm:sqref>
            </x14:sparkline>
            <x14:sparkline>
              <xm:f>'Model (2)'!X120:AC120</xm:f>
              <xm:sqref>W120</xm:sqref>
            </x14:sparkline>
            <x14:sparkline>
              <xm:f>'Model (2)'!X121:AC121</xm:f>
              <xm:sqref>W121</xm:sqref>
            </x14:sparkline>
            <x14:sparkline>
              <xm:f>'Model (2)'!X122:AC122</xm:f>
              <xm:sqref>W122</xm:sqref>
            </x14:sparkline>
            <x14:sparkline>
              <xm:f>'Model (2)'!X123:AC123</xm:f>
              <xm:sqref>W123</xm:sqref>
            </x14:sparkline>
            <x14:sparkline>
              <xm:f>'Model (2)'!X124:AC124</xm:f>
              <xm:sqref>W124</xm:sqref>
            </x14:sparkline>
            <x14:sparkline>
              <xm:f>'Model (2)'!X125:AC125</xm:f>
              <xm:sqref>W125</xm:sqref>
            </x14:sparkline>
            <x14:sparkline>
              <xm:f>'Model (2)'!X126:AC126</xm:f>
              <xm:sqref>W126</xm:sqref>
            </x14:sparkline>
            <x14:sparkline>
              <xm:f>'Model (2)'!X127:AC127</xm:f>
              <xm:sqref>W127</xm:sqref>
            </x14:sparkline>
            <x14:sparkline>
              <xm:f>'Model (2)'!X128:AC128</xm:f>
              <xm:sqref>W128</xm:sqref>
            </x14:sparkline>
            <x14:sparkline>
              <xm:f>'Model (2)'!X129:AC129</xm:f>
              <xm:sqref>W129</xm:sqref>
            </x14:sparkline>
            <x14:sparkline>
              <xm:f>'Model (2)'!X130:AC130</xm:f>
              <xm:sqref>W130</xm:sqref>
            </x14:sparkline>
            <x14:sparkline>
              <xm:f>'Model (2)'!X131:AC131</xm:f>
              <xm:sqref>W131</xm:sqref>
            </x14:sparkline>
            <x14:sparkline>
              <xm:f>'Model (2)'!X132:AC132</xm:f>
              <xm:sqref>W132</xm:sqref>
            </x14:sparkline>
            <x14:sparkline>
              <xm:f>'Model (2)'!X133:AC133</xm:f>
              <xm:sqref>W133</xm:sqref>
            </x14:sparkline>
            <x14:sparkline>
              <xm:f>'Model (2)'!X134:AC134</xm:f>
              <xm:sqref>W134</xm:sqref>
            </x14:sparkline>
            <x14:sparkline>
              <xm:f>'Model (2)'!X135:AC135</xm:f>
              <xm:sqref>W135</xm:sqref>
            </x14:sparkline>
            <x14:sparkline>
              <xm:f>'Model (2)'!X136:AC136</xm:f>
              <xm:sqref>W136</xm:sqref>
            </x14:sparkline>
            <x14:sparkline>
              <xm:f>'Model (2)'!X137:AC137</xm:f>
              <xm:sqref>W137</xm:sqref>
            </x14:sparkline>
            <x14:sparkline>
              <xm:f>'Model (2)'!X138:AC138</xm:f>
              <xm:sqref>W138</xm:sqref>
            </x14:sparkline>
            <x14:sparkline>
              <xm:f>'Model (2)'!X139:AC139</xm:f>
              <xm:sqref>W139</xm:sqref>
            </x14:sparkline>
            <x14:sparkline>
              <xm:f>'Model (2)'!X140:AC140</xm:f>
              <xm:sqref>W140</xm:sqref>
            </x14:sparkline>
            <x14:sparkline>
              <xm:f>'Model (2)'!X141:AC141</xm:f>
              <xm:sqref>W141</xm:sqref>
            </x14:sparkline>
            <x14:sparkline>
              <xm:f>'Model (2)'!X142:AC142</xm:f>
              <xm:sqref>W142</xm:sqref>
            </x14:sparkline>
            <x14:sparkline>
              <xm:f>'Model (2)'!X143:AC143</xm:f>
              <xm:sqref>W143</xm:sqref>
            </x14:sparkline>
            <x14:sparkline>
              <xm:f>'Model (2)'!X144:AC144</xm:f>
              <xm:sqref>W144</xm:sqref>
            </x14:sparkline>
            <x14:sparkline>
              <xm:f>'Model (2)'!X145:AC145</xm:f>
              <xm:sqref>W145</xm:sqref>
            </x14:sparkline>
            <x14:sparkline>
              <xm:f>'Model (2)'!X146:AC146</xm:f>
              <xm:sqref>W146</xm:sqref>
            </x14:sparkline>
            <x14:sparkline>
              <xm:f>'Model (2)'!X147:AC147</xm:f>
              <xm:sqref>W147</xm:sqref>
            </x14:sparkline>
            <x14:sparkline>
              <xm:f>'Model (2)'!X148:AC148</xm:f>
              <xm:sqref>W148</xm:sqref>
            </x14:sparkline>
            <x14:sparkline>
              <xm:f>'Model (2)'!X149:AC149</xm:f>
              <xm:sqref>W149</xm:sqref>
            </x14:sparkline>
            <x14:sparkline>
              <xm:f>'Model (2)'!X150:AC150</xm:f>
              <xm:sqref>W150</xm:sqref>
            </x14:sparkline>
            <x14:sparkline>
              <xm:f>'Model (2)'!X151:AC151</xm:f>
              <xm:sqref>W151</xm:sqref>
            </x14:sparkline>
            <x14:sparkline>
              <xm:f>'Model (2)'!X152:AC152</xm:f>
              <xm:sqref>W152</xm:sqref>
            </x14:sparkline>
            <x14:sparkline>
              <xm:f>'Model (2)'!X153:AC153</xm:f>
              <xm:sqref>W153</xm:sqref>
            </x14:sparkline>
            <x14:sparkline>
              <xm:f>'Model (2)'!X154:AC154</xm:f>
              <xm:sqref>W154</xm:sqref>
            </x14:sparkline>
            <x14:sparkline>
              <xm:f>'Model (2)'!X155:AC155</xm:f>
              <xm:sqref>W155</xm:sqref>
            </x14:sparkline>
            <x14:sparkline>
              <xm:f>'Model (2)'!X156:AC156</xm:f>
              <xm:sqref>W156</xm:sqref>
            </x14:sparkline>
            <x14:sparkline>
              <xm:f>'Model (2)'!X157:AC157</xm:f>
              <xm:sqref>W157</xm:sqref>
            </x14:sparkline>
            <x14:sparkline>
              <xm:f>'Model (2)'!X158:AC158</xm:f>
              <xm:sqref>W158</xm:sqref>
            </x14:sparkline>
            <x14:sparkline>
              <xm:f>'Model (2)'!X159:AC159</xm:f>
              <xm:sqref>W159</xm:sqref>
            </x14:sparkline>
            <x14:sparkline>
              <xm:f>'Model (2)'!X160:AC160</xm:f>
              <xm:sqref>W160</xm:sqref>
            </x14:sparkline>
            <x14:sparkline>
              <xm:f>'Model (2)'!X161:AC161</xm:f>
              <xm:sqref>W161</xm:sqref>
            </x14:sparkline>
            <x14:sparkline>
              <xm:f>'Model (2)'!X162:AC162</xm:f>
              <xm:sqref>W162</xm:sqref>
            </x14:sparkline>
            <x14:sparkline>
              <xm:f>'Model (2)'!X163:AC163</xm:f>
              <xm:sqref>W163</xm:sqref>
            </x14:sparkline>
            <x14:sparkline>
              <xm:f>'Model (2)'!X164:AC164</xm:f>
              <xm:sqref>W164</xm:sqref>
            </x14:sparkline>
            <x14:sparkline>
              <xm:f>'Model (2)'!X165:AC165</xm:f>
              <xm:sqref>W165</xm:sqref>
            </x14:sparkline>
            <x14:sparkline>
              <xm:f>'Model (2)'!X166:AC166</xm:f>
              <xm:sqref>W166</xm:sqref>
            </x14:sparkline>
            <x14:sparkline>
              <xm:f>'Model (2)'!X167:AC167</xm:f>
              <xm:sqref>W167</xm:sqref>
            </x14:sparkline>
            <x14:sparkline>
              <xm:f>'Model (2)'!X168:AC168</xm:f>
              <xm:sqref>W168</xm:sqref>
            </x14:sparkline>
            <x14:sparkline>
              <xm:f>'Model (2)'!X169:AC169</xm:f>
              <xm:sqref>W169</xm:sqref>
            </x14:sparkline>
            <x14:sparkline>
              <xm:f>'Model (2)'!X170:AC170</xm:f>
              <xm:sqref>W170</xm:sqref>
            </x14:sparkline>
            <x14:sparkline>
              <xm:f>'Model (2)'!X171:AC171</xm:f>
              <xm:sqref>W171</xm:sqref>
            </x14:sparkline>
            <x14:sparkline>
              <xm:f>'Model (2)'!X172:AC172</xm:f>
              <xm:sqref>W172</xm:sqref>
            </x14:sparkline>
            <x14:sparkline>
              <xm:f>'Model (2)'!X173:AC173</xm:f>
              <xm:sqref>W173</xm:sqref>
            </x14:sparkline>
            <x14:sparkline>
              <xm:f>'Model (2)'!X174:AC174</xm:f>
              <xm:sqref>W174</xm:sqref>
            </x14:sparkline>
            <x14:sparkline>
              <xm:f>'Model (2)'!X175:AC175</xm:f>
              <xm:sqref>W175</xm:sqref>
            </x14:sparkline>
            <x14:sparkline>
              <xm:f>'Model (2)'!X176:AC176</xm:f>
              <xm:sqref>W176</xm:sqref>
            </x14:sparkline>
            <x14:sparkline>
              <xm:f>'Model (2)'!X177:AC177</xm:f>
              <xm:sqref>W177</xm:sqref>
            </x14:sparkline>
            <x14:sparkline>
              <xm:f>'Model (2)'!X178:AC178</xm:f>
              <xm:sqref>W178</xm:sqref>
            </x14:sparkline>
            <x14:sparkline>
              <xm:f>'Model (2)'!X179:AC179</xm:f>
              <xm:sqref>W179</xm:sqref>
            </x14:sparkline>
            <x14:sparkline>
              <xm:f>'Model (2)'!X180:AC180</xm:f>
              <xm:sqref>W180</xm:sqref>
            </x14:sparkline>
            <x14:sparkline>
              <xm:f>'Model (2)'!X181:AC181</xm:f>
              <xm:sqref>W181</xm:sqref>
            </x14:sparkline>
            <x14:sparkline>
              <xm:f>'Model (2)'!X182:AC182</xm:f>
              <xm:sqref>W182</xm:sqref>
            </x14:sparkline>
            <x14:sparkline>
              <xm:f>'Model (2)'!X183:AC183</xm:f>
              <xm:sqref>W183</xm:sqref>
            </x14:sparkline>
            <x14:sparkline>
              <xm:f>'Model (2)'!X184:AC184</xm:f>
              <xm:sqref>W184</xm:sqref>
            </x14:sparkline>
            <x14:sparkline>
              <xm:f>'Model (2)'!X185:AC185</xm:f>
              <xm:sqref>W185</xm:sqref>
            </x14:sparkline>
            <x14:sparkline>
              <xm:f>'Model (2)'!X186:AC186</xm:f>
              <xm:sqref>W186</xm:sqref>
            </x14:sparkline>
            <x14:sparkline>
              <xm:f>'Model (2)'!X187:AC187</xm:f>
              <xm:sqref>W187</xm:sqref>
            </x14:sparkline>
            <x14:sparkline>
              <xm:f>'Model (2)'!X188:AC188</xm:f>
              <xm:sqref>W188</xm:sqref>
            </x14:sparkline>
            <x14:sparkline>
              <xm:f>'Model (2)'!X189:AC189</xm:f>
              <xm:sqref>W189</xm:sqref>
            </x14:sparkline>
            <x14:sparkline>
              <xm:f>'Model (2)'!X190:AC190</xm:f>
              <xm:sqref>W190</xm:sqref>
            </x14:sparkline>
            <x14:sparkline>
              <xm:f>'Model (2)'!X191:AC191</xm:f>
              <xm:sqref>W191</xm:sqref>
            </x14:sparkline>
            <x14:sparkline>
              <xm:f>'Model (2)'!X192:AC192</xm:f>
              <xm:sqref>W192</xm:sqref>
            </x14:sparkline>
            <x14:sparkline>
              <xm:f>'Model (2)'!X193:AC193</xm:f>
              <xm:sqref>W193</xm:sqref>
            </x14:sparkline>
            <x14:sparkline>
              <xm:f>'Model (2)'!X194:AC194</xm:f>
              <xm:sqref>W194</xm:sqref>
            </x14:sparkline>
            <x14:sparkline>
              <xm:f>'Model (2)'!X195:AC195</xm:f>
              <xm:sqref>W195</xm:sqref>
            </x14:sparkline>
            <x14:sparkline>
              <xm:f>'Model (2)'!X196:AC196</xm:f>
              <xm:sqref>W196</xm:sqref>
            </x14:sparkline>
            <x14:sparkline>
              <xm:f>'Model (2)'!X197:AC197</xm:f>
              <xm:sqref>W197</xm:sqref>
            </x14:sparkline>
            <x14:sparkline>
              <xm:f>'Model (2)'!X198:AC198</xm:f>
              <xm:sqref>W198</xm:sqref>
            </x14:sparkline>
            <x14:sparkline>
              <xm:f>'Model (2)'!X199:AC199</xm:f>
              <xm:sqref>W199</xm:sqref>
            </x14:sparkline>
            <x14:sparkline>
              <xm:f>'Model (2)'!X200:AC200</xm:f>
              <xm:sqref>W200</xm:sqref>
            </x14:sparkline>
            <x14:sparkline>
              <xm:f>'Model (2)'!X201:AC201</xm:f>
              <xm:sqref>W201</xm:sqref>
            </x14:sparkline>
            <x14:sparkline>
              <xm:f>'Model (2)'!X202:AC202</xm:f>
              <xm:sqref>W202</xm:sqref>
            </x14:sparkline>
            <x14:sparkline>
              <xm:f>'Model (2)'!X203:AC203</xm:f>
              <xm:sqref>W203</xm:sqref>
            </x14:sparkline>
            <x14:sparkline>
              <xm:f>'Model (2)'!X204:AC204</xm:f>
              <xm:sqref>W204</xm:sqref>
            </x14:sparkline>
            <x14:sparkline>
              <xm:f>'Model (2)'!X205:AC205</xm:f>
              <xm:sqref>W205</xm:sqref>
            </x14:sparkline>
            <x14:sparkline>
              <xm:f>'Model (2)'!X206:AC206</xm:f>
              <xm:sqref>W206</xm:sqref>
            </x14:sparkline>
            <x14:sparkline>
              <xm:f>'Model (2)'!X207:AC207</xm:f>
              <xm:sqref>W207</xm:sqref>
            </x14:sparkline>
            <x14:sparkline>
              <xm:f>'Model (2)'!X208:AC208</xm:f>
              <xm:sqref>W208</xm:sqref>
            </x14:sparkline>
            <x14:sparkline>
              <xm:f>'Model (2)'!X209:AC209</xm:f>
              <xm:sqref>W209</xm:sqref>
            </x14:sparkline>
            <x14:sparkline>
              <xm:f>'Model (2)'!X210:AC210</xm:f>
              <xm:sqref>W210</xm:sqref>
            </x14:sparkline>
            <x14:sparkline>
              <xm:f>'Model (2)'!X211:AC211</xm:f>
              <xm:sqref>W211</xm:sqref>
            </x14:sparkline>
            <x14:sparkline>
              <xm:f>'Model (2)'!X212:AC212</xm:f>
              <xm:sqref>W212</xm:sqref>
            </x14:sparkline>
            <x14:sparkline>
              <xm:f>'Model (2)'!X213:AC213</xm:f>
              <xm:sqref>W213</xm:sqref>
            </x14:sparkline>
            <x14:sparkline>
              <xm:f>'Model (2)'!X214:AC214</xm:f>
              <xm:sqref>W214</xm:sqref>
            </x14:sparkline>
            <x14:sparkline>
              <xm:f>'Model (2)'!X215:AC215</xm:f>
              <xm:sqref>W215</xm:sqref>
            </x14:sparkline>
            <x14:sparkline>
              <xm:f>'Model (2)'!X216:AC216</xm:f>
              <xm:sqref>W216</xm:sqref>
            </x14:sparkline>
          </x14:sparklines>
        </x14:sparklineGroup>
        <x14:sparklineGroup displayEmptyCellsAs="gap" xr2:uid="{1DCAB107-1DB7-43BC-B9FE-2BB51A9649A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'Model (2)'!G101:N101</xm:f>
              <xm:sqref>F101</xm:sqref>
            </x14:sparkline>
            <x14:sparkline>
              <xm:f>'Model (2)'!G102:N102</xm:f>
              <xm:sqref>F102</xm:sqref>
            </x14:sparkline>
            <x14:sparkline>
              <xm:f>'Model (2)'!G103:N103</xm:f>
              <xm:sqref>F103</xm:sqref>
            </x14:sparkline>
            <x14:sparkline>
              <xm:f>'Model (2)'!G104:N104</xm:f>
              <xm:sqref>F104</xm:sqref>
            </x14:sparkline>
            <x14:sparkline>
              <xm:f>'Model (2)'!G105:N105</xm:f>
              <xm:sqref>F105</xm:sqref>
            </x14:sparkline>
            <x14:sparkline>
              <xm:f>'Model (2)'!G106:N106</xm:f>
              <xm:sqref>F106</xm:sqref>
            </x14:sparkline>
            <x14:sparkline>
              <xm:f>'Model (2)'!G107:N107</xm:f>
              <xm:sqref>F107</xm:sqref>
            </x14:sparkline>
            <x14:sparkline>
              <xm:f>'Model (2)'!G108:N108</xm:f>
              <xm:sqref>F108</xm:sqref>
            </x14:sparkline>
            <x14:sparkline>
              <xm:f>'Model (2)'!G109:N109</xm:f>
              <xm:sqref>F109</xm:sqref>
            </x14:sparkline>
            <x14:sparkline>
              <xm:f>'Model (2)'!G110:N110</xm:f>
              <xm:sqref>F110</xm:sqref>
            </x14:sparkline>
            <x14:sparkline>
              <xm:f>'Model (2)'!G111:N111</xm:f>
              <xm:sqref>F111</xm:sqref>
            </x14:sparkline>
            <x14:sparkline>
              <xm:f>'Model (2)'!G112:N112</xm:f>
              <xm:sqref>F112</xm:sqref>
            </x14:sparkline>
            <x14:sparkline>
              <xm:f>'Model (2)'!G113:N113</xm:f>
              <xm:sqref>F113</xm:sqref>
            </x14:sparkline>
            <x14:sparkline>
              <xm:f>'Model (2)'!G114:N114</xm:f>
              <xm:sqref>F114</xm:sqref>
            </x14:sparkline>
            <x14:sparkline>
              <xm:f>'Model (2)'!G115:N115</xm:f>
              <xm:sqref>F115</xm:sqref>
            </x14:sparkline>
            <x14:sparkline>
              <xm:f>'Model (2)'!G116:N116</xm:f>
              <xm:sqref>F116</xm:sqref>
            </x14:sparkline>
            <x14:sparkline>
              <xm:f>'Model (2)'!G117:N117</xm:f>
              <xm:sqref>F117</xm:sqref>
            </x14:sparkline>
            <x14:sparkline>
              <xm:f>'Model (2)'!G118:N118</xm:f>
              <xm:sqref>F118</xm:sqref>
            </x14:sparkline>
            <x14:sparkline>
              <xm:f>'Model (2)'!G119:N119</xm:f>
              <xm:sqref>F119</xm:sqref>
            </x14:sparkline>
            <x14:sparkline>
              <xm:f>'Model (2)'!G120:N120</xm:f>
              <xm:sqref>F120</xm:sqref>
            </x14:sparkline>
            <x14:sparkline>
              <xm:f>'Model (2)'!G121:N121</xm:f>
              <xm:sqref>F121</xm:sqref>
            </x14:sparkline>
            <x14:sparkline>
              <xm:f>'Model (2)'!G122:N122</xm:f>
              <xm:sqref>F122</xm:sqref>
            </x14:sparkline>
            <x14:sparkline>
              <xm:f>'Model (2)'!G123:N123</xm:f>
              <xm:sqref>F123</xm:sqref>
            </x14:sparkline>
            <x14:sparkline>
              <xm:f>'Model (2)'!G124:N124</xm:f>
              <xm:sqref>F124</xm:sqref>
            </x14:sparkline>
            <x14:sparkline>
              <xm:f>'Model (2)'!G125:N125</xm:f>
              <xm:sqref>F125</xm:sqref>
            </x14:sparkline>
            <x14:sparkline>
              <xm:f>'Model (2)'!G126:N126</xm:f>
              <xm:sqref>F126</xm:sqref>
            </x14:sparkline>
            <x14:sparkline>
              <xm:f>'Model (2)'!G127:N127</xm:f>
              <xm:sqref>F127</xm:sqref>
            </x14:sparkline>
            <x14:sparkline>
              <xm:f>'Model (2)'!G128:N128</xm:f>
              <xm:sqref>F128</xm:sqref>
            </x14:sparkline>
            <x14:sparkline>
              <xm:f>'Model (2)'!G129:N129</xm:f>
              <xm:sqref>F129</xm:sqref>
            </x14:sparkline>
            <x14:sparkline>
              <xm:f>'Model (2)'!G79:N79</xm:f>
              <xm:sqref>F79</xm:sqref>
            </x14:sparkline>
            <x14:sparkline>
              <xm:f>'Model (2)'!G80:N80</xm:f>
              <xm:sqref>F80</xm:sqref>
            </x14:sparkline>
            <x14:sparkline>
              <xm:f>'Model (2)'!G81:N81</xm:f>
              <xm:sqref>F81</xm:sqref>
            </x14:sparkline>
            <x14:sparkline>
              <xm:f>'Model (2)'!G82:N82</xm:f>
              <xm:sqref>F82</xm:sqref>
            </x14:sparkline>
            <x14:sparkline>
              <xm:f>'Model (2)'!G83:N83</xm:f>
              <xm:sqref>F83</xm:sqref>
            </x14:sparkline>
            <x14:sparkline>
              <xm:f>'Model (2)'!G84:N84</xm:f>
              <xm:sqref>F84</xm:sqref>
            </x14:sparkline>
            <x14:sparkline>
              <xm:f>'Model (2)'!G85:N85</xm:f>
              <xm:sqref>F85</xm:sqref>
            </x14:sparkline>
            <x14:sparkline>
              <xm:f>'Model (2)'!G86:N86</xm:f>
              <xm:sqref>F86</xm:sqref>
            </x14:sparkline>
            <x14:sparkline>
              <xm:f>'Model (2)'!G87:N87</xm:f>
              <xm:sqref>F87</xm:sqref>
            </x14:sparkline>
            <x14:sparkline>
              <xm:f>'Model (2)'!G89:N89</xm:f>
              <xm:sqref>F88</xm:sqref>
            </x14:sparkline>
            <x14:sparkline>
              <xm:sqref>F89</xm:sqref>
            </x14:sparkline>
            <x14:sparkline>
              <xm:f>'Model (2)'!G130:N130</xm:f>
              <xm:sqref>F130</xm:sqref>
            </x14:sparkline>
            <x14:sparkline>
              <xm:f>'Model (2)'!G131:N131</xm:f>
              <xm:sqref>F131</xm:sqref>
            </x14:sparkline>
            <x14:sparkline>
              <xm:f>'Model (2)'!G132:N132</xm:f>
              <xm:sqref>F132</xm:sqref>
            </x14:sparkline>
            <x14:sparkline>
              <xm:f>'Model (2)'!G133:N133</xm:f>
              <xm:sqref>F133</xm:sqref>
            </x14:sparkline>
            <x14:sparkline>
              <xm:f>'Model (2)'!G134:N134</xm:f>
              <xm:sqref>F134</xm:sqref>
            </x14:sparkline>
            <x14:sparkline>
              <xm:f>'Model (2)'!G135:N135</xm:f>
              <xm:sqref>F135</xm:sqref>
            </x14:sparkline>
            <x14:sparkline>
              <xm:f>'Model (2)'!G136:N136</xm:f>
              <xm:sqref>F136</xm:sqref>
            </x14:sparkline>
            <x14:sparkline>
              <xm:f>'Model (2)'!G137:N137</xm:f>
              <xm:sqref>F137</xm:sqref>
            </x14:sparkline>
            <x14:sparkline>
              <xm:f>'Model (2)'!G138:N138</xm:f>
              <xm:sqref>F138</xm:sqref>
            </x14:sparkline>
            <x14:sparkline>
              <xm:f>'Model (2)'!G139:N139</xm:f>
              <xm:sqref>F139</xm:sqref>
            </x14:sparkline>
            <x14:sparkline>
              <xm:f>'Model (2)'!G140:N140</xm:f>
              <xm:sqref>F140</xm:sqref>
            </x14:sparkline>
            <x14:sparkline>
              <xm:f>'Model (2)'!G141:N141</xm:f>
              <xm:sqref>F141</xm:sqref>
            </x14:sparkline>
            <x14:sparkline>
              <xm:f>'Model (2)'!G142:N142</xm:f>
              <xm:sqref>F142</xm:sqref>
            </x14:sparkline>
            <x14:sparkline>
              <xm:f>'Model (2)'!G143:N143</xm:f>
              <xm:sqref>F143</xm:sqref>
            </x14:sparkline>
            <x14:sparkline>
              <xm:f>'Model (2)'!G144:N144</xm:f>
              <xm:sqref>F144</xm:sqref>
            </x14:sparkline>
            <x14:sparkline>
              <xm:f>'Model (2)'!G145:N145</xm:f>
              <xm:sqref>F145</xm:sqref>
            </x14:sparkline>
            <x14:sparkline>
              <xm:f>'Model (2)'!G146:N146</xm:f>
              <xm:sqref>F146</xm:sqref>
            </x14:sparkline>
            <x14:sparkline>
              <xm:f>'Model (2)'!G147:N147</xm:f>
              <xm:sqref>F147</xm:sqref>
            </x14:sparkline>
            <x14:sparkline>
              <xm:f>'Model (2)'!G148:N148</xm:f>
              <xm:sqref>F148</xm:sqref>
            </x14:sparkline>
            <x14:sparkline>
              <xm:f>'Model (2)'!G149:N149</xm:f>
              <xm:sqref>F149</xm:sqref>
            </x14:sparkline>
            <x14:sparkline>
              <xm:f>'Model (2)'!G150:N150</xm:f>
              <xm:sqref>F150</xm:sqref>
            </x14:sparkline>
            <x14:sparkline>
              <xm:f>'Model (2)'!G151:N151</xm:f>
              <xm:sqref>F151</xm:sqref>
            </x14:sparkline>
            <x14:sparkline>
              <xm:f>'Model (2)'!G152:N152</xm:f>
              <xm:sqref>F152</xm:sqref>
            </x14:sparkline>
            <x14:sparkline>
              <xm:f>'Model (2)'!G153:N153</xm:f>
              <xm:sqref>F153</xm:sqref>
            </x14:sparkline>
            <x14:sparkline>
              <xm:f>'Model (2)'!G154:N154</xm:f>
              <xm:sqref>F154</xm:sqref>
            </x14:sparkline>
            <x14:sparkline>
              <xm:f>'Model (2)'!G155:N155</xm:f>
              <xm:sqref>F155</xm:sqref>
            </x14:sparkline>
            <x14:sparkline>
              <xm:f>'Model (2)'!G156:N156</xm:f>
              <xm:sqref>F156</xm:sqref>
            </x14:sparkline>
            <x14:sparkline>
              <xm:f>'Model (2)'!G157:N157</xm:f>
              <xm:sqref>F157</xm:sqref>
            </x14:sparkline>
            <x14:sparkline>
              <xm:f>'Model (2)'!G158:N158</xm:f>
              <xm:sqref>F158</xm:sqref>
            </x14:sparkline>
            <x14:sparkline>
              <xm:f>'Model (2)'!G159:N159</xm:f>
              <xm:sqref>F159</xm:sqref>
            </x14:sparkline>
            <x14:sparkline>
              <xm:f>'Model (2)'!G160:N160</xm:f>
              <xm:sqref>F160</xm:sqref>
            </x14:sparkline>
            <x14:sparkline>
              <xm:f>'Model (2)'!G161:N161</xm:f>
              <xm:sqref>F161</xm:sqref>
            </x14:sparkline>
            <x14:sparkline>
              <xm:f>'Model (2)'!G162:N162</xm:f>
              <xm:sqref>F162</xm:sqref>
            </x14:sparkline>
            <x14:sparkline>
              <xm:f>'Model (2)'!G163:N163</xm:f>
              <xm:sqref>F163</xm:sqref>
            </x14:sparkline>
            <x14:sparkline>
              <xm:f>'Model (2)'!G164:N164</xm:f>
              <xm:sqref>F164</xm:sqref>
            </x14:sparkline>
            <x14:sparkline>
              <xm:f>'Model (2)'!G165:N165</xm:f>
              <xm:sqref>F165</xm:sqref>
            </x14:sparkline>
            <x14:sparkline>
              <xm:f>'Model (2)'!G166:N166</xm:f>
              <xm:sqref>F166</xm:sqref>
            </x14:sparkline>
            <x14:sparkline>
              <xm:f>'Model (2)'!G167:N167</xm:f>
              <xm:sqref>F167</xm:sqref>
            </x14:sparkline>
            <x14:sparkline>
              <xm:f>'Model (2)'!G168:N168</xm:f>
              <xm:sqref>F168</xm:sqref>
            </x14:sparkline>
            <x14:sparkline>
              <xm:f>'Model (2)'!G169:N169</xm:f>
              <xm:sqref>F169</xm:sqref>
            </x14:sparkline>
            <x14:sparkline>
              <xm:f>'Model (2)'!G170:N170</xm:f>
              <xm:sqref>F170</xm:sqref>
            </x14:sparkline>
            <x14:sparkline>
              <xm:f>'Model (2)'!G171:N171</xm:f>
              <xm:sqref>F171</xm:sqref>
            </x14:sparkline>
            <x14:sparkline>
              <xm:f>'Model (2)'!G172:N172</xm:f>
              <xm:sqref>F172</xm:sqref>
            </x14:sparkline>
            <x14:sparkline>
              <xm:f>'Model (2)'!G173:N173</xm:f>
              <xm:sqref>F173</xm:sqref>
            </x14:sparkline>
            <x14:sparkline>
              <xm:f>'Model (2)'!G174:N174</xm:f>
              <xm:sqref>F174</xm:sqref>
            </x14:sparkline>
            <x14:sparkline>
              <xm:f>'Model (2)'!G175:N175</xm:f>
              <xm:sqref>F175</xm:sqref>
            </x14:sparkline>
            <x14:sparkline>
              <xm:f>'Model (2)'!G176:N176</xm:f>
              <xm:sqref>F176</xm:sqref>
            </x14:sparkline>
            <x14:sparkline>
              <xm:f>'Model (2)'!G177:N177</xm:f>
              <xm:sqref>F177</xm:sqref>
            </x14:sparkline>
            <x14:sparkline>
              <xm:f>'Model (2)'!G178:N178</xm:f>
              <xm:sqref>F178</xm:sqref>
            </x14:sparkline>
            <x14:sparkline>
              <xm:f>'Model (2)'!G179:N179</xm:f>
              <xm:sqref>F179</xm:sqref>
            </x14:sparkline>
            <x14:sparkline>
              <xm:f>'Model (2)'!G180:N180</xm:f>
              <xm:sqref>F180</xm:sqref>
            </x14:sparkline>
            <x14:sparkline>
              <xm:f>'Model (2)'!G181:N181</xm:f>
              <xm:sqref>F181</xm:sqref>
            </x14:sparkline>
            <x14:sparkline>
              <xm:f>'Model (2)'!G182:N182</xm:f>
              <xm:sqref>F182</xm:sqref>
            </x14:sparkline>
            <x14:sparkline>
              <xm:f>'Model (2)'!G183:N183</xm:f>
              <xm:sqref>F183</xm:sqref>
            </x14:sparkline>
            <x14:sparkline>
              <xm:f>'Model (2)'!G184:N184</xm:f>
              <xm:sqref>F184</xm:sqref>
            </x14:sparkline>
            <x14:sparkline>
              <xm:f>'Model (2)'!G185:N185</xm:f>
              <xm:sqref>F185</xm:sqref>
            </x14:sparkline>
            <x14:sparkline>
              <xm:f>'Model (2)'!G186:N186</xm:f>
              <xm:sqref>F186</xm:sqref>
            </x14:sparkline>
            <x14:sparkline>
              <xm:f>'Model (2)'!G187:N187</xm:f>
              <xm:sqref>F187</xm:sqref>
            </x14:sparkline>
            <x14:sparkline>
              <xm:f>'Model (2)'!G188:N188</xm:f>
              <xm:sqref>F188</xm:sqref>
            </x14:sparkline>
            <x14:sparkline>
              <xm:f>'Model (2)'!G189:N189</xm:f>
              <xm:sqref>F189</xm:sqref>
            </x14:sparkline>
            <x14:sparkline>
              <xm:f>'Model (2)'!G190:N190</xm:f>
              <xm:sqref>F190</xm:sqref>
            </x14:sparkline>
            <x14:sparkline>
              <xm:f>'Model (2)'!G191:N191</xm:f>
              <xm:sqref>F191</xm:sqref>
            </x14:sparkline>
            <x14:sparkline>
              <xm:f>'Model (2)'!G192:N192</xm:f>
              <xm:sqref>F192</xm:sqref>
            </x14:sparkline>
            <x14:sparkline>
              <xm:f>'Model (2)'!G193:N193</xm:f>
              <xm:sqref>F193</xm:sqref>
            </x14:sparkline>
            <x14:sparkline>
              <xm:f>'Model (2)'!G194:N194</xm:f>
              <xm:sqref>F194</xm:sqref>
            </x14:sparkline>
            <x14:sparkline>
              <xm:f>'Model (2)'!G195:N195</xm:f>
              <xm:sqref>F195</xm:sqref>
            </x14:sparkline>
            <x14:sparkline>
              <xm:f>'Model (2)'!G196:N196</xm:f>
              <xm:sqref>F196</xm:sqref>
            </x14:sparkline>
            <x14:sparkline>
              <xm:f>'Model (2)'!G197:N197</xm:f>
              <xm:sqref>F197</xm:sqref>
            </x14:sparkline>
            <x14:sparkline>
              <xm:f>'Model (2)'!G198:N198</xm:f>
              <xm:sqref>F198</xm:sqref>
            </x14:sparkline>
            <x14:sparkline>
              <xm:f>'Model (2)'!G199:N199</xm:f>
              <xm:sqref>F199</xm:sqref>
            </x14:sparkline>
            <x14:sparkline>
              <xm:f>'Model (2)'!G200:N200</xm:f>
              <xm:sqref>F200</xm:sqref>
            </x14:sparkline>
            <x14:sparkline>
              <xm:f>'Model (2)'!G201:N201</xm:f>
              <xm:sqref>F201</xm:sqref>
            </x14:sparkline>
            <x14:sparkline>
              <xm:f>'Model (2)'!G202:N202</xm:f>
              <xm:sqref>F202</xm:sqref>
            </x14:sparkline>
            <x14:sparkline>
              <xm:f>'Model (2)'!G203:N203</xm:f>
              <xm:sqref>F203</xm:sqref>
            </x14:sparkline>
            <x14:sparkline>
              <xm:f>'Model (2)'!G204:N204</xm:f>
              <xm:sqref>F204</xm:sqref>
            </x14:sparkline>
            <x14:sparkline>
              <xm:f>'Model (2)'!G205:N205</xm:f>
              <xm:sqref>F205</xm:sqref>
            </x14:sparkline>
            <x14:sparkline>
              <xm:f>'Model (2)'!G206:N206</xm:f>
              <xm:sqref>F206</xm:sqref>
            </x14:sparkline>
            <x14:sparkline>
              <xm:f>'Model (2)'!G207:N207</xm:f>
              <xm:sqref>F207</xm:sqref>
            </x14:sparkline>
            <x14:sparkline>
              <xm:f>'Model (2)'!G208:N208</xm:f>
              <xm:sqref>F208</xm:sqref>
            </x14:sparkline>
            <x14:sparkline>
              <xm:f>'Model (2)'!G209:N209</xm:f>
              <xm:sqref>F209</xm:sqref>
            </x14:sparkline>
            <x14:sparkline>
              <xm:f>'Model (2)'!G210:N210</xm:f>
              <xm:sqref>F210</xm:sqref>
            </x14:sparkline>
            <x14:sparkline>
              <xm:f>'Model (2)'!G211:N211</xm:f>
              <xm:sqref>F211</xm:sqref>
            </x14:sparkline>
            <x14:sparkline>
              <xm:f>'Model (2)'!G212:N212</xm:f>
              <xm:sqref>F212</xm:sqref>
            </x14:sparkline>
            <x14:sparkline>
              <xm:f>'Model (2)'!G213:N213</xm:f>
              <xm:sqref>F213</xm:sqref>
            </x14:sparkline>
            <x14:sparkline>
              <xm:f>'Model (2)'!G214:N214</xm:f>
              <xm:sqref>F214</xm:sqref>
            </x14:sparkline>
            <x14:sparkline>
              <xm:f>'Model (2)'!G215:N215</xm:f>
              <xm:sqref>F215</xm:sqref>
            </x14:sparkline>
            <x14:sparkline>
              <xm:f>'Model (2)'!G216:N216</xm:f>
              <xm:sqref>F216</xm:sqref>
            </x14:sparkline>
            <x14:sparkline>
              <xm:f>'Model (2)'!G217:N217</xm:f>
              <xm:sqref>F217</xm:sqref>
            </x14:sparkline>
            <x14:sparkline>
              <xm:f>'Model (2)'!G218:N218</xm:f>
              <xm:sqref>F218</xm:sqref>
            </x14:sparkline>
            <x14:sparkline>
              <xm:f>'Model (2)'!G19:N19</xm:f>
              <xm:sqref>F19</xm:sqref>
            </x14:sparkline>
            <x14:sparkline>
              <xm:f>'Model (2)'!G20:N20</xm:f>
              <xm:sqref>F20</xm:sqref>
            </x14:sparkline>
            <x14:sparkline>
              <xm:f>'Model (2)'!G21:N21</xm:f>
              <xm:sqref>F21</xm:sqref>
            </x14:sparkline>
            <x14:sparkline>
              <xm:f>'Model (2)'!G22:N22</xm:f>
              <xm:sqref>F22</xm:sqref>
            </x14:sparkline>
            <x14:sparkline>
              <xm:f>'Model (2)'!G23:N23</xm:f>
              <xm:sqref>F23</xm:sqref>
            </x14:sparkline>
            <x14:sparkline>
              <xm:f>'Model (2)'!G31:N31</xm:f>
              <xm:sqref>F31</xm:sqref>
            </x14:sparkline>
            <x14:sparkline>
              <xm:f>'Model (2)'!G32:N32</xm:f>
              <xm:sqref>F32</xm:sqref>
            </x14:sparkline>
            <x14:sparkline>
              <xm:f>'Model (2)'!G33:N33</xm:f>
              <xm:sqref>F33</xm:sqref>
            </x14:sparkline>
            <x14:sparkline>
              <xm:f>'Model (2)'!G34:N34</xm:f>
              <xm:sqref>F34</xm:sqref>
            </x14:sparkline>
            <x14:sparkline>
              <xm:f>'Model (2)'!G35:N35</xm:f>
              <xm:sqref>F35</xm:sqref>
            </x14:sparkline>
            <x14:sparkline>
              <xm:f>'Model (2)'!G36:N36</xm:f>
              <xm:sqref>F36</xm:sqref>
            </x14:sparkline>
            <x14:sparkline>
              <xm:f>'Model (2)'!G37:N37</xm:f>
              <xm:sqref>F37</xm:sqref>
            </x14:sparkline>
            <x14:sparkline>
              <xm:f>'Model (2)'!G38:N38</xm:f>
              <xm:sqref>F38</xm:sqref>
            </x14:sparkline>
            <x14:sparkline>
              <xm:f>'Model (2)'!G39:N39</xm:f>
              <xm:sqref>F39</xm:sqref>
            </x14:sparkline>
            <x14:sparkline>
              <xm:f>'Model (2)'!G40:N40</xm:f>
              <xm:sqref>F40</xm:sqref>
            </x14:sparkline>
            <x14:sparkline>
              <xm:f>'Model (2)'!G41:N41</xm:f>
              <xm:sqref>F41</xm:sqref>
            </x14:sparkline>
            <x14:sparkline>
              <xm:f>'Model (2)'!G42:N42</xm:f>
              <xm:sqref>F42</xm:sqref>
            </x14:sparkline>
            <x14:sparkline>
              <xm:f>'Model (2)'!G25:N25</xm:f>
              <xm:sqref>F25</xm:sqref>
            </x14:sparkline>
            <x14:sparkline>
              <xm:f>'Model (2)'!G26:N26</xm:f>
              <xm:sqref>F26</xm:sqref>
            </x14:sparkline>
            <x14:sparkline>
              <xm:f>'Model (2)'!G27:N27</xm:f>
              <xm:sqref>F27</xm:sqref>
            </x14:sparkline>
            <x14:sparkline>
              <xm:f>'Model (2)'!G28:N28</xm:f>
              <xm:sqref>F28</xm:sqref>
            </x14:sparkline>
            <x14:sparkline>
              <xm:f>'Model (2)'!G29:N29</xm:f>
              <xm:sqref>F29</xm:sqref>
            </x14:sparkline>
            <x14:sparkline>
              <xm:f>'Model (2)'!G30:N30</xm:f>
              <xm:sqref>F30</xm:sqref>
            </x14:sparkline>
            <x14:sparkline>
              <xm:f>'Model (2)'!G43:N43</xm:f>
              <xm:sqref>F43</xm:sqref>
            </x14:sparkline>
            <x14:sparkline>
              <xm:f>'Model (2)'!G44:N44</xm:f>
              <xm:sqref>F44</xm:sqref>
            </x14:sparkline>
            <x14:sparkline>
              <xm:f>'Model (2)'!G45:N45</xm:f>
              <xm:sqref>F45</xm:sqref>
            </x14:sparkline>
            <x14:sparkline>
              <xm:f>'Model (2)'!G46:N46</xm:f>
              <xm:sqref>F46</xm:sqref>
            </x14:sparkline>
            <x14:sparkline>
              <xm:f>'Model (2)'!G47:N47</xm:f>
              <xm:sqref>F47</xm:sqref>
            </x14:sparkline>
            <x14:sparkline>
              <xm:f>'Model (2)'!G48:N48</xm:f>
              <xm:sqref>F48</xm:sqref>
            </x14:sparkline>
            <x14:sparkline>
              <xm:f>'Model (2)'!G49:N49</xm:f>
              <xm:sqref>F49</xm:sqref>
            </x14:sparkline>
            <x14:sparkline>
              <xm:f>'Model (2)'!G50:N50</xm:f>
              <xm:sqref>F50</xm:sqref>
            </x14:sparkline>
            <x14:sparkline>
              <xm:f>'Model (2)'!G51:N51</xm:f>
              <xm:sqref>F51</xm:sqref>
            </x14:sparkline>
            <x14:sparkline>
              <xm:f>'Model (2)'!G52:N52</xm:f>
              <xm:sqref>F52</xm:sqref>
            </x14:sparkline>
            <x14:sparkline>
              <xm:f>'Model (2)'!G53:N53</xm:f>
              <xm:sqref>F53</xm:sqref>
            </x14:sparkline>
            <x14:sparkline>
              <xm:f>'Model (2)'!G54:N54</xm:f>
              <xm:sqref>F54</xm:sqref>
            </x14:sparkline>
            <x14:sparkline>
              <xm:f>'Model (2)'!G55:N55</xm:f>
              <xm:sqref>F55</xm:sqref>
            </x14:sparkline>
            <x14:sparkline>
              <xm:f>'Model (2)'!G56:N56</xm:f>
              <xm:sqref>F56</xm:sqref>
            </x14:sparkline>
            <x14:sparkline>
              <xm:f>'Model (2)'!G57:N57</xm:f>
              <xm:sqref>F57</xm:sqref>
            </x14:sparkline>
            <x14:sparkline>
              <xm:f>'Model (2)'!G58:N58</xm:f>
              <xm:sqref>F58</xm:sqref>
            </x14:sparkline>
            <x14:sparkline>
              <xm:f>'Model (2)'!G59:N59</xm:f>
              <xm:sqref>F59</xm:sqref>
            </x14:sparkline>
            <x14:sparkline>
              <xm:f>'Model (2)'!G60:N60</xm:f>
              <xm:sqref>F60</xm:sqref>
            </x14:sparkline>
            <x14:sparkline>
              <xm:f>'Model (2)'!G61:N61</xm:f>
              <xm:sqref>F61</xm:sqref>
            </x14:sparkline>
            <x14:sparkline>
              <xm:f>'Model (2)'!G62:N62</xm:f>
              <xm:sqref>F62</xm:sqref>
            </x14:sparkline>
            <x14:sparkline>
              <xm:f>'Model (2)'!G63:N63</xm:f>
              <xm:sqref>F63</xm:sqref>
            </x14:sparkline>
            <x14:sparkline>
              <xm:f>'Model (2)'!G64:N64</xm:f>
              <xm:sqref>F64</xm:sqref>
            </x14:sparkline>
            <x14:sparkline>
              <xm:f>'Model (2)'!G65:N65</xm:f>
              <xm:sqref>F65</xm:sqref>
            </x14:sparkline>
            <x14:sparkline>
              <xm:f>'Model (2)'!G66:N66</xm:f>
              <xm:sqref>F66</xm:sqref>
            </x14:sparkline>
            <x14:sparkline>
              <xm:f>'Model (2)'!G67:N67</xm:f>
              <xm:sqref>F67</xm:sqref>
            </x14:sparkline>
            <x14:sparkline>
              <xm:f>'Model (2)'!G68:N68</xm:f>
              <xm:sqref>F68</xm:sqref>
            </x14:sparkline>
            <x14:sparkline>
              <xm:f>'Model (2)'!G69:N69</xm:f>
              <xm:sqref>F69</xm:sqref>
            </x14:sparkline>
            <x14:sparkline>
              <xm:f>'Model (2)'!G70:N70</xm:f>
              <xm:sqref>F70</xm:sqref>
            </x14:sparkline>
            <x14:sparkline>
              <xm:f>'Model (2)'!G71:N71</xm:f>
              <xm:sqref>F71</xm:sqref>
            </x14:sparkline>
            <x14:sparkline>
              <xm:f>'Model (2)'!G72:N72</xm:f>
              <xm:sqref>F72</xm:sqref>
            </x14:sparkline>
            <x14:sparkline>
              <xm:f>'Model (2)'!G73:N73</xm:f>
              <xm:sqref>F73</xm:sqref>
            </x14:sparkline>
            <x14:sparkline>
              <xm:f>'Model (2)'!G74:N74</xm:f>
              <xm:sqref>F74</xm:sqref>
            </x14:sparkline>
            <x14:sparkline>
              <xm:f>'Model (2)'!G75:N75</xm:f>
              <xm:sqref>F75</xm:sqref>
            </x14:sparkline>
            <x14:sparkline>
              <xm:f>'Model (2)'!G76:N76</xm:f>
              <xm:sqref>F76</xm:sqref>
            </x14:sparkline>
            <x14:sparkline>
              <xm:f>'Model (2)'!G77:N77</xm:f>
              <xm:sqref>F77</xm:sqref>
            </x14:sparkline>
            <x14:sparkline>
              <xm:f>'Model (2)'!G78:N78</xm:f>
              <xm:sqref>F78</xm:sqref>
            </x14:sparkline>
            <x14:sparkline>
              <xm:f>'Model (2)'!G90:N90</xm:f>
              <xm:sqref>F90</xm:sqref>
            </x14:sparkline>
            <x14:sparkline>
              <xm:f>'Model (2)'!G91:N91</xm:f>
              <xm:sqref>F91</xm:sqref>
            </x14:sparkline>
            <x14:sparkline>
              <xm:f>'Model (2)'!G92:N92</xm:f>
              <xm:sqref>F92</xm:sqref>
            </x14:sparkline>
            <x14:sparkline>
              <xm:f>'Model (2)'!G93:N93</xm:f>
              <xm:sqref>F93</xm:sqref>
            </x14:sparkline>
            <x14:sparkline>
              <xm:f>'Model (2)'!G94:N94</xm:f>
              <xm:sqref>F94</xm:sqref>
            </x14:sparkline>
            <x14:sparkline>
              <xm:f>'Model (2)'!G95:N95</xm:f>
              <xm:sqref>F95</xm:sqref>
            </x14:sparkline>
            <x14:sparkline>
              <xm:f>'Model (2)'!G96:N96</xm:f>
              <xm:sqref>F96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Industry</vt:lpstr>
      <vt:lpstr>Model</vt:lpstr>
      <vt:lpstr>Reserves</vt:lpstr>
      <vt:lpstr>Model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dostoinov</dc:creator>
  <cp:lastModifiedBy>alexei dostoinov</cp:lastModifiedBy>
  <dcterms:created xsi:type="dcterms:W3CDTF">2024-03-07T13:59:33Z</dcterms:created>
  <dcterms:modified xsi:type="dcterms:W3CDTF">2024-05-08T08:30:46Z</dcterms:modified>
</cp:coreProperties>
</file>