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034700c7abf2d5b2/Desktop/Portfolio/$NET/"/>
    </mc:Choice>
  </mc:AlternateContent>
  <xr:revisionPtr revIDLastSave="0" documentId="8_{485EEB11-C055-41AD-AC18-80B9B835C2C4}" xr6:coauthVersionLast="47" xr6:coauthVersionMax="47" xr10:uidLastSave="{00000000-0000-0000-0000-000000000000}"/>
  <bookViews>
    <workbookView xWindow="6984" yWindow="2184" windowWidth="23040" windowHeight="12120" xr2:uid="{3C1874EF-C63B-4548-A602-B6BFFC82B54F}"/>
  </bookViews>
  <sheets>
    <sheet name="Main" sheetId="1" r:id="rId1"/>
    <sheet name="Model" sheetId="2" r:id="rId2"/>
    <sheet name="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2" l="1"/>
  <c r="R27" i="2" s="1"/>
  <c r="H11" i="2"/>
  <c r="I11" i="2"/>
  <c r="J11" i="2"/>
  <c r="K11" i="2"/>
  <c r="L11" i="2"/>
  <c r="M11" i="2"/>
  <c r="N11" i="2"/>
  <c r="O11" i="2"/>
  <c r="O16" i="2" s="1"/>
  <c r="O21" i="2" s="1"/>
  <c r="O23" i="2" s="1"/>
  <c r="O25" i="2" s="1"/>
  <c r="P11" i="2"/>
  <c r="P16" i="2" s="1"/>
  <c r="P21" i="2" s="1"/>
  <c r="P23" i="2" s="1"/>
  <c r="P25" i="2" s="1"/>
  <c r="Q11" i="2"/>
  <c r="Q16" i="2" s="1"/>
  <c r="Q21" i="2" s="1"/>
  <c r="Q23" i="2" s="1"/>
  <c r="Q25" i="2" s="1"/>
  <c r="R11" i="2"/>
  <c r="R16" i="2" s="1"/>
  <c r="R21" i="2" s="1"/>
  <c r="R23" i="2" s="1"/>
  <c r="R25" i="2" s="1"/>
  <c r="S11" i="2"/>
  <c r="S28" i="2" s="1"/>
  <c r="H15" i="2"/>
  <c r="H16" i="2" s="1"/>
  <c r="H21" i="2" s="1"/>
  <c r="H23" i="2" s="1"/>
  <c r="H25" i="2" s="1"/>
  <c r="I15" i="2"/>
  <c r="I16" i="2" s="1"/>
  <c r="I21" i="2" s="1"/>
  <c r="I23" i="2" s="1"/>
  <c r="I25" i="2" s="1"/>
  <c r="J15" i="2"/>
  <c r="J16" i="2" s="1"/>
  <c r="J21" i="2" s="1"/>
  <c r="J23" i="2" s="1"/>
  <c r="J25" i="2" s="1"/>
  <c r="K15" i="2"/>
  <c r="L15" i="2"/>
  <c r="M15" i="2"/>
  <c r="N15" i="2"/>
  <c r="O15" i="2"/>
  <c r="P15" i="2"/>
  <c r="Q15" i="2"/>
  <c r="R15" i="2"/>
  <c r="S15" i="2"/>
  <c r="K16" i="2"/>
  <c r="K21" i="2" s="1"/>
  <c r="K23" i="2" s="1"/>
  <c r="K25" i="2" s="1"/>
  <c r="L16" i="2"/>
  <c r="L21" i="2" s="1"/>
  <c r="L23" i="2" s="1"/>
  <c r="L25" i="2" s="1"/>
  <c r="M16" i="2"/>
  <c r="M21" i="2" s="1"/>
  <c r="M23" i="2" s="1"/>
  <c r="M25" i="2" s="1"/>
  <c r="N16" i="2"/>
  <c r="N21" i="2" s="1"/>
  <c r="N23" i="2" s="1"/>
  <c r="N25" i="2" s="1"/>
  <c r="H17" i="2"/>
  <c r="I17" i="2"/>
  <c r="J17" i="2"/>
  <c r="L17" i="2"/>
  <c r="M17" i="2"/>
  <c r="M20" i="2" s="1"/>
  <c r="N17" i="2"/>
  <c r="N20" i="2" s="1"/>
  <c r="H20" i="2"/>
  <c r="I20" i="2"/>
  <c r="J20" i="2"/>
  <c r="K20" i="2"/>
  <c r="L20" i="2"/>
  <c r="O20" i="2"/>
  <c r="P20" i="2"/>
  <c r="Q20" i="2"/>
  <c r="R20" i="2"/>
  <c r="S20" i="2"/>
  <c r="T25" i="2"/>
  <c r="L27" i="2"/>
  <c r="M27" i="2"/>
  <c r="N27" i="2"/>
  <c r="O27" i="2"/>
  <c r="P27" i="2"/>
  <c r="Q27" i="2"/>
  <c r="S27" i="2"/>
  <c r="T27" i="2"/>
  <c r="H28" i="2"/>
  <c r="I28" i="2"/>
  <c r="J28" i="2"/>
  <c r="K28" i="2"/>
  <c r="L28" i="2"/>
  <c r="M28" i="2"/>
  <c r="N28" i="2"/>
  <c r="O28" i="2"/>
  <c r="P28" i="2"/>
  <c r="Q28" i="2"/>
  <c r="R28" i="2"/>
  <c r="T28" i="2"/>
  <c r="H29" i="2"/>
  <c r="I29" i="2"/>
  <c r="J29" i="2"/>
  <c r="K29" i="2"/>
  <c r="L29" i="2"/>
  <c r="M29" i="2"/>
  <c r="N29" i="2"/>
  <c r="O29" i="2"/>
  <c r="P29" i="2"/>
  <c r="Q29" i="2"/>
  <c r="R29" i="2"/>
  <c r="S29" i="2"/>
  <c r="T29" i="2"/>
  <c r="N34" i="2"/>
  <c r="N36" i="2" s="1"/>
  <c r="N42" i="2"/>
  <c r="N51" i="2"/>
  <c r="N52" i="2" s="1"/>
  <c r="N57" i="2" s="1"/>
  <c r="N60" i="2" s="1"/>
  <c r="S16" i="2" l="1"/>
  <c r="S21" i="2" s="1"/>
  <c r="S23" i="2" s="1"/>
  <c r="S25" i="2" s="1"/>
  <c r="N4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Alexei</author>
  </authors>
  <commentList>
    <comment ref="J53" authorId="0" shapeId="0" xr:uid="{2BA0C2CE-B3F9-4CC4-8CA0-68B7713CFAE7}">
      <text>
        <r>
          <rPr>
            <b/>
            <sz val="9"/>
            <color indexed="81"/>
            <rFont val="Tahoma"/>
            <family val="2"/>
          </rPr>
          <t>Alexei:</t>
        </r>
        <r>
          <rPr>
            <sz val="9"/>
            <color indexed="81"/>
            <rFont val="Tahoma"/>
            <family val="2"/>
          </rPr>
          <t xml:space="preserve">
August 21' issued 1.274b 0% convertible 2026 notes. (191.34$ conversion price)
</t>
        </r>
      </text>
    </comment>
    <comment ref="B62" authorId="0" shapeId="0" xr:uid="{D2A12828-87D7-4FEB-A453-FB415BD9BD08}">
      <text>
        <r>
          <rPr>
            <b/>
            <sz val="9"/>
            <color indexed="81"/>
            <rFont val="Tahoma"/>
            <family val="2"/>
          </rPr>
          <t xml:space="preserve">Alexei:
Cash Flow From Operations
</t>
        </r>
      </text>
    </comment>
  </commentList>
</comments>
</file>

<file path=xl/sharedStrings.xml><?xml version="1.0" encoding="utf-8"?>
<sst xmlns="http://schemas.openxmlformats.org/spreadsheetml/2006/main" count="157" uniqueCount="142">
  <si>
    <t>non discretionary</t>
  </si>
  <si>
    <t>Consumer discretionary</t>
  </si>
  <si>
    <t>Cyclical</t>
  </si>
  <si>
    <t>Tags</t>
  </si>
  <si>
    <t>Voting Structure</t>
  </si>
  <si>
    <t>Ownership &amp;</t>
  </si>
  <si>
    <t>TAM</t>
  </si>
  <si>
    <t>Morningstar Moat Rating</t>
  </si>
  <si>
    <t>CFO</t>
  </si>
  <si>
    <t>Thomas Seifert</t>
  </si>
  <si>
    <t>$15</t>
  </si>
  <si>
    <t>September 13, 2019</t>
  </si>
  <si>
    <t>IPO date</t>
  </si>
  <si>
    <t>Co-Founder and CEO</t>
  </si>
  <si>
    <t>Matthew Prince</t>
  </si>
  <si>
    <t>Years in existance</t>
  </si>
  <si>
    <t>VP of Strategic Finance, Treasury and IR</t>
  </si>
  <si>
    <t>Phil Winslow</t>
  </si>
  <si>
    <t>EV</t>
  </si>
  <si>
    <t>Debt</t>
  </si>
  <si>
    <t>SBC</t>
  </si>
  <si>
    <t>Cash</t>
  </si>
  <si>
    <t>$ based Net Retention Rate</t>
  </si>
  <si>
    <t>MC</t>
  </si>
  <si>
    <t>Paying Customers (&gt;$100,000)</t>
  </si>
  <si>
    <t>Shares</t>
  </si>
  <si>
    <t>Paying Customers</t>
  </si>
  <si>
    <t>Price</t>
  </si>
  <si>
    <t>Menu</t>
  </si>
  <si>
    <t>CFFO</t>
  </si>
  <si>
    <t>Total L+SE</t>
  </si>
  <si>
    <t>SE</t>
  </si>
  <si>
    <t>TotalLiabilities</t>
  </si>
  <si>
    <t>Other</t>
  </si>
  <si>
    <t>DeferredRevenue</t>
  </si>
  <si>
    <t>Lease</t>
  </si>
  <si>
    <t>Total CL</t>
  </si>
  <si>
    <t>CurrentDebt</t>
  </si>
  <si>
    <t>AccruedCompensation</t>
  </si>
  <si>
    <t>AccruedExpenses</t>
  </si>
  <si>
    <t>AccPay</t>
  </si>
  <si>
    <t>Total Assets</t>
  </si>
  <si>
    <t>other</t>
  </si>
  <si>
    <t>Deferred contract acquisition costs</t>
  </si>
  <si>
    <t>Acquired intangible assets</t>
  </si>
  <si>
    <t>Goodwill</t>
  </si>
  <si>
    <t>PPE</t>
  </si>
  <si>
    <t>Total Current Assets</t>
  </si>
  <si>
    <t>prepaid expenses</t>
  </si>
  <si>
    <t>AccRec</t>
  </si>
  <si>
    <t>Available for sale securities</t>
  </si>
  <si>
    <t>Change in SharesOuts</t>
  </si>
  <si>
    <t>Gross Margin</t>
  </si>
  <si>
    <t>Revenue Y/Y</t>
  </si>
  <si>
    <t>EPS</t>
  </si>
  <si>
    <t>Net Income</t>
  </si>
  <si>
    <t>Tax</t>
  </si>
  <si>
    <t>PreTax Income</t>
  </si>
  <si>
    <t>Non-operating income</t>
  </si>
  <si>
    <t>other income</t>
  </si>
  <si>
    <t>Loss on extinguishment of debt</t>
  </si>
  <si>
    <t>Interest</t>
  </si>
  <si>
    <t>OpInc</t>
  </si>
  <si>
    <t>OpEx</t>
  </si>
  <si>
    <t>G&amp;A</t>
  </si>
  <si>
    <t>R&amp;D</t>
  </si>
  <si>
    <t>S&amp;M</t>
  </si>
  <si>
    <t>Gross Profit</t>
  </si>
  <si>
    <t>COGS</t>
  </si>
  <si>
    <t>Revenue</t>
  </si>
  <si>
    <t>Asia Pacific</t>
  </si>
  <si>
    <t>EMEA</t>
  </si>
  <si>
    <t>USA</t>
  </si>
  <si>
    <t>FQ424</t>
  </si>
  <si>
    <t>FQ324</t>
  </si>
  <si>
    <t>FQ224</t>
  </si>
  <si>
    <t>FQ124</t>
  </si>
  <si>
    <t>FQ423</t>
  </si>
  <si>
    <t>FQ323</t>
  </si>
  <si>
    <t>FQ223</t>
  </si>
  <si>
    <t>FQ123</t>
  </si>
  <si>
    <t>FQ422</t>
  </si>
  <si>
    <t>FQ322</t>
  </si>
  <si>
    <t>FQ222</t>
  </si>
  <si>
    <t>FQ122</t>
  </si>
  <si>
    <t>FQ421</t>
  </si>
  <si>
    <t>FQ321</t>
  </si>
  <si>
    <t>FQ221</t>
  </si>
  <si>
    <t>FQ121</t>
  </si>
  <si>
    <t>FQ420</t>
  </si>
  <si>
    <t>FQ320</t>
  </si>
  <si>
    <t>FQ220</t>
  </si>
  <si>
    <t>FQ120</t>
  </si>
  <si>
    <t>What is the company’s business model? How was it reflected in the performance?</t>
  </si>
  <si>
    <t>What are the critical aspects of performance? How did the company do on those critical aspects?</t>
  </si>
  <si>
    <t>How do the above measures compare to peers?</t>
  </si>
  <si>
    <t>How and why have measures of profitability, efficiency, liquidity, and solvency changed over time?</t>
  </si>
  <si>
    <t>Ratio comparisons over time and relative to peers</t>
  </si>
  <si>
    <t>Pricing environment</t>
  </si>
  <si>
    <t>Analysis of supply, including costs</t>
  </si>
  <si>
    <t>Analysis of demand for products/services</t>
  </si>
  <si>
    <t>Explanation of relevant industry characteristics</t>
  </si>
  <si>
    <t>Corporate profile (e.g., business activities, corporate governance)</t>
  </si>
  <si>
    <t>AVGO</t>
  </si>
  <si>
    <t xml:space="preserve"> Broadcom Inc.</t>
  </si>
  <si>
    <t xml:space="preserve"> Riverbed Technology</t>
  </si>
  <si>
    <t>JNPR</t>
  </si>
  <si>
    <t xml:space="preserve"> Juniper Networks</t>
  </si>
  <si>
    <t>PANW</t>
  </si>
  <si>
    <t xml:space="preserve"> Palo Alto Networks</t>
  </si>
  <si>
    <t xml:space="preserve"> Imperva</t>
  </si>
  <si>
    <t>ex. FireEye and McAfee</t>
  </si>
  <si>
    <t>Trellix</t>
  </si>
  <si>
    <t>CHKP</t>
  </si>
  <si>
    <r>
      <t xml:space="preserve"> </t>
    </r>
    <r>
      <rPr>
        <b/>
        <sz val="11"/>
        <color theme="1"/>
        <rFont val="Aptos Narrow"/>
        <family val="2"/>
        <scheme val="minor"/>
      </rPr>
      <t>Check Point</t>
    </r>
    <r>
      <rPr>
        <sz val="11"/>
        <color theme="1"/>
        <rFont val="Aptos Narrow"/>
        <family val="2"/>
        <scheme val="minor"/>
      </rPr>
      <t xml:space="preserve"> Software Technologies Ltd.</t>
    </r>
  </si>
  <si>
    <t>Competitors</t>
  </si>
  <si>
    <t>We have generated significant operating losses from our operations as reflected in our accumulated deficit of $794.0 million as of September 30, 2022. We expect to continue to incur operating losses and cash flow from operations that may fluctuate between positive and negative</t>
  </si>
  <si>
    <t> financed our operations primarily through net proceeds from the sale of our equity and debt securities, as well as payments received from customers using our global network and products, and we expect to continue to finance our operations using the same sources for the foreseeable future.</t>
  </si>
  <si>
    <t>browsre isolation technology</t>
  </si>
  <si>
    <t>1.8m</t>
  </si>
  <si>
    <t>13.7m</t>
  </si>
  <si>
    <t>17.7m</t>
  </si>
  <si>
    <t>S2 Systems</t>
  </si>
  <si>
    <t>server side rendering technology</t>
  </si>
  <si>
    <t>1.6m</t>
  </si>
  <si>
    <t>5.6m</t>
  </si>
  <si>
    <t>7.2m</t>
  </si>
  <si>
    <t>Zaraz</t>
  </si>
  <si>
    <t>October 15 2021</t>
  </si>
  <si>
    <t>developed online security tech</t>
  </si>
  <si>
    <t>2m in shares</t>
  </si>
  <si>
    <t>4.3m cash</t>
  </si>
  <si>
    <t>7.6m</t>
  </si>
  <si>
    <t>Vectrix</t>
  </si>
  <si>
    <t>January 14 2022</t>
  </si>
  <si>
    <t>Developed cloud native email security technology</t>
  </si>
  <si>
    <t>Acquisition</t>
  </si>
  <si>
    <t>63.5m in shares</t>
  </si>
  <si>
    <t>82.6m cash</t>
  </si>
  <si>
    <t>156.6million</t>
  </si>
  <si>
    <t>Area 1</t>
  </si>
  <si>
    <t>April 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</si>
</sst>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sz val="8"/>
      <color rgb="FF000000"/>
      <name val="Segoe UI"/>
      <family val="2"/>
    </font>
    <font>
      <i/>
      <sz val="11"/>
      <color theme="1"/>
      <name val="Aptos Narrow"/>
      <family val="2"/>
      <scheme val="minor"/>
    </font>
    <font>
      <b/>
      <sz val="9"/>
      <color indexed="81"/>
      <name val="Tahoma"/>
      <family val="2"/>
    </font>
    <font>
      <sz val="9"/>
      <color indexed="81"/>
      <name val="Tahoma"/>
      <family val="2"/>
    </font>
  </fonts>
  <fills count="2">
    <fill>
      <patternFill patternType="none"/>
    </fill>
    <fill>
      <patternFill patternType="gray125"/>
    </fill>
  </fills>
  <borders count="4">
    <border>
      <left/>
      <right/>
      <top/>
      <bottom/>
      <diagonal/>
    </border>
    <border>
      <left/>
      <right style="thick">
        <color indexed="64"/>
      </right>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1" xfId="0" applyFont="1" applyBorder="1"/>
    <xf numFmtId="0" fontId="1" fillId="0" borderId="0" xfId="0" applyFont="1"/>
    <xf numFmtId="17" fontId="0" fillId="0" borderId="0" xfId="0" applyNumberFormat="1"/>
    <xf numFmtId="3" fontId="0" fillId="0" borderId="0" xfId="0" applyNumberFormat="1"/>
    <xf numFmtId="9" fontId="0" fillId="0" borderId="0" xfId="0" applyNumberFormat="1"/>
    <xf numFmtId="10" fontId="0" fillId="0" borderId="0" xfId="0" applyNumberFormat="1"/>
    <xf numFmtId="0" fontId="2" fillId="0" borderId="0" xfId="1"/>
    <xf numFmtId="4" fontId="0" fillId="0" borderId="0" xfId="0" applyNumberFormat="1"/>
    <xf numFmtId="4" fontId="0" fillId="0" borderId="2" xfId="0" applyNumberFormat="1" applyBorder="1"/>
    <xf numFmtId="3" fontId="0" fillId="0" borderId="2" xfId="0" applyNumberFormat="1" applyBorder="1"/>
    <xf numFmtId="0" fontId="0" fillId="0" borderId="3" xfId="0" applyBorder="1"/>
    <xf numFmtId="4" fontId="0" fillId="0" borderId="3" xfId="0" applyNumberFormat="1" applyBorder="1"/>
    <xf numFmtId="3" fontId="0" fillId="0" borderId="3" xfId="0" applyNumberFormat="1" applyBorder="1"/>
    <xf numFmtId="0" fontId="4" fillId="0" borderId="0" xfId="0" applyFont="1"/>
    <xf numFmtId="0" fontId="0" fillId="0" borderId="2" xfId="0" applyBorder="1"/>
    <xf numFmtId="3" fontId="1" fillId="0" borderId="0" xfId="0" applyNumberFormat="1" applyFont="1"/>
    <xf numFmtId="14" fontId="0" fillId="0" borderId="0" xfId="0" applyNumberForma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68580</xdr:rowOff>
    </xdr:from>
    <xdr:ext cx="3192780" cy="1432560"/>
    <xdr:pic>
      <xdr:nvPicPr>
        <xdr:cNvPr id="2" name="Picture 1" descr="Cloudflare, Inc. - Investor Relations">
          <a:extLst>
            <a:ext uri="{FF2B5EF4-FFF2-40B4-BE49-F238E27FC236}">
              <a16:creationId xmlns:a16="http://schemas.microsoft.com/office/drawing/2014/main" id="{2C402E22-48A1-48D1-8242-4C8F3C9F91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1460"/>
          <a:ext cx="3192780" cy="14325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oneCellAnchor>
        <xdr:from>
          <xdr:col>1</xdr:col>
          <xdr:colOff>22860</xdr:colOff>
          <xdr:row>27</xdr:row>
          <xdr:rowOff>152400</xdr:rowOff>
        </xdr:from>
        <xdr:ext cx="571500" cy="266700"/>
        <xdr:sp macro="" textlink="">
          <xdr:nvSpPr>
            <xdr:cNvPr id="1025" name="Check Box 1" hidden="1">
              <a:extLst>
                <a:ext uri="{63B3BB69-23CF-44E3-9099-C40C66FF867C}">
                  <a14:compatExt spid="_x0000_s1025"/>
                </a:ext>
                <a:ext uri="{FF2B5EF4-FFF2-40B4-BE49-F238E27FC236}">
                  <a16:creationId xmlns:a16="http://schemas.microsoft.com/office/drawing/2014/main" id="{E812003E-6595-494F-AEDC-4AAE8B8F80F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CH" sz="800" b="0" i="0" u="none" strike="noStrike" baseline="0">
                  <a:solidFill>
                    <a:srgbClr val="000000"/>
                  </a:solidFill>
                  <a:latin typeface="Segoe UI"/>
                  <a:cs typeface="Segoe UI"/>
                </a:rPr>
                <a:t>Cyclical</a:t>
              </a:r>
            </a:p>
          </xdr:txBody>
        </xdr:sp>
        <xdr:clientData/>
      </xdr:one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16</xdr:col>
      <xdr:colOff>9525</xdr:colOff>
      <xdr:row>0</xdr:row>
      <xdr:rowOff>47625</xdr:rowOff>
    </xdr:from>
    <xdr:to>
      <xdr:col>16</xdr:col>
      <xdr:colOff>9525</xdr:colOff>
      <xdr:row>33</xdr:row>
      <xdr:rowOff>133350</xdr:rowOff>
    </xdr:to>
    <xdr:cxnSp macro="">
      <xdr:nvCxnSpPr>
        <xdr:cNvPr id="2" name="Straight Connector 1">
          <a:extLst>
            <a:ext uri="{FF2B5EF4-FFF2-40B4-BE49-F238E27FC236}">
              <a16:creationId xmlns:a16="http://schemas.microsoft.com/office/drawing/2014/main" id="{90188289-D487-4873-B9C9-B8B463609F75}"/>
            </a:ext>
          </a:extLst>
        </xdr:cNvPr>
        <xdr:cNvCxnSpPr/>
      </xdr:nvCxnSpPr>
      <xdr:spPr>
        <a:xfrm>
          <a:off x="9641205" y="47625"/>
          <a:ext cx="0" cy="61207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27943-D7FA-4FE8-A046-D4BF078D74D0}">
  <sheetPr>
    <tabColor theme="7"/>
  </sheetPr>
  <dimension ref="A1:O33"/>
  <sheetViews>
    <sheetView tabSelected="1" workbookViewId="0">
      <selection activeCell="B28" sqref="B28"/>
    </sheetView>
  </sheetViews>
  <sheetFormatPr defaultColWidth="8.77734375" defaultRowHeight="14.4" x14ac:dyDescent="0.3"/>
  <cols>
    <col min="1" max="1" width="21.109375" bestFit="1" customWidth="1"/>
    <col min="2" max="2" width="17.33203125" bestFit="1" customWidth="1"/>
    <col min="6" max="6" width="25.77734375" bestFit="1" customWidth="1"/>
  </cols>
  <sheetData>
    <row r="1" spans="1:15" x14ac:dyDescent="0.3">
      <c r="A1" s="7" t="s">
        <v>28</v>
      </c>
    </row>
    <row r="4" spans="1:15" x14ac:dyDescent="0.3">
      <c r="O4" t="s">
        <v>27</v>
      </c>
    </row>
    <row r="5" spans="1:15" x14ac:dyDescent="0.3">
      <c r="F5" t="s">
        <v>26</v>
      </c>
      <c r="G5" s="6"/>
      <c r="H5" s="4">
        <v>132390</v>
      </c>
      <c r="J5" s="6"/>
      <c r="K5" s="6"/>
      <c r="L5" s="6"/>
      <c r="M5" s="4">
        <v>156000</v>
      </c>
      <c r="O5" t="s">
        <v>25</v>
      </c>
    </row>
    <row r="6" spans="1:15" x14ac:dyDescent="0.3">
      <c r="F6" t="s">
        <v>24</v>
      </c>
      <c r="G6" s="6"/>
      <c r="H6" s="4">
        <v>1260</v>
      </c>
      <c r="J6" s="6"/>
      <c r="K6" s="6"/>
      <c r="L6" s="6"/>
      <c r="M6" s="4">
        <v>1908</v>
      </c>
      <c r="O6" t="s">
        <v>23</v>
      </c>
    </row>
    <row r="7" spans="1:15" x14ac:dyDescent="0.3">
      <c r="F7" t="s">
        <v>22</v>
      </c>
      <c r="H7" s="5">
        <v>1.24</v>
      </c>
      <c r="J7" s="5"/>
      <c r="K7" s="5"/>
      <c r="L7" s="5"/>
      <c r="M7" s="5">
        <v>1.24</v>
      </c>
      <c r="O7" t="s">
        <v>21</v>
      </c>
    </row>
    <row r="8" spans="1:15" x14ac:dyDescent="0.3">
      <c r="F8" t="s">
        <v>20</v>
      </c>
      <c r="H8" s="4">
        <v>23049</v>
      </c>
      <c r="J8" s="4"/>
      <c r="K8" s="4"/>
      <c r="L8" s="4"/>
      <c r="M8" s="4">
        <v>53765</v>
      </c>
      <c r="O8" t="s">
        <v>19</v>
      </c>
    </row>
    <row r="9" spans="1:15" x14ac:dyDescent="0.3">
      <c r="O9" t="s">
        <v>18</v>
      </c>
    </row>
    <row r="10" spans="1:15" x14ac:dyDescent="0.3">
      <c r="F10" s="2" t="s">
        <v>17</v>
      </c>
      <c r="G10" t="s">
        <v>16</v>
      </c>
    </row>
    <row r="11" spans="1:15" x14ac:dyDescent="0.3">
      <c r="A11" t="s">
        <v>15</v>
      </c>
      <c r="B11" s="3">
        <v>39995</v>
      </c>
      <c r="F11" s="2" t="s">
        <v>14</v>
      </c>
      <c r="G11" t="s">
        <v>13</v>
      </c>
    </row>
    <row r="12" spans="1:15" x14ac:dyDescent="0.3">
      <c r="A12" t="s">
        <v>12</v>
      </c>
      <c r="B12" s="3" t="s">
        <v>11</v>
      </c>
      <c r="C12" t="s">
        <v>10</v>
      </c>
      <c r="F12" s="2" t="s">
        <v>9</v>
      </c>
      <c r="G12" t="s">
        <v>8</v>
      </c>
    </row>
    <row r="13" spans="1:15" x14ac:dyDescent="0.3">
      <c r="A13" t="s">
        <v>7</v>
      </c>
    </row>
    <row r="15" spans="1:15" x14ac:dyDescent="0.3">
      <c r="A15" t="s">
        <v>6</v>
      </c>
    </row>
    <row r="17" spans="1:3" x14ac:dyDescent="0.3">
      <c r="A17" s="1" t="s">
        <v>5</v>
      </c>
    </row>
    <row r="18" spans="1:3" x14ac:dyDescent="0.3">
      <c r="A18" s="1" t="s">
        <v>4</v>
      </c>
    </row>
    <row r="29" spans="1:3" x14ac:dyDescent="0.3">
      <c r="A29" t="s">
        <v>3</v>
      </c>
    </row>
    <row r="31" spans="1:3" x14ac:dyDescent="0.3">
      <c r="C31" t="s">
        <v>2</v>
      </c>
    </row>
    <row r="32" spans="1:3" x14ac:dyDescent="0.3">
      <c r="C32" t="s">
        <v>1</v>
      </c>
    </row>
    <row r="33" spans="3:3" x14ac:dyDescent="0.3">
      <c r="C33" t="s">
        <v>0</v>
      </c>
    </row>
  </sheetData>
  <hyperlinks>
    <hyperlink ref="A1" location="Menu!A1" display="Menu" xr:uid="{A30EF70C-ABFB-465C-B94B-9996218F2C11}"/>
  </hyperlink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1</xdr:col>
                    <xdr:colOff>22860</xdr:colOff>
                    <xdr:row>27</xdr:row>
                    <xdr:rowOff>152400</xdr:rowOff>
                  </from>
                  <to>
                    <xdr:col>1</xdr:col>
                    <xdr:colOff>594360</xdr:colOff>
                    <xdr:row>29</xdr:row>
                    <xdr:rowOff>53340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FBF2-6A6E-4F37-AC4B-B7341672544D}">
  <sheetPr>
    <tabColor theme="7"/>
  </sheetPr>
  <dimension ref="A1:W67"/>
  <sheetViews>
    <sheetView zoomScaleNormal="100" workbookViewId="0">
      <pane xSplit="2" ySplit="3" topLeftCell="C4" activePane="bottomRight" state="frozen"/>
      <selection activeCell="B28" sqref="B28"/>
      <selection pane="topRight" activeCell="B28" sqref="B28"/>
      <selection pane="bottomLeft" activeCell="B28" sqref="B28"/>
      <selection pane="bottomRight" activeCell="B28" sqref="B28"/>
    </sheetView>
  </sheetViews>
  <sheetFormatPr defaultColWidth="8.77734375" defaultRowHeight="14.4" x14ac:dyDescent="0.3"/>
  <cols>
    <col min="2" max="2" width="29.33203125" bestFit="1" customWidth="1"/>
    <col min="3" max="6" width="29.33203125" customWidth="1"/>
    <col min="7" max="7" width="9.44140625" customWidth="1"/>
    <col min="9" max="10" width="11.109375" bestFit="1" customWidth="1"/>
    <col min="12" max="13" width="10.6640625" bestFit="1" customWidth="1"/>
    <col min="14" max="14" width="11.6640625" bestFit="1" customWidth="1"/>
    <col min="21" max="21" width="10.77734375" bestFit="1" customWidth="1"/>
  </cols>
  <sheetData>
    <row r="1" spans="1:23" x14ac:dyDescent="0.3">
      <c r="A1" s="7" t="s">
        <v>28</v>
      </c>
    </row>
    <row r="2" spans="1:23" x14ac:dyDescent="0.3">
      <c r="I2" s="17">
        <v>44377</v>
      </c>
      <c r="J2" s="17">
        <v>44469</v>
      </c>
      <c r="L2" s="17">
        <v>44651</v>
      </c>
      <c r="M2" s="17">
        <v>44742</v>
      </c>
      <c r="N2" s="17">
        <v>44834</v>
      </c>
    </row>
    <row r="3" spans="1:23" x14ac:dyDescent="0.3">
      <c r="D3" t="s">
        <v>92</v>
      </c>
      <c r="E3" t="s">
        <v>91</v>
      </c>
      <c r="F3" t="s">
        <v>90</v>
      </c>
      <c r="G3" t="s">
        <v>89</v>
      </c>
      <c r="H3" t="s">
        <v>88</v>
      </c>
      <c r="I3" t="s">
        <v>87</v>
      </c>
      <c r="J3" t="s">
        <v>86</v>
      </c>
      <c r="K3" t="s">
        <v>85</v>
      </c>
      <c r="L3" t="s">
        <v>84</v>
      </c>
      <c r="M3" t="s">
        <v>83</v>
      </c>
      <c r="N3" t="s">
        <v>82</v>
      </c>
      <c r="O3" t="s">
        <v>81</v>
      </c>
      <c r="P3" t="s">
        <v>80</v>
      </c>
      <c r="Q3" t="s">
        <v>79</v>
      </c>
      <c r="R3" t="s">
        <v>78</v>
      </c>
      <c r="S3" t="s">
        <v>77</v>
      </c>
      <c r="T3" t="s">
        <v>76</v>
      </c>
      <c r="U3" t="s">
        <v>75</v>
      </c>
      <c r="V3" t="s">
        <v>74</v>
      </c>
      <c r="W3" t="s">
        <v>73</v>
      </c>
    </row>
    <row r="4" spans="1:23" x14ac:dyDescent="0.3">
      <c r="B4" t="s">
        <v>72</v>
      </c>
      <c r="H4" s="4"/>
      <c r="I4" s="4"/>
      <c r="J4" s="4"/>
      <c r="K4" s="4"/>
      <c r="L4" s="4"/>
      <c r="M4" s="4"/>
      <c r="N4" s="4">
        <v>135280</v>
      </c>
      <c r="O4" s="4"/>
      <c r="P4" s="4"/>
      <c r="Q4" s="4"/>
      <c r="R4" s="4"/>
      <c r="S4" s="4"/>
    </row>
    <row r="5" spans="1:23" x14ac:dyDescent="0.3">
      <c r="B5" t="s">
        <v>71</v>
      </c>
      <c r="H5" s="4"/>
      <c r="I5" s="4"/>
      <c r="J5" s="4"/>
      <c r="K5" s="4"/>
      <c r="L5" s="4"/>
      <c r="M5" s="4"/>
      <c r="N5" s="4">
        <v>68149</v>
      </c>
      <c r="O5" s="4"/>
      <c r="P5" s="4"/>
      <c r="Q5" s="4"/>
      <c r="R5" s="4"/>
      <c r="S5" s="4"/>
    </row>
    <row r="6" spans="1:23" x14ac:dyDescent="0.3">
      <c r="B6" t="s">
        <v>70</v>
      </c>
      <c r="H6" s="4"/>
      <c r="I6" s="4"/>
      <c r="J6" s="4"/>
      <c r="K6" s="4"/>
      <c r="L6" s="4"/>
      <c r="M6" s="4"/>
      <c r="N6" s="4">
        <v>33801</v>
      </c>
      <c r="O6" s="4"/>
      <c r="P6" s="4"/>
      <c r="Q6" s="4"/>
      <c r="R6" s="4"/>
      <c r="S6" s="4"/>
    </row>
    <row r="7" spans="1:23" s="11" customFormat="1" x14ac:dyDescent="0.3">
      <c r="B7" s="11" t="s">
        <v>33</v>
      </c>
      <c r="H7" s="13"/>
      <c r="I7" s="13"/>
      <c r="J7" s="13"/>
      <c r="K7" s="13"/>
      <c r="L7" s="13"/>
      <c r="M7" s="13"/>
      <c r="N7" s="13">
        <v>16627</v>
      </c>
      <c r="O7" s="13"/>
      <c r="P7" s="13"/>
      <c r="Q7" s="13"/>
      <c r="R7" s="13"/>
      <c r="S7" s="13"/>
    </row>
    <row r="8" spans="1:23" x14ac:dyDescent="0.3">
      <c r="H8" s="4"/>
      <c r="I8" s="4"/>
      <c r="J8" s="4"/>
      <c r="K8" s="4"/>
      <c r="L8" s="4"/>
      <c r="M8" s="4"/>
      <c r="N8" s="4"/>
      <c r="O8" s="4"/>
      <c r="P8" s="4"/>
      <c r="Q8" s="4"/>
      <c r="R8" s="4"/>
      <c r="S8" s="4"/>
    </row>
    <row r="9" spans="1:23" s="16" customFormat="1" x14ac:dyDescent="0.3">
      <c r="B9" s="16" t="s">
        <v>69</v>
      </c>
      <c r="H9" s="16">
        <v>138055</v>
      </c>
      <c r="I9" s="16">
        <v>152428</v>
      </c>
      <c r="J9" s="16">
        <v>172347</v>
      </c>
      <c r="L9" s="16">
        <v>212167</v>
      </c>
      <c r="M9" s="16">
        <v>234517</v>
      </c>
      <c r="N9" s="16">
        <f>SUM(N4:N7)</f>
        <v>253857</v>
      </c>
    </row>
    <row r="10" spans="1:23" x14ac:dyDescent="0.3">
      <c r="B10" s="14" t="s">
        <v>68</v>
      </c>
      <c r="C10" s="14"/>
      <c r="D10" s="14"/>
      <c r="E10" s="14"/>
      <c r="F10" s="14"/>
      <c r="G10" s="14"/>
      <c r="H10" s="4">
        <v>32084</v>
      </c>
      <c r="I10" s="4">
        <v>35029</v>
      </c>
      <c r="J10" s="4">
        <v>37525</v>
      </c>
      <c r="K10" s="4"/>
      <c r="L10" s="4">
        <v>47051</v>
      </c>
      <c r="M10" s="4">
        <v>55804</v>
      </c>
      <c r="N10" s="4">
        <v>61967</v>
      </c>
      <c r="O10" s="4"/>
      <c r="P10" s="4"/>
      <c r="Q10" s="4"/>
      <c r="R10" s="4"/>
      <c r="S10" s="4"/>
      <c r="T10" s="8"/>
      <c r="U10" s="8"/>
      <c r="V10" s="8"/>
      <c r="W10" s="8"/>
    </row>
    <row r="11" spans="1:23" s="11" customFormat="1" x14ac:dyDescent="0.3">
      <c r="B11" s="11" t="s">
        <v>67</v>
      </c>
      <c r="H11" s="13">
        <f>SUM(H9-H10)</f>
        <v>105971</v>
      </c>
      <c r="I11" s="13">
        <f>SUM(I9-I10)</f>
        <v>117399</v>
      </c>
      <c r="J11" s="13">
        <f>SUM(J9-J10)</f>
        <v>134822</v>
      </c>
      <c r="K11" s="13">
        <f>SUM(K9-K10)</f>
        <v>0</v>
      </c>
      <c r="L11" s="13">
        <f>SUM(L9-L10)</f>
        <v>165116</v>
      </c>
      <c r="M11" s="13">
        <f>SUM(M9-M10)</f>
        <v>178713</v>
      </c>
      <c r="N11" s="13">
        <f>SUM(N9-N10)</f>
        <v>191890</v>
      </c>
      <c r="O11" s="13">
        <f>SUM(O9-O10)</f>
        <v>0</v>
      </c>
      <c r="P11" s="13">
        <f>SUM(P9-P10)</f>
        <v>0</v>
      </c>
      <c r="Q11" s="13">
        <f>SUM(Q9-Q10)</f>
        <v>0</v>
      </c>
      <c r="R11" s="13">
        <f>SUM(R9-R10)</f>
        <v>0</v>
      </c>
      <c r="S11" s="13">
        <f>SUM(S9-S10)</f>
        <v>0</v>
      </c>
      <c r="T11" s="12"/>
      <c r="U11" s="12"/>
      <c r="V11" s="12"/>
      <c r="W11" s="12"/>
    </row>
    <row r="12" spans="1:23" x14ac:dyDescent="0.3">
      <c r="B12" s="14" t="s">
        <v>66</v>
      </c>
      <c r="C12" s="14"/>
      <c r="D12" s="14"/>
      <c r="E12" s="14"/>
      <c r="F12" s="14"/>
      <c r="G12" s="14"/>
      <c r="H12" s="4">
        <v>69974</v>
      </c>
      <c r="I12" s="4">
        <v>75995</v>
      </c>
      <c r="J12" s="4">
        <v>85877</v>
      </c>
      <c r="K12" s="4"/>
      <c r="L12" s="4">
        <v>100057</v>
      </c>
      <c r="M12" s="4">
        <v>117622</v>
      </c>
      <c r="N12" s="4">
        <v>116033</v>
      </c>
      <c r="O12" s="4"/>
      <c r="P12" s="4"/>
      <c r="Q12" s="4"/>
      <c r="R12" s="4"/>
      <c r="S12" s="4"/>
      <c r="T12" s="8"/>
      <c r="U12" s="8"/>
      <c r="V12" s="8"/>
      <c r="W12" s="8"/>
    </row>
    <row r="13" spans="1:23" x14ac:dyDescent="0.3">
      <c r="B13" s="14" t="s">
        <v>65</v>
      </c>
      <c r="C13" s="14"/>
      <c r="D13" s="14"/>
      <c r="E13" s="14"/>
      <c r="F13" s="14"/>
      <c r="G13" s="14"/>
      <c r="H13" s="4">
        <v>39527</v>
      </c>
      <c r="I13" s="4">
        <v>41349</v>
      </c>
      <c r="J13" s="4">
        <v>46770</v>
      </c>
      <c r="K13" s="4"/>
      <c r="L13" s="4">
        <v>67054</v>
      </c>
      <c r="M13" s="4">
        <v>75114</v>
      </c>
      <c r="N13" s="4">
        <v>76432</v>
      </c>
      <c r="O13" s="4"/>
      <c r="P13" s="4"/>
      <c r="Q13" s="4"/>
      <c r="R13" s="4"/>
      <c r="S13" s="4"/>
      <c r="T13" s="8"/>
      <c r="U13" s="8"/>
      <c r="V13" s="8"/>
      <c r="W13" s="8"/>
    </row>
    <row r="14" spans="1:23" x14ac:dyDescent="0.3">
      <c r="B14" s="14" t="s">
        <v>64</v>
      </c>
      <c r="C14" s="14"/>
      <c r="D14" s="14"/>
      <c r="E14" s="14"/>
      <c r="F14" s="14"/>
      <c r="G14" s="14"/>
      <c r="H14" s="4">
        <v>27724</v>
      </c>
      <c r="I14" s="4">
        <v>28927</v>
      </c>
      <c r="J14" s="4">
        <v>28669</v>
      </c>
      <c r="K14" s="4"/>
      <c r="L14" s="4">
        <v>38029</v>
      </c>
      <c r="M14" s="4">
        <v>50518</v>
      </c>
      <c r="N14" s="4">
        <v>45372</v>
      </c>
      <c r="O14" s="4"/>
      <c r="P14" s="4"/>
      <c r="Q14" s="4"/>
      <c r="R14" s="4"/>
      <c r="S14" s="4"/>
      <c r="T14" s="8"/>
      <c r="U14" s="8"/>
      <c r="V14" s="8"/>
      <c r="W14" s="8"/>
    </row>
    <row r="15" spans="1:23" s="11" customFormat="1" x14ac:dyDescent="0.3">
      <c r="B15" s="11" t="s">
        <v>63</v>
      </c>
      <c r="H15" s="13">
        <f>SUM(H12:H14)</f>
        <v>137225</v>
      </c>
      <c r="I15" s="13">
        <f>SUM(I12:I14)</f>
        <v>146271</v>
      </c>
      <c r="J15" s="13">
        <f>SUM(J12:J14)</f>
        <v>161316</v>
      </c>
      <c r="K15" s="13">
        <f>SUM(K12:K14)</f>
        <v>0</v>
      </c>
      <c r="L15" s="13">
        <f>SUM(L12:L14)</f>
        <v>205140</v>
      </c>
      <c r="M15" s="13">
        <f>SUM(M12:M14)</f>
        <v>243254</v>
      </c>
      <c r="N15" s="13">
        <f>SUM(N12:N14)</f>
        <v>237837</v>
      </c>
      <c r="O15" s="13">
        <f>SUM(O12:O14)</f>
        <v>0</v>
      </c>
      <c r="P15" s="13">
        <f>SUM(P12:P14)</f>
        <v>0</v>
      </c>
      <c r="Q15" s="13">
        <f>SUM(Q12:Q14)</f>
        <v>0</v>
      </c>
      <c r="R15" s="13">
        <f>SUM(R12:R14)</f>
        <v>0</v>
      </c>
      <c r="S15" s="13">
        <f>SUM(S12:S14)</f>
        <v>0</v>
      </c>
      <c r="T15" s="12"/>
      <c r="U15" s="12"/>
      <c r="V15" s="12"/>
      <c r="W15" s="12"/>
    </row>
    <row r="16" spans="1:23" s="15" customFormat="1" x14ac:dyDescent="0.3">
      <c r="B16" s="15" t="s">
        <v>62</v>
      </c>
      <c r="H16" s="10">
        <f>H11-H15</f>
        <v>-31254</v>
      </c>
      <c r="I16" s="10">
        <f>I11-I15</f>
        <v>-28872</v>
      </c>
      <c r="J16" s="10">
        <f>J11-J15</f>
        <v>-26494</v>
      </c>
      <c r="K16" s="10">
        <f>K11-K15</f>
        <v>0</v>
      </c>
      <c r="L16" s="10">
        <f>L11-L15</f>
        <v>-40024</v>
      </c>
      <c r="M16" s="10">
        <f>M11-M15</f>
        <v>-64541</v>
      </c>
      <c r="N16" s="10">
        <f>N11-N15</f>
        <v>-45947</v>
      </c>
      <c r="O16" s="10">
        <f>O11-O15</f>
        <v>0</v>
      </c>
      <c r="P16" s="10">
        <f>P11-P15</f>
        <v>0</v>
      </c>
      <c r="Q16" s="10">
        <f>Q11-Q15</f>
        <v>0</v>
      </c>
      <c r="R16" s="10">
        <f>R11-R15</f>
        <v>0</v>
      </c>
      <c r="S16" s="10">
        <f>S11-S15</f>
        <v>0</v>
      </c>
      <c r="T16" s="9"/>
      <c r="U16" s="9"/>
      <c r="V16" s="9"/>
      <c r="W16" s="9"/>
    </row>
    <row r="17" spans="1:23" x14ac:dyDescent="0.3">
      <c r="B17" s="14" t="s">
        <v>61</v>
      </c>
      <c r="C17" s="14"/>
      <c r="D17" s="14"/>
      <c r="E17" s="14"/>
      <c r="F17" s="14"/>
      <c r="G17" s="14"/>
      <c r="H17" s="4">
        <f>544-10234</f>
        <v>-9690</v>
      </c>
      <c r="I17" s="4">
        <f>373-10444</f>
        <v>-10071</v>
      </c>
      <c r="J17" s="4">
        <f>385-12448</f>
        <v>-12063</v>
      </c>
      <c r="K17" s="4"/>
      <c r="L17" s="4">
        <f>1061-1557</f>
        <v>-496</v>
      </c>
      <c r="M17" s="4">
        <f>1641-1040</f>
        <v>601</v>
      </c>
      <c r="N17" s="4">
        <f>3852-1512</f>
        <v>2340</v>
      </c>
      <c r="O17" s="4"/>
      <c r="P17" s="4"/>
      <c r="Q17" s="4"/>
      <c r="R17" s="4"/>
      <c r="S17" s="4"/>
      <c r="T17" s="8"/>
      <c r="U17" s="8"/>
      <c r="V17" s="8"/>
      <c r="W17" s="8"/>
    </row>
    <row r="18" spans="1:23" x14ac:dyDescent="0.3">
      <c r="B18" s="14" t="s">
        <v>60</v>
      </c>
      <c r="C18" s="14"/>
      <c r="D18" s="14"/>
      <c r="E18" s="14"/>
      <c r="F18" s="14"/>
      <c r="G18" s="14"/>
      <c r="H18" s="4">
        <v>0</v>
      </c>
      <c r="I18" s="4">
        <v>0</v>
      </c>
      <c r="J18" s="4">
        <v>-72234</v>
      </c>
      <c r="K18" s="4"/>
      <c r="L18" s="4">
        <v>0</v>
      </c>
      <c r="M18" s="4">
        <v>0</v>
      </c>
      <c r="N18" s="4">
        <v>0</v>
      </c>
      <c r="O18" s="4"/>
      <c r="P18" s="4"/>
      <c r="Q18" s="4"/>
      <c r="R18" s="4"/>
      <c r="S18" s="4"/>
      <c r="T18" s="8"/>
      <c r="U18" s="8"/>
      <c r="V18" s="8"/>
      <c r="W18" s="8"/>
    </row>
    <row r="19" spans="1:23" x14ac:dyDescent="0.3">
      <c r="B19" s="14" t="s">
        <v>59</v>
      </c>
      <c r="C19" s="14"/>
      <c r="D19" s="14"/>
      <c r="E19" s="14"/>
      <c r="F19" s="14"/>
      <c r="G19" s="14"/>
      <c r="H19" s="4">
        <v>148</v>
      </c>
      <c r="I19" s="4">
        <v>-877</v>
      </c>
      <c r="J19" s="4">
        <v>361</v>
      </c>
      <c r="K19" s="4"/>
      <c r="L19" s="4">
        <v>-487</v>
      </c>
      <c r="M19" s="4">
        <v>233</v>
      </c>
      <c r="N19" s="4">
        <v>2433</v>
      </c>
      <c r="O19" s="4"/>
      <c r="P19" s="4"/>
      <c r="Q19" s="4"/>
      <c r="R19" s="4"/>
      <c r="S19" s="4"/>
      <c r="T19" s="8"/>
      <c r="U19" s="8"/>
      <c r="V19" s="8"/>
      <c r="W19" s="8"/>
    </row>
    <row r="20" spans="1:23" s="11" customFormat="1" x14ac:dyDescent="0.3">
      <c r="B20" s="11" t="s">
        <v>58</v>
      </c>
      <c r="H20" s="13">
        <f>SUM(H17:H19)</f>
        <v>-9542</v>
      </c>
      <c r="I20" s="13">
        <f>SUM(I17:I19)</f>
        <v>-10948</v>
      </c>
      <c r="J20" s="13">
        <f>SUM(J17:J19)</f>
        <v>-83936</v>
      </c>
      <c r="K20" s="13">
        <f>SUM(K17:K19)</f>
        <v>0</v>
      </c>
      <c r="L20" s="13">
        <f>SUM(L17:L19)</f>
        <v>-983</v>
      </c>
      <c r="M20" s="13">
        <f>SUM(M17:M19)</f>
        <v>834</v>
      </c>
      <c r="N20" s="13">
        <f>SUM(N17:N19)</f>
        <v>4773</v>
      </c>
      <c r="O20" s="13">
        <f>SUM(O17:O19)</f>
        <v>0</v>
      </c>
      <c r="P20" s="13">
        <f>SUM(P17:P19)</f>
        <v>0</v>
      </c>
      <c r="Q20" s="13">
        <f>SUM(Q17:Q19)</f>
        <v>0</v>
      </c>
      <c r="R20" s="13">
        <f>SUM(R17:R19)</f>
        <v>0</v>
      </c>
      <c r="S20" s="13">
        <f>SUM(S17:S19)</f>
        <v>0</v>
      </c>
      <c r="T20" s="12"/>
      <c r="U20" s="12"/>
      <c r="V20" s="12"/>
      <c r="W20" s="12"/>
    </row>
    <row r="21" spans="1:23" s="15" customFormat="1" x14ac:dyDescent="0.3">
      <c r="B21" s="15" t="s">
        <v>57</v>
      </c>
      <c r="H21" s="10">
        <f>H16+H20</f>
        <v>-40796</v>
      </c>
      <c r="I21" s="10">
        <f>I16+I20</f>
        <v>-39820</v>
      </c>
      <c r="J21" s="10">
        <f>J16+J20</f>
        <v>-110430</v>
      </c>
      <c r="K21" s="10">
        <f>K16+K20</f>
        <v>0</v>
      </c>
      <c r="L21" s="10">
        <f>L16+L20</f>
        <v>-41007</v>
      </c>
      <c r="M21" s="10">
        <f>M16+M20</f>
        <v>-63707</v>
      </c>
      <c r="N21" s="10">
        <f>N16+N20</f>
        <v>-41174</v>
      </c>
      <c r="O21" s="10">
        <f>O16+O20</f>
        <v>0</v>
      </c>
      <c r="P21" s="10">
        <f>P16+P20</f>
        <v>0</v>
      </c>
      <c r="Q21" s="10">
        <f>Q16+Q20</f>
        <v>0</v>
      </c>
      <c r="R21" s="10">
        <f>R16+R20</f>
        <v>0</v>
      </c>
      <c r="S21" s="10">
        <f>S16+S20</f>
        <v>0</v>
      </c>
      <c r="T21" s="9"/>
      <c r="U21" s="9"/>
      <c r="V21" s="9"/>
      <c r="W21" s="9"/>
    </row>
    <row r="22" spans="1:23" x14ac:dyDescent="0.3">
      <c r="B22" s="14" t="s">
        <v>56</v>
      </c>
      <c r="C22" s="14"/>
      <c r="D22" s="14"/>
      <c r="E22" s="14"/>
      <c r="F22" s="14"/>
      <c r="G22" s="14"/>
      <c r="H22" s="4">
        <v>-833</v>
      </c>
      <c r="I22" s="4">
        <v>-4310</v>
      </c>
      <c r="J22" s="4">
        <v>-3095</v>
      </c>
      <c r="K22" s="4"/>
      <c r="L22" s="4">
        <v>374</v>
      </c>
      <c r="M22" s="4">
        <v>-170</v>
      </c>
      <c r="N22" s="4">
        <v>1372</v>
      </c>
      <c r="O22" s="4"/>
      <c r="P22" s="4"/>
      <c r="Q22" s="4"/>
      <c r="R22" s="4"/>
      <c r="S22" s="4"/>
      <c r="T22" s="8"/>
      <c r="U22" s="8"/>
      <c r="V22" s="8"/>
      <c r="W22" s="8"/>
    </row>
    <row r="23" spans="1:23" s="11" customFormat="1" x14ac:dyDescent="0.3">
      <c r="B23" s="11" t="s">
        <v>55</v>
      </c>
      <c r="H23" s="13">
        <f>H21-H22</f>
        <v>-39963</v>
      </c>
      <c r="I23" s="13">
        <f>I21-I22</f>
        <v>-35510</v>
      </c>
      <c r="J23" s="13">
        <f>J21-J22</f>
        <v>-107335</v>
      </c>
      <c r="K23" s="13">
        <f>K21-K22</f>
        <v>0</v>
      </c>
      <c r="L23" s="13">
        <f>L21-L22</f>
        <v>-41381</v>
      </c>
      <c r="M23" s="13">
        <f>M21-M22</f>
        <v>-63537</v>
      </c>
      <c r="N23" s="13">
        <f>N21-N22</f>
        <v>-42546</v>
      </c>
      <c r="O23" s="13">
        <f>O21-O22</f>
        <v>0</v>
      </c>
      <c r="P23" s="13">
        <f>P21-P22</f>
        <v>0</v>
      </c>
      <c r="Q23" s="13">
        <f>Q21-Q22</f>
        <v>0</v>
      </c>
      <c r="R23" s="13">
        <f>R21-R22</f>
        <v>0</v>
      </c>
      <c r="S23" s="13">
        <f>S21-S22</f>
        <v>0</v>
      </c>
      <c r="T23" s="12"/>
      <c r="U23" s="12"/>
      <c r="V23" s="12"/>
      <c r="W23" s="12"/>
    </row>
    <row r="24" spans="1:23" s="10" customFormat="1" x14ac:dyDescent="0.3">
      <c r="B24" s="10" t="s">
        <v>25</v>
      </c>
      <c r="H24" s="10">
        <v>305947</v>
      </c>
      <c r="I24" s="10">
        <v>308263</v>
      </c>
      <c r="J24" s="10">
        <v>314543</v>
      </c>
      <c r="L24" s="10">
        <v>323334</v>
      </c>
      <c r="M24" s="10">
        <v>325197</v>
      </c>
      <c r="N24" s="10">
        <v>326590</v>
      </c>
    </row>
    <row r="25" spans="1:23" s="9" customFormat="1" x14ac:dyDescent="0.3">
      <c r="B25" s="9" t="s">
        <v>54</v>
      </c>
      <c r="H25" s="9">
        <f>H23/H24</f>
        <v>-0.13062066305601952</v>
      </c>
      <c r="I25" s="9">
        <f>I23/I24</f>
        <v>-0.11519384421743771</v>
      </c>
      <c r="J25" s="9">
        <f>J23/J24</f>
        <v>-0.34124110217045045</v>
      </c>
      <c r="K25" s="9" t="e">
        <f>K23/K24</f>
        <v>#DIV/0!</v>
      </c>
      <c r="L25" s="9">
        <f>L23/L24</f>
        <v>-0.12798221034595805</v>
      </c>
      <c r="M25" s="9">
        <f>M23/M24</f>
        <v>-0.19538003118109945</v>
      </c>
      <c r="N25" s="9">
        <f>N23/N24</f>
        <v>-0.13027343151964235</v>
      </c>
      <c r="O25" s="9" t="e">
        <f>O23/O24</f>
        <v>#DIV/0!</v>
      </c>
      <c r="P25" s="9" t="e">
        <f>P23/P24</f>
        <v>#DIV/0!</v>
      </c>
      <c r="Q25" s="9" t="e">
        <f>Q23/Q24</f>
        <v>#DIV/0!</v>
      </c>
      <c r="R25" s="9" t="e">
        <f>R23/R24</f>
        <v>#DIV/0!</v>
      </c>
      <c r="S25" s="9" t="e">
        <f>S23/S24</f>
        <v>#DIV/0!</v>
      </c>
      <c r="T25" s="9" t="e">
        <f>T23/T24</f>
        <v>#DIV/0!</v>
      </c>
    </row>
    <row r="27" spans="1:23" x14ac:dyDescent="0.3">
      <c r="B27" t="s">
        <v>53</v>
      </c>
      <c r="I27" s="5"/>
      <c r="J27" s="5"/>
      <c r="K27" s="5"/>
      <c r="L27" s="5">
        <f>+L9/H9-1</f>
        <v>0.53682952446488708</v>
      </c>
      <c r="M27" s="5">
        <f>+M9/I9-1</f>
        <v>0.53854278741438577</v>
      </c>
      <c r="N27" s="5">
        <f>+N9/J9-1</f>
        <v>0.47294121742763151</v>
      </c>
      <c r="O27" s="5" t="e">
        <f>+O9/K9-1</f>
        <v>#DIV/0!</v>
      </c>
      <c r="P27" s="5">
        <f>+P9/L9-1</f>
        <v>-1</v>
      </c>
      <c r="Q27" s="5">
        <f>+Q9/M9-1</f>
        <v>-1</v>
      </c>
      <c r="R27" s="5">
        <f>+R9/N9-1</f>
        <v>-1</v>
      </c>
      <c r="S27" s="5" t="e">
        <f>+S9/O9-1</f>
        <v>#DIV/0!</v>
      </c>
      <c r="T27" s="5" t="e">
        <f>+T9/P9-1</f>
        <v>#DIV/0!</v>
      </c>
    </row>
    <row r="28" spans="1:23" s="6" customFormat="1" x14ac:dyDescent="0.3">
      <c r="A28"/>
      <c r="B28" t="s">
        <v>52</v>
      </c>
      <c r="C28"/>
      <c r="D28"/>
      <c r="E28"/>
      <c r="F28"/>
      <c r="G28"/>
      <c r="H28" s="6">
        <f>+H11/H9</f>
        <v>0.76759986961718152</v>
      </c>
      <c r="I28" s="6">
        <f>+I11/I9</f>
        <v>0.77019314036791142</v>
      </c>
      <c r="J28" s="6">
        <f>+J11/J9</f>
        <v>0.7822706516504494</v>
      </c>
      <c r="K28" s="6" t="e">
        <f>+K11/K9</f>
        <v>#DIV/0!</v>
      </c>
      <c r="L28" s="6">
        <f>+L11/L9</f>
        <v>0.77823601219793836</v>
      </c>
      <c r="M28" s="6">
        <f>+M11/M9</f>
        <v>0.76204710106303597</v>
      </c>
      <c r="N28" s="6">
        <f>+N11/N9</f>
        <v>0.75589800557006503</v>
      </c>
      <c r="O28" s="6" t="e">
        <f>+O11/O9</f>
        <v>#DIV/0!</v>
      </c>
      <c r="P28" s="6" t="e">
        <f>+P11/P9</f>
        <v>#DIV/0!</v>
      </c>
      <c r="Q28" s="6" t="e">
        <f>+Q11/Q9</f>
        <v>#DIV/0!</v>
      </c>
      <c r="R28" s="6" t="e">
        <f>+R11/R9</f>
        <v>#DIV/0!</v>
      </c>
      <c r="S28" s="6" t="e">
        <f>+S11/S9</f>
        <v>#DIV/0!</v>
      </c>
      <c r="T28" s="6" t="e">
        <f>+T11/T9</f>
        <v>#DIV/0!</v>
      </c>
    </row>
    <row r="29" spans="1:23" s="6" customFormat="1" x14ac:dyDescent="0.3">
      <c r="A29"/>
      <c r="B29" t="s">
        <v>51</v>
      </c>
      <c r="C29"/>
      <c r="D29"/>
      <c r="E29"/>
      <c r="F29"/>
      <c r="G29"/>
      <c r="H29" s="6" t="e">
        <f>+H24/B24-1</f>
        <v>#VALUE!</v>
      </c>
      <c r="I29" s="6">
        <f>+I24/H24-1</f>
        <v>7.5699385841339062E-3</v>
      </c>
      <c r="J29" s="6">
        <f>+J24/I24-1</f>
        <v>2.0372214634905905E-2</v>
      </c>
      <c r="K29" s="6">
        <f>+K24/J24-1</f>
        <v>-1</v>
      </c>
      <c r="L29" s="6" t="e">
        <f>+L24/K24-1</f>
        <v>#DIV/0!</v>
      </c>
      <c r="M29" s="6">
        <f>+M24/L24-1</f>
        <v>5.7618437900128772E-3</v>
      </c>
      <c r="N29" s="6">
        <f>+N24/M24-1</f>
        <v>4.2835573513901881E-3</v>
      </c>
      <c r="O29" s="6">
        <f>+O24/N24-1</f>
        <v>-1</v>
      </c>
      <c r="P29" s="6" t="e">
        <f>+P24/O24-1</f>
        <v>#DIV/0!</v>
      </c>
      <c r="Q29" s="6" t="e">
        <f>+Q24/P24-1</f>
        <v>#DIV/0!</v>
      </c>
      <c r="R29" s="6" t="e">
        <f>+R24/Q24-1</f>
        <v>#DIV/0!</v>
      </c>
      <c r="S29" s="6" t="e">
        <f>+S24/R24-1</f>
        <v>#DIV/0!</v>
      </c>
      <c r="T29" s="6" t="e">
        <f>+T24/S24-1</f>
        <v>#DIV/0!</v>
      </c>
    </row>
    <row r="30" spans="1:23" s="6" customFormat="1" x14ac:dyDescent="0.3">
      <c r="A30"/>
      <c r="B30"/>
      <c r="C30"/>
      <c r="D30"/>
      <c r="E30"/>
      <c r="F30"/>
      <c r="G30"/>
    </row>
    <row r="31" spans="1:23" x14ac:dyDescent="0.3">
      <c r="B31" t="s">
        <v>21</v>
      </c>
      <c r="N31" s="8">
        <v>137838</v>
      </c>
    </row>
    <row r="32" spans="1:23" x14ac:dyDescent="0.3">
      <c r="B32" t="s">
        <v>50</v>
      </c>
      <c r="N32" s="8">
        <v>1498424</v>
      </c>
    </row>
    <row r="33" spans="2:14" x14ac:dyDescent="0.3">
      <c r="B33" t="s">
        <v>49</v>
      </c>
      <c r="N33" s="8">
        <v>126868</v>
      </c>
    </row>
    <row r="34" spans="2:14" x14ac:dyDescent="0.3">
      <c r="B34" t="s">
        <v>42</v>
      </c>
      <c r="N34" s="8">
        <f>7211+10709</f>
        <v>17920</v>
      </c>
    </row>
    <row r="35" spans="2:14" x14ac:dyDescent="0.3">
      <c r="B35" t="s">
        <v>48</v>
      </c>
      <c r="N35" s="8">
        <v>34737</v>
      </c>
    </row>
    <row r="36" spans="2:14" x14ac:dyDescent="0.3">
      <c r="B36" t="s">
        <v>47</v>
      </c>
      <c r="N36" s="8">
        <f>SUM(N31:N35)</f>
        <v>1815787</v>
      </c>
    </row>
    <row r="37" spans="2:14" x14ac:dyDescent="0.3">
      <c r="B37" t="s">
        <v>46</v>
      </c>
      <c r="N37" s="8">
        <v>264132</v>
      </c>
    </row>
    <row r="38" spans="2:14" x14ac:dyDescent="0.3">
      <c r="B38" t="s">
        <v>45</v>
      </c>
      <c r="N38" s="8">
        <v>149122</v>
      </c>
    </row>
    <row r="39" spans="2:14" x14ac:dyDescent="0.3">
      <c r="B39" t="s">
        <v>44</v>
      </c>
      <c r="N39" s="8">
        <v>37371</v>
      </c>
    </row>
    <row r="40" spans="2:14" x14ac:dyDescent="0.3">
      <c r="B40" t="s">
        <v>35</v>
      </c>
      <c r="N40" s="8">
        <v>132962</v>
      </c>
    </row>
    <row r="41" spans="2:14" x14ac:dyDescent="0.3">
      <c r="B41" t="s">
        <v>43</v>
      </c>
      <c r="N41" s="8">
        <v>87282</v>
      </c>
    </row>
    <row r="42" spans="2:14" x14ac:dyDescent="0.3">
      <c r="B42" t="s">
        <v>42</v>
      </c>
      <c r="N42" s="8">
        <f>471+3490</f>
        <v>3961</v>
      </c>
    </row>
    <row r="43" spans="2:14" x14ac:dyDescent="0.3">
      <c r="B43" t="s">
        <v>41</v>
      </c>
      <c r="N43" s="8">
        <f>SUM(N31:N42)</f>
        <v>4306404</v>
      </c>
    </row>
    <row r="44" spans="2:14" x14ac:dyDescent="0.3">
      <c r="N44" s="8"/>
    </row>
    <row r="45" spans="2:14" x14ac:dyDescent="0.3">
      <c r="B45" t="s">
        <v>40</v>
      </c>
      <c r="N45" s="8">
        <v>39227</v>
      </c>
    </row>
    <row r="46" spans="2:14" x14ac:dyDescent="0.3">
      <c r="B46" t="s">
        <v>39</v>
      </c>
      <c r="N46" s="8">
        <v>55070</v>
      </c>
    </row>
    <row r="47" spans="2:14" x14ac:dyDescent="0.3">
      <c r="B47" t="s">
        <v>38</v>
      </c>
      <c r="N47" s="8">
        <v>42573</v>
      </c>
    </row>
    <row r="48" spans="2:14" x14ac:dyDescent="0.3">
      <c r="B48" t="s">
        <v>35</v>
      </c>
      <c r="N48" s="8">
        <v>28526</v>
      </c>
    </row>
    <row r="49" spans="2:14" x14ac:dyDescent="0.3">
      <c r="B49" t="s">
        <v>34</v>
      </c>
      <c r="N49" s="8">
        <v>171398</v>
      </c>
    </row>
    <row r="50" spans="2:14" x14ac:dyDescent="0.3">
      <c r="B50" t="s">
        <v>37</v>
      </c>
      <c r="N50" s="8">
        <v>0</v>
      </c>
    </row>
    <row r="51" spans="2:14" x14ac:dyDescent="0.3">
      <c r="B51" t="s">
        <v>33</v>
      </c>
      <c r="N51" s="8">
        <f>2493</f>
        <v>2493</v>
      </c>
    </row>
    <row r="52" spans="2:14" x14ac:dyDescent="0.3">
      <c r="B52" t="s">
        <v>36</v>
      </c>
      <c r="N52" s="8">
        <f>SUM(N45:N51)</f>
        <v>339287</v>
      </c>
    </row>
    <row r="53" spans="2:14" x14ac:dyDescent="0.3">
      <c r="B53" t="s">
        <v>19</v>
      </c>
      <c r="N53" s="8">
        <v>1435030</v>
      </c>
    </row>
    <row r="54" spans="2:14" x14ac:dyDescent="0.3">
      <c r="B54" t="s">
        <v>35</v>
      </c>
      <c r="N54" s="8">
        <v>104017</v>
      </c>
    </row>
    <row r="55" spans="2:14" x14ac:dyDescent="0.3">
      <c r="B55" t="s">
        <v>34</v>
      </c>
      <c r="N55" s="8">
        <v>8686</v>
      </c>
    </row>
    <row r="56" spans="2:14" x14ac:dyDescent="0.3">
      <c r="B56" t="s">
        <v>33</v>
      </c>
      <c r="N56" s="8">
        <v>9608</v>
      </c>
    </row>
    <row r="57" spans="2:14" x14ac:dyDescent="0.3">
      <c r="B57" t="s">
        <v>32</v>
      </c>
      <c r="N57" s="8">
        <f>SUM(N52:N56)</f>
        <v>1896628</v>
      </c>
    </row>
    <row r="58" spans="2:14" x14ac:dyDescent="0.3">
      <c r="N58" s="8"/>
    </row>
    <row r="59" spans="2:14" x14ac:dyDescent="0.3">
      <c r="B59" t="s">
        <v>31</v>
      </c>
      <c r="N59" s="8">
        <v>593989</v>
      </c>
    </row>
    <row r="60" spans="2:14" x14ac:dyDescent="0.3">
      <c r="B60" t="s">
        <v>30</v>
      </c>
      <c r="N60" s="8">
        <f>N59+N57</f>
        <v>2490617</v>
      </c>
    </row>
    <row r="62" spans="2:14" x14ac:dyDescent="0.3">
      <c r="B62" t="s">
        <v>29</v>
      </c>
      <c r="J62">
        <v>24031</v>
      </c>
      <c r="N62">
        <v>45472</v>
      </c>
    </row>
    <row r="64" spans="2:14" x14ac:dyDescent="0.3">
      <c r="B64" t="s">
        <v>26</v>
      </c>
      <c r="H64" s="6"/>
      <c r="I64" s="6"/>
      <c r="J64" s="4">
        <v>132390</v>
      </c>
      <c r="K64" s="6"/>
      <c r="L64" s="6"/>
      <c r="M64" s="6"/>
      <c r="N64" s="4">
        <v>156000</v>
      </c>
    </row>
    <row r="65" spans="2:14" x14ac:dyDescent="0.3">
      <c r="B65" t="s">
        <v>24</v>
      </c>
      <c r="H65" s="6"/>
      <c r="I65" s="6"/>
      <c r="J65" s="4">
        <v>1260</v>
      </c>
      <c r="K65" s="6"/>
      <c r="L65" s="6"/>
      <c r="M65" s="6"/>
      <c r="N65" s="4">
        <v>1908</v>
      </c>
    </row>
    <row r="66" spans="2:14" x14ac:dyDescent="0.3">
      <c r="B66" t="s">
        <v>22</v>
      </c>
      <c r="J66" s="5">
        <v>1.24</v>
      </c>
      <c r="K66" s="5"/>
      <c r="L66" s="5"/>
      <c r="M66" s="5"/>
      <c r="N66" s="5">
        <v>1.24</v>
      </c>
    </row>
    <row r="67" spans="2:14" x14ac:dyDescent="0.3">
      <c r="B67" t="s">
        <v>20</v>
      </c>
      <c r="J67" s="4">
        <v>23049</v>
      </c>
      <c r="K67" s="4"/>
      <c r="L67" s="4"/>
      <c r="M67" s="4"/>
      <c r="N67" s="4">
        <v>53765</v>
      </c>
    </row>
  </sheetData>
  <hyperlinks>
    <hyperlink ref="A1" location="Menu!A1" display="Menu" xr:uid="{0DD867EA-EE67-4DF7-B81C-1A21C04E3574}"/>
  </hyperlinks>
  <pageMargins left="0.7" right="0.7" top="0.75" bottom="0.75" header="0.3" footer="0.3"/>
  <pageSetup paperSize="9" orientation="portrait" horizontalDpi="4294967293"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321A8-59B1-4618-ADB5-5C905C78BD04}">
  <sheetPr>
    <tabColor theme="7"/>
  </sheetPr>
  <dimension ref="A1:H33"/>
  <sheetViews>
    <sheetView topLeftCell="A4" workbookViewId="0">
      <selection activeCell="B28" sqref="B28"/>
    </sheetView>
  </sheetViews>
  <sheetFormatPr defaultColWidth="8.77734375" defaultRowHeight="14.4" x14ac:dyDescent="0.3"/>
  <cols>
    <col min="2" max="2" width="14.6640625" bestFit="1" customWidth="1"/>
    <col min="3" max="3" width="34.21875" bestFit="1" customWidth="1"/>
    <col min="4" max="4" width="11.77734375" bestFit="1" customWidth="1"/>
    <col min="5" max="5" width="17.44140625" customWidth="1"/>
    <col min="6" max="6" width="14.6640625" bestFit="1" customWidth="1"/>
    <col min="7" max="7" width="11" bestFit="1" customWidth="1"/>
    <col min="8" max="8" width="46.44140625" bestFit="1" customWidth="1"/>
  </cols>
  <sheetData>
    <row r="1" spans="1:8" x14ac:dyDescent="0.3">
      <c r="A1" s="7" t="s">
        <v>28</v>
      </c>
    </row>
    <row r="3" spans="1:8" x14ac:dyDescent="0.3">
      <c r="B3" s="18" t="s">
        <v>141</v>
      </c>
      <c r="C3" t="s">
        <v>140</v>
      </c>
      <c r="D3" t="s">
        <v>139</v>
      </c>
      <c r="E3" t="s">
        <v>138</v>
      </c>
      <c r="F3" t="s">
        <v>137</v>
      </c>
      <c r="G3" t="s">
        <v>136</v>
      </c>
      <c r="H3" t="s">
        <v>135</v>
      </c>
    </row>
    <row r="4" spans="1:8" x14ac:dyDescent="0.3">
      <c r="B4" s="18" t="s">
        <v>134</v>
      </c>
      <c r="C4" t="s">
        <v>133</v>
      </c>
      <c r="D4" t="s">
        <v>132</v>
      </c>
      <c r="E4" t="s">
        <v>131</v>
      </c>
      <c r="F4" t="s">
        <v>130</v>
      </c>
      <c r="H4" t="s">
        <v>129</v>
      </c>
    </row>
    <row r="5" spans="1:8" x14ac:dyDescent="0.3">
      <c r="B5" s="18" t="s">
        <v>128</v>
      </c>
      <c r="C5" t="s">
        <v>127</v>
      </c>
      <c r="D5" t="s">
        <v>126</v>
      </c>
      <c r="E5" t="s">
        <v>125</v>
      </c>
      <c r="F5" t="s">
        <v>124</v>
      </c>
      <c r="H5" t="s">
        <v>123</v>
      </c>
    </row>
    <row r="6" spans="1:8" x14ac:dyDescent="0.3">
      <c r="B6" s="18">
        <v>43831</v>
      </c>
      <c r="C6" t="s">
        <v>122</v>
      </c>
      <c r="D6" t="s">
        <v>121</v>
      </c>
      <c r="E6" t="s">
        <v>120</v>
      </c>
      <c r="F6" t="s">
        <v>119</v>
      </c>
      <c r="H6" t="s">
        <v>118</v>
      </c>
    </row>
    <row r="7" spans="1:8" x14ac:dyDescent="0.3">
      <c r="B7" s="18"/>
    </row>
    <row r="8" spans="1:8" x14ac:dyDescent="0.3">
      <c r="B8" s="18"/>
    </row>
    <row r="9" spans="1:8" x14ac:dyDescent="0.3">
      <c r="B9" t="s">
        <v>117</v>
      </c>
    </row>
    <row r="10" spans="1:8" x14ac:dyDescent="0.3">
      <c r="B10" t="s">
        <v>116</v>
      </c>
    </row>
    <row r="12" spans="1:8" x14ac:dyDescent="0.3">
      <c r="B12" s="2" t="s">
        <v>115</v>
      </c>
      <c r="C12" t="s">
        <v>114</v>
      </c>
      <c r="D12" t="s">
        <v>113</v>
      </c>
    </row>
    <row r="13" spans="1:8" x14ac:dyDescent="0.3">
      <c r="C13" s="2" t="s">
        <v>112</v>
      </c>
      <c r="E13" t="s">
        <v>111</v>
      </c>
    </row>
    <row r="14" spans="1:8" x14ac:dyDescent="0.3">
      <c r="C14" s="2" t="s">
        <v>110</v>
      </c>
    </row>
    <row r="15" spans="1:8" x14ac:dyDescent="0.3">
      <c r="C15" s="2" t="s">
        <v>109</v>
      </c>
      <c r="D15" t="s">
        <v>108</v>
      </c>
    </row>
    <row r="16" spans="1:8" x14ac:dyDescent="0.3">
      <c r="C16" s="2" t="s">
        <v>107</v>
      </c>
      <c r="D16" t="s">
        <v>106</v>
      </c>
    </row>
    <row r="17" spans="2:4" x14ac:dyDescent="0.3">
      <c r="C17" s="2" t="s">
        <v>105</v>
      </c>
    </row>
    <row r="18" spans="2:4" x14ac:dyDescent="0.3">
      <c r="C18" s="2" t="s">
        <v>104</v>
      </c>
      <c r="D18" t="s">
        <v>103</v>
      </c>
    </row>
    <row r="22" spans="2:4" x14ac:dyDescent="0.3">
      <c r="B22" s="2">
        <v>1</v>
      </c>
      <c r="C22" t="s">
        <v>102</v>
      </c>
    </row>
    <row r="23" spans="2:4" x14ac:dyDescent="0.3">
      <c r="B23" s="2">
        <v>2</v>
      </c>
      <c r="C23" t="s">
        <v>101</v>
      </c>
    </row>
    <row r="24" spans="2:4" x14ac:dyDescent="0.3">
      <c r="B24" s="2">
        <v>3</v>
      </c>
      <c r="C24" t="s">
        <v>100</v>
      </c>
    </row>
    <row r="25" spans="2:4" x14ac:dyDescent="0.3">
      <c r="B25" s="2">
        <v>4</v>
      </c>
      <c r="C25" t="s">
        <v>99</v>
      </c>
    </row>
    <row r="26" spans="2:4" x14ac:dyDescent="0.3">
      <c r="B26" s="2">
        <v>5</v>
      </c>
      <c r="C26" t="s">
        <v>98</v>
      </c>
    </row>
    <row r="27" spans="2:4" x14ac:dyDescent="0.3">
      <c r="B27" s="2">
        <v>6</v>
      </c>
      <c r="C27" t="s">
        <v>97</v>
      </c>
    </row>
    <row r="30" spans="2:4" x14ac:dyDescent="0.3">
      <c r="B30" t="s">
        <v>96</v>
      </c>
    </row>
    <row r="31" spans="2:4" x14ac:dyDescent="0.3">
      <c r="B31" t="s">
        <v>95</v>
      </c>
    </row>
    <row r="32" spans="2:4" x14ac:dyDescent="0.3">
      <c r="B32" t="s">
        <v>94</v>
      </c>
    </row>
    <row r="33" spans="2:2" x14ac:dyDescent="0.3">
      <c r="B33" t="s">
        <v>93</v>
      </c>
    </row>
  </sheetData>
  <hyperlinks>
    <hyperlink ref="A1" location="Menu!A1" display="menu" xr:uid="{3A5DF30D-6931-4A86-9A0B-4EA0A4D9E6E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alexei dostoinov</dc:creator>
  <cp:lastModifiedBy>alexei dostoinov</cp:lastModifiedBy>
  <dcterms:created xsi:type="dcterms:W3CDTF">2024-02-28T22:00:01Z</dcterms:created>
  <dcterms:modified xsi:type="dcterms:W3CDTF">2024-02-28T22:01:55Z</dcterms:modified>
</cp:coreProperties>
</file>