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MEGA\01 Investigacion\Proyectos 2023\Composito Plastico 2023\Analisis\"/>
    </mc:Choice>
  </mc:AlternateContent>
  <xr:revisionPtr revIDLastSave="0" documentId="13_ncr:1_{F44D45E5-32AD-4E52-B716-74F9B8A589D6}" xr6:coauthVersionLast="47" xr6:coauthVersionMax="47" xr10:uidLastSave="{00000000-0000-0000-0000-000000000000}"/>
  <bookViews>
    <workbookView xWindow="-120" yWindow="-120" windowWidth="29040" windowHeight="15840" xr2:uid="{40C5F928-9857-4D7E-A3B1-10145D278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R18" i="1"/>
  <c r="S17" i="1"/>
  <c r="R17" i="1"/>
  <c r="T17" i="1" s="1"/>
  <c r="M19" i="1"/>
  <c r="O17" i="1"/>
  <c r="N17" i="1"/>
  <c r="M17" i="1"/>
  <c r="H19" i="1"/>
  <c r="J17" i="1"/>
  <c r="I17" i="1"/>
  <c r="C19" i="1"/>
  <c r="C18" i="1"/>
  <c r="E17" i="1"/>
  <c r="T15" i="1"/>
  <c r="T12" i="1"/>
  <c r="T9" i="1"/>
  <c r="O15" i="1"/>
  <c r="O12" i="1"/>
  <c r="O9" i="1"/>
  <c r="J15" i="1"/>
  <c r="J12" i="1"/>
  <c r="J9" i="1"/>
  <c r="E15" i="1"/>
  <c r="E12" i="1"/>
  <c r="E9" i="1"/>
  <c r="E8" i="1"/>
  <c r="T14" i="1"/>
  <c r="T11" i="1"/>
  <c r="T8" i="1"/>
  <c r="O14" i="1"/>
  <c r="O11" i="1"/>
  <c r="O8" i="1"/>
  <c r="J14" i="1"/>
  <c r="J11" i="1"/>
  <c r="J8" i="1"/>
  <c r="E14" i="1"/>
  <c r="E11" i="1"/>
  <c r="D17" i="1" l="1"/>
</calcChain>
</file>

<file path=xl/sharedStrings.xml><?xml version="1.0" encoding="utf-8"?>
<sst xmlns="http://schemas.openxmlformats.org/spreadsheetml/2006/main" count="41" uniqueCount="24">
  <si>
    <t>Tiempo (min)</t>
  </si>
  <si>
    <t>Espesor (mm)</t>
  </si>
  <si>
    <t>Ancho (mm)</t>
  </si>
  <si>
    <t>Muestra</t>
  </si>
  <si>
    <t>Original 0 %</t>
  </si>
  <si>
    <t>4.31.81</t>
  </si>
  <si>
    <t>4.15.35</t>
  </si>
  <si>
    <t>Ensayo de Ignición</t>
  </si>
  <si>
    <t>4.17.69 (793 °C)</t>
  </si>
  <si>
    <t>4.37.93 (781 °C)</t>
  </si>
  <si>
    <t>4.19.40 (768 °C)</t>
  </si>
  <si>
    <t>4.26.37 (877 °C)</t>
  </si>
  <si>
    <t>4.32.50 (714 °C)</t>
  </si>
  <si>
    <t>3.55.28 (712 °C)</t>
  </si>
  <si>
    <t>4.13.59 (725 °C)</t>
  </si>
  <si>
    <t>4.35.72 (681 °C)</t>
  </si>
  <si>
    <t>4.44.19 (678 °C)</t>
  </si>
  <si>
    <t>3.10.90 (671 °C)</t>
  </si>
  <si>
    <t>L (mm)</t>
  </si>
  <si>
    <t>linear burning rate</t>
  </si>
  <si>
    <t>V=60L/t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</si>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</sst>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2" fontId="0" fillId="0" borderId="0" xfId="0" applyNumberFormat="1"/>
    <xf numFmtId="2" fontId="0" fillId="0" borderId="7" xfId="0" applyNumberFormat="1" applyBorder="1"/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/>
    <xf numFmtId="2" fontId="0" fillId="0" borderId="8" xfId="0" applyNumberForma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Sheet1!$F$26:$F$29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17.258332458008155</c:v>
                </c:pt>
                <c:pt idx="1">
                  <c:v>16.769426391346023</c:v>
                </c:pt>
                <c:pt idx="2">
                  <c:v>17.129470347100046</c:v>
                </c:pt>
                <c:pt idx="3">
                  <c:v>16.077691100328682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A-4DE7-90D2-5FF8D12E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57727"/>
        <c:axId val="775297855"/>
      </c:barChart>
      <c:catAx>
        <c:axId val="7676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97855"/>
        <c:crosses val="autoZero"/>
        <c:auto val="1"/>
        <c:lblAlgn val="ctr"/>
        <c:lblOffset val="100"/>
        <c:noMultiLvlLbl val="0"/>
      </c:catAx>
      <c:valAx>
        <c:axId val="775297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90487</xdr:rowOff>
    </xdr:from>
    <xdr:to>
      <xdr:col>14</xdr:col>
      <xdr:colOff>295275</xdr:colOff>
      <xdr:row>37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3DAA8-FD1A-A089-E9FE-C338705C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94E-FC4C-4693-870A-CFBF79DA9087}">
  <dimension ref="B3:U29"/>
  <sheetViews>
    <sheetView tabSelected="1" topLeftCell="A13" workbookViewId="0">
      <selection activeCell="O35" sqref="O35"/>
    </sheetView>
  </sheetViews>
  <sheetFormatPr defaultColWidth="11.7109375" defaultRowHeight="15" x14ac:dyDescent="0.25"/>
  <cols>
    <col min="2" max="2" width="11.42578125" bestFit="1" customWidth="1"/>
    <col min="3" max="3" width="13.28515625" bestFit="1" customWidth="1"/>
    <col min="4" max="4" width="11.85546875" bestFit="1" customWidth="1"/>
    <col min="5" max="5" width="14.42578125" bestFit="1" customWidth="1"/>
    <col min="6" max="6" width="9.85546875" customWidth="1"/>
    <col min="7" max="7" width="8.28515625" bestFit="1" customWidth="1"/>
    <col min="8" max="8" width="13.28515625" bestFit="1" customWidth="1"/>
    <col min="9" max="9" width="11.85546875" bestFit="1" customWidth="1"/>
    <col min="10" max="10" width="14.42578125" bestFit="1" customWidth="1"/>
    <col min="11" max="11" width="9.7109375" customWidth="1"/>
    <col min="12" max="12" width="8.28515625" bestFit="1" customWidth="1"/>
    <col min="13" max="13" width="13.28515625" bestFit="1" customWidth="1"/>
    <col min="14" max="14" width="11.85546875" bestFit="1" customWidth="1"/>
    <col min="15" max="15" width="14.42578125" bestFit="1" customWidth="1"/>
    <col min="16" max="16" width="9.42578125" customWidth="1"/>
    <col min="17" max="17" width="8.28515625" bestFit="1" customWidth="1"/>
    <col min="18" max="18" width="13.28515625" bestFit="1" customWidth="1"/>
    <col min="19" max="19" width="11.85546875" bestFit="1" customWidth="1"/>
    <col min="20" max="20" width="14.42578125" bestFit="1" customWidth="1"/>
    <col min="21" max="21" width="8.5703125" customWidth="1"/>
  </cols>
  <sheetData>
    <row r="3" spans="2:21" x14ac:dyDescent="0.25">
      <c r="B3" t="s">
        <v>19</v>
      </c>
      <c r="D3" t="s">
        <v>20</v>
      </c>
    </row>
    <row r="4" spans="2:21" ht="19.5" x14ac:dyDescent="0.3">
      <c r="B4" s="12" t="s">
        <v>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6" spans="2:21" x14ac:dyDescent="0.25">
      <c r="B6" s="1" t="s">
        <v>3</v>
      </c>
      <c r="C6" s="2" t="s">
        <v>1</v>
      </c>
      <c r="D6" s="2" t="s">
        <v>2</v>
      </c>
      <c r="E6" s="3" t="s">
        <v>0</v>
      </c>
      <c r="F6" s="2" t="s">
        <v>18</v>
      </c>
      <c r="G6" s="1" t="s">
        <v>3</v>
      </c>
      <c r="H6" s="2" t="s">
        <v>1</v>
      </c>
      <c r="I6" s="2" t="s">
        <v>2</v>
      </c>
      <c r="J6" s="3" t="s">
        <v>0</v>
      </c>
      <c r="K6" s="2" t="s">
        <v>18</v>
      </c>
      <c r="L6" s="1" t="s">
        <v>3</v>
      </c>
      <c r="M6" s="2" t="s">
        <v>1</v>
      </c>
      <c r="N6" s="2" t="s">
        <v>2</v>
      </c>
      <c r="O6" s="3" t="s">
        <v>0</v>
      </c>
      <c r="P6" s="2" t="s">
        <v>18</v>
      </c>
      <c r="Q6" s="1" t="s">
        <v>3</v>
      </c>
      <c r="R6" s="2" t="s">
        <v>1</v>
      </c>
      <c r="S6" s="2" t="s">
        <v>2</v>
      </c>
      <c r="T6" s="3" t="s">
        <v>0</v>
      </c>
      <c r="U6" s="10" t="s">
        <v>18</v>
      </c>
    </row>
    <row r="7" spans="2:21" x14ac:dyDescent="0.25">
      <c r="B7" s="16" t="s">
        <v>4</v>
      </c>
      <c r="C7" s="4">
        <v>5.4</v>
      </c>
      <c r="D7" s="4">
        <v>11</v>
      </c>
      <c r="E7" s="8" t="s">
        <v>5</v>
      </c>
      <c r="F7" s="13">
        <v>75</v>
      </c>
      <c r="G7" s="19">
        <v>0.03</v>
      </c>
      <c r="H7" s="4">
        <v>4.5</v>
      </c>
      <c r="I7" s="4">
        <v>11.08</v>
      </c>
      <c r="J7" s="8" t="s">
        <v>9</v>
      </c>
      <c r="K7" s="13">
        <v>75</v>
      </c>
      <c r="L7" s="19">
        <v>0.06</v>
      </c>
      <c r="M7" s="4">
        <v>4.5</v>
      </c>
      <c r="N7" s="4">
        <v>11.4</v>
      </c>
      <c r="O7" s="8" t="s">
        <v>12</v>
      </c>
      <c r="P7" s="13">
        <v>75</v>
      </c>
      <c r="Q7" s="19">
        <v>0.1</v>
      </c>
      <c r="R7" s="4">
        <v>4.7</v>
      </c>
      <c r="S7" s="4">
        <v>12.2</v>
      </c>
      <c r="T7" s="8" t="s">
        <v>15</v>
      </c>
      <c r="U7" s="13">
        <v>75</v>
      </c>
    </row>
    <row r="8" spans="2:21" x14ac:dyDescent="0.25">
      <c r="B8" s="17"/>
      <c r="C8" s="5">
        <v>5.3</v>
      </c>
      <c r="D8" s="5">
        <v>11.08</v>
      </c>
      <c r="E8" s="7">
        <f>4*60+31.81</f>
        <v>271.81</v>
      </c>
      <c r="F8" s="14"/>
      <c r="G8" s="17"/>
      <c r="H8" s="5">
        <v>4.62</v>
      </c>
      <c r="I8" s="5">
        <v>11.46</v>
      </c>
      <c r="J8" s="7">
        <f>4*60+37.93</f>
        <v>277.93</v>
      </c>
      <c r="K8" s="14"/>
      <c r="L8" s="17"/>
      <c r="M8" s="5">
        <v>4.38</v>
      </c>
      <c r="N8" s="5">
        <v>11.6</v>
      </c>
      <c r="O8" s="7">
        <f>4*60+32.5</f>
        <v>272.5</v>
      </c>
      <c r="P8" s="14"/>
      <c r="Q8" s="17"/>
      <c r="R8" s="5">
        <v>4.5199999999999996</v>
      </c>
      <c r="S8" s="5">
        <v>11.68</v>
      </c>
      <c r="T8" s="7">
        <f>4*60+35.72</f>
        <v>275.72000000000003</v>
      </c>
      <c r="U8" s="14"/>
    </row>
    <row r="9" spans="2:21" x14ac:dyDescent="0.25">
      <c r="B9" s="18"/>
      <c r="C9" s="6">
        <v>5.6</v>
      </c>
      <c r="D9" s="6">
        <v>10.6</v>
      </c>
      <c r="E9" s="9">
        <f>4+(31.8/60)</f>
        <v>4.53</v>
      </c>
      <c r="F9" s="15"/>
      <c r="G9" s="18"/>
      <c r="H9" s="6">
        <v>5.0999999999999996</v>
      </c>
      <c r="I9" s="6">
        <v>11.5</v>
      </c>
      <c r="J9" s="11">
        <f>4+(37.93/60)</f>
        <v>4.6321666666666665</v>
      </c>
      <c r="K9" s="15"/>
      <c r="L9" s="18"/>
      <c r="M9" s="6">
        <v>4.7</v>
      </c>
      <c r="N9" s="6">
        <v>11.7</v>
      </c>
      <c r="O9" s="11">
        <f>4+(32.5/60)</f>
        <v>4.541666666666667</v>
      </c>
      <c r="P9" s="15"/>
      <c r="Q9" s="18"/>
      <c r="R9" s="6">
        <v>4.34</v>
      </c>
      <c r="S9" s="6">
        <v>11.52</v>
      </c>
      <c r="T9" s="11">
        <f>4+(35.72/60)</f>
        <v>4.5953333333333335</v>
      </c>
      <c r="U9" s="15"/>
    </row>
    <row r="10" spans="2:21" x14ac:dyDescent="0.25">
      <c r="B10" s="16" t="s">
        <v>4</v>
      </c>
      <c r="C10" s="4">
        <v>4.7</v>
      </c>
      <c r="D10" s="4">
        <v>11.6</v>
      </c>
      <c r="E10" s="8" t="s">
        <v>6</v>
      </c>
      <c r="F10" s="13">
        <v>75</v>
      </c>
      <c r="G10" s="19">
        <v>0.03</v>
      </c>
      <c r="H10" s="4">
        <v>4.72</v>
      </c>
      <c r="I10" s="4">
        <v>11.4</v>
      </c>
      <c r="J10" s="8" t="s">
        <v>8</v>
      </c>
      <c r="K10" s="13">
        <v>75</v>
      </c>
      <c r="L10" s="19">
        <v>0.06</v>
      </c>
      <c r="M10" s="4">
        <v>4.3</v>
      </c>
      <c r="N10" s="4">
        <v>11.4</v>
      </c>
      <c r="O10" s="8" t="s">
        <v>13</v>
      </c>
      <c r="P10" s="13">
        <v>75</v>
      </c>
      <c r="Q10" s="19">
        <v>0.1</v>
      </c>
      <c r="R10" s="4">
        <v>5</v>
      </c>
      <c r="S10" s="4">
        <v>11.8</v>
      </c>
      <c r="T10" s="8" t="s">
        <v>16</v>
      </c>
      <c r="U10" s="13">
        <v>75</v>
      </c>
    </row>
    <row r="11" spans="2:21" x14ac:dyDescent="0.25">
      <c r="B11" s="17"/>
      <c r="C11" s="5">
        <v>5</v>
      </c>
      <c r="D11" s="5">
        <v>11.3</v>
      </c>
      <c r="E11" s="7">
        <f>4*60+15.35</f>
        <v>255.35</v>
      </c>
      <c r="F11" s="14"/>
      <c r="G11" s="17"/>
      <c r="H11" s="5">
        <v>4.5599999999999996</v>
      </c>
      <c r="I11" s="5">
        <v>11.22</v>
      </c>
      <c r="J11" s="7">
        <f>4*60+17.69</f>
        <v>257.69</v>
      </c>
      <c r="K11" s="14"/>
      <c r="L11" s="17"/>
      <c r="M11" s="5">
        <v>4.62</v>
      </c>
      <c r="N11" s="5">
        <v>11.38</v>
      </c>
      <c r="O11" s="7">
        <f>3*60+55.28</f>
        <v>235.28</v>
      </c>
      <c r="P11" s="14"/>
      <c r="Q11" s="17"/>
      <c r="R11" s="5">
        <v>5.2</v>
      </c>
      <c r="S11" s="5">
        <v>12.6</v>
      </c>
      <c r="T11" s="7">
        <f>4*60+44.19</f>
        <v>284.19</v>
      </c>
      <c r="U11" s="14"/>
    </row>
    <row r="12" spans="2:21" x14ac:dyDescent="0.25">
      <c r="B12" s="18"/>
      <c r="C12" s="6">
        <v>5.52</v>
      </c>
      <c r="D12" s="6">
        <v>11.32</v>
      </c>
      <c r="E12" s="11">
        <f>4+(15.35/60)</f>
        <v>4.2558333333333334</v>
      </c>
      <c r="F12" s="15"/>
      <c r="G12" s="18"/>
      <c r="H12" s="6">
        <v>5.6</v>
      </c>
      <c r="I12" s="6">
        <v>11.8</v>
      </c>
      <c r="J12" s="11">
        <f>4+(17.69/60)</f>
        <v>4.2948333333333331</v>
      </c>
      <c r="K12" s="15"/>
      <c r="L12" s="18"/>
      <c r="M12" s="6">
        <v>4.5</v>
      </c>
      <c r="N12" s="6">
        <v>11.38</v>
      </c>
      <c r="O12" s="11">
        <f>3+(55.28/60)</f>
        <v>3.9213333333333331</v>
      </c>
      <c r="P12" s="15"/>
      <c r="Q12" s="18"/>
      <c r="R12" s="6">
        <v>5.04</v>
      </c>
      <c r="S12" s="6">
        <v>12.16</v>
      </c>
      <c r="T12" s="11">
        <f>4+(44.19/60)</f>
        <v>4.7364999999999995</v>
      </c>
      <c r="U12" s="15"/>
    </row>
    <row r="13" spans="2:21" x14ac:dyDescent="0.25">
      <c r="B13" s="16" t="s">
        <v>4</v>
      </c>
      <c r="C13" s="4">
        <v>5.62</v>
      </c>
      <c r="D13" s="4">
        <v>13.4</v>
      </c>
      <c r="E13" s="8" t="s">
        <v>11</v>
      </c>
      <c r="F13" s="13">
        <v>75</v>
      </c>
      <c r="G13" s="19">
        <v>0.03</v>
      </c>
      <c r="H13" s="4">
        <v>5.7</v>
      </c>
      <c r="I13" s="4">
        <v>12.8</v>
      </c>
      <c r="J13" s="8" t="s">
        <v>10</v>
      </c>
      <c r="K13" s="13">
        <v>75</v>
      </c>
      <c r="L13" s="19">
        <v>0.06</v>
      </c>
      <c r="M13" s="4">
        <v>5.14</v>
      </c>
      <c r="N13" s="4">
        <v>13</v>
      </c>
      <c r="O13" s="8" t="s">
        <v>14</v>
      </c>
      <c r="P13" s="13">
        <v>75</v>
      </c>
      <c r="Q13" s="19">
        <v>0.1</v>
      </c>
      <c r="R13" s="4">
        <v>3.4</v>
      </c>
      <c r="S13" s="4">
        <v>11.1</v>
      </c>
      <c r="T13" s="8" t="s">
        <v>17</v>
      </c>
      <c r="U13" s="14">
        <v>75</v>
      </c>
    </row>
    <row r="14" spans="2:21" x14ac:dyDescent="0.25">
      <c r="B14" s="17"/>
      <c r="C14" s="5">
        <v>6.06</v>
      </c>
      <c r="D14" s="5">
        <v>13.42</v>
      </c>
      <c r="E14" s="7">
        <f>4*60+26.37</f>
        <v>266.37</v>
      </c>
      <c r="F14" s="14"/>
      <c r="G14" s="17"/>
      <c r="H14" s="5">
        <v>5.8</v>
      </c>
      <c r="I14" s="5">
        <v>13.6</v>
      </c>
      <c r="J14" s="7">
        <f>4*60+19.4</f>
        <v>259.39999999999998</v>
      </c>
      <c r="K14" s="14"/>
      <c r="L14" s="17"/>
      <c r="M14" s="5">
        <v>5.2</v>
      </c>
      <c r="N14" s="5">
        <v>12.38</v>
      </c>
      <c r="O14" s="7">
        <f>60*4+13.59</f>
        <v>253.59</v>
      </c>
      <c r="P14" s="14"/>
      <c r="Q14" s="17"/>
      <c r="R14" s="5">
        <v>3.52</v>
      </c>
      <c r="S14" s="5">
        <v>11.14</v>
      </c>
      <c r="T14" s="7">
        <f>3*60+10.9</f>
        <v>190.9</v>
      </c>
      <c r="U14" s="14"/>
    </row>
    <row r="15" spans="2:21" x14ac:dyDescent="0.25">
      <c r="B15" s="18"/>
      <c r="C15" s="6">
        <v>6.3</v>
      </c>
      <c r="D15" s="6">
        <v>13.1</v>
      </c>
      <c r="E15" s="11">
        <f>4+(26.37/60)</f>
        <v>4.4394999999999998</v>
      </c>
      <c r="F15" s="15"/>
      <c r="G15" s="18"/>
      <c r="H15" s="6">
        <v>5.3</v>
      </c>
      <c r="I15" s="6">
        <v>13.2</v>
      </c>
      <c r="J15" s="11">
        <f>4+(19.4/60)</f>
        <v>4.3233333333333333</v>
      </c>
      <c r="K15" s="15"/>
      <c r="L15" s="18"/>
      <c r="M15" s="6">
        <v>5.0599999999999996</v>
      </c>
      <c r="N15" s="6">
        <v>12.58</v>
      </c>
      <c r="O15" s="11">
        <f>4+(13.59/60)</f>
        <v>4.2264999999999997</v>
      </c>
      <c r="P15" s="15"/>
      <c r="Q15" s="18"/>
      <c r="R15" s="6">
        <v>3.5</v>
      </c>
      <c r="S15" s="6">
        <v>11.42</v>
      </c>
      <c r="T15" s="11">
        <f>3+(10.9/60)</f>
        <v>3.1816666666666666</v>
      </c>
      <c r="U15" s="15"/>
    </row>
    <row r="17" spans="2:20" x14ac:dyDescent="0.25">
      <c r="B17" t="s">
        <v>21</v>
      </c>
      <c r="D17">
        <f>AVERAGE(C17:C19)</f>
        <v>17.258332458008155</v>
      </c>
      <c r="E17">
        <f>_xlfn.STDEV.S(C17:C19)</f>
        <v>0.51553474170660585</v>
      </c>
      <c r="H17">
        <f>(60*75)/J8</f>
        <v>16.191127262260281</v>
      </c>
      <c r="I17">
        <f>AVERAGE(H17:H19)</f>
        <v>16.769426391346023</v>
      </c>
      <c r="J17">
        <f>_xlfn.STDEV.S(H17:H19)</f>
        <v>0.81783847146160615</v>
      </c>
      <c r="M17">
        <f>(60*75)/O8</f>
        <v>16.513761467889907</v>
      </c>
      <c r="N17">
        <f>AVERAGE(M17:M19)</f>
        <v>17.129470347100046</v>
      </c>
      <c r="O17">
        <f>_xlfn.STDEV.S(M17:M19)</f>
        <v>0.87074384745251643</v>
      </c>
      <c r="R17">
        <f>(60*75)/T8</f>
        <v>16.320905266212097</v>
      </c>
      <c r="S17">
        <f>AVERAGE(R17:R19)</f>
        <v>16.077691100328682</v>
      </c>
      <c r="T17">
        <f>_xlfn.STDEV.S(R17:R19)</f>
        <v>0.34395677195358593</v>
      </c>
    </row>
    <row r="18" spans="2:20" x14ac:dyDescent="0.25">
      <c r="B18" t="s">
        <v>22</v>
      </c>
      <c r="C18">
        <f>(60*75)/E11</f>
        <v>17.62287056980615</v>
      </c>
      <c r="R18">
        <f>(60*75)/T11</f>
        <v>15.834476934445266</v>
      </c>
    </row>
    <row r="19" spans="2:20" x14ac:dyDescent="0.25">
      <c r="B19" t="s">
        <v>23</v>
      </c>
      <c r="C19">
        <f>(60*75)/E14</f>
        <v>16.893794346210157</v>
      </c>
      <c r="H19">
        <f>(60*75)/J14</f>
        <v>17.347725520431766</v>
      </c>
      <c r="M19">
        <f>(60*75)/O14</f>
        <v>17.745179226310185</v>
      </c>
    </row>
    <row r="26" spans="2:20" x14ac:dyDescent="0.25">
      <c r="F26">
        <v>0</v>
      </c>
      <c r="G26">
        <v>17.258332458008155</v>
      </c>
      <c r="H26">
        <v>0.51553474170660585</v>
      </c>
    </row>
    <row r="27" spans="2:20" x14ac:dyDescent="0.25">
      <c r="F27">
        <v>3</v>
      </c>
      <c r="G27">
        <v>16.769426391346023</v>
      </c>
      <c r="H27">
        <v>0.81783847146160615</v>
      </c>
    </row>
    <row r="28" spans="2:20" x14ac:dyDescent="0.25">
      <c r="F28">
        <v>6</v>
      </c>
      <c r="G28">
        <v>17.129470347100046</v>
      </c>
      <c r="H28">
        <v>0.87074384745251643</v>
      </c>
    </row>
    <row r="29" spans="2:20" x14ac:dyDescent="0.25">
      <c r="F29">
        <v>10</v>
      </c>
      <c r="G29">
        <v>16.077691100328682</v>
      </c>
      <c r="H29">
        <v>0.34395677195358593</v>
      </c>
    </row>
  </sheetData>
  <mergeCells count="25">
    <mergeCell ref="U7:U9"/>
    <mergeCell ref="U10:U12"/>
    <mergeCell ref="U13:U15"/>
    <mergeCell ref="L7:L9"/>
    <mergeCell ref="L10:L12"/>
    <mergeCell ref="L13:L15"/>
    <mergeCell ref="Q7:Q9"/>
    <mergeCell ref="Q10:Q12"/>
    <mergeCell ref="Q13:Q15"/>
    <mergeCell ref="B4:T4"/>
    <mergeCell ref="F7:F9"/>
    <mergeCell ref="F10:F12"/>
    <mergeCell ref="F13:F15"/>
    <mergeCell ref="K7:K9"/>
    <mergeCell ref="K10:K12"/>
    <mergeCell ref="K13:K15"/>
    <mergeCell ref="P7:P9"/>
    <mergeCell ref="P10:P12"/>
    <mergeCell ref="P13:P15"/>
    <mergeCell ref="B7:B9"/>
    <mergeCell ref="B10:B12"/>
    <mergeCell ref="B13:B15"/>
    <mergeCell ref="G7:G9"/>
    <mergeCell ref="G10:G12"/>
    <mergeCell ref="G13:G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2023-10-19T13:01:54Z</dcterms:created>
  <dcterms:modified xsi:type="dcterms:W3CDTF">2023-10-20T19:28:25Z</dcterms:modified>
</cp:coreProperties>
</file>