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14115" windowHeight="4695" firstSheet="4" activeTab="4"/>
  </bookViews>
  <sheets>
    <sheet name="Indices y Coeficientes" sheetId="1" r:id="rId1"/>
    <sheet name="TP2" sheetId="2" r:id="rId2"/>
    <sheet name="Amortizacion (30, 31)" sheetId="3" r:id="rId3"/>
    <sheet name="Amortizacion (32,33)" sheetId="4" r:id="rId4"/>
    <sheet name="Resolucion TP3" sheetId="7" r:id="rId5"/>
  </sheets>
  <calcPr calcId="144525"/>
</workbook>
</file>

<file path=xl/calcChain.xml><?xml version="1.0" encoding="utf-8"?>
<calcChain xmlns="http://schemas.openxmlformats.org/spreadsheetml/2006/main">
  <c r="C80" i="7" l="1"/>
  <c r="C79" i="7"/>
  <c r="C78" i="7"/>
  <c r="C77" i="7"/>
  <c r="C76" i="7"/>
  <c r="C75" i="7"/>
  <c r="C74" i="7"/>
  <c r="C73" i="7"/>
  <c r="C72" i="7"/>
  <c r="C71" i="7"/>
  <c r="C70" i="7"/>
  <c r="F69" i="7"/>
  <c r="F70" i="7" s="1"/>
  <c r="D69" i="7"/>
  <c r="C69" i="7"/>
  <c r="B69" i="7"/>
  <c r="F68" i="7"/>
  <c r="E68" i="7"/>
  <c r="D68" i="7"/>
  <c r="C68" i="7"/>
  <c r="D49" i="7"/>
  <c r="B54" i="7" s="1"/>
  <c r="C37" i="7"/>
  <c r="C41" i="7"/>
  <c r="C34" i="7"/>
  <c r="E32" i="7"/>
  <c r="D32" i="7"/>
  <c r="C32" i="7"/>
  <c r="C38" i="7" s="1"/>
  <c r="D4" i="7"/>
  <c r="F71" i="7" l="1"/>
  <c r="B71" i="7"/>
  <c r="D71" i="7" s="1"/>
  <c r="E71" i="7" s="1"/>
  <c r="E69" i="7"/>
  <c r="B70" i="7"/>
  <c r="D70" i="7" s="1"/>
  <c r="E70" i="7" s="1"/>
  <c r="C55" i="7"/>
  <c r="C54" i="7"/>
  <c r="C60" i="7" s="1"/>
  <c r="D54" i="7"/>
  <c r="C59" i="7"/>
  <c r="C56" i="7"/>
  <c r="C58" i="7"/>
  <c r="C57" i="7"/>
  <c r="C33" i="7"/>
  <c r="C40" i="7"/>
  <c r="C36" i="7"/>
  <c r="C43" i="7"/>
  <c r="C39" i="7"/>
  <c r="C35" i="7"/>
  <c r="C42" i="7"/>
  <c r="F32" i="7"/>
  <c r="B33" i="7" s="1"/>
  <c r="D33" i="7" s="1"/>
  <c r="F72" i="7" l="1"/>
  <c r="B72" i="7"/>
  <c r="D72" i="7" s="1"/>
  <c r="E72" i="7" s="1"/>
  <c r="E54" i="7"/>
  <c r="F54" i="7" s="1"/>
  <c r="B55" i="7" s="1"/>
  <c r="D55" i="7" s="1"/>
  <c r="C44" i="7"/>
  <c r="F33" i="7"/>
  <c r="B34" i="7" s="1"/>
  <c r="D34" i="7" s="1"/>
  <c r="F73" i="7" l="1"/>
  <c r="B73" i="7"/>
  <c r="D73" i="7" s="1"/>
  <c r="E73" i="7" s="1"/>
  <c r="E55" i="7"/>
  <c r="F34" i="7"/>
  <c r="B35" i="7" s="1"/>
  <c r="D35" i="7" s="1"/>
  <c r="C11" i="7"/>
  <c r="D11" i="7"/>
  <c r="F74" i="7" l="1"/>
  <c r="B74" i="7"/>
  <c r="D74" i="7" s="1"/>
  <c r="E74" i="7" s="1"/>
  <c r="C16" i="7"/>
  <c r="F55" i="7"/>
  <c r="F35" i="7"/>
  <c r="B36" i="7" s="1"/>
  <c r="D36" i="7" s="1"/>
  <c r="C22" i="7"/>
  <c r="C19" i="7"/>
  <c r="C21" i="7"/>
  <c r="C20" i="7"/>
  <c r="C14" i="7"/>
  <c r="C18" i="7"/>
  <c r="C15" i="7"/>
  <c r="C17" i="7"/>
  <c r="C12" i="7"/>
  <c r="C23" i="7" s="1"/>
  <c r="E11" i="7"/>
  <c r="C13" i="7"/>
  <c r="F75" i="7" l="1"/>
  <c r="B75" i="7"/>
  <c r="D75" i="7" s="1"/>
  <c r="E75" i="7" s="1"/>
  <c r="B56" i="7"/>
  <c r="D56" i="7" s="1"/>
  <c r="F36" i="7"/>
  <c r="B37" i="7" s="1"/>
  <c r="D37" i="7" s="1"/>
  <c r="F11" i="7"/>
  <c r="B12" i="7" s="1"/>
  <c r="D12" i="7" s="1"/>
  <c r="E30" i="4"/>
  <c r="D30" i="4"/>
  <c r="C30" i="4"/>
  <c r="F28" i="4"/>
  <c r="E28" i="4"/>
  <c r="D28" i="4"/>
  <c r="C28" i="4"/>
  <c r="B28" i="4"/>
  <c r="F27" i="4"/>
  <c r="E27" i="4"/>
  <c r="D27" i="4"/>
  <c r="C27" i="4"/>
  <c r="B27" i="4"/>
  <c r="F26" i="4"/>
  <c r="E26" i="4"/>
  <c r="D26" i="4"/>
  <c r="C26" i="4"/>
  <c r="B26" i="4"/>
  <c r="F25" i="4"/>
  <c r="E25" i="4"/>
  <c r="D25" i="4"/>
  <c r="C25" i="4"/>
  <c r="B25" i="4"/>
  <c r="F24" i="4"/>
  <c r="E24" i="4"/>
  <c r="D24" i="4"/>
  <c r="C24" i="4"/>
  <c r="B24" i="4"/>
  <c r="F23" i="4"/>
  <c r="E23" i="4"/>
  <c r="D23" i="4"/>
  <c r="C23" i="4"/>
  <c r="B23" i="4"/>
  <c r="F22" i="4"/>
  <c r="E22" i="4"/>
  <c r="D22" i="4"/>
  <c r="C22" i="4"/>
  <c r="B22" i="4"/>
  <c r="F21" i="4"/>
  <c r="E21" i="4"/>
  <c r="D21" i="4"/>
  <c r="C21" i="4"/>
  <c r="E13" i="4"/>
  <c r="D13" i="4"/>
  <c r="C13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F6" i="4"/>
  <c r="E6" i="4"/>
  <c r="D6" i="4"/>
  <c r="C6" i="4"/>
  <c r="B6" i="4"/>
  <c r="F5" i="4"/>
  <c r="E5" i="4"/>
  <c r="D5" i="4"/>
  <c r="C5" i="4"/>
  <c r="B5" i="4"/>
  <c r="F4" i="4"/>
  <c r="E4" i="4"/>
  <c r="D4" i="4"/>
  <c r="C4" i="4"/>
  <c r="E26" i="3"/>
  <c r="D26" i="3"/>
  <c r="C26" i="3"/>
  <c r="F24" i="3"/>
  <c r="E24" i="3"/>
  <c r="D24" i="3"/>
  <c r="C24" i="3"/>
  <c r="B24" i="3"/>
  <c r="F23" i="3"/>
  <c r="E23" i="3"/>
  <c r="D23" i="3"/>
  <c r="C23" i="3"/>
  <c r="B23" i="3"/>
  <c r="F22" i="3"/>
  <c r="E22" i="3"/>
  <c r="D22" i="3"/>
  <c r="C22" i="3"/>
  <c r="B22" i="3"/>
  <c r="F21" i="3"/>
  <c r="E21" i="3"/>
  <c r="D21" i="3"/>
  <c r="C21" i="3"/>
  <c r="B21" i="3"/>
  <c r="F20" i="3"/>
  <c r="E20" i="3"/>
  <c r="D20" i="3"/>
  <c r="C20" i="3"/>
  <c r="B20" i="3"/>
  <c r="F19" i="3"/>
  <c r="E19" i="3"/>
  <c r="D19" i="3"/>
  <c r="C19" i="3"/>
  <c r="E11" i="3"/>
  <c r="D11" i="3"/>
  <c r="C11" i="3"/>
  <c r="F9" i="3"/>
  <c r="E9" i="3"/>
  <c r="D9" i="3"/>
  <c r="C9" i="3"/>
  <c r="B9" i="3"/>
  <c r="F8" i="3"/>
  <c r="E8" i="3"/>
  <c r="D8" i="3"/>
  <c r="C8" i="3"/>
  <c r="B8" i="3"/>
  <c r="F7" i="3"/>
  <c r="E7" i="3"/>
  <c r="D7" i="3"/>
  <c r="C7" i="3"/>
  <c r="B7" i="3"/>
  <c r="F6" i="3"/>
  <c r="E6" i="3"/>
  <c r="D6" i="3"/>
  <c r="C6" i="3"/>
  <c r="B6" i="3"/>
  <c r="F5" i="3"/>
  <c r="E5" i="3"/>
  <c r="D5" i="3"/>
  <c r="C5" i="3"/>
  <c r="B5" i="3"/>
  <c r="F4" i="3"/>
  <c r="E4" i="3"/>
  <c r="D4" i="3"/>
  <c r="C4" i="3"/>
  <c r="G6" i="2"/>
  <c r="F6" i="2"/>
  <c r="D6" i="2"/>
  <c r="C6" i="2"/>
  <c r="G5" i="2"/>
  <c r="F5" i="2"/>
  <c r="D5" i="2"/>
  <c r="C5" i="2"/>
  <c r="G4" i="2"/>
  <c r="F4" i="2"/>
  <c r="D4" i="2"/>
  <c r="C4" i="2"/>
  <c r="G3" i="2"/>
  <c r="F3" i="2"/>
  <c r="D3" i="2"/>
  <c r="C3" i="2"/>
  <c r="G2" i="2"/>
  <c r="F2" i="2"/>
  <c r="C2" i="2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D3" i="1"/>
  <c r="C3" i="1"/>
  <c r="B3" i="1"/>
  <c r="D2" i="1"/>
  <c r="B2" i="1"/>
  <c r="F76" i="7" l="1"/>
  <c r="B76" i="7"/>
  <c r="D76" i="7" s="1"/>
  <c r="E76" i="7" s="1"/>
  <c r="E56" i="7"/>
  <c r="F37" i="7"/>
  <c r="B38" i="7" s="1"/>
  <c r="D38" i="7" s="1"/>
  <c r="E12" i="7"/>
  <c r="F77" i="7" l="1"/>
  <c r="B77" i="7"/>
  <c r="D77" i="7" s="1"/>
  <c r="E77" i="7" s="1"/>
  <c r="F56" i="7"/>
  <c r="F38" i="7"/>
  <c r="B39" i="7" s="1"/>
  <c r="D39" i="7" s="1"/>
  <c r="F12" i="7"/>
  <c r="B13" i="7" s="1"/>
  <c r="D13" i="7" s="1"/>
  <c r="F78" i="7" l="1"/>
  <c r="B78" i="7"/>
  <c r="D78" i="7" s="1"/>
  <c r="E78" i="7" s="1"/>
  <c r="B57" i="7"/>
  <c r="D57" i="7" s="1"/>
  <c r="F39" i="7"/>
  <c r="B40" i="7" s="1"/>
  <c r="D40" i="7" s="1"/>
  <c r="E13" i="7"/>
  <c r="F79" i="7" l="1"/>
  <c r="B79" i="7"/>
  <c r="D79" i="7" s="1"/>
  <c r="E57" i="7"/>
  <c r="F40" i="7"/>
  <c r="B41" i="7" s="1"/>
  <c r="D41" i="7" s="1"/>
  <c r="F13" i="7"/>
  <c r="B14" i="7" s="1"/>
  <c r="D14" i="7" s="1"/>
  <c r="E79" i="7" l="1"/>
  <c r="E80" i="7" s="1"/>
  <c r="D80" i="7"/>
  <c r="F57" i="7"/>
  <c r="F41" i="7"/>
  <c r="B42" i="7" s="1"/>
  <c r="D42" i="7" s="1"/>
  <c r="E14" i="7"/>
  <c r="B58" i="7" l="1"/>
  <c r="D58" i="7" s="1"/>
  <c r="F42" i="7"/>
  <c r="B43" i="7" s="1"/>
  <c r="D43" i="7" s="1"/>
  <c r="F14" i="7"/>
  <c r="B15" i="7" s="1"/>
  <c r="D15" i="7" s="1"/>
  <c r="E58" i="7" l="1"/>
  <c r="F43" i="7"/>
  <c r="E15" i="7"/>
  <c r="F15" i="7" s="1"/>
  <c r="B16" i="7" s="1"/>
  <c r="D16" i="7" s="1"/>
  <c r="E16" i="7" s="1"/>
  <c r="F16" i="7" s="1"/>
  <c r="B17" i="7" s="1"/>
  <c r="D17" i="7" s="1"/>
  <c r="E17" i="7" s="1"/>
  <c r="F17" i="7" s="1"/>
  <c r="B18" i="7" s="1"/>
  <c r="D18" i="7" s="1"/>
  <c r="E18" i="7" s="1"/>
  <c r="F18" i="7" s="1"/>
  <c r="B19" i="7" s="1"/>
  <c r="D19" i="7" s="1"/>
  <c r="E19" i="7" s="1"/>
  <c r="F19" i="7" s="1"/>
  <c r="B20" i="7" s="1"/>
  <c r="D20" i="7" s="1"/>
  <c r="E20" i="7" s="1"/>
  <c r="F20" i="7" s="1"/>
  <c r="B21" i="7" s="1"/>
  <c r="D21" i="7" s="1"/>
  <c r="E21" i="7" s="1"/>
  <c r="F21" i="7" s="1"/>
  <c r="B22" i="7" s="1"/>
  <c r="D22" i="7" s="1"/>
  <c r="E22" i="7" s="1"/>
  <c r="F22" i="7" l="1"/>
  <c r="E23" i="7"/>
  <c r="F58" i="7"/>
  <c r="D23" i="7"/>
  <c r="E43" i="7" s="1"/>
  <c r="B59" i="7" l="1"/>
  <c r="D59" i="7" s="1"/>
  <c r="E33" i="7"/>
  <c r="E34" i="7"/>
  <c r="E35" i="7"/>
  <c r="E36" i="7"/>
  <c r="E37" i="7"/>
  <c r="E38" i="7"/>
  <c r="E39" i="7"/>
  <c r="E40" i="7"/>
  <c r="E41" i="7"/>
  <c r="E42" i="7"/>
  <c r="E59" i="7" l="1"/>
  <c r="D60" i="7"/>
  <c r="D44" i="7"/>
  <c r="F59" i="7" l="1"/>
  <c r="E60" i="7"/>
  <c r="E44" i="7"/>
</calcChain>
</file>

<file path=xl/sharedStrings.xml><?xml version="1.0" encoding="utf-8"?>
<sst xmlns="http://schemas.openxmlformats.org/spreadsheetml/2006/main" count="113" uniqueCount="41">
  <si>
    <t>indice</t>
  </si>
  <si>
    <t>variacion (%)</t>
  </si>
  <si>
    <t>coeficiente</t>
  </si>
  <si>
    <t>valor</t>
  </si>
  <si>
    <t>ene</t>
  </si>
  <si>
    <t>feb</t>
  </si>
  <si>
    <t>mar</t>
  </si>
  <si>
    <t>abr</t>
  </si>
  <si>
    <t>may</t>
  </si>
  <si>
    <t>I (base ene)</t>
  </si>
  <si>
    <t>Periodo</t>
  </si>
  <si>
    <t>Consumo</t>
  </si>
  <si>
    <t>Variacion (%)</t>
  </si>
  <si>
    <t>ICC Gral Bs as</t>
  </si>
  <si>
    <t>Vp</t>
  </si>
  <si>
    <t>C</t>
  </si>
  <si>
    <t>Ip</t>
  </si>
  <si>
    <t>A</t>
  </si>
  <si>
    <t xml:space="preserve">Ap </t>
  </si>
  <si>
    <t>n=</t>
  </si>
  <si>
    <t>i=</t>
  </si>
  <si>
    <t>Sistema Alemán</t>
  </si>
  <si>
    <t>Sistema Francés</t>
  </si>
  <si>
    <t>Total:</t>
  </si>
  <si>
    <t xml:space="preserve"> </t>
  </si>
  <si>
    <t xml:space="preserve">  </t>
  </si>
  <si>
    <t xml:space="preserve">(a) Pago contado.  </t>
  </si>
  <si>
    <t>TP 3. El Presupuesto es financiado por los  500 beneficiarios.</t>
  </si>
  <si>
    <t>Monto por cada beneficiario:</t>
  </si>
  <si>
    <t>Presupuesto:</t>
  </si>
  <si>
    <t>(b) Pago por sistema Frances, financiado en 12 cuotas a tasa de 1,5 % mensual</t>
  </si>
  <si>
    <t>(b) Pago por sistema Aleman, financiado en 12 cuotas a tasa de 1,5 % mensual</t>
  </si>
  <si>
    <t>Total</t>
  </si>
  <si>
    <t>2)</t>
  </si>
  <si>
    <t xml:space="preserve">Capital a financiar luego de 6 meses:  </t>
  </si>
  <si>
    <t>Capital inicial a financiar:</t>
  </si>
  <si>
    <t>(b)</t>
  </si>
  <si>
    <t>(a) Incio del pago luego de 6 meses, y financiado con sistema Frances</t>
  </si>
  <si>
    <t>1)</t>
  </si>
  <si>
    <t>Cancelacion de la deuda luego del pago de la 4ta cuota con sistema alemán</t>
  </si>
  <si>
    <t>Luego de pagar la 4ta cuota, el beneficiario deberá abonar 6000 $ en término de capital adeudado.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</si>
</sst>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b/>
      <i/>
      <sz val="11"/>
      <color theme="3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3" borderId="0" xfId="0" applyFont="1" applyFill="1"/>
    <xf numFmtId="0" fontId="4" fillId="3" borderId="0" xfId="0" applyFont="1" applyFill="1" applyAlignment="1">
      <alignment vertical="center"/>
    </xf>
    <xf numFmtId="0" fontId="0" fillId="4" borderId="0" xfId="0" applyFill="1"/>
    <xf numFmtId="0" fontId="2" fillId="5" borderId="0" xfId="0" applyFont="1" applyFill="1" applyAlignment="1">
      <alignment vertical="center"/>
    </xf>
    <xf numFmtId="0" fontId="0" fillId="5" borderId="0" xfId="0" applyFill="1"/>
    <xf numFmtId="0" fontId="1" fillId="2" borderId="2" xfId="0" applyFont="1" applyFill="1" applyBorder="1" applyAlignment="1">
      <alignment horizontal="center" vertical="center"/>
    </xf>
    <xf numFmtId="0" fontId="0" fillId="6" borderId="0" xfId="0" applyFill="1"/>
    <xf numFmtId="0" fontId="0" fillId="7" borderId="0" xfId="0" applyFill="1"/>
    <xf numFmtId="0" fontId="0" fillId="2" borderId="0" xfId="0" applyFill="1" applyAlignment="1">
      <alignment horizontal="center" vertical="center"/>
    </xf>
    <xf numFmtId="2" fontId="0" fillId="8" borderId="1" xfId="0" applyNumberFormat="1" applyFill="1" applyBorder="1" applyAlignment="1">
      <alignment horizontal="center" vertical="center"/>
    </xf>
    <xf numFmtId="0" fontId="0" fillId="0" borderId="1" xfId="0" applyBorder="1"/>
    <xf numFmtId="0" fontId="1" fillId="2" borderId="2" xfId="0" quotePrefix="1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Border="1"/>
    <xf numFmtId="2" fontId="0" fillId="0" borderId="0" xfId="0" applyNumberFormat="1" applyFill="1" applyBorder="1"/>
    <xf numFmtId="9" fontId="0" fillId="0" borderId="0" xfId="0" applyNumberFormat="1" applyFill="1" applyBorder="1"/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1" fillId="0" borderId="0" xfId="0" applyFont="1"/>
    <xf numFmtId="0" fontId="0" fillId="9" borderId="0" xfId="0" applyFill="1"/>
    <xf numFmtId="0" fontId="0" fillId="9" borderId="0" xfId="0" applyFill="1" applyAlignment="1">
      <alignment horizontal="center" vertical="center"/>
    </xf>
    <xf numFmtId="2" fontId="0" fillId="9" borderId="1" xfId="0" applyNumberForma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9" borderId="0" xfId="0" applyNumberFormat="1" applyFill="1"/>
    <xf numFmtId="2" fontId="1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sqref="A1:D1"/>
    </sheetView>
  </sheetViews>
  <sheetFormatPr baseColWidth="10" defaultRowHeight="15" x14ac:dyDescent="0.25"/>
  <cols>
    <col min="3" max="3" width="12.42578125" bestFit="1" customWidth="1"/>
    <col min="4" max="4" width="13.5703125" bestFit="1" customWidth="1"/>
  </cols>
  <sheetData>
    <row r="1" spans="1:8" x14ac:dyDescent="0.25">
      <c r="A1" s="5" t="s">
        <v>3</v>
      </c>
      <c r="B1" s="5" t="s">
        <v>0</v>
      </c>
      <c r="C1" s="5" t="s">
        <v>1</v>
      </c>
      <c r="D1" s="5" t="s">
        <v>2</v>
      </c>
      <c r="E1" s="1"/>
      <c r="F1" s="1"/>
      <c r="G1" s="1"/>
      <c r="H1" s="1"/>
    </row>
    <row r="2" spans="1:8" x14ac:dyDescent="0.25">
      <c r="A2" s="2">
        <v>150</v>
      </c>
      <c r="B2" s="3">
        <f>(A2/$A$2)*100</f>
        <v>100</v>
      </c>
      <c r="C2" s="2"/>
      <c r="D2" s="4">
        <f>$B$10/B2</f>
        <v>1.5333333333333334</v>
      </c>
      <c r="E2" s="1"/>
      <c r="F2" s="1"/>
      <c r="G2" s="1"/>
      <c r="H2" s="1"/>
    </row>
    <row r="3" spans="1:8" x14ac:dyDescent="0.25">
      <c r="A3" s="2">
        <v>165</v>
      </c>
      <c r="B3" s="3">
        <f t="shared" ref="B3:B10" si="0">(A3/$A$2)*100</f>
        <v>110.00000000000001</v>
      </c>
      <c r="C3" s="3">
        <f>((B3-B2)/B2)*100</f>
        <v>10.000000000000014</v>
      </c>
      <c r="D3" s="4">
        <f t="shared" ref="D3:D10" si="1">$B$10/B3</f>
        <v>1.3939393939393938</v>
      </c>
      <c r="E3" s="1"/>
      <c r="F3" s="1"/>
      <c r="G3" s="1"/>
      <c r="H3" s="1"/>
    </row>
    <row r="4" spans="1:8" x14ac:dyDescent="0.25">
      <c r="A4" s="2">
        <v>168</v>
      </c>
      <c r="B4" s="3">
        <f t="shared" si="0"/>
        <v>112.00000000000001</v>
      </c>
      <c r="C4" s="3">
        <f t="shared" ref="C4:C10" si="2">((B4-B3)/B3)*100</f>
        <v>1.8181818181818181</v>
      </c>
      <c r="D4" s="4">
        <f t="shared" si="1"/>
        <v>1.3690476190476191</v>
      </c>
      <c r="E4" s="1"/>
      <c r="F4" s="1"/>
      <c r="G4" s="1"/>
      <c r="H4" s="1"/>
    </row>
    <row r="5" spans="1:8" x14ac:dyDescent="0.25">
      <c r="A5" s="2">
        <v>130</v>
      </c>
      <c r="B5" s="3">
        <f t="shared" si="0"/>
        <v>86.666666666666671</v>
      </c>
      <c r="C5" s="3">
        <f t="shared" si="2"/>
        <v>-22.619047619047624</v>
      </c>
      <c r="D5" s="4">
        <f t="shared" si="1"/>
        <v>1.7692307692307692</v>
      </c>
      <c r="E5" s="1"/>
      <c r="F5" s="1"/>
      <c r="G5" s="1"/>
      <c r="H5" s="1"/>
    </row>
    <row r="6" spans="1:8" x14ac:dyDescent="0.25">
      <c r="A6" s="2">
        <v>180</v>
      </c>
      <c r="B6" s="3">
        <f t="shared" si="0"/>
        <v>120</v>
      </c>
      <c r="C6" s="3">
        <f t="shared" si="2"/>
        <v>38.461538461538453</v>
      </c>
      <c r="D6" s="4">
        <f t="shared" si="1"/>
        <v>1.2777777777777779</v>
      </c>
      <c r="E6" s="1"/>
      <c r="F6" s="1"/>
      <c r="G6" s="1"/>
      <c r="H6" s="1"/>
    </row>
    <row r="7" spans="1:8" x14ac:dyDescent="0.25">
      <c r="A7" s="2">
        <v>220</v>
      </c>
      <c r="B7" s="3">
        <f t="shared" si="0"/>
        <v>146.66666666666666</v>
      </c>
      <c r="C7" s="3">
        <f t="shared" si="2"/>
        <v>22.222222222222214</v>
      </c>
      <c r="D7" s="4">
        <f t="shared" si="1"/>
        <v>1.0454545454545456</v>
      </c>
      <c r="E7" s="1"/>
      <c r="F7" s="1"/>
      <c r="G7" s="1"/>
      <c r="H7" s="1"/>
    </row>
    <row r="8" spans="1:8" x14ac:dyDescent="0.25">
      <c r="A8" s="2">
        <v>200</v>
      </c>
      <c r="B8" s="3">
        <f t="shared" si="0"/>
        <v>133.33333333333331</v>
      </c>
      <c r="C8" s="3">
        <f t="shared" si="2"/>
        <v>-9.0909090909090988</v>
      </c>
      <c r="D8" s="4">
        <f t="shared" si="1"/>
        <v>1.1500000000000001</v>
      </c>
      <c r="E8" s="1"/>
      <c r="F8" s="1"/>
      <c r="G8" s="1"/>
      <c r="H8" s="1"/>
    </row>
    <row r="9" spans="1:8" x14ac:dyDescent="0.25">
      <c r="A9" s="2">
        <v>200</v>
      </c>
      <c r="B9" s="3">
        <f t="shared" si="0"/>
        <v>133.33333333333331</v>
      </c>
      <c r="C9" s="3">
        <f t="shared" si="2"/>
        <v>0</v>
      </c>
      <c r="D9" s="4">
        <f t="shared" si="1"/>
        <v>1.1500000000000001</v>
      </c>
      <c r="E9" s="1"/>
      <c r="F9" s="1"/>
      <c r="G9" s="1"/>
      <c r="H9" s="1"/>
    </row>
    <row r="10" spans="1:8" x14ac:dyDescent="0.25">
      <c r="A10" s="2">
        <v>230</v>
      </c>
      <c r="B10" s="3">
        <f t="shared" si="0"/>
        <v>153.33333333333334</v>
      </c>
      <c r="C10" s="3">
        <f t="shared" si="2"/>
        <v>15.000000000000025</v>
      </c>
      <c r="D10" s="4">
        <f t="shared" si="1"/>
        <v>1</v>
      </c>
      <c r="E10" s="1"/>
      <c r="F10" s="1"/>
      <c r="G10" s="1"/>
      <c r="H1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H13" sqref="H13"/>
    </sheetView>
  </sheetViews>
  <sheetFormatPr baseColWidth="10" defaultRowHeight="15" x14ac:dyDescent="0.25"/>
  <cols>
    <col min="4" max="4" width="14.28515625" bestFit="1" customWidth="1"/>
    <col min="5" max="5" width="12.5703125" bestFit="1" customWidth="1"/>
  </cols>
  <sheetData>
    <row r="1" spans="1:7" x14ac:dyDescent="0.25">
      <c r="A1" s="2" t="s">
        <v>10</v>
      </c>
      <c r="B1" s="2" t="s">
        <v>11</v>
      </c>
      <c r="C1" s="2" t="s">
        <v>9</v>
      </c>
      <c r="D1" s="2" t="s">
        <v>12</v>
      </c>
      <c r="E1" s="7" t="s">
        <v>13</v>
      </c>
      <c r="F1" s="2" t="s">
        <v>2</v>
      </c>
    </row>
    <row r="2" spans="1:7" x14ac:dyDescent="0.25">
      <c r="A2" s="2" t="s">
        <v>4</v>
      </c>
      <c r="B2" s="2">
        <v>2.387</v>
      </c>
      <c r="C2" s="2">
        <f>(B2/$B$2)*100</f>
        <v>100</v>
      </c>
      <c r="D2" s="2"/>
      <c r="E2" s="2">
        <v>546</v>
      </c>
      <c r="F2" s="6">
        <f>$E$6/E2</f>
        <v>1.0586080586080586</v>
      </c>
      <c r="G2" s="8">
        <f>F2*B2*1000</f>
        <v>2526.897435897436</v>
      </c>
    </row>
    <row r="3" spans="1:7" x14ac:dyDescent="0.25">
      <c r="A3" s="2" t="s">
        <v>5</v>
      </c>
      <c r="B3" s="2">
        <v>2.512</v>
      </c>
      <c r="C3" s="4">
        <f>(B3/$B$2)*100</f>
        <v>105.23669878508588</v>
      </c>
      <c r="D3" s="4">
        <f>((C3-C2)/C2)*100</f>
        <v>5.2366987850858777</v>
      </c>
      <c r="E3" s="2">
        <v>554</v>
      </c>
      <c r="F3" s="6">
        <f>$E$6/E3</f>
        <v>1.0433212996389891</v>
      </c>
      <c r="G3" s="8">
        <f>F3*B3*1000</f>
        <v>2620.8231046931405</v>
      </c>
    </row>
    <row r="4" spans="1:7" x14ac:dyDescent="0.25">
      <c r="A4" s="2" t="s">
        <v>6</v>
      </c>
      <c r="B4" s="2">
        <v>2.6389999999999998</v>
      </c>
      <c r="C4" s="4">
        <f>(B4/$B$2)*100</f>
        <v>110.55718475073313</v>
      </c>
      <c r="D4" s="4">
        <f>((C4-C3)/C3)*100</f>
        <v>5.0557324840764286</v>
      </c>
      <c r="E4" s="2">
        <v>558</v>
      </c>
      <c r="F4" s="6">
        <f>$E$6/E4</f>
        <v>1.0358422939068099</v>
      </c>
      <c r="G4" s="8">
        <f>F4*B4*1000</f>
        <v>2733.5878136200713</v>
      </c>
    </row>
    <row r="5" spans="1:7" x14ac:dyDescent="0.25">
      <c r="A5" s="2" t="s">
        <v>7</v>
      </c>
      <c r="B5" s="2">
        <v>2.5880000000000001</v>
      </c>
      <c r="C5" s="4">
        <f>(B5/$B$2)*100</f>
        <v>108.4206116464181</v>
      </c>
      <c r="D5" s="4">
        <f>((C5-C4)/C4)*100</f>
        <v>-1.9325502084122717</v>
      </c>
      <c r="E5" s="2">
        <v>595</v>
      </c>
      <c r="F5" s="6">
        <f>$E$6/E5</f>
        <v>0.97142857142857142</v>
      </c>
      <c r="G5" s="8">
        <f>F5*B5*1000</f>
        <v>2514.0571428571429</v>
      </c>
    </row>
    <row r="6" spans="1:7" x14ac:dyDescent="0.25">
      <c r="A6" s="2" t="s">
        <v>8</v>
      </c>
      <c r="B6" s="2">
        <v>2.2639999999999998</v>
      </c>
      <c r="C6" s="4">
        <f>(B6/$B$2)*100</f>
        <v>94.847088395475481</v>
      </c>
      <c r="D6" s="4">
        <f>((C6-C5)/C5)*100</f>
        <v>-12.519319938176206</v>
      </c>
      <c r="E6" s="2">
        <v>578</v>
      </c>
      <c r="F6" s="6">
        <f>$E$6/E6</f>
        <v>1</v>
      </c>
      <c r="G6" s="8">
        <f>F6*B6*1000</f>
        <v>2264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I13" sqref="I13"/>
    </sheetView>
  </sheetViews>
  <sheetFormatPr baseColWidth="10" defaultRowHeight="15" x14ac:dyDescent="0.25"/>
  <sheetData>
    <row r="1" spans="1:9" ht="39" customHeight="1" x14ac:dyDescent="0.25">
      <c r="A1" s="12"/>
      <c r="B1" s="13"/>
      <c r="C1" s="12"/>
      <c r="D1" s="26" t="s">
        <v>22</v>
      </c>
      <c r="E1" s="26"/>
      <c r="F1" s="26"/>
      <c r="G1" s="15"/>
      <c r="H1" s="16"/>
      <c r="I1" s="16"/>
    </row>
    <row r="2" spans="1:9" x14ac:dyDescent="0.25">
      <c r="A2" s="5" t="s">
        <v>19</v>
      </c>
      <c r="B2" s="9">
        <v>6</v>
      </c>
      <c r="C2" s="5" t="s">
        <v>20</v>
      </c>
      <c r="D2" s="17">
        <v>0.02</v>
      </c>
    </row>
    <row r="3" spans="1:9" x14ac:dyDescent="0.25">
      <c r="A3" s="5" t="s">
        <v>10</v>
      </c>
      <c r="B3" s="5" t="s">
        <v>14</v>
      </c>
      <c r="C3" s="5" t="s">
        <v>15</v>
      </c>
      <c r="D3" s="5" t="s">
        <v>16</v>
      </c>
      <c r="E3" s="5" t="s">
        <v>18</v>
      </c>
      <c r="F3" s="5" t="s">
        <v>17</v>
      </c>
    </row>
    <row r="4" spans="1:9" x14ac:dyDescent="0.25">
      <c r="A4" s="2">
        <v>1</v>
      </c>
      <c r="B4" s="11">
        <v>50000</v>
      </c>
      <c r="C4" s="4">
        <f>(B4*D2*(1+D2)^B2)/(((1+D2)^B2)-1)</f>
        <v>8926.2906167601213</v>
      </c>
      <c r="D4" s="4">
        <f t="shared" ref="D4:D9" si="0">B4*$D$2</f>
        <v>1000</v>
      </c>
      <c r="E4" s="4">
        <f t="shared" ref="E4:E9" si="1">C4-D4</f>
        <v>7926.2906167601213</v>
      </c>
      <c r="F4" s="4">
        <f>E4</f>
        <v>7926.2906167601213</v>
      </c>
    </row>
    <row r="5" spans="1:9" x14ac:dyDescent="0.25">
      <c r="A5" s="2">
        <v>2</v>
      </c>
      <c r="B5" s="4">
        <f>$B$4-F4</f>
        <v>42073.709383239882</v>
      </c>
      <c r="C5" s="4">
        <f>$C$4</f>
        <v>8926.2906167601213</v>
      </c>
      <c r="D5" s="4">
        <f t="shared" si="0"/>
        <v>841.47418766479768</v>
      </c>
      <c r="E5" s="4">
        <f t="shared" si="1"/>
        <v>8084.8164290953237</v>
      </c>
      <c r="F5" s="4">
        <f>E5+F4</f>
        <v>16011.107045855446</v>
      </c>
    </row>
    <row r="6" spans="1:9" x14ac:dyDescent="0.25">
      <c r="A6" s="2">
        <v>3</v>
      </c>
      <c r="B6" s="4">
        <f>$B$4-F5</f>
        <v>33988.892954144554</v>
      </c>
      <c r="C6" s="4">
        <f>$C$4</f>
        <v>8926.2906167601213</v>
      </c>
      <c r="D6" s="4">
        <f t="shared" si="0"/>
        <v>679.77785908289104</v>
      </c>
      <c r="E6" s="4">
        <f t="shared" si="1"/>
        <v>8246.5127576772302</v>
      </c>
      <c r="F6" s="4">
        <f>E6+F5</f>
        <v>24257.619803532674</v>
      </c>
    </row>
    <row r="7" spans="1:9" x14ac:dyDescent="0.25">
      <c r="A7" s="2">
        <v>4</v>
      </c>
      <c r="B7" s="4">
        <f>$B$4-F6</f>
        <v>25742.380196467326</v>
      </c>
      <c r="C7" s="4">
        <f>$C$4</f>
        <v>8926.2906167601213</v>
      </c>
      <c r="D7" s="4">
        <f t="shared" si="0"/>
        <v>514.84760392934652</v>
      </c>
      <c r="E7" s="4">
        <f t="shared" si="1"/>
        <v>8411.443012830774</v>
      </c>
      <c r="F7" s="4">
        <f>E7+F6</f>
        <v>32669.062816363446</v>
      </c>
    </row>
    <row r="8" spans="1:9" x14ac:dyDescent="0.25">
      <c r="A8" s="2">
        <v>5</v>
      </c>
      <c r="B8" s="4">
        <f>$B$4-F7</f>
        <v>17330.937183636554</v>
      </c>
      <c r="C8" s="4">
        <f>$C$4</f>
        <v>8926.2906167601213</v>
      </c>
      <c r="D8" s="4">
        <f t="shared" si="0"/>
        <v>346.61874367273106</v>
      </c>
      <c r="E8" s="4">
        <f t="shared" si="1"/>
        <v>8579.6718730873908</v>
      </c>
      <c r="F8" s="4">
        <f>E8+F7</f>
        <v>41248.734689450837</v>
      </c>
    </row>
    <row r="9" spans="1:9" x14ac:dyDescent="0.25">
      <c r="A9" s="2">
        <v>6</v>
      </c>
      <c r="B9" s="4">
        <f>$B$4-F8</f>
        <v>8751.2653105491627</v>
      </c>
      <c r="C9" s="4">
        <f>$C$4</f>
        <v>8926.2906167601213</v>
      </c>
      <c r="D9" s="4">
        <f t="shared" si="0"/>
        <v>175.02530621098325</v>
      </c>
      <c r="E9" s="4">
        <f t="shared" si="1"/>
        <v>8751.2653105491372</v>
      </c>
      <c r="F9" s="4">
        <f>E9+F8</f>
        <v>49999.999999999971</v>
      </c>
    </row>
    <row r="11" spans="1:9" x14ac:dyDescent="0.25">
      <c r="A11" s="11" t="s">
        <v>23</v>
      </c>
      <c r="B11" s="20"/>
      <c r="C11" s="10">
        <f>SUM(C4:C9)</f>
        <v>53557.743700560721</v>
      </c>
      <c r="D11" s="10">
        <f>SUM(D4:D9)</f>
        <v>3557.7437005607494</v>
      </c>
      <c r="E11" s="10">
        <f>SUM(E4:E9)</f>
        <v>49999.999999999971</v>
      </c>
      <c r="F11" s="20"/>
    </row>
    <row r="14" spans="1:9" x14ac:dyDescent="0.25">
      <c r="A14" s="18"/>
      <c r="B14" s="18"/>
      <c r="C14" s="18"/>
      <c r="D14" s="18"/>
      <c r="E14" s="18"/>
      <c r="F14" s="18"/>
      <c r="G14" s="18"/>
      <c r="H14" s="18"/>
      <c r="I14" s="18"/>
    </row>
    <row r="15" spans="1:9" x14ac:dyDescent="0.25">
      <c r="A15" s="14"/>
      <c r="B15" s="14"/>
      <c r="C15" s="14"/>
      <c r="D15" s="14"/>
      <c r="E15" s="14"/>
      <c r="F15" s="14"/>
      <c r="G15" s="14"/>
      <c r="H15" s="14"/>
      <c r="I15" s="14"/>
    </row>
    <row r="16" spans="1:9" ht="18.75" x14ac:dyDescent="0.25">
      <c r="A16" s="19"/>
      <c r="B16" s="19"/>
      <c r="C16" s="19"/>
      <c r="D16" s="27" t="s">
        <v>21</v>
      </c>
      <c r="E16" s="27"/>
      <c r="F16" s="27"/>
      <c r="G16" s="19"/>
      <c r="H16" s="19"/>
      <c r="I16" s="19"/>
    </row>
    <row r="17" spans="1:7" x14ac:dyDescent="0.25">
      <c r="A17" s="5" t="s">
        <v>19</v>
      </c>
      <c r="B17" s="9">
        <v>6</v>
      </c>
      <c r="C17" s="5" t="s">
        <v>20</v>
      </c>
      <c r="D17" s="17">
        <v>0.02</v>
      </c>
    </row>
    <row r="18" spans="1:7" x14ac:dyDescent="0.25">
      <c r="A18" s="5" t="s">
        <v>10</v>
      </c>
      <c r="B18" s="5" t="s">
        <v>14</v>
      </c>
      <c r="C18" s="5" t="s">
        <v>18</v>
      </c>
      <c r="D18" s="5" t="s">
        <v>16</v>
      </c>
      <c r="E18" s="5" t="s">
        <v>15</v>
      </c>
      <c r="F18" s="5" t="s">
        <v>17</v>
      </c>
    </row>
    <row r="19" spans="1:7" x14ac:dyDescent="0.25">
      <c r="A19" s="2">
        <v>1</v>
      </c>
      <c r="B19" s="11">
        <v>50000</v>
      </c>
      <c r="C19" s="4">
        <f>B19/B17</f>
        <v>8333.3333333333339</v>
      </c>
      <c r="D19" s="4">
        <f t="shared" ref="D19:D24" si="2">B19*$D$17</f>
        <v>1000</v>
      </c>
      <c r="E19" s="4">
        <f t="shared" ref="E19:E24" si="3">C19+D19</f>
        <v>9333.3333333333339</v>
      </c>
      <c r="F19" s="4">
        <f>C19</f>
        <v>8333.3333333333339</v>
      </c>
    </row>
    <row r="20" spans="1:7" x14ac:dyDescent="0.25">
      <c r="A20" s="2">
        <v>2</v>
      </c>
      <c r="B20" s="4">
        <f>$B$19-F19</f>
        <v>41666.666666666664</v>
      </c>
      <c r="C20" s="4">
        <f>$C$19</f>
        <v>8333.3333333333339</v>
      </c>
      <c r="D20" s="4">
        <f t="shared" si="2"/>
        <v>833.33333333333326</v>
      </c>
      <c r="E20" s="4">
        <f t="shared" si="3"/>
        <v>9166.6666666666679</v>
      </c>
      <c r="F20" s="4">
        <f>C20+F19</f>
        <v>16666.666666666668</v>
      </c>
    </row>
    <row r="21" spans="1:7" x14ac:dyDescent="0.25">
      <c r="A21" s="2">
        <v>3</v>
      </c>
      <c r="B21" s="4">
        <f>$B$19-F20</f>
        <v>33333.333333333328</v>
      </c>
      <c r="C21" s="4">
        <f>$C$19</f>
        <v>8333.3333333333339</v>
      </c>
      <c r="D21" s="4">
        <f t="shared" si="2"/>
        <v>666.66666666666663</v>
      </c>
      <c r="E21" s="4">
        <f t="shared" si="3"/>
        <v>9000</v>
      </c>
      <c r="F21" s="4">
        <f>C21+F20</f>
        <v>25000</v>
      </c>
    </row>
    <row r="22" spans="1:7" x14ac:dyDescent="0.25">
      <c r="A22" s="2">
        <v>4</v>
      </c>
      <c r="B22" s="4">
        <f>$B$19-F21</f>
        <v>25000</v>
      </c>
      <c r="C22" s="4">
        <f>$C$19</f>
        <v>8333.3333333333339</v>
      </c>
      <c r="D22" s="4">
        <f t="shared" si="2"/>
        <v>500</v>
      </c>
      <c r="E22" s="4">
        <f t="shared" si="3"/>
        <v>8833.3333333333339</v>
      </c>
      <c r="F22" s="4">
        <f>C22+F21</f>
        <v>33333.333333333336</v>
      </c>
    </row>
    <row r="23" spans="1:7" x14ac:dyDescent="0.25">
      <c r="A23" s="2">
        <v>5</v>
      </c>
      <c r="B23" s="4">
        <f>$B$19-F22</f>
        <v>16666.666666666664</v>
      </c>
      <c r="C23" s="4">
        <f>$C$19</f>
        <v>8333.3333333333339</v>
      </c>
      <c r="D23" s="4">
        <f t="shared" si="2"/>
        <v>333.33333333333331</v>
      </c>
      <c r="E23" s="4">
        <f t="shared" si="3"/>
        <v>8666.6666666666679</v>
      </c>
      <c r="F23" s="4">
        <f>C23+F22</f>
        <v>41666.666666666672</v>
      </c>
    </row>
    <row r="24" spans="1:7" x14ac:dyDescent="0.25">
      <c r="A24" s="2">
        <v>6</v>
      </c>
      <c r="B24" s="4">
        <f>$B$19-F23</f>
        <v>8333.3333333333285</v>
      </c>
      <c r="C24" s="4">
        <f>$C$19</f>
        <v>8333.3333333333339</v>
      </c>
      <c r="D24" s="4">
        <f t="shared" si="2"/>
        <v>166.66666666666657</v>
      </c>
      <c r="E24" s="4">
        <f t="shared" si="3"/>
        <v>8500</v>
      </c>
      <c r="F24" s="4">
        <f>C24+F23</f>
        <v>50000.000000000007</v>
      </c>
    </row>
    <row r="26" spans="1:7" x14ac:dyDescent="0.25">
      <c r="A26" s="11" t="s">
        <v>23</v>
      </c>
      <c r="B26" s="20"/>
      <c r="C26" s="10">
        <f>SUM(C19:C24)</f>
        <v>50000.000000000007</v>
      </c>
      <c r="D26" s="10">
        <f>SUM(D19:D24)</f>
        <v>3500</v>
      </c>
      <c r="E26" s="10">
        <f>SUM(E19:E24)</f>
        <v>53500</v>
      </c>
      <c r="F26" s="20"/>
    </row>
    <row r="27" spans="1:7" x14ac:dyDescent="0.25">
      <c r="G27" t="s">
        <v>24</v>
      </c>
    </row>
    <row r="32" spans="1:7" x14ac:dyDescent="0.25">
      <c r="E32" t="s">
        <v>25</v>
      </c>
    </row>
  </sheetData>
  <mergeCells count="2">
    <mergeCell ref="D1:F1"/>
    <mergeCell ref="D16:F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opLeftCell="A12" workbookViewId="0">
      <selection activeCell="I33" sqref="I33"/>
    </sheetView>
  </sheetViews>
  <sheetFormatPr baseColWidth="10" defaultRowHeight="15" x14ac:dyDescent="0.25"/>
  <sheetData>
    <row r="1" spans="1:9" ht="39" customHeight="1" x14ac:dyDescent="0.25">
      <c r="A1" s="12"/>
      <c r="B1" s="13"/>
      <c r="C1" s="12"/>
      <c r="D1" s="26" t="s">
        <v>22</v>
      </c>
      <c r="E1" s="26"/>
      <c r="F1" s="26"/>
      <c r="G1" s="15"/>
      <c r="H1" s="16"/>
      <c r="I1" s="16"/>
    </row>
    <row r="2" spans="1:9" x14ac:dyDescent="0.25">
      <c r="A2" s="5" t="s">
        <v>19</v>
      </c>
      <c r="B2" s="9">
        <v>8</v>
      </c>
      <c r="C2" s="5" t="s">
        <v>20</v>
      </c>
      <c r="D2" s="17">
        <v>0.12</v>
      </c>
    </row>
    <row r="3" spans="1:9" x14ac:dyDescent="0.25">
      <c r="A3" s="5" t="s">
        <v>10</v>
      </c>
      <c r="B3" s="5" t="s">
        <v>14</v>
      </c>
      <c r="C3" s="5" t="s">
        <v>15</v>
      </c>
      <c r="D3" s="5" t="s">
        <v>16</v>
      </c>
      <c r="E3" s="5" t="s">
        <v>18</v>
      </c>
      <c r="F3" s="5" t="s">
        <v>17</v>
      </c>
    </row>
    <row r="4" spans="1:9" x14ac:dyDescent="0.25">
      <c r="A4" s="2">
        <v>1</v>
      </c>
      <c r="B4" s="11">
        <v>85000</v>
      </c>
      <c r="C4" s="4">
        <f>(B4*D2*(1+D2)^B2)/(((1+D2)^B2)-1)</f>
        <v>17110.741517011018</v>
      </c>
      <c r="D4" s="4">
        <f t="shared" ref="D4:D9" si="0">B4*$D$2</f>
        <v>10200</v>
      </c>
      <c r="E4" s="4">
        <f t="shared" ref="E4:E11" si="1">C4-D4</f>
        <v>6910.741517011018</v>
      </c>
      <c r="F4" s="4">
        <f>E4</f>
        <v>6910.741517011018</v>
      </c>
    </row>
    <row r="5" spans="1:9" x14ac:dyDescent="0.25">
      <c r="A5" s="2">
        <v>2</v>
      </c>
      <c r="B5" s="4">
        <f t="shared" ref="B5:B11" si="2">$B$4-F4</f>
        <v>78089.258482988982</v>
      </c>
      <c r="C5" s="4">
        <f t="shared" ref="C5:C11" si="3">$C$4</f>
        <v>17110.741517011018</v>
      </c>
      <c r="D5" s="4">
        <f t="shared" si="0"/>
        <v>9370.711017958678</v>
      </c>
      <c r="E5" s="4">
        <f t="shared" si="1"/>
        <v>7740.03049905234</v>
      </c>
      <c r="F5" s="4">
        <f t="shared" ref="F5:F11" si="4">E5+F4</f>
        <v>14650.772016063358</v>
      </c>
    </row>
    <row r="6" spans="1:9" x14ac:dyDescent="0.25">
      <c r="A6" s="2">
        <v>3</v>
      </c>
      <c r="B6" s="4">
        <f t="shared" si="2"/>
        <v>70349.227983936638</v>
      </c>
      <c r="C6" s="4">
        <f t="shared" si="3"/>
        <v>17110.741517011018</v>
      </c>
      <c r="D6" s="4">
        <f t="shared" si="0"/>
        <v>8441.9073580723962</v>
      </c>
      <c r="E6" s="4">
        <f t="shared" si="1"/>
        <v>8668.8341589386218</v>
      </c>
      <c r="F6" s="4">
        <f t="shared" si="4"/>
        <v>23319.60617500198</v>
      </c>
    </row>
    <row r="7" spans="1:9" x14ac:dyDescent="0.25">
      <c r="A7" s="2">
        <v>4</v>
      </c>
      <c r="B7" s="4">
        <f t="shared" si="2"/>
        <v>61680.39382499802</v>
      </c>
      <c r="C7" s="4">
        <f t="shared" si="3"/>
        <v>17110.741517011018</v>
      </c>
      <c r="D7" s="21">
        <f t="shared" si="0"/>
        <v>7401.647258999762</v>
      </c>
      <c r="E7" s="21">
        <f t="shared" si="1"/>
        <v>9709.0942580112569</v>
      </c>
      <c r="F7" s="4">
        <f t="shared" si="4"/>
        <v>33028.700433013233</v>
      </c>
    </row>
    <row r="8" spans="1:9" x14ac:dyDescent="0.25">
      <c r="A8" s="2">
        <v>5</v>
      </c>
      <c r="B8" s="4">
        <f t="shared" si="2"/>
        <v>51971.299566986767</v>
      </c>
      <c r="C8" s="4">
        <f t="shared" si="3"/>
        <v>17110.741517011018</v>
      </c>
      <c r="D8" s="4">
        <f t="shared" si="0"/>
        <v>6236.5559480384118</v>
      </c>
      <c r="E8" s="4">
        <f t="shared" si="1"/>
        <v>10874.185568972607</v>
      </c>
      <c r="F8" s="4">
        <f t="shared" si="4"/>
        <v>43902.88600198584</v>
      </c>
    </row>
    <row r="9" spans="1:9" x14ac:dyDescent="0.25">
      <c r="A9" s="2">
        <v>6</v>
      </c>
      <c r="B9" s="4">
        <f t="shared" si="2"/>
        <v>41097.11399801416</v>
      </c>
      <c r="C9" s="4">
        <f t="shared" si="3"/>
        <v>17110.741517011018</v>
      </c>
      <c r="D9" s="4">
        <f t="shared" si="0"/>
        <v>4931.6536797616991</v>
      </c>
      <c r="E9" s="4">
        <f t="shared" si="1"/>
        <v>12179.087837249319</v>
      </c>
      <c r="F9" s="4">
        <f t="shared" si="4"/>
        <v>56081.973839235157</v>
      </c>
    </row>
    <row r="10" spans="1:9" x14ac:dyDescent="0.25">
      <c r="A10" s="2">
        <v>7</v>
      </c>
      <c r="B10" s="4">
        <f t="shared" si="2"/>
        <v>28918.026160764843</v>
      </c>
      <c r="C10" s="4">
        <f t="shared" si="3"/>
        <v>17110.741517011018</v>
      </c>
      <c r="D10" s="4">
        <f>B10*$D$2</f>
        <v>3470.1631392917811</v>
      </c>
      <c r="E10" s="4">
        <f t="shared" si="1"/>
        <v>13640.578377719237</v>
      </c>
      <c r="F10" s="4">
        <f t="shared" si="4"/>
        <v>69722.552216954398</v>
      </c>
    </row>
    <row r="11" spans="1:9" x14ac:dyDescent="0.25">
      <c r="A11" s="2">
        <v>8</v>
      </c>
      <c r="B11" s="4">
        <f t="shared" si="2"/>
        <v>15277.447783045602</v>
      </c>
      <c r="C11" s="4">
        <f t="shared" si="3"/>
        <v>17110.741517011018</v>
      </c>
      <c r="D11" s="4">
        <f>B11*$D$2</f>
        <v>1833.293733965472</v>
      </c>
      <c r="E11" s="4">
        <f t="shared" si="1"/>
        <v>15277.447783045545</v>
      </c>
      <c r="F11" s="4">
        <f t="shared" si="4"/>
        <v>84999.999999999942</v>
      </c>
    </row>
    <row r="13" spans="1:9" x14ac:dyDescent="0.25">
      <c r="A13" s="11" t="s">
        <v>23</v>
      </c>
      <c r="B13" s="20"/>
      <c r="C13" s="10">
        <f>SUM(C4:C9)</f>
        <v>102664.44910206611</v>
      </c>
      <c r="D13" s="10">
        <f>SUM(D4:D9)</f>
        <v>46582.475262830951</v>
      </c>
      <c r="E13" s="10">
        <f>SUM(E4:E9)</f>
        <v>56081.973839235157</v>
      </c>
      <c r="F13" s="20"/>
    </row>
    <row r="16" spans="1:9" x14ac:dyDescent="0.25">
      <c r="A16" s="18"/>
      <c r="B16" s="18"/>
      <c r="C16" s="18"/>
      <c r="D16" s="18"/>
      <c r="E16" s="18"/>
      <c r="F16" s="18"/>
      <c r="G16" s="18"/>
      <c r="H16" s="18"/>
      <c r="I16" s="18"/>
    </row>
    <row r="17" spans="1:9" x14ac:dyDescent="0.25">
      <c r="A17" s="14"/>
      <c r="B17" s="14"/>
      <c r="C17" s="14"/>
      <c r="D17" s="14"/>
      <c r="E17" s="14"/>
      <c r="F17" s="14"/>
      <c r="G17" s="14"/>
      <c r="H17" s="14"/>
      <c r="I17" s="14"/>
    </row>
    <row r="18" spans="1:9" ht="18.75" x14ac:dyDescent="0.25">
      <c r="A18" s="19"/>
      <c r="B18" s="19"/>
      <c r="C18" s="19"/>
      <c r="D18" s="27" t="s">
        <v>21</v>
      </c>
      <c r="E18" s="27"/>
      <c r="F18" s="27"/>
      <c r="G18" s="19"/>
      <c r="H18" s="19"/>
      <c r="I18" s="19"/>
    </row>
    <row r="19" spans="1:9" x14ac:dyDescent="0.25">
      <c r="A19" s="5" t="s">
        <v>19</v>
      </c>
      <c r="B19" s="9">
        <v>8</v>
      </c>
      <c r="C19" s="5" t="s">
        <v>20</v>
      </c>
      <c r="D19" s="17">
        <v>0.12</v>
      </c>
    </row>
    <row r="20" spans="1:9" x14ac:dyDescent="0.25">
      <c r="A20" s="5" t="s">
        <v>10</v>
      </c>
      <c r="B20" s="5" t="s">
        <v>14</v>
      </c>
      <c r="C20" s="5" t="s">
        <v>18</v>
      </c>
      <c r="D20" s="5" t="s">
        <v>16</v>
      </c>
      <c r="E20" s="5" t="s">
        <v>15</v>
      </c>
      <c r="F20" s="5" t="s">
        <v>17</v>
      </c>
    </row>
    <row r="21" spans="1:9" x14ac:dyDescent="0.25">
      <c r="A21" s="2">
        <v>1</v>
      </c>
      <c r="B21" s="11">
        <v>85000</v>
      </c>
      <c r="C21" s="4">
        <f>B21/B19</f>
        <v>10625</v>
      </c>
      <c r="D21" s="4">
        <f t="shared" ref="D21:D28" si="5">B21*$D$19</f>
        <v>10200</v>
      </c>
      <c r="E21" s="4">
        <f t="shared" ref="E21:E28" si="6">C21+D21</f>
        <v>20825</v>
      </c>
      <c r="F21" s="4">
        <f>C21</f>
        <v>10625</v>
      </c>
    </row>
    <row r="22" spans="1:9" x14ac:dyDescent="0.25">
      <c r="A22" s="2">
        <v>2</v>
      </c>
      <c r="B22" s="4">
        <f t="shared" ref="B22:B28" si="7">$B$21-F21</f>
        <v>74375</v>
      </c>
      <c r="C22" s="4">
        <f>$C$21</f>
        <v>10625</v>
      </c>
      <c r="D22" s="4">
        <f t="shared" si="5"/>
        <v>8925</v>
      </c>
      <c r="E22" s="4">
        <f t="shared" si="6"/>
        <v>19550</v>
      </c>
      <c r="F22" s="4">
        <f t="shared" ref="F22:F28" si="8">C22+F21</f>
        <v>21250</v>
      </c>
    </row>
    <row r="23" spans="1:9" x14ac:dyDescent="0.25">
      <c r="A23" s="2">
        <v>3</v>
      </c>
      <c r="B23" s="4">
        <f t="shared" si="7"/>
        <v>63750</v>
      </c>
      <c r="C23" s="4">
        <f t="shared" ref="C23:C28" si="9">$C$21</f>
        <v>10625</v>
      </c>
      <c r="D23" s="4">
        <f t="shared" si="5"/>
        <v>7650</v>
      </c>
      <c r="E23" s="4">
        <f t="shared" si="6"/>
        <v>18275</v>
      </c>
      <c r="F23" s="4">
        <f t="shared" si="8"/>
        <v>31875</v>
      </c>
    </row>
    <row r="24" spans="1:9" x14ac:dyDescent="0.25">
      <c r="A24" s="2">
        <v>4</v>
      </c>
      <c r="B24" s="4">
        <f t="shared" si="7"/>
        <v>53125</v>
      </c>
      <c r="C24" s="4">
        <f t="shared" si="9"/>
        <v>10625</v>
      </c>
      <c r="D24" s="21">
        <f t="shared" si="5"/>
        <v>6375</v>
      </c>
      <c r="E24" s="21">
        <f t="shared" si="6"/>
        <v>17000</v>
      </c>
      <c r="F24" s="21">
        <f t="shared" si="8"/>
        <v>42500</v>
      </c>
    </row>
    <row r="25" spans="1:9" x14ac:dyDescent="0.25">
      <c r="A25" s="2">
        <v>5</v>
      </c>
      <c r="B25" s="4">
        <f t="shared" si="7"/>
        <v>42500</v>
      </c>
      <c r="C25" s="4">
        <f t="shared" si="9"/>
        <v>10625</v>
      </c>
      <c r="D25" s="4">
        <f t="shared" si="5"/>
        <v>5100</v>
      </c>
      <c r="E25" s="4">
        <f t="shared" si="6"/>
        <v>15725</v>
      </c>
      <c r="F25" s="4">
        <f t="shared" si="8"/>
        <v>53125</v>
      </c>
    </row>
    <row r="26" spans="1:9" x14ac:dyDescent="0.25">
      <c r="A26" s="2">
        <v>6</v>
      </c>
      <c r="B26" s="4">
        <f t="shared" si="7"/>
        <v>31875</v>
      </c>
      <c r="C26" s="4">
        <f t="shared" si="9"/>
        <v>10625</v>
      </c>
      <c r="D26" s="4">
        <f t="shared" si="5"/>
        <v>3825</v>
      </c>
      <c r="E26" s="4">
        <f t="shared" si="6"/>
        <v>14450</v>
      </c>
      <c r="F26" s="4">
        <f t="shared" si="8"/>
        <v>63750</v>
      </c>
    </row>
    <row r="27" spans="1:9" x14ac:dyDescent="0.25">
      <c r="A27" s="2">
        <v>7</v>
      </c>
      <c r="B27" s="4">
        <f t="shared" si="7"/>
        <v>21250</v>
      </c>
      <c r="C27" s="4">
        <f t="shared" si="9"/>
        <v>10625</v>
      </c>
      <c r="D27" s="4">
        <f t="shared" si="5"/>
        <v>2550</v>
      </c>
      <c r="E27" s="4">
        <f t="shared" si="6"/>
        <v>13175</v>
      </c>
      <c r="F27" s="4">
        <f t="shared" si="8"/>
        <v>74375</v>
      </c>
    </row>
    <row r="28" spans="1:9" x14ac:dyDescent="0.25">
      <c r="A28" s="2">
        <v>8</v>
      </c>
      <c r="B28" s="4">
        <f t="shared" si="7"/>
        <v>10625</v>
      </c>
      <c r="C28" s="4">
        <f t="shared" si="9"/>
        <v>10625</v>
      </c>
      <c r="D28" s="4">
        <f t="shared" si="5"/>
        <v>1275</v>
      </c>
      <c r="E28" s="4">
        <f t="shared" si="6"/>
        <v>11900</v>
      </c>
      <c r="F28" s="4">
        <f t="shared" si="8"/>
        <v>85000</v>
      </c>
    </row>
    <row r="30" spans="1:9" x14ac:dyDescent="0.25">
      <c r="A30" s="11" t="s">
        <v>23</v>
      </c>
      <c r="B30" s="20"/>
      <c r="C30" s="10">
        <f>SUM(C21:C26)</f>
        <v>63750</v>
      </c>
      <c r="D30" s="10">
        <f>SUM(D21:D26)</f>
        <v>42075</v>
      </c>
      <c r="E30" s="10">
        <f>SUM(E21:E26)</f>
        <v>105825</v>
      </c>
      <c r="F30" s="20"/>
    </row>
    <row r="31" spans="1:9" x14ac:dyDescent="0.25">
      <c r="G31" t="s">
        <v>24</v>
      </c>
    </row>
    <row r="36" spans="5:5" x14ac:dyDescent="0.25">
      <c r="E36" t="s">
        <v>25</v>
      </c>
    </row>
  </sheetData>
  <mergeCells count="2">
    <mergeCell ref="D1:F1"/>
    <mergeCell ref="D18:F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workbookViewId="0">
      <selection activeCell="J7" sqref="G1:J7"/>
    </sheetView>
  </sheetViews>
  <sheetFormatPr baseColWidth="10" defaultRowHeight="15" x14ac:dyDescent="0.25"/>
  <cols>
    <col min="6" max="6" width="12.7109375" bestFit="1" customWidth="1"/>
    <col min="11" max="11" width="13" bestFit="1" customWidth="1"/>
    <col min="12" max="12" width="10.5703125" bestFit="1" customWidth="1"/>
  </cols>
  <sheetData>
    <row r="1" spans="1:13" x14ac:dyDescent="0.25">
      <c r="A1" t="s">
        <v>27</v>
      </c>
      <c r="F1" t="s">
        <v>29</v>
      </c>
      <c r="G1" s="38">
        <v>4500000</v>
      </c>
    </row>
    <row r="2" spans="1:13" ht="14.25" customHeight="1" x14ac:dyDescent="0.25">
      <c r="A2" s="37" t="s">
        <v>38</v>
      </c>
      <c r="H2" s="29"/>
      <c r="I2" s="29"/>
      <c r="J2" s="24"/>
      <c r="K2" s="24"/>
      <c r="L2" s="24"/>
      <c r="M2" s="24"/>
    </row>
    <row r="3" spans="1:13" x14ac:dyDescent="0.25">
      <c r="A3" s="37" t="s">
        <v>26</v>
      </c>
      <c r="G3" s="24"/>
      <c r="H3" s="24"/>
      <c r="I3" s="24"/>
      <c r="J3" s="24"/>
      <c r="K3" s="24"/>
      <c r="L3" s="24"/>
      <c r="M3" s="24"/>
    </row>
    <row r="4" spans="1:13" x14ac:dyDescent="0.25">
      <c r="A4" t="s">
        <v>28</v>
      </c>
      <c r="D4" s="39">
        <f>G1/500</f>
        <v>9000</v>
      </c>
      <c r="G4" s="30"/>
      <c r="H4" s="30"/>
      <c r="I4" s="30"/>
      <c r="J4" s="24"/>
      <c r="K4" s="24"/>
      <c r="L4" s="24"/>
      <c r="M4" s="31"/>
    </row>
    <row r="5" spans="1:13" x14ac:dyDescent="0.25">
      <c r="G5" s="30"/>
      <c r="H5" s="30"/>
      <c r="I5" s="30"/>
      <c r="J5" s="24"/>
      <c r="K5" s="24"/>
      <c r="L5" s="24"/>
      <c r="M5" s="31"/>
    </row>
    <row r="6" spans="1:13" x14ac:dyDescent="0.25">
      <c r="A6" s="37" t="s">
        <v>30</v>
      </c>
      <c r="G6" s="24"/>
      <c r="H6" s="24"/>
      <c r="I6" s="24"/>
      <c r="J6" s="24"/>
      <c r="K6" s="24"/>
      <c r="L6" s="24"/>
      <c r="M6" s="25"/>
    </row>
    <row r="7" spans="1:13" ht="18.75" x14ac:dyDescent="0.25">
      <c r="A7" s="26" t="s">
        <v>22</v>
      </c>
      <c r="B7" s="26"/>
      <c r="C7" s="26"/>
      <c r="D7" s="26"/>
      <c r="E7" s="26"/>
      <c r="F7" s="26"/>
      <c r="G7" s="24"/>
      <c r="H7" s="24"/>
      <c r="I7" s="32"/>
      <c r="J7" s="24"/>
      <c r="K7" s="24"/>
      <c r="L7" s="24"/>
      <c r="M7" s="25"/>
    </row>
    <row r="8" spans="1:13" x14ac:dyDescent="0.25">
      <c r="A8" s="5" t="s">
        <v>19</v>
      </c>
      <c r="B8" s="9">
        <v>12</v>
      </c>
      <c r="C8" s="5" t="s">
        <v>20</v>
      </c>
      <c r="D8" s="9">
        <v>1.4999999999999999E-2</v>
      </c>
      <c r="E8" s="22"/>
      <c r="F8" s="22"/>
      <c r="G8" s="24"/>
      <c r="H8" s="24"/>
      <c r="I8" s="32"/>
      <c r="J8" s="24"/>
      <c r="K8" s="24"/>
      <c r="L8" s="24"/>
      <c r="M8" s="25"/>
    </row>
    <row r="9" spans="1:13" x14ac:dyDescent="0.25">
      <c r="A9" s="5" t="s">
        <v>10</v>
      </c>
      <c r="B9" s="5" t="s">
        <v>14</v>
      </c>
      <c r="C9" s="5" t="s">
        <v>15</v>
      </c>
      <c r="D9" s="5" t="s">
        <v>16</v>
      </c>
      <c r="E9" s="5" t="s">
        <v>18</v>
      </c>
      <c r="F9" s="5" t="s">
        <v>17</v>
      </c>
      <c r="G9" s="24"/>
      <c r="H9" s="24"/>
      <c r="I9" s="32"/>
      <c r="J9" s="24"/>
      <c r="K9" s="24"/>
      <c r="L9" s="24"/>
      <c r="M9" s="25"/>
    </row>
    <row r="10" spans="1:13" x14ac:dyDescent="0.25">
      <c r="A10" s="22"/>
      <c r="B10" s="22"/>
      <c r="C10" s="22"/>
      <c r="D10" s="22"/>
      <c r="E10" s="22"/>
      <c r="F10" s="22"/>
      <c r="G10" s="24"/>
      <c r="H10" s="24"/>
      <c r="I10" s="32"/>
      <c r="J10" s="24"/>
      <c r="K10" s="24"/>
      <c r="L10" s="24"/>
      <c r="M10" s="25"/>
    </row>
    <row r="11" spans="1:13" x14ac:dyDescent="0.25">
      <c r="A11" s="2">
        <v>1</v>
      </c>
      <c r="B11" s="11">
        <v>9000</v>
      </c>
      <c r="C11" s="40">
        <f>(B11*D8*(1+D8)^B8)/(((1+D8)^B8)-1)</f>
        <v>825.11993615606752</v>
      </c>
      <c r="D11" s="4">
        <f>B11*$D$8</f>
        <v>135</v>
      </c>
      <c r="E11" s="4">
        <f>C11-D11</f>
        <v>690.11993615606752</v>
      </c>
      <c r="F11" s="4">
        <f>E11</f>
        <v>690.11993615606752</v>
      </c>
      <c r="G11" s="24"/>
      <c r="H11" s="24"/>
      <c r="I11" s="32"/>
      <c r="J11" s="24"/>
      <c r="K11" s="24"/>
      <c r="L11" s="24"/>
      <c r="M11" s="25"/>
    </row>
    <row r="12" spans="1:13" x14ac:dyDescent="0.25">
      <c r="A12" s="2">
        <v>2</v>
      </c>
      <c r="B12" s="4">
        <f>$B$11-F11</f>
        <v>8309.8800638439316</v>
      </c>
      <c r="C12" s="40">
        <f>$C$11</f>
        <v>825.11993615606752</v>
      </c>
      <c r="D12" s="4">
        <f>B12*$D$8</f>
        <v>124.64820095765897</v>
      </c>
      <c r="E12" s="4">
        <f>C12-D12</f>
        <v>700.47173519840851</v>
      </c>
      <c r="F12" s="4">
        <f>E12+F11</f>
        <v>1390.5916713544761</v>
      </c>
      <c r="G12" s="24"/>
      <c r="H12" s="24"/>
      <c r="I12" s="32"/>
      <c r="J12" s="24"/>
      <c r="K12" s="24"/>
      <c r="L12" s="24"/>
      <c r="M12" s="25"/>
    </row>
    <row r="13" spans="1:13" x14ac:dyDescent="0.25">
      <c r="A13" s="2">
        <v>3</v>
      </c>
      <c r="B13" s="4">
        <f>$B$11-F12</f>
        <v>7609.4083286455243</v>
      </c>
      <c r="C13" s="40">
        <f>$C$11</f>
        <v>825.11993615606752</v>
      </c>
      <c r="D13" s="4">
        <f>B13*$D$8</f>
        <v>114.14112492968286</v>
      </c>
      <c r="E13" s="4">
        <f>C13-D13</f>
        <v>710.97881122638466</v>
      </c>
      <c r="F13" s="4">
        <f>E13+F12</f>
        <v>2101.5704825808607</v>
      </c>
      <c r="G13" s="24"/>
      <c r="H13" s="24"/>
      <c r="I13" s="32"/>
      <c r="J13" s="24"/>
      <c r="K13" s="24"/>
      <c r="L13" s="24"/>
      <c r="M13" s="25"/>
    </row>
    <row r="14" spans="1:13" x14ac:dyDescent="0.25">
      <c r="A14" s="2">
        <v>4</v>
      </c>
      <c r="B14" s="4">
        <f>$B$11-F13</f>
        <v>6898.4295174191393</v>
      </c>
      <c r="C14" s="40">
        <f>$C$11</f>
        <v>825.11993615606752</v>
      </c>
      <c r="D14" s="4">
        <f>B14*$D$8</f>
        <v>103.47644276128709</v>
      </c>
      <c r="E14" s="4">
        <f t="shared" ref="E14" si="0">C14-D14</f>
        <v>721.64349339478042</v>
      </c>
      <c r="F14" s="4">
        <f t="shared" ref="F14" si="1">E14+F13</f>
        <v>2823.213975975641</v>
      </c>
      <c r="G14" s="24"/>
      <c r="H14" s="24"/>
      <c r="I14" s="32"/>
      <c r="J14" s="24"/>
      <c r="K14" s="24"/>
      <c r="L14" s="24"/>
      <c r="M14" s="25"/>
    </row>
    <row r="15" spans="1:13" x14ac:dyDescent="0.25">
      <c r="A15" s="2">
        <v>5</v>
      </c>
      <c r="B15" s="4">
        <f>$B$11-F14</f>
        <v>6176.786024024359</v>
      </c>
      <c r="C15" s="40">
        <f>$C$11</f>
        <v>825.11993615606752</v>
      </c>
      <c r="D15" s="4">
        <f>B15*$D$8</f>
        <v>92.651790360365382</v>
      </c>
      <c r="E15" s="4">
        <f t="shared" ref="E15:E22" si="2">C15-D15</f>
        <v>732.46814579570218</v>
      </c>
      <c r="F15" s="4">
        <f t="shared" ref="F15:F22" si="3">E15+F14</f>
        <v>3555.6821217713432</v>
      </c>
      <c r="G15" s="24"/>
      <c r="H15" s="24"/>
      <c r="I15" s="32"/>
      <c r="J15" s="24"/>
      <c r="K15" s="24"/>
      <c r="L15" s="24"/>
      <c r="M15" s="25"/>
    </row>
    <row r="16" spans="1:13" x14ac:dyDescent="0.25">
      <c r="A16" s="2">
        <v>6</v>
      </c>
      <c r="B16" s="4">
        <f>$B$11-F15</f>
        <v>5444.3178782286568</v>
      </c>
      <c r="C16" s="40">
        <f>$C$11</f>
        <v>825.11993615606752</v>
      </c>
      <c r="D16" s="4">
        <f>B16*$D$8</f>
        <v>81.664768173429849</v>
      </c>
      <c r="E16" s="4">
        <f t="shared" si="2"/>
        <v>743.4551679826377</v>
      </c>
      <c r="F16" s="4">
        <f t="shared" si="3"/>
        <v>4299.1372897539804</v>
      </c>
      <c r="G16" s="24"/>
      <c r="H16" s="24"/>
      <c r="I16" s="32"/>
      <c r="J16" s="24"/>
      <c r="K16" s="24"/>
      <c r="L16" s="24"/>
      <c r="M16" s="25"/>
    </row>
    <row r="17" spans="1:13" x14ac:dyDescent="0.25">
      <c r="A17" s="2">
        <v>7</v>
      </c>
      <c r="B17" s="4">
        <f>$B$11-F16</f>
        <v>4700.8627102460196</v>
      </c>
      <c r="C17" s="40">
        <f>$C$11</f>
        <v>825.11993615606752</v>
      </c>
      <c r="D17" s="4">
        <f>B17*$D$8</f>
        <v>70.512940653690293</v>
      </c>
      <c r="E17" s="4">
        <f t="shared" si="2"/>
        <v>754.60699550237723</v>
      </c>
      <c r="F17" s="4">
        <f t="shared" si="3"/>
        <v>5053.7442852563581</v>
      </c>
      <c r="G17" s="24"/>
      <c r="H17" s="24"/>
      <c r="I17" s="32"/>
      <c r="J17" s="24"/>
      <c r="K17" s="24"/>
      <c r="L17" s="24"/>
      <c r="M17" s="25"/>
    </row>
    <row r="18" spans="1:13" x14ac:dyDescent="0.25">
      <c r="A18" s="2">
        <v>8</v>
      </c>
      <c r="B18" s="4">
        <f>$B$11-F17</f>
        <v>3946.2557147436419</v>
      </c>
      <c r="C18" s="40">
        <f>$C$11</f>
        <v>825.11993615606752</v>
      </c>
      <c r="D18" s="4">
        <f>B18*$D$8</f>
        <v>59.193835721154628</v>
      </c>
      <c r="E18" s="4">
        <f t="shared" si="2"/>
        <v>765.92610043491288</v>
      </c>
      <c r="F18" s="4">
        <f t="shared" si="3"/>
        <v>5819.6703856912709</v>
      </c>
      <c r="G18" s="24"/>
      <c r="H18" s="24"/>
      <c r="I18" s="32"/>
      <c r="J18" s="24"/>
      <c r="K18" s="24"/>
      <c r="L18" s="24"/>
      <c r="M18" s="25"/>
    </row>
    <row r="19" spans="1:13" x14ac:dyDescent="0.25">
      <c r="A19" s="2">
        <v>9</v>
      </c>
      <c r="B19" s="4">
        <f>$B$11-F18</f>
        <v>3180.3296143087291</v>
      </c>
      <c r="C19" s="40">
        <f>$C$11</f>
        <v>825.11993615606752</v>
      </c>
      <c r="D19" s="4">
        <f>B19*$D$8</f>
        <v>47.704944214630935</v>
      </c>
      <c r="E19" s="4">
        <f t="shared" si="2"/>
        <v>777.4149919414366</v>
      </c>
      <c r="F19" s="4">
        <f t="shared" si="3"/>
        <v>6597.0853776327076</v>
      </c>
      <c r="G19" s="24"/>
      <c r="H19" s="24"/>
      <c r="I19" s="32"/>
      <c r="J19" s="24"/>
      <c r="K19" s="24"/>
      <c r="L19" s="24"/>
      <c r="M19" s="25"/>
    </row>
    <row r="20" spans="1:13" ht="18.75" customHeight="1" x14ac:dyDescent="0.25">
      <c r="A20" s="2">
        <v>10</v>
      </c>
      <c r="B20" s="4">
        <f>$B$11-F19</f>
        <v>2402.9146223672924</v>
      </c>
      <c r="C20" s="40">
        <f>$C$11</f>
        <v>825.11993615606752</v>
      </c>
      <c r="D20" s="4">
        <f>B20*$D$8</f>
        <v>36.043719335509387</v>
      </c>
      <c r="E20" s="4">
        <f t="shared" si="2"/>
        <v>789.0762168205581</v>
      </c>
      <c r="F20" s="4">
        <f t="shared" si="3"/>
        <v>7386.1615944532659</v>
      </c>
      <c r="G20" s="24"/>
      <c r="H20" s="24"/>
      <c r="I20" s="32"/>
      <c r="J20" s="24"/>
      <c r="K20" s="24"/>
      <c r="L20" s="24"/>
      <c r="M20" s="25"/>
    </row>
    <row r="21" spans="1:13" x14ac:dyDescent="0.25">
      <c r="A21" s="2">
        <v>11</v>
      </c>
      <c r="B21" s="4">
        <f>$B$11-F20</f>
        <v>1613.8384055467341</v>
      </c>
      <c r="C21" s="40">
        <f>$C$11</f>
        <v>825.11993615606752</v>
      </c>
      <c r="D21" s="4">
        <f>B21*$D$8</f>
        <v>24.207576083201012</v>
      </c>
      <c r="E21" s="4">
        <f t="shared" si="2"/>
        <v>800.91236007286648</v>
      </c>
      <c r="F21" s="4">
        <f t="shared" si="3"/>
        <v>8187.0739545261322</v>
      </c>
      <c r="G21" s="24"/>
      <c r="H21" s="24"/>
      <c r="I21" s="32"/>
      <c r="J21" s="24"/>
      <c r="K21" s="24"/>
      <c r="L21" s="24"/>
      <c r="M21" s="25"/>
    </row>
    <row r="22" spans="1:13" x14ac:dyDescent="0.25">
      <c r="A22" s="2">
        <v>12</v>
      </c>
      <c r="B22" s="4">
        <f>$B$11-F21</f>
        <v>812.92604547386782</v>
      </c>
      <c r="C22" s="40">
        <f>$C$11</f>
        <v>825.11993615606752</v>
      </c>
      <c r="D22" s="4">
        <f>B22*$D$8</f>
        <v>12.193890682108016</v>
      </c>
      <c r="E22" s="4">
        <f t="shared" si="2"/>
        <v>812.92604547395956</v>
      </c>
      <c r="F22" s="4">
        <f t="shared" si="3"/>
        <v>9000.0000000000909</v>
      </c>
      <c r="G22" s="24"/>
      <c r="H22" s="24"/>
      <c r="I22" s="32"/>
      <c r="J22" s="24"/>
      <c r="K22" s="24"/>
      <c r="L22" s="24"/>
      <c r="M22" s="25"/>
    </row>
    <row r="23" spans="1:13" x14ac:dyDescent="0.25">
      <c r="A23" s="22" t="s">
        <v>32</v>
      </c>
      <c r="B23" s="22"/>
      <c r="C23" s="10">
        <f>SUM(C11:C22)</f>
        <v>9901.4392338728103</v>
      </c>
      <c r="D23" s="10">
        <f>SUM(D11:D22)</f>
        <v>901.43923387271843</v>
      </c>
      <c r="E23" s="10">
        <f>SUM(E11:E22)</f>
        <v>9000.0000000000909</v>
      </c>
      <c r="F23" s="42"/>
      <c r="H23" s="24"/>
      <c r="I23" s="32"/>
      <c r="J23" s="24"/>
      <c r="K23" s="24"/>
      <c r="L23" s="24"/>
      <c r="M23" s="25"/>
    </row>
    <row r="24" spans="1:13" x14ac:dyDescent="0.25">
      <c r="H24" s="24"/>
      <c r="I24" s="32"/>
      <c r="J24" s="24"/>
      <c r="K24" s="24"/>
      <c r="L24" s="24"/>
      <c r="M24" s="25"/>
    </row>
    <row r="25" spans="1:13" x14ac:dyDescent="0.25">
      <c r="H25" s="24"/>
      <c r="I25" s="32"/>
      <c r="J25" s="24"/>
      <c r="K25" s="24"/>
      <c r="L25" s="24"/>
      <c r="M25" s="25"/>
    </row>
    <row r="26" spans="1:13" x14ac:dyDescent="0.25">
      <c r="A26" s="37" t="s">
        <v>31</v>
      </c>
      <c r="H26" s="24"/>
      <c r="I26" s="32"/>
      <c r="J26" s="24"/>
      <c r="K26" s="24"/>
      <c r="L26" s="24"/>
      <c r="M26" s="25"/>
    </row>
    <row r="27" spans="1:13" x14ac:dyDescent="0.25">
      <c r="H27" s="24"/>
      <c r="I27" s="32"/>
      <c r="J27" s="24"/>
      <c r="K27" s="24"/>
      <c r="L27" s="24"/>
      <c r="M27" s="25"/>
    </row>
    <row r="28" spans="1:13" ht="18.75" x14ac:dyDescent="0.25">
      <c r="A28" s="26" t="s">
        <v>21</v>
      </c>
      <c r="B28" s="26"/>
      <c r="C28" s="26"/>
      <c r="D28" s="26"/>
      <c r="E28" s="26"/>
      <c r="F28" s="26"/>
      <c r="H28" s="24"/>
      <c r="I28" s="32"/>
      <c r="J28" s="24"/>
      <c r="K28" s="24"/>
      <c r="L28" s="24"/>
      <c r="M28" s="25"/>
    </row>
    <row r="29" spans="1:13" x14ac:dyDescent="0.25">
      <c r="A29" s="41" t="s">
        <v>19</v>
      </c>
      <c r="B29" s="17">
        <v>12</v>
      </c>
      <c r="C29" s="41" t="s">
        <v>20</v>
      </c>
      <c r="D29" s="23">
        <v>1.4999999999999999E-2</v>
      </c>
      <c r="H29" s="24"/>
      <c r="I29" s="32"/>
      <c r="J29" s="24"/>
      <c r="K29" s="24"/>
      <c r="L29" s="24"/>
      <c r="M29" s="25"/>
    </row>
    <row r="30" spans="1:13" x14ac:dyDescent="0.25">
      <c r="A30" s="5" t="s">
        <v>10</v>
      </c>
      <c r="B30" s="5" t="s">
        <v>14</v>
      </c>
      <c r="C30" s="5" t="s">
        <v>18</v>
      </c>
      <c r="D30" s="5" t="s">
        <v>16</v>
      </c>
      <c r="E30" s="5" t="s">
        <v>15</v>
      </c>
      <c r="F30" s="5" t="s">
        <v>17</v>
      </c>
      <c r="H30" s="24"/>
      <c r="I30" s="32"/>
      <c r="J30" s="24"/>
      <c r="K30" s="24"/>
      <c r="L30" s="24"/>
      <c r="M30" s="25"/>
    </row>
    <row r="31" spans="1:13" x14ac:dyDescent="0.25">
      <c r="H31" s="24"/>
      <c r="I31" s="32"/>
      <c r="J31" s="24"/>
      <c r="K31" s="24"/>
      <c r="L31" s="24"/>
      <c r="M31" s="25"/>
    </row>
    <row r="32" spans="1:13" x14ac:dyDescent="0.25">
      <c r="A32" s="2">
        <v>1</v>
      </c>
      <c r="B32" s="11">
        <v>9000</v>
      </c>
      <c r="C32" s="4">
        <f>B32/B29</f>
        <v>750</v>
      </c>
      <c r="D32" s="4">
        <f>B32*$D$29</f>
        <v>135</v>
      </c>
      <c r="E32" s="40">
        <f>C32+D32</f>
        <v>885</v>
      </c>
      <c r="F32" s="4">
        <f>C32</f>
        <v>750</v>
      </c>
      <c r="H32" s="24"/>
      <c r="I32" s="32"/>
      <c r="J32" s="24"/>
      <c r="K32" s="24"/>
      <c r="L32" s="24"/>
      <c r="M32" s="25"/>
    </row>
    <row r="33" spans="1:13" x14ac:dyDescent="0.25">
      <c r="A33" s="2">
        <v>2</v>
      </c>
      <c r="B33" s="4">
        <f>$B$32-F32</f>
        <v>8250</v>
      </c>
      <c r="C33" s="4">
        <f t="shared" ref="C33:C34" si="4">$C$32</f>
        <v>750</v>
      </c>
      <c r="D33" s="4">
        <f t="shared" ref="D33:D43" si="5">B33*$D$29</f>
        <v>123.75</v>
      </c>
      <c r="E33" s="40">
        <f>C33+D33</f>
        <v>873.75</v>
      </c>
      <c r="F33" s="4">
        <f>C33+F32</f>
        <v>1500</v>
      </c>
      <c r="H33" s="24"/>
      <c r="I33" s="32"/>
      <c r="J33" s="24"/>
      <c r="K33" s="24"/>
      <c r="L33" s="24"/>
      <c r="M33" s="25"/>
    </row>
    <row r="34" spans="1:13" x14ac:dyDescent="0.25">
      <c r="A34" s="2">
        <v>3</v>
      </c>
      <c r="B34" s="4">
        <f t="shared" ref="B34:B43" si="6">$B$32-F33</f>
        <v>7500</v>
      </c>
      <c r="C34" s="4">
        <f t="shared" si="4"/>
        <v>750</v>
      </c>
      <c r="D34" s="4">
        <f t="shared" si="5"/>
        <v>112.5</v>
      </c>
      <c r="E34" s="40">
        <f t="shared" ref="E34:E43" si="7">C34+D34</f>
        <v>862.5</v>
      </c>
      <c r="F34" s="4">
        <f t="shared" ref="F34:F43" si="8">C34+F33</f>
        <v>2250</v>
      </c>
      <c r="H34" s="24"/>
      <c r="I34" s="32"/>
      <c r="J34" s="24"/>
      <c r="K34" s="24"/>
      <c r="L34" s="24"/>
      <c r="M34" s="25"/>
    </row>
    <row r="35" spans="1:13" x14ac:dyDescent="0.25">
      <c r="A35" s="2">
        <v>4</v>
      </c>
      <c r="B35" s="4">
        <f t="shared" si="6"/>
        <v>6750</v>
      </c>
      <c r="C35" s="4">
        <f>$C$32</f>
        <v>750</v>
      </c>
      <c r="D35" s="4">
        <f t="shared" si="5"/>
        <v>101.25</v>
      </c>
      <c r="E35" s="40">
        <f t="shared" si="7"/>
        <v>851.25</v>
      </c>
      <c r="F35" s="4">
        <f t="shared" si="8"/>
        <v>3000</v>
      </c>
      <c r="H35" s="24"/>
      <c r="I35" s="32"/>
      <c r="J35" s="24"/>
      <c r="K35" s="24"/>
      <c r="L35" s="24"/>
      <c r="M35" s="25"/>
    </row>
    <row r="36" spans="1:13" x14ac:dyDescent="0.25">
      <c r="A36" s="2">
        <v>5</v>
      </c>
      <c r="B36" s="4">
        <f t="shared" si="6"/>
        <v>6000</v>
      </c>
      <c r="C36" s="4">
        <f t="shared" ref="C36:C43" si="9">$C$32</f>
        <v>750</v>
      </c>
      <c r="D36" s="4">
        <f t="shared" si="5"/>
        <v>90</v>
      </c>
      <c r="E36" s="40">
        <f t="shared" si="7"/>
        <v>840</v>
      </c>
      <c r="F36" s="4">
        <f t="shared" si="8"/>
        <v>3750</v>
      </c>
      <c r="H36" s="24"/>
      <c r="I36" s="32"/>
      <c r="J36" s="24"/>
      <c r="K36" s="24"/>
      <c r="L36" s="24"/>
      <c r="M36" s="25"/>
    </row>
    <row r="37" spans="1:13" x14ac:dyDescent="0.25">
      <c r="A37" s="2">
        <v>6</v>
      </c>
      <c r="B37" s="4">
        <f t="shared" si="6"/>
        <v>5250</v>
      </c>
      <c r="C37" s="4">
        <f t="shared" si="9"/>
        <v>750</v>
      </c>
      <c r="D37" s="4">
        <f t="shared" si="5"/>
        <v>78.75</v>
      </c>
      <c r="E37" s="40">
        <f t="shared" si="7"/>
        <v>828.75</v>
      </c>
      <c r="F37" s="4">
        <f t="shared" si="8"/>
        <v>4500</v>
      </c>
      <c r="H37" s="24"/>
      <c r="I37" s="32"/>
      <c r="J37" s="24"/>
      <c r="K37" s="24"/>
      <c r="L37" s="24"/>
      <c r="M37" s="25"/>
    </row>
    <row r="38" spans="1:13" x14ac:dyDescent="0.25">
      <c r="A38" s="2">
        <v>7</v>
      </c>
      <c r="B38" s="4">
        <f t="shared" si="6"/>
        <v>4500</v>
      </c>
      <c r="C38" s="4">
        <f t="shared" si="9"/>
        <v>750</v>
      </c>
      <c r="D38" s="4">
        <f t="shared" si="5"/>
        <v>67.5</v>
      </c>
      <c r="E38" s="40">
        <f t="shared" si="7"/>
        <v>817.5</v>
      </c>
      <c r="F38" s="4">
        <f t="shared" si="8"/>
        <v>5250</v>
      </c>
      <c r="H38" s="24"/>
      <c r="I38" s="32"/>
      <c r="J38" s="24"/>
      <c r="K38" s="24"/>
      <c r="L38" s="24"/>
      <c r="M38" s="25"/>
    </row>
    <row r="39" spans="1:13" x14ac:dyDescent="0.25">
      <c r="A39" s="2">
        <v>8</v>
      </c>
      <c r="B39" s="4">
        <f t="shared" si="6"/>
        <v>3750</v>
      </c>
      <c r="C39" s="4">
        <f t="shared" si="9"/>
        <v>750</v>
      </c>
      <c r="D39" s="4">
        <f t="shared" si="5"/>
        <v>56.25</v>
      </c>
      <c r="E39" s="40">
        <f t="shared" si="7"/>
        <v>806.25</v>
      </c>
      <c r="F39" s="4">
        <f t="shared" si="8"/>
        <v>6000</v>
      </c>
      <c r="H39" s="24"/>
      <c r="I39" s="32"/>
      <c r="J39" s="24"/>
      <c r="K39" s="24"/>
      <c r="L39" s="24"/>
      <c r="M39" s="25"/>
    </row>
    <row r="40" spans="1:13" x14ac:dyDescent="0.25">
      <c r="A40" s="2">
        <v>9</v>
      </c>
      <c r="B40" s="4">
        <f t="shared" si="6"/>
        <v>3000</v>
      </c>
      <c r="C40" s="4">
        <f t="shared" si="9"/>
        <v>750</v>
      </c>
      <c r="D40" s="4">
        <f t="shared" si="5"/>
        <v>45</v>
      </c>
      <c r="E40" s="40">
        <f t="shared" si="7"/>
        <v>795</v>
      </c>
      <c r="F40" s="4">
        <f t="shared" si="8"/>
        <v>6750</v>
      </c>
      <c r="H40" s="24"/>
      <c r="I40" s="32"/>
      <c r="J40" s="24"/>
      <c r="K40" s="24"/>
      <c r="L40" s="24"/>
      <c r="M40" s="25"/>
    </row>
    <row r="41" spans="1:13" x14ac:dyDescent="0.25">
      <c r="A41" s="2">
        <v>10</v>
      </c>
      <c r="B41" s="4">
        <f t="shared" si="6"/>
        <v>2250</v>
      </c>
      <c r="C41" s="4">
        <f t="shared" si="9"/>
        <v>750</v>
      </c>
      <c r="D41" s="4">
        <f t="shared" si="5"/>
        <v>33.75</v>
      </c>
      <c r="E41" s="40">
        <f t="shared" si="7"/>
        <v>783.75</v>
      </c>
      <c r="F41" s="4">
        <f t="shared" si="8"/>
        <v>7500</v>
      </c>
      <c r="H41" s="24"/>
      <c r="I41" s="32"/>
      <c r="J41" s="24"/>
      <c r="K41" s="24"/>
      <c r="L41" s="24"/>
      <c r="M41" s="25"/>
    </row>
    <row r="42" spans="1:13" x14ac:dyDescent="0.25">
      <c r="A42" s="2">
        <v>11</v>
      </c>
      <c r="B42" s="4">
        <f t="shared" si="6"/>
        <v>1500</v>
      </c>
      <c r="C42" s="4">
        <f t="shared" si="9"/>
        <v>750</v>
      </c>
      <c r="D42" s="4">
        <f t="shared" si="5"/>
        <v>22.5</v>
      </c>
      <c r="E42" s="40">
        <f t="shared" si="7"/>
        <v>772.5</v>
      </c>
      <c r="F42" s="4">
        <f t="shared" si="8"/>
        <v>8250</v>
      </c>
      <c r="H42" s="24"/>
      <c r="I42" s="32"/>
      <c r="J42" s="24"/>
      <c r="K42" s="24"/>
      <c r="L42" s="24"/>
      <c r="M42" s="25"/>
    </row>
    <row r="43" spans="1:13" x14ac:dyDescent="0.25">
      <c r="A43" s="2">
        <v>12</v>
      </c>
      <c r="B43" s="4">
        <f t="shared" si="6"/>
        <v>750</v>
      </c>
      <c r="C43" s="4">
        <f t="shared" si="9"/>
        <v>750</v>
      </c>
      <c r="D43" s="4">
        <f t="shared" si="5"/>
        <v>11.25</v>
      </c>
      <c r="E43" s="40">
        <f t="shared" si="7"/>
        <v>761.25</v>
      </c>
      <c r="F43" s="4">
        <f t="shared" si="8"/>
        <v>9000</v>
      </c>
      <c r="H43" s="24"/>
      <c r="I43" s="32"/>
      <c r="J43" s="24"/>
      <c r="K43" s="24"/>
      <c r="L43" s="24"/>
      <c r="M43" s="25"/>
    </row>
    <row r="44" spans="1:13" x14ac:dyDescent="0.25">
      <c r="A44" s="11" t="s">
        <v>23</v>
      </c>
      <c r="B44" s="7"/>
      <c r="C44" s="10">
        <f>SUM(C32:C43)</f>
        <v>9000</v>
      </c>
      <c r="D44" s="10">
        <f>SUM(D32:D43)</f>
        <v>877.5</v>
      </c>
      <c r="E44" s="10">
        <f>SUM(E32:E43)</f>
        <v>9877.5</v>
      </c>
      <c r="F44" s="42"/>
      <c r="H44" s="24"/>
      <c r="I44" s="32"/>
      <c r="J44" s="24"/>
      <c r="K44" s="24"/>
      <c r="L44" s="24"/>
      <c r="M44" s="25"/>
    </row>
    <row r="45" spans="1:13" x14ac:dyDescent="0.25">
      <c r="C45" s="24"/>
      <c r="D45" s="24"/>
      <c r="E45" s="24"/>
      <c r="F45" s="24"/>
      <c r="H45" s="24"/>
      <c r="I45" s="32"/>
      <c r="J45" s="24"/>
      <c r="K45" s="24"/>
      <c r="L45" s="24"/>
      <c r="M45" s="25"/>
    </row>
    <row r="46" spans="1:13" x14ac:dyDescent="0.25">
      <c r="A46" s="37" t="s">
        <v>33</v>
      </c>
      <c r="C46" s="24"/>
      <c r="D46" s="24"/>
      <c r="E46" s="24"/>
      <c r="F46" s="24"/>
      <c r="H46" s="24"/>
      <c r="I46" s="32"/>
      <c r="J46" s="24"/>
      <c r="K46" s="24"/>
      <c r="L46" s="24"/>
      <c r="M46" s="25"/>
    </row>
    <row r="47" spans="1:13" x14ac:dyDescent="0.25">
      <c r="A47" s="37" t="s">
        <v>37</v>
      </c>
      <c r="C47" s="24"/>
      <c r="D47" s="24"/>
      <c r="E47" s="24"/>
      <c r="F47" s="24"/>
      <c r="H47" s="24"/>
      <c r="I47" s="32"/>
      <c r="J47" s="24"/>
      <c r="K47" s="24"/>
      <c r="L47" s="24"/>
      <c r="M47" s="25"/>
    </row>
    <row r="48" spans="1:13" x14ac:dyDescent="0.25">
      <c r="A48" t="s">
        <v>35</v>
      </c>
      <c r="B48" s="29"/>
      <c r="C48" s="43">
        <v>9000</v>
      </c>
      <c r="D48" s="43"/>
      <c r="F48" s="29"/>
      <c r="H48" s="24"/>
      <c r="I48" s="32"/>
      <c r="J48" s="24"/>
      <c r="K48" s="24"/>
      <c r="L48" s="24"/>
      <c r="M48" s="25"/>
    </row>
    <row r="49" spans="1:13" x14ac:dyDescent="0.25">
      <c r="A49" t="s">
        <v>34</v>
      </c>
      <c r="D49" s="44">
        <f>C48*(1+D51)^6</f>
        <v>9840.9893754837576</v>
      </c>
      <c r="H49" s="24"/>
      <c r="I49" s="32"/>
      <c r="J49" s="24"/>
      <c r="K49" s="24"/>
      <c r="L49" s="24"/>
      <c r="M49" s="25"/>
    </row>
    <row r="50" spans="1:13" ht="18.75" x14ac:dyDescent="0.25">
      <c r="A50" s="35" t="s">
        <v>22</v>
      </c>
      <c r="B50" s="35"/>
      <c r="C50" s="35"/>
      <c r="D50" s="35"/>
      <c r="E50" s="35"/>
      <c r="F50" s="36"/>
      <c r="H50" s="24"/>
      <c r="I50" s="32"/>
      <c r="J50" s="24"/>
      <c r="K50" s="24"/>
      <c r="L50" s="24"/>
      <c r="M50" s="25"/>
    </row>
    <row r="51" spans="1:13" x14ac:dyDescent="0.25">
      <c r="A51" s="5" t="s">
        <v>19</v>
      </c>
      <c r="B51" s="9">
        <v>6</v>
      </c>
      <c r="C51" s="5" t="s">
        <v>20</v>
      </c>
      <c r="D51" s="17">
        <v>1.4999999999999999E-2</v>
      </c>
      <c r="H51" s="24"/>
      <c r="I51" s="32"/>
      <c r="J51" s="24"/>
      <c r="K51" s="24"/>
      <c r="L51" s="24"/>
      <c r="M51" s="25"/>
    </row>
    <row r="52" spans="1:13" x14ac:dyDescent="0.25">
      <c r="A52" s="5" t="s">
        <v>10</v>
      </c>
      <c r="B52" s="5" t="s">
        <v>14</v>
      </c>
      <c r="C52" s="5" t="s">
        <v>15</v>
      </c>
      <c r="D52" s="5" t="s">
        <v>16</v>
      </c>
      <c r="E52" s="5" t="s">
        <v>18</v>
      </c>
      <c r="F52" s="5" t="s">
        <v>17</v>
      </c>
      <c r="H52" s="24"/>
      <c r="I52" s="32"/>
      <c r="J52" s="24"/>
      <c r="K52" s="24"/>
      <c r="L52" s="24"/>
      <c r="M52" s="25"/>
    </row>
    <row r="53" spans="1:13" x14ac:dyDescent="0.25">
      <c r="H53" s="24"/>
      <c r="I53" s="32"/>
      <c r="J53" s="24"/>
      <c r="K53" s="24"/>
      <c r="L53" s="24"/>
      <c r="M53" s="25"/>
    </row>
    <row r="54" spans="1:13" x14ac:dyDescent="0.25">
      <c r="A54" s="2">
        <v>1</v>
      </c>
      <c r="B54" s="10">
        <f>D49</f>
        <v>9840.9893754837576</v>
      </c>
      <c r="C54" s="40">
        <f>($B$54*$D$51*(1+$D$51)^$B$51)/(((1+$D$51)^$B$51)-1)</f>
        <v>1727.3417722907009</v>
      </c>
      <c r="D54" s="4">
        <f>B54*$D$51</f>
        <v>147.61484063225635</v>
      </c>
      <c r="E54" s="4">
        <f>C54-D54</f>
        <v>1579.7269316584445</v>
      </c>
      <c r="F54" s="4">
        <f>E54</f>
        <v>1579.7269316584445</v>
      </c>
      <c r="H54" s="24"/>
      <c r="I54" s="32"/>
      <c r="J54" s="24"/>
      <c r="K54" s="24"/>
      <c r="L54" s="24"/>
      <c r="M54" s="25"/>
    </row>
    <row r="55" spans="1:13" x14ac:dyDescent="0.25">
      <c r="A55" s="2">
        <v>2</v>
      </c>
      <c r="B55" s="10">
        <f>$B$54-F54</f>
        <v>8261.2624438253133</v>
      </c>
      <c r="C55" s="40">
        <f t="shared" ref="C55:C59" si="10">($B$54*$D$51*(1+$D$51)^$B$51)/(((1+$D$51)^$B$51)-1)</f>
        <v>1727.3417722907009</v>
      </c>
      <c r="D55" s="4">
        <f t="shared" ref="D55:D59" si="11">B55*$D$51</f>
        <v>123.91893665737969</v>
      </c>
      <c r="E55" s="4">
        <f t="shared" ref="E55:E59" si="12">C55-D55</f>
        <v>1603.4228356333213</v>
      </c>
      <c r="F55" s="4">
        <f>E55+F54</f>
        <v>3183.1497672917658</v>
      </c>
      <c r="H55" s="24"/>
      <c r="I55" s="32"/>
      <c r="J55" s="24"/>
      <c r="K55" s="24"/>
      <c r="L55" s="24"/>
      <c r="M55" s="25"/>
    </row>
    <row r="56" spans="1:13" x14ac:dyDescent="0.25">
      <c r="A56" s="2">
        <v>3</v>
      </c>
      <c r="B56" s="10">
        <f t="shared" ref="B56:B59" si="13">$B$54-F55</f>
        <v>6657.8396081919918</v>
      </c>
      <c r="C56" s="40">
        <f t="shared" si="10"/>
        <v>1727.3417722907009</v>
      </c>
      <c r="D56" s="4">
        <f t="shared" si="11"/>
        <v>99.867594122879879</v>
      </c>
      <c r="E56" s="4">
        <f t="shared" si="12"/>
        <v>1627.474178167821</v>
      </c>
      <c r="F56" s="4">
        <f t="shared" ref="F56:F59" si="14">E56+F55</f>
        <v>4810.623945459587</v>
      </c>
      <c r="H56" s="24"/>
      <c r="I56" s="32"/>
      <c r="J56" s="24"/>
      <c r="K56" s="24"/>
      <c r="L56" s="24"/>
      <c r="M56" s="25"/>
    </row>
    <row r="57" spans="1:13" x14ac:dyDescent="0.25">
      <c r="A57" s="2">
        <v>4</v>
      </c>
      <c r="B57" s="10">
        <f t="shared" si="13"/>
        <v>5030.3654300241706</v>
      </c>
      <c r="C57" s="40">
        <f t="shared" si="10"/>
        <v>1727.3417722907009</v>
      </c>
      <c r="D57" s="4">
        <f t="shared" si="11"/>
        <v>75.455481450362555</v>
      </c>
      <c r="E57" s="4">
        <f t="shared" si="12"/>
        <v>1651.8862908403382</v>
      </c>
      <c r="F57" s="4">
        <f t="shared" si="14"/>
        <v>6462.5102362999251</v>
      </c>
      <c r="H57" s="24"/>
      <c r="I57" s="32"/>
      <c r="J57" s="24"/>
      <c r="K57" s="24"/>
      <c r="L57" s="24"/>
      <c r="M57" s="25"/>
    </row>
    <row r="58" spans="1:13" x14ac:dyDescent="0.25">
      <c r="A58" s="2">
        <v>5</v>
      </c>
      <c r="B58" s="10">
        <f t="shared" si="13"/>
        <v>3378.4791391838326</v>
      </c>
      <c r="C58" s="40">
        <f t="shared" si="10"/>
        <v>1727.3417722907009</v>
      </c>
      <c r="D58" s="4">
        <f t="shared" si="11"/>
        <v>50.677187087757488</v>
      </c>
      <c r="E58" s="4">
        <f t="shared" si="12"/>
        <v>1676.6645852029433</v>
      </c>
      <c r="F58" s="4">
        <f t="shared" si="14"/>
        <v>8139.1748215028683</v>
      </c>
      <c r="H58" s="24"/>
      <c r="I58" s="32"/>
      <c r="J58" s="24"/>
      <c r="K58" s="24"/>
      <c r="L58" s="24"/>
      <c r="M58" s="25"/>
    </row>
    <row r="59" spans="1:13" x14ac:dyDescent="0.25">
      <c r="A59" s="2">
        <v>6</v>
      </c>
      <c r="B59" s="10">
        <f t="shared" si="13"/>
        <v>1701.8145539808893</v>
      </c>
      <c r="C59" s="40">
        <f t="shared" si="10"/>
        <v>1727.3417722907009</v>
      </c>
      <c r="D59" s="4">
        <f t="shared" si="11"/>
        <v>25.527218309713337</v>
      </c>
      <c r="E59" s="4">
        <f t="shared" si="12"/>
        <v>1701.8145539809875</v>
      </c>
      <c r="F59" s="4">
        <f t="shared" si="14"/>
        <v>9840.9893754838558</v>
      </c>
      <c r="H59" s="24"/>
      <c r="I59" s="32"/>
      <c r="J59" s="24"/>
      <c r="K59" s="24"/>
      <c r="L59" s="24"/>
      <c r="M59" s="25"/>
    </row>
    <row r="60" spans="1:13" x14ac:dyDescent="0.25">
      <c r="A60" s="11" t="s">
        <v>23</v>
      </c>
      <c r="B60" s="10"/>
      <c r="C60" s="10">
        <f>SUM(C54:C59)</f>
        <v>10364.050633744206</v>
      </c>
      <c r="D60" s="10">
        <f t="shared" ref="D60:E60" si="15">SUM(D54:D59)</f>
        <v>523.06125826034929</v>
      </c>
      <c r="E60" s="10">
        <f t="shared" si="15"/>
        <v>9840.9893754838558</v>
      </c>
      <c r="F60" s="10"/>
      <c r="H60" s="24"/>
      <c r="I60" s="32"/>
      <c r="J60" s="24"/>
      <c r="K60" s="24"/>
      <c r="L60" s="24"/>
      <c r="M60" s="25"/>
    </row>
    <row r="61" spans="1:13" x14ac:dyDescent="0.25">
      <c r="H61" s="24"/>
      <c r="I61" s="32"/>
      <c r="J61" s="24"/>
      <c r="K61" s="24"/>
      <c r="L61" s="24"/>
      <c r="M61" s="25"/>
    </row>
    <row r="62" spans="1:13" x14ac:dyDescent="0.25">
      <c r="A62" s="37" t="s">
        <v>36</v>
      </c>
      <c r="B62" s="37" t="s">
        <v>39</v>
      </c>
      <c r="C62" s="37"/>
      <c r="D62" s="37"/>
      <c r="E62" s="45"/>
      <c r="F62" s="37"/>
      <c r="H62" s="24"/>
      <c r="I62" s="32"/>
      <c r="J62" s="24"/>
      <c r="K62" s="24"/>
      <c r="L62" s="24"/>
      <c r="M62" s="25"/>
    </row>
    <row r="63" spans="1:13" x14ac:dyDescent="0.25">
      <c r="H63" s="24"/>
      <c r="I63" s="32"/>
      <c r="J63" s="24"/>
      <c r="K63" s="24"/>
      <c r="L63" s="24"/>
      <c r="M63" s="25"/>
    </row>
    <row r="64" spans="1:13" ht="18.75" x14ac:dyDescent="0.25">
      <c r="A64" s="26" t="s">
        <v>21</v>
      </c>
      <c r="B64" s="26"/>
      <c r="C64" s="26"/>
      <c r="D64" s="26"/>
      <c r="E64" s="26"/>
      <c r="F64" s="26"/>
      <c r="H64" s="24"/>
      <c r="I64" s="32"/>
      <c r="J64" s="24"/>
      <c r="K64" s="24"/>
      <c r="L64" s="24"/>
      <c r="M64" s="25"/>
    </row>
    <row r="65" spans="1:14" x14ac:dyDescent="0.25">
      <c r="A65" s="41" t="s">
        <v>19</v>
      </c>
      <c r="B65" s="17">
        <v>12</v>
      </c>
      <c r="C65" s="41" t="s">
        <v>20</v>
      </c>
      <c r="D65" s="23">
        <v>1.4999999999999999E-2</v>
      </c>
      <c r="H65" s="24"/>
      <c r="I65" s="32"/>
      <c r="J65" s="24"/>
      <c r="K65" s="24"/>
      <c r="L65" s="24"/>
      <c r="M65" s="25"/>
    </row>
    <row r="66" spans="1:14" x14ac:dyDescent="0.25">
      <c r="A66" s="5" t="s">
        <v>10</v>
      </c>
      <c r="B66" s="5" t="s">
        <v>14</v>
      </c>
      <c r="C66" s="5" t="s">
        <v>18</v>
      </c>
      <c r="D66" s="5" t="s">
        <v>16</v>
      </c>
      <c r="E66" s="5" t="s">
        <v>15</v>
      </c>
      <c r="F66" s="5" t="s">
        <v>17</v>
      </c>
      <c r="H66" s="24"/>
      <c r="I66" s="32"/>
      <c r="J66" s="24"/>
      <c r="K66" s="24"/>
      <c r="L66" s="24"/>
      <c r="M66" s="25"/>
    </row>
    <row r="67" spans="1:14" x14ac:dyDescent="0.25">
      <c r="H67" s="24"/>
      <c r="I67" s="32"/>
      <c r="J67" s="24"/>
      <c r="K67" s="24"/>
      <c r="L67" s="24"/>
      <c r="M67" s="25"/>
    </row>
    <row r="68" spans="1:14" x14ac:dyDescent="0.25">
      <c r="A68" s="2">
        <v>1</v>
      </c>
      <c r="B68" s="11">
        <v>9000</v>
      </c>
      <c r="C68" s="4">
        <f>B68/B65</f>
        <v>750</v>
      </c>
      <c r="D68" s="4">
        <f>B68*$D$29</f>
        <v>135</v>
      </c>
      <c r="E68" s="40">
        <f>C68+D68</f>
        <v>885</v>
      </c>
      <c r="F68" s="4">
        <f>C68</f>
        <v>750</v>
      </c>
      <c r="H68" s="24"/>
      <c r="I68" s="33"/>
      <c r="J68" s="29"/>
      <c r="K68" s="29"/>
      <c r="L68" s="29"/>
      <c r="M68" s="31"/>
      <c r="N68" s="28"/>
    </row>
    <row r="69" spans="1:14" x14ac:dyDescent="0.25">
      <c r="A69" s="2">
        <v>2</v>
      </c>
      <c r="B69" s="4">
        <f>$B$32-F68</f>
        <v>8250</v>
      </c>
      <c r="C69" s="4">
        <f t="shared" ref="C69:C70" si="16">$C$32</f>
        <v>750</v>
      </c>
      <c r="D69" s="4">
        <f t="shared" ref="D69:D79" si="17">B69*$D$29</f>
        <v>123.75</v>
      </c>
      <c r="E69" s="40">
        <f>C69+D69</f>
        <v>873.75</v>
      </c>
      <c r="F69" s="4">
        <f>C69+F68</f>
        <v>1500</v>
      </c>
      <c r="H69" s="24"/>
      <c r="I69" s="29"/>
      <c r="J69" s="34"/>
      <c r="K69" s="29"/>
      <c r="L69" s="29"/>
      <c r="M69" s="34"/>
      <c r="N69" s="28"/>
    </row>
    <row r="70" spans="1:14" x14ac:dyDescent="0.25">
      <c r="A70" s="2">
        <v>3</v>
      </c>
      <c r="B70" s="4">
        <f t="shared" ref="B70:B79" si="18">$B$32-F69</f>
        <v>7500</v>
      </c>
      <c r="C70" s="4">
        <f t="shared" si="16"/>
        <v>750</v>
      </c>
      <c r="D70" s="4">
        <f t="shared" si="17"/>
        <v>112.5</v>
      </c>
      <c r="E70" s="40">
        <f t="shared" ref="E70:E79" si="19">C70+D70</f>
        <v>862.5</v>
      </c>
      <c r="F70" s="4">
        <f t="shared" ref="F70:F79" si="20">C70+F69</f>
        <v>2250</v>
      </c>
      <c r="H70" s="24"/>
      <c r="I70" s="29"/>
      <c r="J70" s="29"/>
      <c r="K70" s="29"/>
      <c r="L70" s="29"/>
      <c r="M70" s="29"/>
      <c r="N70" s="28"/>
    </row>
    <row r="71" spans="1:14" x14ac:dyDescent="0.25">
      <c r="A71" s="2">
        <v>4</v>
      </c>
      <c r="B71" s="4">
        <f t="shared" si="18"/>
        <v>6750</v>
      </c>
      <c r="C71" s="4">
        <f>$C$32</f>
        <v>750</v>
      </c>
      <c r="D71" s="4">
        <f t="shared" si="17"/>
        <v>101.25</v>
      </c>
      <c r="E71" s="40">
        <f t="shared" si="19"/>
        <v>851.25</v>
      </c>
      <c r="F71" s="4">
        <f t="shared" si="20"/>
        <v>3000</v>
      </c>
      <c r="H71" s="24"/>
      <c r="I71" s="29"/>
      <c r="J71" s="29"/>
      <c r="K71" s="29"/>
      <c r="L71" s="29"/>
      <c r="M71" s="29"/>
      <c r="N71" s="28"/>
    </row>
    <row r="72" spans="1:14" x14ac:dyDescent="0.25">
      <c r="A72" s="2">
        <v>5</v>
      </c>
      <c r="B72" s="40">
        <f t="shared" si="18"/>
        <v>6000</v>
      </c>
      <c r="C72" s="4">
        <f t="shared" ref="C72:C79" si="21">$C$32</f>
        <v>750</v>
      </c>
      <c r="D72" s="4">
        <f t="shared" si="17"/>
        <v>90</v>
      </c>
      <c r="E72" s="42">
        <f t="shared" si="19"/>
        <v>840</v>
      </c>
      <c r="F72" s="4">
        <f t="shared" si="20"/>
        <v>3750</v>
      </c>
      <c r="H72" s="24"/>
      <c r="I72" s="24"/>
      <c r="J72" s="24"/>
      <c r="K72" s="24"/>
      <c r="L72" s="24"/>
      <c r="M72" s="24"/>
    </row>
    <row r="73" spans="1:14" x14ac:dyDescent="0.25">
      <c r="A73" s="2">
        <v>6</v>
      </c>
      <c r="B73" s="4">
        <f t="shared" si="18"/>
        <v>5250</v>
      </c>
      <c r="C73" s="4">
        <f t="shared" si="21"/>
        <v>750</v>
      </c>
      <c r="D73" s="4">
        <f t="shared" si="17"/>
        <v>78.75</v>
      </c>
      <c r="E73" s="42">
        <f t="shared" si="19"/>
        <v>828.75</v>
      </c>
      <c r="F73" s="4">
        <f t="shared" si="20"/>
        <v>4500</v>
      </c>
    </row>
    <row r="74" spans="1:14" x14ac:dyDescent="0.25">
      <c r="A74" s="2">
        <v>7</v>
      </c>
      <c r="B74" s="4">
        <f t="shared" si="18"/>
        <v>4500</v>
      </c>
      <c r="C74" s="4">
        <f t="shared" si="21"/>
        <v>750</v>
      </c>
      <c r="D74" s="4">
        <f t="shared" si="17"/>
        <v>67.5</v>
      </c>
      <c r="E74" s="42">
        <f t="shared" si="19"/>
        <v>817.5</v>
      </c>
      <c r="F74" s="4">
        <f t="shared" si="20"/>
        <v>5250</v>
      </c>
    </row>
    <row r="75" spans="1:14" x14ac:dyDescent="0.25">
      <c r="A75" s="2">
        <v>8</v>
      </c>
      <c r="B75" s="4">
        <f t="shared" si="18"/>
        <v>3750</v>
      </c>
      <c r="C75" s="4">
        <f t="shared" si="21"/>
        <v>750</v>
      </c>
      <c r="D75" s="4">
        <f t="shared" si="17"/>
        <v>56.25</v>
      </c>
      <c r="E75" s="42">
        <f t="shared" si="19"/>
        <v>806.25</v>
      </c>
      <c r="F75" s="4">
        <f t="shared" si="20"/>
        <v>6000</v>
      </c>
    </row>
    <row r="76" spans="1:14" x14ac:dyDescent="0.25">
      <c r="A76" s="2">
        <v>9</v>
      </c>
      <c r="B76" s="4">
        <f t="shared" si="18"/>
        <v>3000</v>
      </c>
      <c r="C76" s="4">
        <f t="shared" si="21"/>
        <v>750</v>
      </c>
      <c r="D76" s="4">
        <f t="shared" si="17"/>
        <v>45</v>
      </c>
      <c r="E76" s="42">
        <f t="shared" si="19"/>
        <v>795</v>
      </c>
      <c r="F76" s="4">
        <f t="shared" si="20"/>
        <v>6750</v>
      </c>
    </row>
    <row r="77" spans="1:14" x14ac:dyDescent="0.25">
      <c r="A77" s="2">
        <v>10</v>
      </c>
      <c r="B77" s="4">
        <f t="shared" si="18"/>
        <v>2250</v>
      </c>
      <c r="C77" s="4">
        <f t="shared" si="21"/>
        <v>750</v>
      </c>
      <c r="D77" s="4">
        <f t="shared" si="17"/>
        <v>33.75</v>
      </c>
      <c r="E77" s="42">
        <f t="shared" si="19"/>
        <v>783.75</v>
      </c>
      <c r="F77" s="4">
        <f t="shared" si="20"/>
        <v>7500</v>
      </c>
    </row>
    <row r="78" spans="1:14" x14ac:dyDescent="0.25">
      <c r="A78" s="2">
        <v>11</v>
      </c>
      <c r="B78" s="4">
        <f t="shared" si="18"/>
        <v>1500</v>
      </c>
      <c r="C78" s="4">
        <f t="shared" si="21"/>
        <v>750</v>
      </c>
      <c r="D78" s="4">
        <f t="shared" si="17"/>
        <v>22.5</v>
      </c>
      <c r="E78" s="42">
        <f t="shared" si="19"/>
        <v>772.5</v>
      </c>
      <c r="F78" s="4">
        <f t="shared" si="20"/>
        <v>8250</v>
      </c>
    </row>
    <row r="79" spans="1:14" x14ac:dyDescent="0.25">
      <c r="A79" s="2">
        <v>12</v>
      </c>
      <c r="B79" s="4">
        <f t="shared" si="18"/>
        <v>750</v>
      </c>
      <c r="C79" s="4">
        <f t="shared" si="21"/>
        <v>750</v>
      </c>
      <c r="D79" s="4">
        <f t="shared" si="17"/>
        <v>11.25</v>
      </c>
      <c r="E79" s="42">
        <f t="shared" si="19"/>
        <v>761.25</v>
      </c>
      <c r="F79" s="4">
        <f t="shared" si="20"/>
        <v>9000</v>
      </c>
    </row>
    <row r="80" spans="1:14" x14ac:dyDescent="0.25">
      <c r="A80" s="11" t="s">
        <v>23</v>
      </c>
      <c r="B80" s="7"/>
      <c r="C80" s="10">
        <f>SUM(C68:C79)</f>
        <v>9000</v>
      </c>
      <c r="D80" s="10">
        <f>SUM(D68:D79)</f>
        <v>877.5</v>
      </c>
      <c r="E80" s="10">
        <f>SUM(E68:E79)</f>
        <v>9877.5</v>
      </c>
      <c r="F80" s="42"/>
    </row>
    <row r="81" spans="1:1" x14ac:dyDescent="0.25">
      <c r="A81" s="46" t="s">
        <v>40</v>
      </c>
    </row>
  </sheetData>
  <mergeCells count="4">
    <mergeCell ref="A64:F64"/>
    <mergeCell ref="A7:F7"/>
    <mergeCell ref="A28:F28"/>
    <mergeCell ref="A50:F5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Indices y Coeficientes</vt:lpstr>
      <vt:lpstr>TP2</vt:lpstr>
      <vt:lpstr>Amortizacion (30, 31)</vt:lpstr>
      <vt:lpstr>Amortizacion (32,33)</vt:lpstr>
      <vt:lpstr>Resolucion TP3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</dc:creator>
  <cp:lastModifiedBy>Mariana</cp:lastModifiedBy>
  <dcterms:created xsi:type="dcterms:W3CDTF">2015-04-17T13:49:20Z</dcterms:created>
  <dcterms:modified xsi:type="dcterms:W3CDTF">2016-04-25T21:53:55Z</dcterms:modified>
</cp:coreProperties>
</file>