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afree\Documents\Github\Canada-CI\RESULTS\EXPORTS\"/>
    </mc:Choice>
  </mc:AlternateContent>
  <xr:revisionPtr revIDLastSave="0" documentId="8_{AD137C13-04C3-45B7-B87B-63AB054134CF}" xr6:coauthVersionLast="46" xr6:coauthVersionMax="46" xr10:uidLastSave="{00000000-0000-0000-0000-000000000000}"/>
  <bookViews>
    <workbookView xWindow="-98" yWindow="-98" windowWidth="28996" windowHeight="15945" activeTab="1" xr2:uid="{5D63CEBB-42DA-4F24-BDCD-DCA33D8D7413}"/>
  </bookViews>
  <sheets>
    <sheet name="Copyright" sheetId="2" r:id="rId1"/>
    <sheet name="Explanation" sheetId="3" r:id="rId2"/>
    <sheet name="Comparisons" sheetId="4" r:id="rId3"/>
    <sheet name="Employment CI No IT" sheetId="5" r:id="rId4"/>
    <sheet name="Employment CI with IT" sheetId="6" r:id="rId5"/>
    <sheet name="Real GDP CI With IT" sheetId="7" r:id="rId6"/>
    <sheet name="Real GDP CI No IT" sheetId="8" r:id="rId7"/>
    <sheet name="2010-18 Culture GDP" sheetId="9" r:id="rId8"/>
    <sheet name="2010-18 Culture Jobs" sheetId="10" r:id="rId9"/>
    <sheet name="Main Industries Employment" sheetId="11" r:id="rId10"/>
    <sheet name="Main Industries Output" sheetId="12" r:id="rId11"/>
    <sheet name="Drill-down Employment" sheetId="13" r:id="rId12"/>
    <sheet name="P&amp;H Jobs" sheetId="14" r:id="rId13"/>
    <sheet name="Copy" sheetId="1" r:id="rId14"/>
  </sheets>
  <externalReferences>
    <externalReference r:id="rId15"/>
    <externalReference r:id="rId16"/>
    <externalReference r:id="rId17"/>
  </externalReferences>
  <definedNames>
    <definedName name="GrowthRelatives">'[1]Dispersion UN Ratios'!$AZ$5:$BD$159</definedName>
    <definedName name="North_GDP">[2]GDP!$B$11:$BI$29</definedName>
    <definedName name="North_paper_2">'[3]Dispersion UN GD-Cap'!$E$3:$AZ$35</definedName>
    <definedName name="North_Pop">[2]POP!$B$11:$BI$29</definedName>
  </definedNames>
  <calcPr calcId="191029"/>
  <pivotCaches>
    <pivotCache cacheId="290" r:id="rId18"/>
    <pivotCache cacheId="291" r:id="rId19"/>
    <pivotCache cacheId="292" r:id="rId20"/>
    <pivotCache cacheId="293" r:id="rId21"/>
    <pivotCache cacheId="294" r:id="rId22"/>
    <pivotCache cacheId="295" r:id="rId23"/>
    <pivotCache cacheId="296" r:id="rId24"/>
    <pivotCache cacheId="297" r:id="rId25"/>
    <pivotCache cacheId="298" r:id="rId26"/>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ef01f9c4-6332-4574-aefc-b273deaf7508" name="fact" connection="SqlServer DESKTOP-KSAPEQM CANADA_CI_OLTP"/>
          <x15:modelTable id="dim_geography-8936813d-266f-4d8f-a0a9-9e1b3689367e" name="dim_geography" connection="SqlServer DESKTOP-KSAPEQM CANADA_CI_OLTP"/>
          <x15:modelTable id="dim_industry_with_descriptions-c1578c73-2415-4f57-87d7-57739cd03c6e" name="dim_industry_with_descriptions" connection="SqlServer DESKTOP-KSAPEQM CANADA_CI_OLTP"/>
        </x15:modelTables>
        <x15:modelRelationships>
          <x15:modelRelationship fromTable="fact" fromColumn="geo_name_id" toTable="dim_geography" toColumn="geo_name_id"/>
          <x15:modelRelationship fromTable="fact" fromColumn="pnaics_id" toTable="dim_industry_with_descriptions" toColumn="pnaics_id"/>
        </x15:modelRelationships>
        <x15:extLst>
          <ext xmlns:x16="http://schemas.microsoft.com/office/spreadsheetml/2014/11/main" uri="{9835A34E-60A6-4A7C-AAB8-D5F71C897F49}">
            <x16:modelTimeGroupings>
              <x16:modelTimeGrouping tableName="fact"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2" i="14" l="1"/>
  <c r="K32" i="14"/>
  <c r="J32" i="14"/>
  <c r="I32" i="14"/>
  <c r="H32" i="14"/>
  <c r="G32" i="14"/>
  <c r="O32" i="14" s="1"/>
  <c r="F32" i="14"/>
  <c r="E32" i="14"/>
  <c r="D32" i="14"/>
  <c r="C32" i="14"/>
  <c r="B32" i="14"/>
  <c r="L31" i="14"/>
  <c r="K31" i="14"/>
  <c r="J31" i="14"/>
  <c r="I31" i="14"/>
  <c r="H31" i="14"/>
  <c r="G31" i="14"/>
  <c r="P31" i="14" s="1"/>
  <c r="F31" i="14"/>
  <c r="E31" i="14"/>
  <c r="D31" i="14"/>
  <c r="C31" i="14"/>
  <c r="B31" i="14"/>
  <c r="P30" i="14"/>
  <c r="L30" i="14"/>
  <c r="K30" i="14"/>
  <c r="J30" i="14"/>
  <c r="I30" i="14"/>
  <c r="H30" i="14"/>
  <c r="G30" i="14"/>
  <c r="F30" i="14"/>
  <c r="E30" i="14"/>
  <c r="D30" i="14"/>
  <c r="C30" i="14"/>
  <c r="O30" i="14" s="1"/>
  <c r="B30" i="14"/>
  <c r="P29" i="14"/>
  <c r="O29" i="14"/>
  <c r="L29" i="14"/>
  <c r="K29" i="14"/>
  <c r="J29" i="14"/>
  <c r="I29" i="14"/>
  <c r="H29" i="14"/>
  <c r="G29" i="14"/>
  <c r="F29" i="14"/>
  <c r="E29" i="14"/>
  <c r="D29" i="14"/>
  <c r="C29" i="14"/>
  <c r="B29" i="14"/>
  <c r="O28" i="14"/>
  <c r="L28" i="14"/>
  <c r="K28" i="14"/>
  <c r="P28" i="14" s="1"/>
  <c r="J28" i="14"/>
  <c r="I28" i="14"/>
  <c r="H28" i="14"/>
  <c r="G28" i="14"/>
  <c r="F28" i="14"/>
  <c r="E28" i="14"/>
  <c r="D28" i="14"/>
  <c r="C28" i="14"/>
  <c r="B28" i="14"/>
  <c r="L27" i="14"/>
  <c r="K27" i="14"/>
  <c r="P27" i="14" s="1"/>
  <c r="J27" i="14"/>
  <c r="I27" i="14"/>
  <c r="H27" i="14"/>
  <c r="G27" i="14"/>
  <c r="O27" i="14" s="1"/>
  <c r="F27" i="14"/>
  <c r="E27" i="14"/>
  <c r="D27" i="14"/>
  <c r="C27" i="14"/>
  <c r="B27" i="14"/>
  <c r="L26" i="14"/>
  <c r="K26" i="14"/>
  <c r="J26" i="14"/>
  <c r="I26" i="14"/>
  <c r="H26" i="14"/>
  <c r="G26" i="14"/>
  <c r="F26" i="14"/>
  <c r="E26" i="14"/>
  <c r="D26" i="14"/>
  <c r="C26" i="14"/>
  <c r="B26" i="14"/>
  <c r="P25" i="14"/>
  <c r="L25" i="14"/>
  <c r="K25" i="14"/>
  <c r="J25" i="14"/>
  <c r="I25" i="14"/>
  <c r="H25" i="14"/>
  <c r="G25" i="14"/>
  <c r="F25" i="14"/>
  <c r="E25" i="14"/>
  <c r="D25" i="14"/>
  <c r="C25" i="14"/>
  <c r="O25" i="14" s="1"/>
  <c r="B25" i="14"/>
  <c r="P24" i="14"/>
  <c r="L24" i="14"/>
  <c r="K24" i="14"/>
  <c r="J24" i="14"/>
  <c r="I24" i="14"/>
  <c r="H24" i="14"/>
  <c r="G24" i="14"/>
  <c r="F24" i="14"/>
  <c r="E24" i="14"/>
  <c r="D24" i="14"/>
  <c r="C24" i="14"/>
  <c r="O24" i="14" s="1"/>
  <c r="B24" i="14"/>
  <c r="P23" i="14"/>
  <c r="O23" i="14"/>
  <c r="L23" i="14"/>
  <c r="L34" i="14" s="1"/>
  <c r="K23" i="14"/>
  <c r="J23" i="14"/>
  <c r="I23" i="14"/>
  <c r="H23" i="14"/>
  <c r="G23" i="14"/>
  <c r="F23" i="14"/>
  <c r="E23" i="14"/>
  <c r="D23" i="14"/>
  <c r="C23" i="14"/>
  <c r="B23" i="14"/>
  <c r="O22" i="14"/>
  <c r="L22" i="14"/>
  <c r="K22" i="14"/>
  <c r="J22" i="14"/>
  <c r="J34" i="14" s="1"/>
  <c r="I22" i="14"/>
  <c r="H22" i="14"/>
  <c r="H34" i="14" s="1"/>
  <c r="G22" i="14"/>
  <c r="F22" i="14"/>
  <c r="F34" i="14" s="1"/>
  <c r="E22" i="14"/>
  <c r="D22" i="14"/>
  <c r="C22" i="14"/>
  <c r="B22" i="14"/>
  <c r="B374" i="13"/>
  <c r="F34" i="12"/>
  <c r="P32" i="12"/>
  <c r="L32" i="12"/>
  <c r="K32" i="12"/>
  <c r="J32" i="12"/>
  <c r="I32" i="12"/>
  <c r="H32" i="12"/>
  <c r="G32" i="12"/>
  <c r="F32" i="12"/>
  <c r="E32" i="12"/>
  <c r="D32" i="12"/>
  <c r="C32" i="12"/>
  <c r="O32" i="12" s="1"/>
  <c r="L27" i="4" s="1"/>
  <c r="B32" i="12"/>
  <c r="P31" i="12"/>
  <c r="M26" i="4" s="1"/>
  <c r="O31" i="12"/>
  <c r="L31" i="12"/>
  <c r="K31" i="12"/>
  <c r="J31" i="12"/>
  <c r="I31" i="12"/>
  <c r="H31" i="12"/>
  <c r="G31" i="12"/>
  <c r="F31" i="12"/>
  <c r="E31" i="12"/>
  <c r="D31" i="12"/>
  <c r="C31" i="12"/>
  <c r="B31" i="12"/>
  <c r="O30" i="12"/>
  <c r="L25" i="4" s="1"/>
  <c r="L30" i="12"/>
  <c r="K30" i="12"/>
  <c r="P30" i="12" s="1"/>
  <c r="M25" i="4" s="1"/>
  <c r="J30" i="12"/>
  <c r="I30" i="12"/>
  <c r="H30" i="12"/>
  <c r="G30" i="12"/>
  <c r="F30" i="12"/>
  <c r="E30" i="12"/>
  <c r="D30" i="12"/>
  <c r="C30" i="12"/>
  <c r="B30" i="12"/>
  <c r="L29" i="12"/>
  <c r="K29" i="12"/>
  <c r="P29" i="12" s="1"/>
  <c r="M24" i="4" s="1"/>
  <c r="J29" i="12"/>
  <c r="I29" i="12"/>
  <c r="H29" i="12"/>
  <c r="G29" i="12"/>
  <c r="O29" i="12" s="1"/>
  <c r="L24" i="4" s="1"/>
  <c r="F29" i="12"/>
  <c r="E29" i="12"/>
  <c r="D29" i="12"/>
  <c r="C29" i="12"/>
  <c r="B29" i="12"/>
  <c r="L28" i="12"/>
  <c r="K28" i="12"/>
  <c r="J28" i="12"/>
  <c r="I28" i="12"/>
  <c r="H28" i="12"/>
  <c r="G28" i="12"/>
  <c r="F28" i="12"/>
  <c r="E28" i="12"/>
  <c r="D28" i="12"/>
  <c r="C28" i="12"/>
  <c r="B28" i="12"/>
  <c r="P27" i="12"/>
  <c r="L27" i="12"/>
  <c r="K27" i="12"/>
  <c r="J27" i="12"/>
  <c r="I27" i="12"/>
  <c r="H27" i="12"/>
  <c r="G27" i="12"/>
  <c r="F27" i="12"/>
  <c r="E27" i="12"/>
  <c r="D27" i="12"/>
  <c r="C27" i="12"/>
  <c r="O27" i="12" s="1"/>
  <c r="L22" i="4" s="1"/>
  <c r="B27" i="12"/>
  <c r="P26" i="12"/>
  <c r="L26" i="12"/>
  <c r="K26" i="12"/>
  <c r="J26" i="12"/>
  <c r="I26" i="12"/>
  <c r="H26" i="12"/>
  <c r="G26" i="12"/>
  <c r="F26" i="12"/>
  <c r="E26" i="12"/>
  <c r="D26" i="12"/>
  <c r="C26" i="12"/>
  <c r="O26" i="12" s="1"/>
  <c r="L21" i="4" s="1"/>
  <c r="B26" i="12"/>
  <c r="P25" i="12"/>
  <c r="M20" i="4" s="1"/>
  <c r="O25" i="12"/>
  <c r="L20" i="4" s="1"/>
  <c r="L25" i="12"/>
  <c r="K25" i="12"/>
  <c r="J25" i="12"/>
  <c r="I25" i="12"/>
  <c r="H25" i="12"/>
  <c r="G25" i="12"/>
  <c r="F25" i="12"/>
  <c r="E25" i="12"/>
  <c r="D25" i="12"/>
  <c r="C25" i="12"/>
  <c r="B25" i="12"/>
  <c r="O24" i="12"/>
  <c r="L24" i="12"/>
  <c r="K24" i="12"/>
  <c r="P24" i="12" s="1"/>
  <c r="J24" i="12"/>
  <c r="I24" i="12"/>
  <c r="H24" i="12"/>
  <c r="G24" i="12"/>
  <c r="F24" i="12"/>
  <c r="E24" i="12"/>
  <c r="D24" i="12"/>
  <c r="C24" i="12"/>
  <c r="B24" i="12"/>
  <c r="L23" i="12"/>
  <c r="K23" i="12"/>
  <c r="J23" i="12"/>
  <c r="I23" i="12"/>
  <c r="H23" i="12"/>
  <c r="G23" i="12"/>
  <c r="F23" i="12"/>
  <c r="E23" i="12"/>
  <c r="D23" i="12"/>
  <c r="C23" i="12"/>
  <c r="B23" i="12"/>
  <c r="L22" i="12"/>
  <c r="L34" i="12" s="1"/>
  <c r="K22" i="12"/>
  <c r="K34" i="12" s="1"/>
  <c r="J22" i="12"/>
  <c r="I22" i="12"/>
  <c r="H22" i="12"/>
  <c r="G22" i="12"/>
  <c r="P22" i="12" s="1"/>
  <c r="F22" i="12"/>
  <c r="E22" i="12"/>
  <c r="E34" i="12" s="1"/>
  <c r="D22" i="12"/>
  <c r="C22" i="12"/>
  <c r="B22" i="12"/>
  <c r="L35" i="11"/>
  <c r="L36" i="11" s="1"/>
  <c r="M33" i="11"/>
  <c r="L33" i="11"/>
  <c r="K33" i="11"/>
  <c r="P33" i="11" s="1"/>
  <c r="M13" i="4" s="1"/>
  <c r="J33" i="11"/>
  <c r="I33" i="11"/>
  <c r="H33" i="11"/>
  <c r="G33" i="11"/>
  <c r="O33" i="11" s="1"/>
  <c r="L13" i="4" s="1"/>
  <c r="F33" i="11"/>
  <c r="E33" i="11"/>
  <c r="D33" i="11"/>
  <c r="C33" i="11"/>
  <c r="B33" i="11"/>
  <c r="M32" i="11"/>
  <c r="L32" i="11"/>
  <c r="K32" i="11"/>
  <c r="J32" i="11"/>
  <c r="I32" i="11"/>
  <c r="H32" i="11"/>
  <c r="G32" i="11"/>
  <c r="O32" i="11" s="1"/>
  <c r="L12" i="4" s="1"/>
  <c r="F32" i="11"/>
  <c r="E32" i="11"/>
  <c r="D32" i="11"/>
  <c r="C32" i="11"/>
  <c r="B32" i="11"/>
  <c r="M31" i="11"/>
  <c r="L31" i="11"/>
  <c r="K31" i="11"/>
  <c r="J31" i="11"/>
  <c r="I31" i="11"/>
  <c r="H31" i="11"/>
  <c r="G31" i="11"/>
  <c r="F31" i="11"/>
  <c r="E31" i="11"/>
  <c r="D31" i="11"/>
  <c r="C31" i="11"/>
  <c r="B31" i="11"/>
  <c r="M30" i="11"/>
  <c r="L30" i="11"/>
  <c r="K30" i="11"/>
  <c r="J30" i="11"/>
  <c r="I30" i="11"/>
  <c r="H30" i="11"/>
  <c r="G30" i="11"/>
  <c r="P30" i="11" s="1"/>
  <c r="M10" i="4" s="1"/>
  <c r="F30" i="11"/>
  <c r="E30" i="11"/>
  <c r="D30" i="11"/>
  <c r="C30" i="11"/>
  <c r="B30" i="11"/>
  <c r="P29" i="11"/>
  <c r="M29" i="11"/>
  <c r="L29" i="11"/>
  <c r="K29" i="11"/>
  <c r="J29" i="11"/>
  <c r="I29" i="11"/>
  <c r="H29" i="11"/>
  <c r="G29" i="11"/>
  <c r="F29" i="11"/>
  <c r="E29" i="11"/>
  <c r="D29" i="11"/>
  <c r="C29" i="11"/>
  <c r="O29" i="11" s="1"/>
  <c r="L9" i="4" s="1"/>
  <c r="B29" i="11"/>
  <c r="P28" i="11"/>
  <c r="M28" i="11"/>
  <c r="L28" i="11"/>
  <c r="K28" i="11"/>
  <c r="J28" i="11"/>
  <c r="I28" i="11"/>
  <c r="H28" i="11"/>
  <c r="G28" i="11"/>
  <c r="F28" i="11"/>
  <c r="E28" i="11"/>
  <c r="D28" i="11"/>
  <c r="C28" i="11"/>
  <c r="O28" i="11" s="1"/>
  <c r="B28" i="11"/>
  <c r="P27" i="11"/>
  <c r="M7" i="4" s="1"/>
  <c r="O27" i="11"/>
  <c r="L7" i="4" s="1"/>
  <c r="M27" i="11"/>
  <c r="L27" i="11"/>
  <c r="K27" i="11"/>
  <c r="J27" i="11"/>
  <c r="I27" i="11"/>
  <c r="H27" i="11"/>
  <c r="G27" i="11"/>
  <c r="F27" i="11"/>
  <c r="E27" i="11"/>
  <c r="D27" i="11"/>
  <c r="C27" i="11"/>
  <c r="B27" i="11"/>
  <c r="O26" i="11"/>
  <c r="M26" i="11"/>
  <c r="M35" i="11" s="1"/>
  <c r="M36" i="11" s="1"/>
  <c r="L26" i="11"/>
  <c r="K26" i="11"/>
  <c r="P26" i="11" s="1"/>
  <c r="J26" i="11"/>
  <c r="I26" i="11"/>
  <c r="H26" i="11"/>
  <c r="G26" i="11"/>
  <c r="F26" i="11"/>
  <c r="E26" i="11"/>
  <c r="D26" i="11"/>
  <c r="C26" i="11"/>
  <c r="B26" i="11"/>
  <c r="M25" i="11"/>
  <c r="L25" i="11"/>
  <c r="K25" i="11"/>
  <c r="P25" i="11" s="1"/>
  <c r="M5" i="4" s="1"/>
  <c r="J25" i="11"/>
  <c r="I25" i="11"/>
  <c r="H25" i="11"/>
  <c r="G25" i="11"/>
  <c r="O25" i="11" s="1"/>
  <c r="L5" i="4" s="1"/>
  <c r="F25" i="11"/>
  <c r="E25" i="11"/>
  <c r="D25" i="11"/>
  <c r="C25" i="11"/>
  <c r="B25" i="11"/>
  <c r="M24" i="11"/>
  <c r="L24" i="11"/>
  <c r="K24" i="11"/>
  <c r="J24" i="11"/>
  <c r="J35" i="11" s="1"/>
  <c r="I24" i="11"/>
  <c r="H24" i="11"/>
  <c r="G24" i="11"/>
  <c r="F24" i="11"/>
  <c r="E24" i="11"/>
  <c r="D24" i="11"/>
  <c r="C24" i="11"/>
  <c r="C35" i="11" s="1"/>
  <c r="C36" i="11" s="1"/>
  <c r="B24" i="11"/>
  <c r="M23" i="11"/>
  <c r="L23" i="11"/>
  <c r="K23" i="11"/>
  <c r="J23" i="11"/>
  <c r="I23" i="11"/>
  <c r="H23" i="11"/>
  <c r="G23" i="11"/>
  <c r="F23" i="11"/>
  <c r="E23" i="11"/>
  <c r="D23" i="11"/>
  <c r="C23" i="11"/>
  <c r="B23" i="11"/>
  <c r="M22" i="11"/>
  <c r="L22" i="11"/>
  <c r="K22" i="11"/>
  <c r="J22" i="11"/>
  <c r="I22" i="11"/>
  <c r="H22" i="11"/>
  <c r="G22" i="11"/>
  <c r="P22" i="11" s="1"/>
  <c r="M3" i="4" s="1"/>
  <c r="F22" i="11"/>
  <c r="E22" i="11"/>
  <c r="D22" i="11"/>
  <c r="C22" i="11"/>
  <c r="B22" i="11"/>
  <c r="P20" i="10"/>
  <c r="O20" i="10"/>
  <c r="N20" i="10"/>
  <c r="M20" i="10"/>
  <c r="L20" i="10"/>
  <c r="K20" i="10"/>
  <c r="J20" i="10"/>
  <c r="I20" i="10"/>
  <c r="H20" i="10"/>
  <c r="G20" i="10"/>
  <c r="F20" i="10"/>
  <c r="E20" i="10"/>
  <c r="D20" i="10"/>
  <c r="C20" i="10"/>
  <c r="V7" i="10" s="1" a="1"/>
  <c r="V16" i="10" s="1"/>
  <c r="P19" i="10"/>
  <c r="O19" i="10"/>
  <c r="N19" i="10"/>
  <c r="M19" i="10"/>
  <c r="L19" i="10"/>
  <c r="K19" i="10"/>
  <c r="J19" i="10"/>
  <c r="I19" i="10"/>
  <c r="H19" i="10"/>
  <c r="G19" i="10"/>
  <c r="F19" i="10"/>
  <c r="E19" i="10"/>
  <c r="D19" i="10"/>
  <c r="C19" i="10"/>
  <c r="W7" i="10" s="1" a="1"/>
  <c r="W18" i="10" s="1"/>
  <c r="P18" i="10"/>
  <c r="O18" i="10"/>
  <c r="N18" i="10"/>
  <c r="M18" i="10"/>
  <c r="L18" i="10"/>
  <c r="K18" i="10"/>
  <c r="J18" i="10"/>
  <c r="I18" i="10"/>
  <c r="H18" i="10"/>
  <c r="G18" i="10"/>
  <c r="F18" i="10"/>
  <c r="E18" i="10"/>
  <c r="D18" i="10"/>
  <c r="C18" i="10"/>
  <c r="T17" i="10"/>
  <c r="T16" i="10"/>
  <c r="T15" i="10"/>
  <c r="T14" i="10"/>
  <c r="T13" i="10"/>
  <c r="T12" i="10"/>
  <c r="T11" i="10"/>
  <c r="T10" i="10"/>
  <c r="T8" i="10"/>
  <c r="T7" i="10" a="1"/>
  <c r="T18" i="10" s="1"/>
  <c r="P32" i="9"/>
  <c r="O32" i="9"/>
  <c r="N32" i="9"/>
  <c r="M32" i="9"/>
  <c r="L32" i="9"/>
  <c r="K32" i="9"/>
  <c r="J32" i="9"/>
  <c r="I32" i="9"/>
  <c r="H32" i="9"/>
  <c r="G32" i="9"/>
  <c r="F32" i="9"/>
  <c r="E32" i="9"/>
  <c r="D32" i="9"/>
  <c r="C32" i="9"/>
  <c r="P20" i="9"/>
  <c r="O20" i="9"/>
  <c r="N20" i="9"/>
  <c r="M20" i="9"/>
  <c r="L20" i="9"/>
  <c r="K20" i="9"/>
  <c r="J20" i="9"/>
  <c r="I20" i="9"/>
  <c r="H20" i="9"/>
  <c r="G20" i="9"/>
  <c r="F20" i="9"/>
  <c r="V7" i="9" s="1" a="1"/>
  <c r="V20" i="9" s="1"/>
  <c r="E20" i="9"/>
  <c r="D20" i="9"/>
  <c r="C20" i="9"/>
  <c r="P19" i="9"/>
  <c r="O19" i="9"/>
  <c r="N19" i="9"/>
  <c r="M19" i="9"/>
  <c r="L19" i="9"/>
  <c r="K19" i="9"/>
  <c r="J19" i="9"/>
  <c r="I19" i="9"/>
  <c r="H19" i="9"/>
  <c r="G19" i="9"/>
  <c r="F19" i="9"/>
  <c r="E19" i="9"/>
  <c r="D19" i="9"/>
  <c r="W7" i="9" s="1" a="1"/>
  <c r="C19" i="9"/>
  <c r="P18" i="9"/>
  <c r="O18" i="9"/>
  <c r="N18" i="9"/>
  <c r="M18" i="9"/>
  <c r="L18" i="9"/>
  <c r="K18" i="9"/>
  <c r="J18" i="9"/>
  <c r="I18" i="9"/>
  <c r="H18" i="9"/>
  <c r="G18" i="9"/>
  <c r="F18" i="9"/>
  <c r="E18" i="9"/>
  <c r="D18" i="9"/>
  <c r="C18" i="9"/>
  <c r="U7" i="9" s="1" a="1"/>
  <c r="U19" i="9" s="1"/>
  <c r="U18" i="9"/>
  <c r="T20" i="9"/>
  <c r="T19" i="9"/>
  <c r="T18" i="9"/>
  <c r="T17" i="9"/>
  <c r="T16" i="9"/>
  <c r="T15" i="9"/>
  <c r="T14" i="9"/>
  <c r="T13" i="9"/>
  <c r="T12" i="9"/>
  <c r="T10" i="9"/>
  <c r="T9" i="9"/>
  <c r="T7" i="9" a="1"/>
  <c r="T11" i="9" s="1"/>
  <c r="AA32" i="8"/>
  <c r="Y32" i="8"/>
  <c r="X32" i="8"/>
  <c r="AB32" i="8" s="1"/>
  <c r="D27" i="4" s="1"/>
  <c r="W32" i="8"/>
  <c r="V32" i="8"/>
  <c r="U32" i="8"/>
  <c r="T32" i="8"/>
  <c r="S32" i="8"/>
  <c r="R32" i="8"/>
  <c r="Q32" i="8"/>
  <c r="P32" i="8"/>
  <c r="O32" i="8"/>
  <c r="N32" i="8"/>
  <c r="M32" i="8"/>
  <c r="L32" i="8"/>
  <c r="K32" i="8"/>
  <c r="J32" i="8"/>
  <c r="I32" i="8"/>
  <c r="H32" i="8"/>
  <c r="G32" i="8"/>
  <c r="F32" i="8"/>
  <c r="E32" i="8"/>
  <c r="D32" i="8"/>
  <c r="C32" i="8"/>
  <c r="B32" i="8"/>
  <c r="Y31" i="8"/>
  <c r="X31" i="8"/>
  <c r="W31" i="8"/>
  <c r="V31" i="8"/>
  <c r="U31" i="8"/>
  <c r="T31" i="8"/>
  <c r="AB31" i="8" s="1"/>
  <c r="D26" i="4" s="1"/>
  <c r="S31" i="8"/>
  <c r="R31" i="8"/>
  <c r="Q31" i="8"/>
  <c r="P31" i="8"/>
  <c r="O31" i="8"/>
  <c r="N31" i="8"/>
  <c r="M31" i="8"/>
  <c r="L31" i="8"/>
  <c r="K31" i="8"/>
  <c r="J31" i="8"/>
  <c r="I31" i="8"/>
  <c r="H31" i="8"/>
  <c r="G31" i="8"/>
  <c r="F31" i="8"/>
  <c r="E31" i="8"/>
  <c r="D31" i="8"/>
  <c r="C31" i="8"/>
  <c r="B31" i="8"/>
  <c r="AB30" i="8"/>
  <c r="AA30" i="8"/>
  <c r="Y30" i="8"/>
  <c r="X30" i="8"/>
  <c r="W30" i="8"/>
  <c r="V30" i="8"/>
  <c r="U30" i="8"/>
  <c r="T30" i="8"/>
  <c r="S30" i="8"/>
  <c r="R30" i="8"/>
  <c r="Q30" i="8"/>
  <c r="P30" i="8"/>
  <c r="O30" i="8"/>
  <c r="N30" i="8"/>
  <c r="M30" i="8"/>
  <c r="L30" i="8"/>
  <c r="K30" i="8"/>
  <c r="J30" i="8"/>
  <c r="I30" i="8"/>
  <c r="H30" i="8"/>
  <c r="G30" i="8"/>
  <c r="F30" i="8"/>
  <c r="E30" i="8"/>
  <c r="D30" i="8"/>
  <c r="C30" i="8"/>
  <c r="B30" i="8"/>
  <c r="Y29" i="8"/>
  <c r="X29" i="8"/>
  <c r="AB29" i="8" s="1"/>
  <c r="D24" i="4" s="1"/>
  <c r="W29" i="8"/>
  <c r="V29" i="8"/>
  <c r="U29" i="8"/>
  <c r="T29" i="8"/>
  <c r="AA29" i="8" s="1"/>
  <c r="C24" i="4" s="1"/>
  <c r="S29" i="8"/>
  <c r="R29" i="8"/>
  <c r="Q29" i="8"/>
  <c r="P29" i="8"/>
  <c r="O29" i="8"/>
  <c r="N29" i="8"/>
  <c r="M29" i="8"/>
  <c r="L29" i="8"/>
  <c r="K29" i="8"/>
  <c r="J29" i="8"/>
  <c r="I29" i="8"/>
  <c r="H29" i="8"/>
  <c r="G29" i="8"/>
  <c r="F29" i="8"/>
  <c r="E29" i="8"/>
  <c r="D29" i="8"/>
  <c r="C29" i="8"/>
  <c r="B29" i="8"/>
  <c r="Y28" i="8"/>
  <c r="X28" i="8"/>
  <c r="AB28" i="8" s="1"/>
  <c r="W28" i="8"/>
  <c r="V28" i="8"/>
  <c r="U28" i="8"/>
  <c r="T28" i="8"/>
  <c r="S28" i="8"/>
  <c r="R28" i="8"/>
  <c r="Q28" i="8"/>
  <c r="P28" i="8"/>
  <c r="AA28" i="8" s="1"/>
  <c r="C23" i="4" s="1"/>
  <c r="O28" i="8"/>
  <c r="N28" i="8"/>
  <c r="M28" i="8"/>
  <c r="L28" i="8"/>
  <c r="K28" i="8"/>
  <c r="J28" i="8"/>
  <c r="I28" i="8"/>
  <c r="H28" i="8"/>
  <c r="G28" i="8"/>
  <c r="F28" i="8"/>
  <c r="E28" i="8"/>
  <c r="D28" i="8"/>
  <c r="C28" i="8"/>
  <c r="B28" i="8"/>
  <c r="AB27" i="8"/>
  <c r="D22" i="4" s="1"/>
  <c r="AA27" i="8"/>
  <c r="C22" i="4" s="1"/>
  <c r="Y27" i="8"/>
  <c r="X27" i="8"/>
  <c r="W27" i="8"/>
  <c r="V27" i="8"/>
  <c r="U27" i="8"/>
  <c r="T27" i="8"/>
  <c r="S27" i="8"/>
  <c r="R27" i="8"/>
  <c r="Q27" i="8"/>
  <c r="P27" i="8"/>
  <c r="O27" i="8"/>
  <c r="N27" i="8"/>
  <c r="M27" i="8"/>
  <c r="L27" i="8"/>
  <c r="K27" i="8"/>
  <c r="J27" i="8"/>
  <c r="I27" i="8"/>
  <c r="H27" i="8"/>
  <c r="G27" i="8"/>
  <c r="F27" i="8"/>
  <c r="E27" i="8"/>
  <c r="D27" i="8"/>
  <c r="C27" i="8"/>
  <c r="B27" i="8"/>
  <c r="Y26" i="8"/>
  <c r="X26" i="8"/>
  <c r="W26" i="8"/>
  <c r="V26" i="8"/>
  <c r="U26" i="8"/>
  <c r="T26" i="8"/>
  <c r="S26" i="8"/>
  <c r="R26" i="8"/>
  <c r="Q26" i="8"/>
  <c r="P26" i="8"/>
  <c r="O26" i="8"/>
  <c r="N26" i="8"/>
  <c r="M26" i="8"/>
  <c r="L26" i="8"/>
  <c r="K26" i="8"/>
  <c r="J26" i="8"/>
  <c r="I26" i="8"/>
  <c r="H26" i="8"/>
  <c r="G26" i="8"/>
  <c r="F26" i="8"/>
  <c r="E26" i="8"/>
  <c r="D26" i="8"/>
  <c r="C26" i="8"/>
  <c r="B26" i="8"/>
  <c r="AB25" i="8"/>
  <c r="D20" i="4" s="1"/>
  <c r="Y25" i="8"/>
  <c r="X25" i="8"/>
  <c r="W25" i="8"/>
  <c r="V25" i="8"/>
  <c r="U25" i="8"/>
  <c r="T25" i="8"/>
  <c r="S25" i="8"/>
  <c r="R25" i="8"/>
  <c r="Q25" i="8"/>
  <c r="P25" i="8"/>
  <c r="AA25" i="8" s="1"/>
  <c r="C20" i="4" s="1"/>
  <c r="O25" i="8"/>
  <c r="N25" i="8"/>
  <c r="M25" i="8"/>
  <c r="L25" i="8"/>
  <c r="K25" i="8"/>
  <c r="J25" i="8"/>
  <c r="I25" i="8"/>
  <c r="H25" i="8"/>
  <c r="G25" i="8"/>
  <c r="F25" i="8"/>
  <c r="E25" i="8"/>
  <c r="D25" i="8"/>
  <c r="C25" i="8"/>
  <c r="B25" i="8"/>
  <c r="AA24" i="8"/>
  <c r="C19" i="4" s="1"/>
  <c r="Y24" i="8"/>
  <c r="X24" i="8"/>
  <c r="AB24" i="8" s="1"/>
  <c r="D19" i="4" s="1"/>
  <c r="W24" i="8"/>
  <c r="V24" i="8"/>
  <c r="U24" i="8"/>
  <c r="T24" i="8"/>
  <c r="S24" i="8"/>
  <c r="R24" i="8"/>
  <c r="Q24" i="8"/>
  <c r="P24" i="8"/>
  <c r="O24" i="8"/>
  <c r="N24" i="8"/>
  <c r="M24" i="8"/>
  <c r="L24" i="8"/>
  <c r="K24" i="8"/>
  <c r="J24" i="8"/>
  <c r="I24" i="8"/>
  <c r="H24" i="8"/>
  <c r="G24" i="8"/>
  <c r="F24" i="8"/>
  <c r="E24" i="8"/>
  <c r="D24" i="8"/>
  <c r="C24" i="8"/>
  <c r="B24" i="8"/>
  <c r="Y23" i="8"/>
  <c r="X23" i="8"/>
  <c r="W23" i="8"/>
  <c r="V23" i="8"/>
  <c r="U23" i="8"/>
  <c r="T23" i="8"/>
  <c r="AB23" i="8" s="1"/>
  <c r="D18" i="4" s="1"/>
  <c r="S23" i="8"/>
  <c r="R23" i="8"/>
  <c r="Q23" i="8"/>
  <c r="P23" i="8"/>
  <c r="O23" i="8"/>
  <c r="N23" i="8"/>
  <c r="M23" i="8"/>
  <c r="L23" i="8"/>
  <c r="K23" i="8"/>
  <c r="J23" i="8"/>
  <c r="I23" i="8"/>
  <c r="H23" i="8"/>
  <c r="G23" i="8"/>
  <c r="F23" i="8"/>
  <c r="E23" i="8"/>
  <c r="D23" i="8"/>
  <c r="C23" i="8"/>
  <c r="B23" i="8"/>
  <c r="AB22" i="8"/>
  <c r="D17" i="4" s="1"/>
  <c r="AA22" i="8"/>
  <c r="C17" i="4" s="1"/>
  <c r="Y22" i="8"/>
  <c r="X22" i="8"/>
  <c r="W22" i="8"/>
  <c r="V22" i="8"/>
  <c r="U22" i="8"/>
  <c r="T22" i="8"/>
  <c r="S22" i="8"/>
  <c r="R22" i="8"/>
  <c r="Q22" i="8"/>
  <c r="P22" i="8"/>
  <c r="O22" i="8"/>
  <c r="N22" i="8"/>
  <c r="M22" i="8"/>
  <c r="L22" i="8"/>
  <c r="K22" i="8"/>
  <c r="J22" i="8"/>
  <c r="I22" i="8"/>
  <c r="H22" i="8"/>
  <c r="G22" i="8"/>
  <c r="F22" i="8"/>
  <c r="E22" i="8"/>
  <c r="D22" i="8"/>
  <c r="C22" i="8"/>
  <c r="B22" i="8"/>
  <c r="Y32" i="7"/>
  <c r="X32" i="7"/>
  <c r="AB32" i="7" s="1"/>
  <c r="G27" i="4" s="1"/>
  <c r="W32" i="7"/>
  <c r="V32" i="7"/>
  <c r="U32" i="7"/>
  <c r="T32" i="7"/>
  <c r="AA32" i="7" s="1"/>
  <c r="F27" i="4" s="1"/>
  <c r="S32" i="7"/>
  <c r="R32" i="7"/>
  <c r="Q32" i="7"/>
  <c r="P32" i="7"/>
  <c r="O32" i="7"/>
  <c r="N32" i="7"/>
  <c r="M32" i="7"/>
  <c r="L32" i="7"/>
  <c r="K32" i="7"/>
  <c r="J32" i="7"/>
  <c r="I32" i="7"/>
  <c r="H32" i="7"/>
  <c r="G32" i="7"/>
  <c r="F32" i="7"/>
  <c r="E32" i="7"/>
  <c r="D32" i="7"/>
  <c r="C32" i="7"/>
  <c r="B32" i="7"/>
  <c r="Y31" i="7"/>
  <c r="X31" i="7"/>
  <c r="AB31" i="7" s="1"/>
  <c r="G26" i="4" s="1"/>
  <c r="W31" i="7"/>
  <c r="V31" i="7"/>
  <c r="U31" i="7"/>
  <c r="T31" i="7"/>
  <c r="S31" i="7"/>
  <c r="R31" i="7"/>
  <c r="Q31" i="7"/>
  <c r="P31" i="7"/>
  <c r="AA31" i="7" s="1"/>
  <c r="F26" i="4" s="1"/>
  <c r="O31" i="7"/>
  <c r="N31" i="7"/>
  <c r="M31" i="7"/>
  <c r="L31" i="7"/>
  <c r="K31" i="7"/>
  <c r="J31" i="7"/>
  <c r="I31" i="7"/>
  <c r="H31" i="7"/>
  <c r="G31" i="7"/>
  <c r="F31" i="7"/>
  <c r="E31" i="7"/>
  <c r="D31" i="7"/>
  <c r="C31" i="7"/>
  <c r="B31" i="7"/>
  <c r="AB30" i="7"/>
  <c r="G25" i="4" s="1"/>
  <c r="AA30" i="7"/>
  <c r="F25" i="4" s="1"/>
  <c r="Y30" i="7"/>
  <c r="X30" i="7"/>
  <c r="W30" i="7"/>
  <c r="V30" i="7"/>
  <c r="U30" i="7"/>
  <c r="T30" i="7"/>
  <c r="S30" i="7"/>
  <c r="R30" i="7"/>
  <c r="Q30" i="7"/>
  <c r="P30" i="7"/>
  <c r="O30" i="7"/>
  <c r="N30" i="7"/>
  <c r="M30" i="7"/>
  <c r="L30" i="7"/>
  <c r="K30" i="7"/>
  <c r="J30" i="7"/>
  <c r="I30" i="7"/>
  <c r="H30" i="7"/>
  <c r="G30" i="7"/>
  <c r="F30" i="7"/>
  <c r="E30" i="7"/>
  <c r="D30" i="7"/>
  <c r="C30" i="7"/>
  <c r="B30" i="7"/>
  <c r="Y29" i="7"/>
  <c r="X29" i="7"/>
  <c r="W29" i="7"/>
  <c r="V29" i="7"/>
  <c r="U29" i="7"/>
  <c r="T29" i="7"/>
  <c r="S29" i="7"/>
  <c r="R29" i="7"/>
  <c r="Q29" i="7"/>
  <c r="P29" i="7"/>
  <c r="O29" i="7"/>
  <c r="N29" i="7"/>
  <c r="M29" i="7"/>
  <c r="L29" i="7"/>
  <c r="K29" i="7"/>
  <c r="J29" i="7"/>
  <c r="I29" i="7"/>
  <c r="H29" i="7"/>
  <c r="G29" i="7"/>
  <c r="F29" i="7"/>
  <c r="E29" i="7"/>
  <c r="D29" i="7"/>
  <c r="C29" i="7"/>
  <c r="B29" i="7"/>
  <c r="AB28" i="7"/>
  <c r="Y28" i="7"/>
  <c r="X28" i="7"/>
  <c r="W28" i="7"/>
  <c r="V28" i="7"/>
  <c r="U28" i="7"/>
  <c r="T28" i="7"/>
  <c r="S28" i="7"/>
  <c r="R28" i="7"/>
  <c r="Q28" i="7"/>
  <c r="P28" i="7"/>
  <c r="AA28" i="7" s="1"/>
  <c r="F23" i="4" s="1"/>
  <c r="O28" i="7"/>
  <c r="N28" i="7"/>
  <c r="M28" i="7"/>
  <c r="L28" i="7"/>
  <c r="K28" i="7"/>
  <c r="J28" i="7"/>
  <c r="I28" i="7"/>
  <c r="H28" i="7"/>
  <c r="G28" i="7"/>
  <c r="F28" i="7"/>
  <c r="E28" i="7"/>
  <c r="D28" i="7"/>
  <c r="C28" i="7"/>
  <c r="B28" i="7"/>
  <c r="AA27" i="7"/>
  <c r="F22" i="4" s="1"/>
  <c r="Y27" i="7"/>
  <c r="X27" i="7"/>
  <c r="AB27" i="7" s="1"/>
  <c r="G22" i="4" s="1"/>
  <c r="W27" i="7"/>
  <c r="V27" i="7"/>
  <c r="U27" i="7"/>
  <c r="T27" i="7"/>
  <c r="S27" i="7"/>
  <c r="R27" i="7"/>
  <c r="Q27" i="7"/>
  <c r="P27" i="7"/>
  <c r="O27" i="7"/>
  <c r="N27" i="7"/>
  <c r="M27" i="7"/>
  <c r="L27" i="7"/>
  <c r="K27" i="7"/>
  <c r="J27" i="7"/>
  <c r="I27" i="7"/>
  <c r="H27" i="7"/>
  <c r="G27" i="7"/>
  <c r="F27" i="7"/>
  <c r="E27" i="7"/>
  <c r="D27" i="7"/>
  <c r="C27" i="7"/>
  <c r="B27" i="7"/>
  <c r="Y26" i="7"/>
  <c r="X26" i="7"/>
  <c r="AB26" i="7" s="1"/>
  <c r="W26" i="7"/>
  <c r="V26" i="7"/>
  <c r="U26" i="7"/>
  <c r="T26" i="7"/>
  <c r="AA26" i="7" s="1"/>
  <c r="F21" i="4" s="1"/>
  <c r="S26" i="7"/>
  <c r="R26" i="7"/>
  <c r="Q26" i="7"/>
  <c r="P26" i="7"/>
  <c r="O26" i="7"/>
  <c r="N26" i="7"/>
  <c r="M26" i="7"/>
  <c r="L26" i="7"/>
  <c r="K26" i="7"/>
  <c r="J26" i="7"/>
  <c r="I26" i="7"/>
  <c r="H26" i="7"/>
  <c r="G26" i="7"/>
  <c r="F26" i="7"/>
  <c r="E26" i="7"/>
  <c r="D26" i="7"/>
  <c r="C26" i="7"/>
  <c r="B26" i="7"/>
  <c r="AB25" i="7"/>
  <c r="G20" i="4" s="1"/>
  <c r="AA25" i="7"/>
  <c r="F20" i="4" s="1"/>
  <c r="Y25" i="7"/>
  <c r="X25" i="7"/>
  <c r="W25" i="7"/>
  <c r="V25" i="7"/>
  <c r="U25" i="7"/>
  <c r="T25" i="7"/>
  <c r="S25" i="7"/>
  <c r="R25" i="7"/>
  <c r="Q25" i="7"/>
  <c r="P25" i="7"/>
  <c r="O25" i="7"/>
  <c r="N25" i="7"/>
  <c r="M25" i="7"/>
  <c r="L25" i="7"/>
  <c r="K25" i="7"/>
  <c r="J25" i="7"/>
  <c r="I25" i="7"/>
  <c r="H25" i="7"/>
  <c r="G25" i="7"/>
  <c r="F25" i="7"/>
  <c r="E25" i="7"/>
  <c r="D25" i="7"/>
  <c r="C25" i="7"/>
  <c r="B25" i="7"/>
  <c r="Y24" i="7"/>
  <c r="X24" i="7"/>
  <c r="AB24" i="7" s="1"/>
  <c r="G19" i="4" s="1"/>
  <c r="W24" i="7"/>
  <c r="V24" i="7"/>
  <c r="U24" i="7"/>
  <c r="T24" i="7"/>
  <c r="AA24" i="7" s="1"/>
  <c r="F19" i="4" s="1"/>
  <c r="S24" i="7"/>
  <c r="R24" i="7"/>
  <c r="Q24" i="7"/>
  <c r="P24" i="7"/>
  <c r="O24" i="7"/>
  <c r="N24" i="7"/>
  <c r="M24" i="7"/>
  <c r="L24" i="7"/>
  <c r="K24" i="7"/>
  <c r="J24" i="7"/>
  <c r="I24" i="7"/>
  <c r="H24" i="7"/>
  <c r="G24" i="7"/>
  <c r="F24" i="7"/>
  <c r="E24" i="7"/>
  <c r="D24" i="7"/>
  <c r="C24" i="7"/>
  <c r="B24" i="7"/>
  <c r="Y23" i="7"/>
  <c r="X23" i="7"/>
  <c r="AB23" i="7" s="1"/>
  <c r="G18" i="4" s="1"/>
  <c r="W23" i="7"/>
  <c r="V23" i="7"/>
  <c r="U23" i="7"/>
  <c r="T23" i="7"/>
  <c r="S23" i="7"/>
  <c r="R23" i="7"/>
  <c r="Q23" i="7"/>
  <c r="P23" i="7"/>
  <c r="AA23" i="7" s="1"/>
  <c r="F18" i="4" s="1"/>
  <c r="O23" i="7"/>
  <c r="N23" i="7"/>
  <c r="M23" i="7"/>
  <c r="L23" i="7"/>
  <c r="K23" i="7"/>
  <c r="J23" i="7"/>
  <c r="I23" i="7"/>
  <c r="H23" i="7"/>
  <c r="G23" i="7"/>
  <c r="F23" i="7"/>
  <c r="E23" i="7"/>
  <c r="D23" i="7"/>
  <c r="C23" i="7"/>
  <c r="B23" i="7"/>
  <c r="AB22" i="7"/>
  <c r="G17" i="4" s="1"/>
  <c r="AA22" i="7"/>
  <c r="F17" i="4" s="1"/>
  <c r="Y22" i="7"/>
  <c r="X22" i="7"/>
  <c r="W22" i="7"/>
  <c r="V22" i="7"/>
  <c r="U22" i="7"/>
  <c r="T22" i="7"/>
  <c r="S22" i="7"/>
  <c r="R22" i="7"/>
  <c r="Q22" i="7"/>
  <c r="P22" i="7"/>
  <c r="O22" i="7"/>
  <c r="N22" i="7"/>
  <c r="M22" i="7"/>
  <c r="L22" i="7"/>
  <c r="K22" i="7"/>
  <c r="J22" i="7"/>
  <c r="I22" i="7"/>
  <c r="H22" i="7"/>
  <c r="G22" i="7"/>
  <c r="F22" i="7"/>
  <c r="E22" i="7"/>
  <c r="D22" i="7"/>
  <c r="C22" i="7"/>
  <c r="B22" i="7"/>
  <c r="H34" i="6"/>
  <c r="M32" i="6"/>
  <c r="L32" i="6"/>
  <c r="K32" i="6"/>
  <c r="J32" i="6"/>
  <c r="I32" i="6"/>
  <c r="H32" i="6"/>
  <c r="G32" i="6"/>
  <c r="P32" i="6" s="1"/>
  <c r="G13" i="4" s="1"/>
  <c r="F32" i="6"/>
  <c r="E32" i="6"/>
  <c r="D32" i="6"/>
  <c r="C32" i="6"/>
  <c r="B32" i="6"/>
  <c r="P31" i="6"/>
  <c r="M31" i="6"/>
  <c r="L31" i="6"/>
  <c r="K31" i="6"/>
  <c r="J31" i="6"/>
  <c r="I31" i="6"/>
  <c r="H31" i="6"/>
  <c r="G31" i="6"/>
  <c r="F31" i="6"/>
  <c r="E31" i="6"/>
  <c r="D31" i="6"/>
  <c r="C31" i="6"/>
  <c r="O31" i="6" s="1"/>
  <c r="B31" i="6"/>
  <c r="P30" i="6"/>
  <c r="G11" i="4" s="1"/>
  <c r="M30" i="6"/>
  <c r="L30" i="6"/>
  <c r="K30" i="6"/>
  <c r="J30" i="6"/>
  <c r="I30" i="6"/>
  <c r="H30" i="6"/>
  <c r="G30" i="6"/>
  <c r="F30" i="6"/>
  <c r="E30" i="6"/>
  <c r="D30" i="6"/>
  <c r="C30" i="6"/>
  <c r="O30" i="6" s="1"/>
  <c r="F11" i="4" s="1"/>
  <c r="B30" i="6"/>
  <c r="P29" i="6"/>
  <c r="O29" i="6"/>
  <c r="F10" i="4" s="1"/>
  <c r="M29" i="6"/>
  <c r="L29" i="6"/>
  <c r="K29" i="6"/>
  <c r="J29" i="6"/>
  <c r="I29" i="6"/>
  <c r="H29" i="6"/>
  <c r="G29" i="6"/>
  <c r="F29" i="6"/>
  <c r="E29" i="6"/>
  <c r="D29" i="6"/>
  <c r="C29" i="6"/>
  <c r="B29" i="6"/>
  <c r="P28" i="6"/>
  <c r="G9" i="4" s="1"/>
  <c r="O28" i="6"/>
  <c r="F9" i="4" s="1"/>
  <c r="M28" i="6"/>
  <c r="L28" i="6"/>
  <c r="K28" i="6"/>
  <c r="J28" i="6"/>
  <c r="I28" i="6"/>
  <c r="H28" i="6"/>
  <c r="G28" i="6"/>
  <c r="F28" i="6"/>
  <c r="E28" i="6"/>
  <c r="D28" i="6"/>
  <c r="C28" i="6"/>
  <c r="B28" i="6"/>
  <c r="O27" i="6"/>
  <c r="M27" i="6"/>
  <c r="L27" i="6"/>
  <c r="K27" i="6"/>
  <c r="P27" i="6" s="1"/>
  <c r="G8" i="4" s="1"/>
  <c r="J27" i="6"/>
  <c r="I27" i="6"/>
  <c r="H27" i="6"/>
  <c r="G27" i="6"/>
  <c r="F27" i="6"/>
  <c r="E27" i="6"/>
  <c r="D27" i="6"/>
  <c r="C27" i="6"/>
  <c r="B27" i="6"/>
  <c r="M26" i="6"/>
  <c r="L26" i="6"/>
  <c r="K26" i="6"/>
  <c r="K34" i="6" s="1"/>
  <c r="J26" i="6"/>
  <c r="I26" i="6"/>
  <c r="I34" i="6" s="1"/>
  <c r="H26" i="6"/>
  <c r="G26" i="6"/>
  <c r="O26" i="6" s="1"/>
  <c r="F7" i="4" s="1"/>
  <c r="F26" i="6"/>
  <c r="E26" i="6"/>
  <c r="D26" i="6"/>
  <c r="C26" i="6"/>
  <c r="B26" i="6"/>
  <c r="M25" i="6"/>
  <c r="L25" i="6"/>
  <c r="K25" i="6"/>
  <c r="J25" i="6"/>
  <c r="I25" i="6"/>
  <c r="H25" i="6"/>
  <c r="G25" i="6"/>
  <c r="G34" i="6" s="1"/>
  <c r="F25" i="6"/>
  <c r="E25" i="6"/>
  <c r="D25" i="6"/>
  <c r="C25" i="6"/>
  <c r="B25" i="6"/>
  <c r="M24" i="6"/>
  <c r="L24" i="6"/>
  <c r="K24" i="6"/>
  <c r="J24" i="6"/>
  <c r="I24" i="6"/>
  <c r="H24" i="6"/>
  <c r="G24" i="6"/>
  <c r="P24" i="6" s="1"/>
  <c r="G5" i="4" s="1"/>
  <c r="F24" i="6"/>
  <c r="E24" i="6"/>
  <c r="D24" i="6"/>
  <c r="C24" i="6"/>
  <c r="B24" i="6"/>
  <c r="P23" i="6"/>
  <c r="G4" i="4" s="1"/>
  <c r="M23" i="6"/>
  <c r="L23" i="6"/>
  <c r="K23" i="6"/>
  <c r="J23" i="6"/>
  <c r="I23" i="6"/>
  <c r="H23" i="6"/>
  <c r="G23" i="6"/>
  <c r="F23" i="6"/>
  <c r="E23" i="6"/>
  <c r="D23" i="6"/>
  <c r="C23" i="6"/>
  <c r="O23" i="6" s="1"/>
  <c r="F4" i="4" s="1"/>
  <c r="B23" i="6"/>
  <c r="P22" i="6"/>
  <c r="M22" i="6"/>
  <c r="M34" i="6" s="1"/>
  <c r="L22" i="6"/>
  <c r="L34" i="6" s="1"/>
  <c r="K22" i="6"/>
  <c r="J22" i="6"/>
  <c r="I22" i="6"/>
  <c r="H22" i="6"/>
  <c r="G22" i="6"/>
  <c r="F22" i="6"/>
  <c r="E22" i="6"/>
  <c r="D22" i="6"/>
  <c r="C22" i="6"/>
  <c r="O22" i="6" s="1"/>
  <c r="B22" i="6"/>
  <c r="O32" i="5"/>
  <c r="C13" i="4" s="1"/>
  <c r="M32" i="5"/>
  <c r="L32" i="5"/>
  <c r="K32" i="5"/>
  <c r="P32" i="5" s="1"/>
  <c r="D13" i="4" s="1"/>
  <c r="J32" i="5"/>
  <c r="I32" i="5"/>
  <c r="H32" i="5"/>
  <c r="G32" i="5"/>
  <c r="F32" i="5"/>
  <c r="E32" i="5"/>
  <c r="D32" i="5"/>
  <c r="C32" i="5"/>
  <c r="B32" i="5"/>
  <c r="M31" i="5"/>
  <c r="L31" i="5"/>
  <c r="K31" i="5"/>
  <c r="P31" i="5" s="1"/>
  <c r="D12" i="4" s="1"/>
  <c r="J31" i="5"/>
  <c r="I31" i="5"/>
  <c r="H31" i="5"/>
  <c r="G31" i="5"/>
  <c r="O31" i="5" s="1"/>
  <c r="C12" i="4" s="1"/>
  <c r="F31" i="5"/>
  <c r="E31" i="5"/>
  <c r="D31" i="5"/>
  <c r="C31" i="5"/>
  <c r="B31" i="5"/>
  <c r="M30" i="5"/>
  <c r="L30" i="5"/>
  <c r="K30" i="5"/>
  <c r="J30" i="5"/>
  <c r="I30" i="5"/>
  <c r="H30" i="5"/>
  <c r="G30" i="5"/>
  <c r="O30" i="5" s="1"/>
  <c r="C11" i="4" s="1"/>
  <c r="F30" i="5"/>
  <c r="E30" i="5"/>
  <c r="D30" i="5"/>
  <c r="C30" i="5"/>
  <c r="B30" i="5"/>
  <c r="B11" i="4" s="1"/>
  <c r="M29" i="5"/>
  <c r="L29" i="5"/>
  <c r="K29" i="5"/>
  <c r="P29" i="5" s="1"/>
  <c r="D10" i="4" s="1"/>
  <c r="J29" i="5"/>
  <c r="I29" i="5"/>
  <c r="H29" i="5"/>
  <c r="G29" i="5"/>
  <c r="O29" i="5" s="1"/>
  <c r="C10" i="4" s="1"/>
  <c r="F29" i="5"/>
  <c r="E29" i="5"/>
  <c r="D29" i="5"/>
  <c r="C29" i="5"/>
  <c r="B29" i="5"/>
  <c r="B10" i="4" s="1"/>
  <c r="M28" i="5"/>
  <c r="L28" i="5"/>
  <c r="K28" i="5"/>
  <c r="P28" i="5" s="1"/>
  <c r="D9" i="4" s="1"/>
  <c r="J28" i="5"/>
  <c r="I28" i="5"/>
  <c r="H28" i="5"/>
  <c r="G28" i="5"/>
  <c r="O28" i="5" s="1"/>
  <c r="C9" i="4" s="1"/>
  <c r="F28" i="5"/>
  <c r="E28" i="5"/>
  <c r="D28" i="5"/>
  <c r="C28" i="5"/>
  <c r="B28" i="5"/>
  <c r="P27" i="5"/>
  <c r="D8" i="4" s="1"/>
  <c r="M27" i="5"/>
  <c r="L27" i="5"/>
  <c r="K27" i="5"/>
  <c r="J27" i="5"/>
  <c r="I27" i="5"/>
  <c r="H27" i="5"/>
  <c r="G27" i="5"/>
  <c r="F27" i="5"/>
  <c r="E27" i="5"/>
  <c r="D27" i="5"/>
  <c r="C27" i="5"/>
  <c r="O27" i="5" s="1"/>
  <c r="C8" i="4" s="1"/>
  <c r="B27" i="5"/>
  <c r="B8" i="4" s="1"/>
  <c r="P26" i="5"/>
  <c r="D7" i="4" s="1"/>
  <c r="M26" i="5"/>
  <c r="L26" i="5"/>
  <c r="K26" i="5"/>
  <c r="J26" i="5"/>
  <c r="I26" i="5"/>
  <c r="H26" i="5"/>
  <c r="G26" i="5"/>
  <c r="F26" i="5"/>
  <c r="E26" i="5"/>
  <c r="D26" i="5"/>
  <c r="C26" i="5"/>
  <c r="O26" i="5" s="1"/>
  <c r="B26" i="5"/>
  <c r="P25" i="5"/>
  <c r="D6" i="4" s="1"/>
  <c r="O25" i="5"/>
  <c r="C6" i="4" s="1"/>
  <c r="M25" i="5"/>
  <c r="L25" i="5"/>
  <c r="K25" i="5"/>
  <c r="J25" i="5"/>
  <c r="I25" i="5"/>
  <c r="H25" i="5"/>
  <c r="G25" i="5"/>
  <c r="F25" i="5"/>
  <c r="E25" i="5"/>
  <c r="D25" i="5"/>
  <c r="C25" i="5"/>
  <c r="B25" i="5"/>
  <c r="O24" i="5"/>
  <c r="M24" i="5"/>
  <c r="L24" i="5"/>
  <c r="K24" i="5"/>
  <c r="P24" i="5" s="1"/>
  <c r="J24" i="5"/>
  <c r="I24" i="5"/>
  <c r="H24" i="5"/>
  <c r="G24" i="5"/>
  <c r="F24" i="5"/>
  <c r="E24" i="5"/>
  <c r="D24" i="5"/>
  <c r="C24" i="5"/>
  <c r="B24" i="5"/>
  <c r="M23" i="5"/>
  <c r="M34" i="5" s="1"/>
  <c r="L23" i="5"/>
  <c r="K23" i="5"/>
  <c r="P23" i="5" s="1"/>
  <c r="D4" i="4" s="1"/>
  <c r="J23" i="5"/>
  <c r="I23" i="5"/>
  <c r="H23" i="5"/>
  <c r="G23" i="5"/>
  <c r="O23" i="5" s="1"/>
  <c r="C4" i="4" s="1"/>
  <c r="F23" i="5"/>
  <c r="E23" i="5"/>
  <c r="D23" i="5"/>
  <c r="C23" i="5"/>
  <c r="B23" i="5"/>
  <c r="M22" i="5"/>
  <c r="L22" i="5"/>
  <c r="K22" i="5"/>
  <c r="J22" i="5"/>
  <c r="I22" i="5"/>
  <c r="I34" i="5" s="1"/>
  <c r="H22" i="5"/>
  <c r="H34" i="5" s="1"/>
  <c r="G22" i="5"/>
  <c r="F22" i="5"/>
  <c r="F34" i="5" s="1"/>
  <c r="E22" i="5"/>
  <c r="D22" i="5"/>
  <c r="C22" i="5"/>
  <c r="B22" i="5"/>
  <c r="M27" i="4"/>
  <c r="C27" i="4"/>
  <c r="B27" i="4"/>
  <c r="L26" i="4"/>
  <c r="D25" i="4"/>
  <c r="C25" i="4"/>
  <c r="G23" i="4"/>
  <c r="D23" i="4"/>
  <c r="M22" i="4"/>
  <c r="M21" i="4"/>
  <c r="G21" i="4"/>
  <c r="B20" i="4"/>
  <c r="M19" i="4"/>
  <c r="L19" i="4"/>
  <c r="B18" i="4"/>
  <c r="M17" i="4"/>
  <c r="M16" i="4"/>
  <c r="L16" i="4"/>
  <c r="J16" i="4"/>
  <c r="I16" i="4"/>
  <c r="G16" i="4"/>
  <c r="F16" i="4"/>
  <c r="D16" i="4"/>
  <c r="C16" i="4"/>
  <c r="B13" i="4"/>
  <c r="G12" i="4"/>
  <c r="F12" i="4"/>
  <c r="B12" i="4"/>
  <c r="G10" i="4"/>
  <c r="M9" i="4"/>
  <c r="B9" i="4"/>
  <c r="B23" i="4" s="1"/>
  <c r="M8" i="4"/>
  <c r="L8" i="4"/>
  <c r="F8" i="4"/>
  <c r="C7" i="4"/>
  <c r="B7" i="4"/>
  <c r="M6" i="4"/>
  <c r="L6" i="4"/>
  <c r="B6" i="4"/>
  <c r="D5" i="4"/>
  <c r="C5" i="4"/>
  <c r="B5" i="4"/>
  <c r="B4" i="4"/>
  <c r="G3" i="4"/>
  <c r="F3" i="4"/>
  <c r="B3" i="4"/>
  <c r="M2" i="4"/>
  <c r="L2" i="4"/>
  <c r="J2" i="4"/>
  <c r="I2" i="4"/>
  <c r="G2" i="4"/>
  <c r="F2" i="4"/>
  <c r="D2" i="4"/>
  <c r="C2" i="4"/>
  <c r="D8" i="13"/>
  <c r="H8" i="13"/>
  <c r="B26" i="13"/>
  <c r="B9" i="13"/>
  <c r="B18" i="13"/>
  <c r="B28" i="13"/>
  <c r="B15" i="13"/>
  <c r="B27" i="13"/>
  <c r="J8" i="13"/>
  <c r="B19" i="13"/>
  <c r="B29" i="13"/>
  <c r="B10" i="13"/>
  <c r="B11" i="13"/>
  <c r="B23" i="13"/>
  <c r="B16" i="13"/>
  <c r="F8" i="13"/>
  <c r="K8" i="13"/>
  <c r="B31" i="13"/>
  <c r="I8" i="13"/>
  <c r="B7" i="13"/>
  <c r="B17" i="13"/>
  <c r="K29" i="13"/>
  <c r="L8" i="13"/>
  <c r="K28" i="13"/>
  <c r="E8" i="13"/>
  <c r="B12" i="13"/>
  <c r="L18" i="13"/>
  <c r="M8" i="13"/>
  <c r="L23" i="13"/>
  <c r="H19" i="13"/>
  <c r="D17" i="13"/>
  <c r="D26" i="13"/>
  <c r="E28" i="13"/>
  <c r="C8" i="13"/>
  <c r="E15" i="13"/>
  <c r="C23" i="13"/>
  <c r="E23" i="13"/>
  <c r="L31" i="13"/>
  <c r="B20" i="13"/>
  <c r="E20" i="13" s="1"/>
  <c r="E17" i="13"/>
  <c r="E18" i="13"/>
  <c r="D31" i="13"/>
  <c r="J10" i="13"/>
  <c r="J17" i="13"/>
  <c r="I11" i="13"/>
  <c r="B22" i="13"/>
  <c r="J20" i="13"/>
  <c r="M10" i="13"/>
  <c r="J27" i="13"/>
  <c r="E10" i="13"/>
  <c r="C28" i="13"/>
  <c r="I29" i="13"/>
  <c r="I22" i="13"/>
  <c r="B13" i="13"/>
  <c r="F13" i="13" s="1"/>
  <c r="I26" i="13"/>
  <c r="F12" i="13"/>
  <c r="L10" i="13"/>
  <c r="I28" i="13"/>
  <c r="M23" i="13"/>
  <c r="K31" i="13"/>
  <c r="E27" i="13"/>
  <c r="C29" i="13"/>
  <c r="K20" i="13"/>
  <c r="H22" i="13"/>
  <c r="F9" i="13"/>
  <c r="B14" i="13"/>
  <c r="B24" i="13"/>
  <c r="K24" i="13"/>
  <c r="C22" i="13"/>
  <c r="H11" i="13"/>
  <c r="B25" i="13"/>
  <c r="K25" i="13" s="1"/>
  <c r="M27" i="13"/>
  <c r="M20" i="13"/>
  <c r="C17" i="13"/>
  <c r="E26" i="13"/>
  <c r="B30" i="13"/>
  <c r="H9" i="13"/>
  <c r="C13" i="13"/>
  <c r="H16" i="13"/>
  <c r="M19" i="13"/>
  <c r="B21" i="13"/>
  <c r="C11" i="13"/>
  <c r="L20" i="13"/>
  <c r="G8" i="13"/>
  <c r="I25" i="13"/>
  <c r="E24" i="13"/>
  <c r="H10" i="13"/>
  <c r="J12" i="13"/>
  <c r="L9" i="13"/>
  <c r="K16" i="13"/>
  <c r="J11" i="13"/>
  <c r="G26" i="13"/>
  <c r="F10" i="13"/>
  <c r="E29" i="13"/>
  <c r="D20" i="13"/>
  <c r="I19" i="13"/>
  <c r="M22" i="13"/>
  <c r="K11" i="13"/>
  <c r="C26" i="13"/>
  <c r="D29" i="13"/>
  <c r="E30" i="13"/>
  <c r="I13" i="13"/>
  <c r="K21" i="13"/>
  <c r="L11" i="13"/>
  <c r="E11" i="13"/>
  <c r="F17" i="13"/>
  <c r="H17" i="13"/>
  <c r="G16" i="13"/>
  <c r="G9" i="13"/>
  <c r="I12" i="13"/>
  <c r="H18" i="13"/>
  <c r="H31" i="13"/>
  <c r="D23" i="13"/>
  <c r="G20" i="13"/>
  <c r="K15" i="13"/>
  <c r="D25" i="13"/>
  <c r="I27" i="13"/>
  <c r="D24" i="13"/>
  <c r="C10" i="13"/>
  <c r="M31" i="13"/>
  <c r="F24" i="13"/>
  <c r="C15" i="13"/>
  <c r="E25" i="13"/>
  <c r="H24" i="13"/>
  <c r="G23" i="13"/>
  <c r="D21" i="13"/>
  <c r="I16" i="13"/>
  <c r="D13" i="13"/>
  <c r="I9" i="13"/>
  <c r="C30" i="13"/>
  <c r="I20" i="13"/>
  <c r="E9" i="13"/>
  <c r="L12" i="13"/>
  <c r="D15" i="13"/>
  <c r="L13" i="13"/>
  <c r="D16" i="13"/>
  <c r="F16" i="13"/>
  <c r="G21" i="13"/>
  <c r="F20" i="13"/>
  <c r="F19" i="13"/>
  <c r="M29" i="13"/>
  <c r="D18" i="13"/>
  <c r="J9" i="13"/>
  <c r="C19" i="13"/>
  <c r="H21" i="13"/>
  <c r="K30" i="13"/>
  <c r="F23" i="13"/>
  <c r="J21" i="13"/>
  <c r="F30" i="13"/>
  <c r="G13" i="13"/>
  <c r="H25" i="13"/>
  <c r="G11" i="13"/>
  <c r="C18" i="13"/>
  <c r="J25" i="13"/>
  <c r="E16" i="13"/>
  <c r="J13" i="13"/>
  <c r="L25" i="13"/>
  <c r="I24" i="13"/>
  <c r="F22" i="13"/>
  <c r="K17" i="13"/>
  <c r="F14" i="13"/>
  <c r="K10" i="13"/>
  <c r="E31" i="13"/>
  <c r="M21" i="13"/>
  <c r="H13" i="13"/>
  <c r="H28" i="13"/>
  <c r="L29" i="13"/>
  <c r="C14" i="13"/>
  <c r="H12" i="13"/>
  <c r="H26" i="13"/>
  <c r="L28" i="13"/>
  <c r="D12" i="13"/>
  <c r="D19" i="13"/>
  <c r="L14" i="13"/>
  <c r="L26" i="13"/>
  <c r="K12" i="13"/>
  <c r="G30" i="13"/>
  <c r="D28" i="13"/>
  <c r="G17" i="13"/>
  <c r="L21" i="13"/>
  <c r="M25" i="13"/>
  <c r="H23" i="13"/>
  <c r="M18" i="13"/>
  <c r="H15" i="13"/>
  <c r="C12" i="13"/>
  <c r="M9" i="13"/>
  <c r="C24" i="13"/>
  <c r="J22" i="13"/>
  <c r="I23" i="13"/>
  <c r="H14" i="13"/>
  <c r="C20" i="13"/>
  <c r="K9" i="13"/>
  <c r="F31" i="13"/>
  <c r="F26" i="13"/>
  <c r="H20" i="13"/>
  <c r="M13" i="13"/>
  <c r="J26" i="13"/>
  <c r="H29" i="13"/>
  <c r="I18" i="13"/>
  <c r="J31" i="13"/>
  <c r="F28" i="13"/>
  <c r="C27" i="13"/>
  <c r="J24" i="13"/>
  <c r="E21" i="13"/>
  <c r="J16" i="13"/>
  <c r="E13" i="13"/>
  <c r="E19" i="13"/>
  <c r="G25" i="13"/>
  <c r="D27" i="13"/>
  <c r="F21" i="13"/>
  <c r="F11" i="13"/>
  <c r="L15" i="13"/>
  <c r="E12" i="13"/>
  <c r="L16" i="13"/>
  <c r="L27" i="13"/>
  <c r="F29" i="13"/>
  <c r="C16" i="13"/>
  <c r="L30" i="13"/>
  <c r="K19" i="13"/>
  <c r="D9" i="13"/>
  <c r="J29" i="13"/>
  <c r="G28" i="13"/>
  <c r="G22" i="13"/>
  <c r="L17" i="13"/>
  <c r="G14" i="13"/>
  <c r="K27" i="13"/>
  <c r="K26" i="13"/>
  <c r="D10" i="13"/>
  <c r="I15" i="13"/>
  <c r="M28" i="13"/>
  <c r="M17" i="13"/>
  <c r="K22" i="13"/>
  <c r="J23" i="13"/>
  <c r="M16" i="13"/>
  <c r="I14" i="13"/>
  <c r="I31" i="13"/>
  <c r="F25" i="13"/>
  <c r="J18" i="13"/>
  <c r="I17" i="13"/>
  <c r="D14" i="13"/>
  <c r="I10" i="13"/>
  <c r="C31" i="13"/>
  <c r="F27" i="13"/>
  <c r="K23" i="13"/>
  <c r="K13" i="13"/>
  <c r="J15" i="13"/>
  <c r="L22" i="13"/>
  <c r="C25" i="13"/>
  <c r="H27" i="13"/>
  <c r="F18" i="13"/>
  <c r="D11" i="13"/>
  <c r="M26" i="13"/>
  <c r="J19" i="13"/>
  <c r="C9" i="13"/>
  <c r="M30" i="13"/>
  <c r="L19" i="13"/>
  <c r="K18" i="13"/>
  <c r="F15" i="13"/>
  <c r="M11" i="13"/>
  <c r="J28" i="13"/>
  <c r="M24" i="13"/>
  <c r="M14" i="13"/>
  <c r="M12" i="13"/>
  <c r="M15" i="13"/>
  <c r="D22" i="13"/>
  <c r="E22" i="13"/>
  <c r="J14" i="13"/>
  <c r="K14" i="13"/>
  <c r="E14" i="13"/>
  <c r="G24" i="13"/>
  <c r="L24" i="13"/>
  <c r="J30" i="13"/>
  <c r="I30" i="13"/>
  <c r="D30" i="13"/>
  <c r="H30" i="13"/>
  <c r="C21" i="13"/>
  <c r="I21" i="13"/>
  <c r="G10" i="13"/>
  <c r="G31" i="13"/>
  <c r="G29" i="13"/>
  <c r="G27" i="13"/>
  <c r="G15" i="13"/>
  <c r="G12" i="13"/>
  <c r="G19" i="13"/>
  <c r="G18" i="13"/>
  <c r="F374" i="13" l="1"/>
  <c r="H374" i="13"/>
  <c r="J381" i="13"/>
  <c r="J375" i="13"/>
  <c r="P15" i="13"/>
  <c r="K381" i="13"/>
  <c r="P9" i="13"/>
  <c r="K375" i="13"/>
  <c r="L381" i="13"/>
  <c r="L375" i="13"/>
  <c r="P22" i="13"/>
  <c r="L376" i="13"/>
  <c r="M382" i="13"/>
  <c r="M376" i="13"/>
  <c r="B377" i="13"/>
  <c r="D378" i="13"/>
  <c r="E378" i="13"/>
  <c r="B384" i="13"/>
  <c r="F378" i="13"/>
  <c r="F379" i="13"/>
  <c r="F35" i="13"/>
  <c r="C33" i="13"/>
  <c r="G379" i="13"/>
  <c r="G35" i="13"/>
  <c r="O13" i="13"/>
  <c r="D33" i="13"/>
  <c r="L382" i="13"/>
  <c r="H379" i="13"/>
  <c r="H35" i="13"/>
  <c r="O26" i="13"/>
  <c r="H380" i="13"/>
  <c r="I380" i="13"/>
  <c r="G374" i="13"/>
  <c r="J380" i="13"/>
  <c r="J374" i="13"/>
  <c r="L380" i="13"/>
  <c r="L374" i="13"/>
  <c r="L386" i="13" s="1"/>
  <c r="B376" i="13"/>
  <c r="F377" i="13"/>
  <c r="J378" i="13"/>
  <c r="L35" i="13"/>
  <c r="L379" i="13"/>
  <c r="B382" i="13"/>
  <c r="D383" i="13"/>
  <c r="F384" i="13"/>
  <c r="H33" i="13"/>
  <c r="I374" i="13"/>
  <c r="I379" i="13"/>
  <c r="I35" i="13"/>
  <c r="P21" i="13"/>
  <c r="D377" i="13"/>
  <c r="D384" i="13"/>
  <c r="M374" i="13"/>
  <c r="C376" i="13"/>
  <c r="G377" i="13"/>
  <c r="P12" i="13"/>
  <c r="K378" i="13"/>
  <c r="M35" i="13"/>
  <c r="M379" i="13"/>
  <c r="C382" i="13"/>
  <c r="E383" i="13"/>
  <c r="O18" i="13"/>
  <c r="G384" i="13"/>
  <c r="I33" i="13"/>
  <c r="P30" i="13"/>
  <c r="C384" i="13"/>
  <c r="O30" i="13"/>
  <c r="B375" i="13"/>
  <c r="D376" i="13"/>
  <c r="H377" i="13"/>
  <c r="L378" i="13"/>
  <c r="B381" i="13"/>
  <c r="D382" i="13"/>
  <c r="F383" i="13"/>
  <c r="H384" i="13"/>
  <c r="J33" i="13"/>
  <c r="G378" i="13"/>
  <c r="O12" i="13"/>
  <c r="M381" i="13"/>
  <c r="H378" i="13"/>
  <c r="F33" i="13"/>
  <c r="C375" i="13"/>
  <c r="E376" i="13"/>
  <c r="I377" i="13"/>
  <c r="M378" i="13"/>
  <c r="C381" i="13"/>
  <c r="E382" i="13"/>
  <c r="G383" i="13"/>
  <c r="O17" i="13"/>
  <c r="I384" i="13"/>
  <c r="P19" i="13"/>
  <c r="K33" i="13"/>
  <c r="C377" i="13"/>
  <c r="K380" i="13"/>
  <c r="P14" i="13"/>
  <c r="J35" i="13"/>
  <c r="J379" i="13"/>
  <c r="D375" i="13"/>
  <c r="F376" i="13"/>
  <c r="J377" i="13"/>
  <c r="B380" i="13"/>
  <c r="D381" i="13"/>
  <c r="F382" i="13"/>
  <c r="H383" i="13"/>
  <c r="J384" i="13"/>
  <c r="L33" i="13"/>
  <c r="E375" i="13"/>
  <c r="G376" i="13"/>
  <c r="K377" i="13"/>
  <c r="C380" i="13"/>
  <c r="E381" i="13"/>
  <c r="G382" i="13"/>
  <c r="O16" i="13"/>
  <c r="I383" i="13"/>
  <c r="P18" i="13"/>
  <c r="K384" i="13"/>
  <c r="M33" i="13"/>
  <c r="O23" i="13"/>
  <c r="F375" i="13"/>
  <c r="H376" i="13"/>
  <c r="L377" i="13"/>
  <c r="B379" i="13"/>
  <c r="D380" i="13"/>
  <c r="F381" i="13"/>
  <c r="H382" i="13"/>
  <c r="J383" i="13"/>
  <c r="L384" i="13"/>
  <c r="C374" i="13"/>
  <c r="G375" i="13"/>
  <c r="O9" i="13"/>
  <c r="I376" i="13"/>
  <c r="M377" i="13"/>
  <c r="C35" i="13"/>
  <c r="C379" i="13"/>
  <c r="E380" i="13"/>
  <c r="O15" i="13"/>
  <c r="G381" i="13"/>
  <c r="I382" i="13"/>
  <c r="K383" i="13"/>
  <c r="P17" i="13"/>
  <c r="M384" i="13"/>
  <c r="O22" i="13"/>
  <c r="D374" i="13"/>
  <c r="H375" i="13"/>
  <c r="J376" i="13"/>
  <c r="B378" i="13"/>
  <c r="D379" i="13"/>
  <c r="D35" i="13"/>
  <c r="F380" i="13"/>
  <c r="H381" i="13"/>
  <c r="J382" i="13"/>
  <c r="L383" i="13"/>
  <c r="E374" i="13"/>
  <c r="I375" i="13"/>
  <c r="K376" i="13"/>
  <c r="C378" i="13"/>
  <c r="E379" i="13"/>
  <c r="E35" i="13"/>
  <c r="G380" i="13"/>
  <c r="O14" i="13"/>
  <c r="I381" i="13"/>
  <c r="K382" i="13"/>
  <c r="P16" i="13"/>
  <c r="M383" i="13"/>
  <c r="O21" i="13"/>
  <c r="P23" i="13"/>
  <c r="M375" i="13"/>
  <c r="E33" i="13"/>
  <c r="B383" i="13"/>
  <c r="K374" i="13"/>
  <c r="E377" i="13"/>
  <c r="I378" i="13"/>
  <c r="K35" i="13"/>
  <c r="P35" i="13" s="1"/>
  <c r="P13" i="13"/>
  <c r="K379" i="13"/>
  <c r="P379" i="13" s="1"/>
  <c r="M380" i="13"/>
  <c r="C383" i="13"/>
  <c r="E384" i="13"/>
  <c r="G33" i="13"/>
  <c r="O19" i="13"/>
  <c r="P26" i="13"/>
  <c r="W9" i="9"/>
  <c r="W19" i="9"/>
  <c r="W18" i="9"/>
  <c r="W17" i="9"/>
  <c r="W16" i="9"/>
  <c r="W15" i="9"/>
  <c r="W14" i="9"/>
  <c r="W8" i="9"/>
  <c r="W13" i="9"/>
  <c r="W12" i="9"/>
  <c r="W11" i="9"/>
  <c r="W7" i="9"/>
  <c r="W10" i="9"/>
  <c r="W20" i="9"/>
  <c r="B24" i="4"/>
  <c r="W17" i="10"/>
  <c r="I13" i="4"/>
  <c r="AB26" i="8"/>
  <c r="D21" i="4" s="1"/>
  <c r="AA26" i="8"/>
  <c r="C21" i="4" s="1"/>
  <c r="G35" i="11"/>
  <c r="O35" i="11" s="1"/>
  <c r="O24" i="11"/>
  <c r="I35" i="11"/>
  <c r="I36" i="11" s="1"/>
  <c r="E34" i="14"/>
  <c r="J17" i="4"/>
  <c r="G34" i="5"/>
  <c r="O22" i="5"/>
  <c r="C3" i="4" s="1"/>
  <c r="V15" i="10"/>
  <c r="J34" i="12"/>
  <c r="L34" i="5"/>
  <c r="J34" i="6"/>
  <c r="P23" i="11"/>
  <c r="M4" i="4" s="1"/>
  <c r="O23" i="11"/>
  <c r="L4" i="4" s="1"/>
  <c r="K35" i="11"/>
  <c r="G34" i="14"/>
  <c r="P26" i="14"/>
  <c r="O26" i="14"/>
  <c r="B25" i="4"/>
  <c r="J34" i="5"/>
  <c r="W16" i="10"/>
  <c r="I34" i="14"/>
  <c r="V20" i="10"/>
  <c r="V19" i="10"/>
  <c r="V14" i="10"/>
  <c r="V13" i="10"/>
  <c r="V12" i="10"/>
  <c r="V11" i="10"/>
  <c r="V10" i="10"/>
  <c r="V9" i="10"/>
  <c r="V18" i="10"/>
  <c r="V8" i="10"/>
  <c r="V7" i="10"/>
  <c r="P28" i="12"/>
  <c r="M23" i="4" s="1"/>
  <c r="O28" i="12"/>
  <c r="L23" i="4" s="1"/>
  <c r="P22" i="14"/>
  <c r="K34" i="14"/>
  <c r="U20" i="9"/>
  <c r="P31" i="11"/>
  <c r="M11" i="4" s="1"/>
  <c r="O31" i="11"/>
  <c r="L11" i="4" s="1"/>
  <c r="P32" i="11"/>
  <c r="M12" i="4" s="1"/>
  <c r="K34" i="5"/>
  <c r="P34" i="5" s="1"/>
  <c r="E34" i="6"/>
  <c r="AB29" i="7"/>
  <c r="G24" i="4" s="1"/>
  <c r="AA29" i="7"/>
  <c r="F24" i="4" s="1"/>
  <c r="V19" i="9"/>
  <c r="P34" i="6"/>
  <c r="F34" i="6"/>
  <c r="P23" i="12"/>
  <c r="M18" i="4" s="1"/>
  <c r="O23" i="12"/>
  <c r="L18" i="4" s="1"/>
  <c r="P30" i="5"/>
  <c r="D11" i="4" s="1"/>
  <c r="D34" i="6"/>
  <c r="C34" i="12"/>
  <c r="H34" i="12"/>
  <c r="V17" i="10"/>
  <c r="V8" i="9"/>
  <c r="V18" i="9"/>
  <c r="V17" i="9"/>
  <c r="V16" i="9"/>
  <c r="V15" i="9"/>
  <c r="V14" i="9"/>
  <c r="V13" i="9"/>
  <c r="V12" i="9"/>
  <c r="V7" i="9"/>
  <c r="V11" i="9"/>
  <c r="V10" i="9"/>
  <c r="V9" i="9"/>
  <c r="U7" i="10" a="1"/>
  <c r="D34" i="12"/>
  <c r="I34" i="12"/>
  <c r="U7" i="9"/>
  <c r="U17" i="9"/>
  <c r="U16" i="9"/>
  <c r="U15" i="9"/>
  <c r="U14" i="9"/>
  <c r="U13" i="9"/>
  <c r="U12" i="9"/>
  <c r="U11" i="9"/>
  <c r="U10" i="9"/>
  <c r="U9" i="9"/>
  <c r="U8" i="9"/>
  <c r="E35" i="11"/>
  <c r="P25" i="6"/>
  <c r="G6" i="4" s="1"/>
  <c r="O25" i="6"/>
  <c r="F6" i="4" s="1"/>
  <c r="B22" i="4"/>
  <c r="B21" i="4"/>
  <c r="I7" i="4"/>
  <c r="C34" i="5"/>
  <c r="F35" i="11"/>
  <c r="G34" i="12"/>
  <c r="P32" i="14"/>
  <c r="W15" i="10"/>
  <c r="W14" i="10"/>
  <c r="W13" i="10"/>
  <c r="W12" i="10"/>
  <c r="W11" i="10"/>
  <c r="W10" i="10"/>
  <c r="W9" i="10"/>
  <c r="W8" i="10"/>
  <c r="W7" i="10"/>
  <c r="W19" i="10"/>
  <c r="W20" i="10"/>
  <c r="D34" i="5"/>
  <c r="C34" i="14"/>
  <c r="E34" i="5"/>
  <c r="H35" i="11"/>
  <c r="H36" i="11"/>
  <c r="D34" i="14"/>
  <c r="T7" i="9"/>
  <c r="J23" i="4" s="1"/>
  <c r="T19" i="10"/>
  <c r="E36" i="11"/>
  <c r="P26" i="6"/>
  <c r="G7" i="4" s="1"/>
  <c r="T8" i="9"/>
  <c r="I27" i="4" s="1"/>
  <c r="T20" i="10"/>
  <c r="F36" i="11"/>
  <c r="P22" i="5"/>
  <c r="D3" i="4" s="1"/>
  <c r="P24" i="11"/>
  <c r="D35" i="11"/>
  <c r="D36" i="11" s="1"/>
  <c r="B26" i="4"/>
  <c r="AA23" i="8"/>
  <c r="C18" i="4" s="1"/>
  <c r="AA31" i="8"/>
  <c r="C26" i="4" s="1"/>
  <c r="O31" i="14"/>
  <c r="I9" i="4"/>
  <c r="B17" i="4"/>
  <c r="B19" i="4"/>
  <c r="O24" i="6"/>
  <c r="F5" i="4" s="1"/>
  <c r="O32" i="6"/>
  <c r="F13" i="4" s="1"/>
  <c r="T7" i="10"/>
  <c r="I11" i="4" s="1"/>
  <c r="O22" i="12"/>
  <c r="L17" i="4" s="1"/>
  <c r="O22" i="11"/>
  <c r="L3" i="4" s="1"/>
  <c r="O30" i="11"/>
  <c r="L10" i="4" s="1"/>
  <c r="J36" i="11"/>
  <c r="C34" i="6"/>
  <c r="O34" i="6" s="1"/>
  <c r="T9" i="10"/>
  <c r="K36" i="11"/>
  <c r="P383" i="13" l="1"/>
  <c r="P381" i="13"/>
  <c r="J386" i="13"/>
  <c r="P377" i="13"/>
  <c r="M386" i="13"/>
  <c r="P382" i="13"/>
  <c r="H386" i="13"/>
  <c r="F386" i="13"/>
  <c r="O380" i="13"/>
  <c r="D386" i="13"/>
  <c r="I386" i="13"/>
  <c r="P376" i="13"/>
  <c r="C386" i="13"/>
  <c r="O376" i="13"/>
  <c r="E386" i="13"/>
  <c r="P384" i="13"/>
  <c r="O33" i="13"/>
  <c r="J9" i="4"/>
  <c r="I19" i="4"/>
  <c r="I8" i="4"/>
  <c r="P35" i="11"/>
  <c r="O382" i="13"/>
  <c r="O384" i="13"/>
  <c r="I17" i="4"/>
  <c r="G36" i="11"/>
  <c r="P380" i="13"/>
  <c r="J26" i="4"/>
  <c r="J27" i="4"/>
  <c r="J19" i="4"/>
  <c r="J21" i="4"/>
  <c r="U19" i="10"/>
  <c r="U13" i="10"/>
  <c r="J7" i="4" s="1"/>
  <c r="U12" i="10"/>
  <c r="J10" i="4" s="1"/>
  <c r="U11" i="10"/>
  <c r="U10" i="10"/>
  <c r="U9" i="10"/>
  <c r="J4" i="4" s="1"/>
  <c r="U8" i="10"/>
  <c r="U18" i="10"/>
  <c r="U7" i="10"/>
  <c r="U17" i="10"/>
  <c r="U20" i="10"/>
  <c r="U15" i="10"/>
  <c r="U16" i="10"/>
  <c r="J5" i="4" s="1"/>
  <c r="U14" i="10"/>
  <c r="J11" i="4" s="1"/>
  <c r="O378" i="13"/>
  <c r="I18" i="4"/>
  <c r="P33" i="13"/>
  <c r="I20" i="4"/>
  <c r="J20" i="4"/>
  <c r="P374" i="13"/>
  <c r="K386" i="13"/>
  <c r="O51" i="12"/>
  <c r="O34" i="12"/>
  <c r="P51" i="14"/>
  <c r="P34" i="14"/>
  <c r="J25" i="4"/>
  <c r="O381" i="13"/>
  <c r="P378" i="13"/>
  <c r="O383" i="13"/>
  <c r="O35" i="13"/>
  <c r="P375" i="13"/>
  <c r="J3" i="4"/>
  <c r="J6" i="4"/>
  <c r="J13" i="4"/>
  <c r="I6" i="4"/>
  <c r="I4" i="4"/>
  <c r="I12" i="4"/>
  <c r="J12" i="4"/>
  <c r="I3" i="4"/>
  <c r="I23" i="4"/>
  <c r="I26" i="4"/>
  <c r="I10" i="4"/>
  <c r="I24" i="4"/>
  <c r="O377" i="13"/>
  <c r="O379" i="13"/>
  <c r="I21" i="4"/>
  <c r="I25" i="4"/>
  <c r="J24" i="4"/>
  <c r="J8" i="4"/>
  <c r="O34" i="5"/>
  <c r="I22" i="4"/>
  <c r="P34" i="12"/>
  <c r="O51" i="14"/>
  <c r="O34" i="14"/>
  <c r="I5" i="4"/>
  <c r="J18" i="4"/>
  <c r="J22" i="4"/>
  <c r="P51" i="12"/>
  <c r="O375" i="13"/>
  <c r="O374" i="13"/>
  <c r="G386" i="13"/>
  <c r="O386" i="13" l="1"/>
  <c r="P386"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B6E53A-0638-45A9-9EF5-33D65EC9943B}" name="SqlServer DESKTOP-KSAPEQM CANADA_CI_OLTP" type="100" refreshedVersion="6" minRefreshableVersion="5">
    <extLst>
      <ext xmlns:x15="http://schemas.microsoft.com/office/spreadsheetml/2010/11/main" uri="{DE250136-89BD-433C-8126-D09CA5730AF9}">
        <x15:connection id="664490b7-dfcf-4fff-a946-d69261f4e7df"/>
      </ext>
    </extLst>
  </connection>
  <connection id="2" xr16:uid="{06B4E066-A6C0-4327-B253-1FAE57E0DD1C}"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8">
    <s v="ThisWorkbookDataModel"/>
    <s v="{[fact].[indicator].&amp;[Employed]}"/>
    <s v="{[fact].[source].&amp;[Monthly LFS all Provinces]}"/>
    <s v="{[dim_industry_with_descriptions].[Aggregation Level].&amp;[Four-digit]}"/>
    <s v="{[dim_industry_with_descriptions].[Creative Sector].&amp;[Advertising and marketing],[dim_industry_with_descriptions].[Creative Sector].&amp;[Architecture],[dim_industry_with_descriptions].[Creative Sector].&amp;[Crafts],[dim_industry_with_descriptions].[Creative Sector].&amp;[Design],[dim_industry_with_descriptions].[Creative Sector].&amp;[Film, TV, video, radio and photography],[dim_industry_with_descriptions].[Creative Sector].&amp;[Music],[dim_industry_with_descriptions].[Creative Sector].&amp;[Publishing]}"/>
    <s v="{[dim_industry_with_descriptions].[Creative Sector].&amp;[Advertising and marketing],[dim_industry_with_descriptions].[Creative Sector].&amp;[Architecture],[dim_industry_with_descriptions].[Creative Sector].&amp;[Crafts],[dim_industry_with_descriptions].[Creative Sector].&amp;[Design],[dim_industry_with_descriptions].[Creative Sector].&amp;[Film, TV, video, radio and photography],[dim_industry_with_descriptions].[Creative Sector].&amp;[IT, software and computer services],[dim_industry_with_descriptions].[Creative Sector].&amp;[Music],[dim_industry_with_descriptions].[Creative Sector].&amp;[Publishing]}"/>
    <s v="{[fact].[indicator].&amp;[Real value added]}"/>
    <s v="{[fact].[source].&amp;[Productivity and Hours]}"/>
    <s v="{[dim_industry_with_descriptions].[Aggregation Level].&amp;[IOICC]}"/>
    <s v="{[fact].[indicator].&amp;[Labour Force]}"/>
    <s v="{[dim_industry_with_descriptions].[Main Industry].&amp;[Utilities],[dim_industry_with_descriptions].[Main Industry].&amp;[Construction],[dim_industry_with_descriptions].[Main Industry].&amp;[Retail Trade],[dim_industry_with_descriptions].[Main Industry].&amp;[Manufacturing],[dim_industry_with_descriptions].[Main Industry].&amp;[Wholesale Trade],[dim_industry_with_descriptions].[Main Industry].&amp;[Agriculture,Forestry],[dim_industry_with_descriptions].[Main Industry].&amp;[Educational services],[dim_industry_with_descriptions].[Main Industry].&amp;[Finance and Insurance],[dim_industry_with_descriptions].[Main Industry].&amp;[Public administration],[dim_industry_with_descriptions].[Main Industry].&amp;[Wood Product Manufacturing],[dim_industry_with_descriptions].[Main Industry].&amp;[Primary metal manufacturing],[dim_industry_with_descriptions].[Main Industry].&amp;[Transportation and warehousing],[dim_industry_with_descriptions].[Main Industry].&amp;[Accommodation and food services],[dim_industry_with_descriptions].[Main Industry].&amp;[Health care and social assistance],[dim_industry_with_descriptions].[Main Industry].&amp;[Arts, entertainment and recreation],[dim_industry_with_descriptions].[Main Industry].&amp;[Real estate and rental and leasing],[dim_industry_with_descriptions].[Main Industry].&amp;[Information and cultural industries],[dim_industry_with_descriptions].[Main Industry].&amp;[Management of companies and enterprises],[dim_industry_with_descriptions].[Main Industry].&amp;[Agriculture,forestry, fishing and hunting],[dim_industry_with_descriptions].[Main Industry].&amp;[Mining, quarrying, and oil and gas extraction],[dim_industry_with_descriptions].[Main Industry].&amp;[Other services (except public administration)],[dim_industry_with_descriptions].[Main Industry].&amp;[Professional, scientific and technical services],[dim_industry_with_descriptions].[Main Industry].&amp;[Administrative and support, waste management and remediation services]}"/>
    <s v="{[dim_geography].[Province].&amp;[Manitoba]}"/>
    <s v="[Measures].[Item]"/>
    <s v="[fact].[date (Year)].&amp;[2010]"/>
    <s v="[fact].[date (Year)].&amp;[2011]"/>
    <s v="[fact].[date (Year)].&amp;[2012]"/>
    <s v="[fact].[date (Year)].&amp;[2013]"/>
    <s v="[fact].[date (Year)].&amp;[2014]"/>
    <s v="[fact].[date (Year)].&amp;[2015]"/>
    <s v="[fact].[date (Year)].&amp;[2016]"/>
    <s v="[fact].[date (Year)].&amp;[2017]"/>
    <s v="[fact].[date (Year)].&amp;[2018]"/>
    <s v="[fact].[date (Year)].&amp;[2019]"/>
    <s v="[fact].[date (Year)].&amp;[2020]"/>
    <s v="[dim_industry_with_descriptions].[Main Industry].&amp;[Arts, entertainment and recreation]"/>
    <s v="[dim_industry_with_descriptions].[naics_description].&amp;[Agents and managers for artists, athletes, entertainers and other public figures]"/>
    <s v="[dim_industry_with_descriptions].[naics_description].&amp;[Amusement parks and arcades]"/>
    <s v="[dim_industry_with_descriptions].[naics_description].&amp;[Gambling industries]"/>
    <s v="[dim_industry_with_descriptions].[naics_description].&amp;[Heritage institutions]"/>
    <s v="[dim_industry_with_descriptions].[naics_description].&amp;[Independent artists, writers and performers]"/>
    <s v="[dim_industry_with_descriptions].[naics_description].&amp;[Other amusement and recreation industries]"/>
    <s v="[dim_industry_with_descriptions].[naics_description].&amp;[Performing arts companies]"/>
    <s v="[dim_industry_with_descriptions].[naics_description].&amp;[Promoters (presenters) of performing arts, sports and similar events]"/>
    <s v="[dim_industry_with_descriptions].[naics_description].&amp;[Spectator sports]"/>
    <s v="[dim_industry_with_descriptions].[Main Industry].&amp;[Information and cultural industries]"/>
    <s v="[dim_industry_with_descriptions].[naics_description].&amp;[Data processing, hosting, and related services]"/>
    <s v="[dim_industry_with_descriptions].[naics_description].&amp;[Motion picture and video industries]"/>
    <s v="[dim_industry_with_descriptions].[naics_description].&amp;[Newspaper, periodical, book and directory publishers]"/>
    <s v="[dim_industry_with_descriptions].[naics_description].&amp;[Other information services]"/>
    <s v="[dim_industry_with_descriptions].[naics_description].&amp;[Other telecommunications]"/>
    <s v="[dim_industry_with_descriptions].[naics_description].&amp;[Pay and specialty television]"/>
    <s v="[dim_industry_with_descriptions].[naics_description].&amp;[Radio and television broadcasting]"/>
    <s v="[dim_industry_with_descriptions].[naics_description].&amp;[Satellite telecommunications]"/>
    <s v="[dim_industry_with_descriptions].[naics_description].&amp;[Software publishers]"/>
    <s v="[dim_industry_with_descriptions].[naics_description].&amp;[Sound recording industries]"/>
    <s v="[dim_industry_with_descriptions].[naics_description].&amp;[Wired telecommunications carriers]"/>
    <s v="[dim_industry_with_descriptions].[naics_description].&amp;[Wireless telecommunications carriers (except satellite)]"/>
    <s v="{[fact].[indicator].&amp;[Total number of jobs]}"/>
  </metadataStrings>
  <mdxMetadata count="300">
    <mdx n="0" f="s">
      <ms ns="1" c="0"/>
    </mdx>
    <mdx n="0" f="s">
      <ms ns="2" c="0"/>
    </mdx>
    <mdx n="0" f="s">
      <ms ns="3" c="0"/>
    </mdx>
    <mdx n="0" f="s">
      <ms ns="4" c="0"/>
    </mdx>
    <mdx n="0" f="s">
      <ms ns="5" c="0"/>
    </mdx>
    <mdx n="0" f="s">
      <ms ns="6" c="0"/>
    </mdx>
    <mdx n="0" f="s">
      <ms ns="7" c="0"/>
    </mdx>
    <mdx n="0" f="s">
      <ms ns="8" c="0"/>
    </mdx>
    <mdx n="0" f="s">
      <ms ns="9" c="0"/>
    </mdx>
    <mdx n="0" f="s">
      <ms ns="10" c="0"/>
    </mdx>
    <mdx n="0" f="s">
      <ms ns="11" c="0"/>
    </mdx>
    <mdx n="0" f="m">
      <t c="1">
        <n x="12"/>
      </t>
    </mdx>
    <mdx n="0" f="m">
      <t c="1">
        <n x="13"/>
      </t>
    </mdx>
    <mdx n="0" f="m">
      <t c="1">
        <n x="14"/>
      </t>
    </mdx>
    <mdx n="0" f="m">
      <t c="1">
        <n x="15"/>
      </t>
    </mdx>
    <mdx n="0" f="m">
      <t c="1">
        <n x="16"/>
      </t>
    </mdx>
    <mdx n="0" f="m">
      <t c="1">
        <n x="17"/>
      </t>
    </mdx>
    <mdx n="0" f="m">
      <t c="1">
        <n x="18"/>
      </t>
    </mdx>
    <mdx n="0" f="m">
      <t c="1">
        <n x="19"/>
      </t>
    </mdx>
    <mdx n="0" f="m">
      <t c="1">
        <n x="20"/>
      </t>
    </mdx>
    <mdx n="0" f="m">
      <t c="1">
        <n x="21"/>
      </t>
    </mdx>
    <mdx n="0" f="m">
      <t c="1">
        <n x="22"/>
      </t>
    </mdx>
    <mdx n="0" f="m">
      <t c="1">
        <n x="23"/>
      </t>
    </mdx>
    <mdx n="0" f="m">
      <t c="1">
        <n x="24"/>
      </t>
    </mdx>
    <mdx n="0" f="v">
      <t c="7" fi="0">
        <n x="9" s="1"/>
        <n x="2" s="1"/>
        <n x="3" s="1"/>
        <n x="11" s="1"/>
        <n x="12"/>
        <n x="24"/>
        <n x="13"/>
      </t>
    </mdx>
    <mdx n="0" f="v">
      <t c="7" fi="0">
        <n x="9" s="1"/>
        <n x="2" s="1"/>
        <n x="3" s="1"/>
        <n x="11" s="1"/>
        <n x="12"/>
        <n x="24"/>
        <n x="14"/>
      </t>
    </mdx>
    <mdx n="0" f="v">
      <t c="7" fi="0">
        <n x="9" s="1"/>
        <n x="2" s="1"/>
        <n x="3" s="1"/>
        <n x="11" s="1"/>
        <n x="12"/>
        <n x="24"/>
        <n x="15"/>
      </t>
    </mdx>
    <mdx n="0" f="v">
      <t c="7" fi="0">
        <n x="9" s="1"/>
        <n x="2" s="1"/>
        <n x="3" s="1"/>
        <n x="11" s="1"/>
        <n x="12"/>
        <n x="24"/>
        <n x="16"/>
      </t>
    </mdx>
    <mdx n="0" f="v">
      <t c="7" fi="0">
        <n x="9" s="1"/>
        <n x="2" s="1"/>
        <n x="3" s="1"/>
        <n x="11" s="1"/>
        <n x="12"/>
        <n x="24"/>
        <n x="17"/>
      </t>
    </mdx>
    <mdx n="0" f="v">
      <t c="7" fi="0">
        <n x="9" s="1"/>
        <n x="2" s="1"/>
        <n x="3" s="1"/>
        <n x="11" s="1"/>
        <n x="12"/>
        <n x="24"/>
        <n x="18"/>
      </t>
    </mdx>
    <mdx n="0" f="v">
      <t c="7" fi="0">
        <n x="9" s="1"/>
        <n x="2" s="1"/>
        <n x="3" s="1"/>
        <n x="11" s="1"/>
        <n x="12"/>
        <n x="24"/>
        <n x="19"/>
      </t>
    </mdx>
    <mdx n="0" f="v">
      <t c="7" fi="0">
        <n x="9" s="1"/>
        <n x="2" s="1"/>
        <n x="3" s="1"/>
        <n x="11" s="1"/>
        <n x="12"/>
        <n x="24"/>
        <n x="20"/>
      </t>
    </mdx>
    <mdx n="0" f="v">
      <t c="7" fi="0">
        <n x="9" s="1"/>
        <n x="2" s="1"/>
        <n x="3" s="1"/>
        <n x="11" s="1"/>
        <n x="12"/>
        <n x="24"/>
        <n x="21"/>
      </t>
    </mdx>
    <mdx n="0" f="v">
      <t c="7" fi="0">
        <n x="9" s="1"/>
        <n x="2" s="1"/>
        <n x="3" s="1"/>
        <n x="11" s="1"/>
        <n x="12"/>
        <n x="24"/>
        <n x="22"/>
      </t>
    </mdx>
    <mdx n="0" f="v">
      <t c="7" fi="0">
        <n x="9" s="1"/>
        <n x="2" s="1"/>
        <n x="3" s="1"/>
        <n x="11" s="1"/>
        <n x="12"/>
        <n x="24"/>
        <n x="23"/>
      </t>
    </mdx>
    <mdx n="0" f="m">
      <t c="2">
        <n x="24"/>
        <n x="25"/>
      </t>
    </mdx>
    <mdx n="0" f="v">
      <t c="8" fi="0">
        <n x="9" s="1"/>
        <n x="2" s="1"/>
        <n x="3" s="1"/>
        <n x="11" s="1"/>
        <n x="12"/>
        <n x="24"/>
        <n x="25"/>
        <n x="13"/>
      </t>
    </mdx>
    <mdx n="0" f="v">
      <t c="8" fi="0">
        <n x="9" s="1"/>
        <n x="2" s="1"/>
        <n x="3" s="1"/>
        <n x="11" s="1"/>
        <n x="12"/>
        <n x="24"/>
        <n x="25"/>
        <n x="14"/>
      </t>
    </mdx>
    <mdx n="0" f="v">
      <t c="8" fi="0">
        <n x="9" s="1"/>
        <n x="2" s="1"/>
        <n x="3" s="1"/>
        <n x="11" s="1"/>
        <n x="12"/>
        <n x="24"/>
        <n x="25"/>
        <n x="15"/>
      </t>
    </mdx>
    <mdx n="0" f="v">
      <t c="8" fi="0">
        <n x="9" s="1"/>
        <n x="2" s="1"/>
        <n x="3" s="1"/>
        <n x="11" s="1"/>
        <n x="12"/>
        <n x="24"/>
        <n x="25"/>
        <n x="16"/>
      </t>
    </mdx>
    <mdx n="0" f="v">
      <t c="8" fi="0">
        <n x="9" s="1"/>
        <n x="2" s="1"/>
        <n x="3" s="1"/>
        <n x="11" s="1"/>
        <n x="12"/>
        <n x="24"/>
        <n x="25"/>
        <n x="17"/>
      </t>
    </mdx>
    <mdx n="0" f="v">
      <t c="8" fi="0">
        <n x="9" s="1"/>
        <n x="2" s="1"/>
        <n x="3" s="1"/>
        <n x="11" s="1"/>
        <n x="12"/>
        <n x="24"/>
        <n x="25"/>
        <n x="18"/>
      </t>
    </mdx>
    <mdx n="0" f="v">
      <t c="8" fi="0">
        <n x="9" s="1"/>
        <n x="2" s="1"/>
        <n x="3" s="1"/>
        <n x="11" s="1"/>
        <n x="12"/>
        <n x="24"/>
        <n x="25"/>
        <n x="19"/>
      </t>
    </mdx>
    <mdx n="0" f="v">
      <t c="8" fi="0">
        <n x="9" s="1"/>
        <n x="2" s="1"/>
        <n x="3" s="1"/>
        <n x="11" s="1"/>
        <n x="12"/>
        <n x="24"/>
        <n x="25"/>
        <n x="20"/>
      </t>
    </mdx>
    <mdx n="0" f="v">
      <t c="8" fi="0">
        <n x="9" s="1"/>
        <n x="2" s="1"/>
        <n x="3" s="1"/>
        <n x="11" s="1"/>
        <n x="12"/>
        <n x="24"/>
        <n x="25"/>
        <n x="21"/>
      </t>
    </mdx>
    <mdx n="0" f="v">
      <t c="8" fi="0">
        <n x="9" s="1"/>
        <n x="2" s="1"/>
        <n x="3" s="1"/>
        <n x="11" s="1"/>
        <n x="12"/>
        <n x="24"/>
        <n x="25"/>
        <n x="22"/>
      </t>
    </mdx>
    <mdx n="0" f="v">
      <t c="8" fi="0">
        <n x="9" s="1"/>
        <n x="2" s="1"/>
        <n x="3" s="1"/>
        <n x="11" s="1"/>
        <n x="12"/>
        <n x="24"/>
        <n x="25"/>
        <n x="23"/>
      </t>
    </mdx>
    <mdx n="0" f="m">
      <t c="2">
        <n x="24"/>
        <n x="26"/>
      </t>
    </mdx>
    <mdx n="0" f="v">
      <t c="8" fi="0">
        <n x="9" s="1"/>
        <n x="2" s="1"/>
        <n x="3" s="1"/>
        <n x="11" s="1"/>
        <n x="12"/>
        <n x="24"/>
        <n x="26"/>
        <n x="13"/>
      </t>
    </mdx>
    <mdx n="0" f="v">
      <t c="8" fi="0">
        <n x="9" s="1"/>
        <n x="2" s="1"/>
        <n x="3" s="1"/>
        <n x="11" s="1"/>
        <n x="12"/>
        <n x="24"/>
        <n x="26"/>
        <n x="14"/>
      </t>
    </mdx>
    <mdx n="0" f="v">
      <t c="8" fi="0">
        <n x="9" s="1"/>
        <n x="2" s="1"/>
        <n x="3" s="1"/>
        <n x="11" s="1"/>
        <n x="12"/>
        <n x="24"/>
        <n x="26"/>
        <n x="15"/>
      </t>
    </mdx>
    <mdx n="0" f="v">
      <t c="8" fi="0">
        <n x="9" s="1"/>
        <n x="2" s="1"/>
        <n x="3" s="1"/>
        <n x="11" s="1"/>
        <n x="12"/>
        <n x="24"/>
        <n x="26"/>
        <n x="16"/>
      </t>
    </mdx>
    <mdx n="0" f="v">
      <t c="8" fi="0">
        <n x="9" s="1"/>
        <n x="2" s="1"/>
        <n x="3" s="1"/>
        <n x="11" s="1"/>
        <n x="12"/>
        <n x="24"/>
        <n x="26"/>
        <n x="17"/>
      </t>
    </mdx>
    <mdx n="0" f="v">
      <t c="8" fi="0">
        <n x="9" s="1"/>
        <n x="2" s="1"/>
        <n x="3" s="1"/>
        <n x="11" s="1"/>
        <n x="12"/>
        <n x="24"/>
        <n x="26"/>
        <n x="18"/>
      </t>
    </mdx>
    <mdx n="0" f="v">
      <t c="8" fi="0">
        <n x="9" s="1"/>
        <n x="2" s="1"/>
        <n x="3" s="1"/>
        <n x="11" s="1"/>
        <n x="12"/>
        <n x="24"/>
        <n x="26"/>
        <n x="19"/>
      </t>
    </mdx>
    <mdx n="0" f="v">
      <t c="8" fi="0">
        <n x="9" s="1"/>
        <n x="2" s="1"/>
        <n x="3" s="1"/>
        <n x="11" s="1"/>
        <n x="12"/>
        <n x="24"/>
        <n x="26"/>
        <n x="20"/>
      </t>
    </mdx>
    <mdx n="0" f="v">
      <t c="8" fi="0">
        <n x="9" s="1"/>
        <n x="2" s="1"/>
        <n x="3" s="1"/>
        <n x="11" s="1"/>
        <n x="12"/>
        <n x="24"/>
        <n x="26"/>
        <n x="21"/>
      </t>
    </mdx>
    <mdx n="0" f="v">
      <t c="8" fi="0">
        <n x="9" s="1"/>
        <n x="2" s="1"/>
        <n x="3" s="1"/>
        <n x="11" s="1"/>
        <n x="12"/>
        <n x="24"/>
        <n x="26"/>
        <n x="22"/>
      </t>
    </mdx>
    <mdx n="0" f="v">
      <t c="8" fi="0">
        <n x="9" s="1"/>
        <n x="2" s="1"/>
        <n x="3" s="1"/>
        <n x="11" s="1"/>
        <n x="12"/>
        <n x="24"/>
        <n x="26"/>
        <n x="23"/>
      </t>
    </mdx>
    <mdx n="0" f="m">
      <t c="2">
        <n x="24"/>
        <n x="27"/>
      </t>
    </mdx>
    <mdx n="0" f="v">
      <t c="8" fi="0">
        <n x="9" s="1"/>
        <n x="2" s="1"/>
        <n x="3" s="1"/>
        <n x="11" s="1"/>
        <n x="12"/>
        <n x="24"/>
        <n x="27"/>
        <n x="13"/>
      </t>
    </mdx>
    <mdx n="0" f="v">
      <t c="8" fi="0">
        <n x="9" s="1"/>
        <n x="2" s="1"/>
        <n x="3" s="1"/>
        <n x="11" s="1"/>
        <n x="12"/>
        <n x="24"/>
        <n x="27"/>
        <n x="14"/>
      </t>
    </mdx>
    <mdx n="0" f="v">
      <t c="8" fi="0">
        <n x="9" s="1"/>
        <n x="2" s="1"/>
        <n x="3" s="1"/>
        <n x="11" s="1"/>
        <n x="12"/>
        <n x="24"/>
        <n x="27"/>
        <n x="15"/>
      </t>
    </mdx>
    <mdx n="0" f="v">
      <t c="8" fi="0">
        <n x="9" s="1"/>
        <n x="2" s="1"/>
        <n x="3" s="1"/>
        <n x="11" s="1"/>
        <n x="12"/>
        <n x="24"/>
        <n x="27"/>
        <n x="16"/>
      </t>
    </mdx>
    <mdx n="0" f="v">
      <t c="8" fi="0">
        <n x="9" s="1"/>
        <n x="2" s="1"/>
        <n x="3" s="1"/>
        <n x="11" s="1"/>
        <n x="12"/>
        <n x="24"/>
        <n x="27"/>
        <n x="17"/>
      </t>
    </mdx>
    <mdx n="0" f="v">
      <t c="8" fi="0">
        <n x="9" s="1"/>
        <n x="2" s="1"/>
        <n x="3" s="1"/>
        <n x="11" s="1"/>
        <n x="12"/>
        <n x="24"/>
        <n x="27"/>
        <n x="18"/>
      </t>
    </mdx>
    <mdx n="0" f="v">
      <t c="8" fi="0">
        <n x="9" s="1"/>
        <n x="2" s="1"/>
        <n x="3" s="1"/>
        <n x="11" s="1"/>
        <n x="12"/>
        <n x="24"/>
        <n x="27"/>
        <n x="19"/>
      </t>
    </mdx>
    <mdx n="0" f="v">
      <t c="8" fi="0">
        <n x="9" s="1"/>
        <n x="2" s="1"/>
        <n x="3" s="1"/>
        <n x="11" s="1"/>
        <n x="12"/>
        <n x="24"/>
        <n x="27"/>
        <n x="20"/>
      </t>
    </mdx>
    <mdx n="0" f="v">
      <t c="8" fi="0">
        <n x="9" s="1"/>
        <n x="2" s="1"/>
        <n x="3" s="1"/>
        <n x="11" s="1"/>
        <n x="12"/>
        <n x="24"/>
        <n x="27"/>
        <n x="21"/>
      </t>
    </mdx>
    <mdx n="0" f="v">
      <t c="8" fi="0">
        <n x="9" s="1"/>
        <n x="2" s="1"/>
        <n x="3" s="1"/>
        <n x="11" s="1"/>
        <n x="12"/>
        <n x="24"/>
        <n x="27"/>
        <n x="22"/>
      </t>
    </mdx>
    <mdx n="0" f="v">
      <t c="8" fi="0">
        <n x="9" s="1"/>
        <n x="2" s="1"/>
        <n x="3" s="1"/>
        <n x="11" s="1"/>
        <n x="12"/>
        <n x="24"/>
        <n x="27"/>
        <n x="23"/>
      </t>
    </mdx>
    <mdx n="0" f="m">
      <t c="2">
        <n x="24"/>
        <n x="28"/>
      </t>
    </mdx>
    <mdx n="0" f="v">
      <t c="8" fi="0">
        <n x="9" s="1"/>
        <n x="2" s="1"/>
        <n x="3" s="1"/>
        <n x="11" s="1"/>
        <n x="12"/>
        <n x="24"/>
        <n x="28"/>
        <n x="13"/>
      </t>
    </mdx>
    <mdx n="0" f="v">
      <t c="8" fi="0">
        <n x="9" s="1"/>
        <n x="2" s="1"/>
        <n x="3" s="1"/>
        <n x="11" s="1"/>
        <n x="12"/>
        <n x="24"/>
        <n x="28"/>
        <n x="14"/>
      </t>
    </mdx>
    <mdx n="0" f="v">
      <t c="8" fi="0">
        <n x="9" s="1"/>
        <n x="2" s="1"/>
        <n x="3" s="1"/>
        <n x="11" s="1"/>
        <n x="12"/>
        <n x="24"/>
        <n x="28"/>
        <n x="15"/>
      </t>
    </mdx>
    <mdx n="0" f="v">
      <t c="8" fi="0">
        <n x="9" s="1"/>
        <n x="2" s="1"/>
        <n x="3" s="1"/>
        <n x="11" s="1"/>
        <n x="12"/>
        <n x="24"/>
        <n x="28"/>
        <n x="16"/>
      </t>
    </mdx>
    <mdx n="0" f="v">
      <t c="8" fi="0">
        <n x="9" s="1"/>
        <n x="2" s="1"/>
        <n x="3" s="1"/>
        <n x="11" s="1"/>
        <n x="12"/>
        <n x="24"/>
        <n x="28"/>
        <n x="17"/>
      </t>
    </mdx>
    <mdx n="0" f="v">
      <t c="8" fi="0">
        <n x="9" s="1"/>
        <n x="2" s="1"/>
        <n x="3" s="1"/>
        <n x="11" s="1"/>
        <n x="12"/>
        <n x="24"/>
        <n x="28"/>
        <n x="18"/>
      </t>
    </mdx>
    <mdx n="0" f="v">
      <t c="8" fi="0">
        <n x="9" s="1"/>
        <n x="2" s="1"/>
        <n x="3" s="1"/>
        <n x="11" s="1"/>
        <n x="12"/>
        <n x="24"/>
        <n x="28"/>
        <n x="19"/>
      </t>
    </mdx>
    <mdx n="0" f="v">
      <t c="8" fi="0">
        <n x="9" s="1"/>
        <n x="2" s="1"/>
        <n x="3" s="1"/>
        <n x="11" s="1"/>
        <n x="12"/>
        <n x="24"/>
        <n x="28"/>
        <n x="20"/>
      </t>
    </mdx>
    <mdx n="0" f="v">
      <t c="8" fi="0">
        <n x="9" s="1"/>
        <n x="2" s="1"/>
        <n x="3" s="1"/>
        <n x="11" s="1"/>
        <n x="12"/>
        <n x="24"/>
        <n x="28"/>
        <n x="21"/>
      </t>
    </mdx>
    <mdx n="0" f="v">
      <t c="8" fi="0">
        <n x="9" s="1"/>
        <n x="2" s="1"/>
        <n x="3" s="1"/>
        <n x="11" s="1"/>
        <n x="12"/>
        <n x="24"/>
        <n x="28"/>
        <n x="22"/>
      </t>
    </mdx>
    <mdx n="0" f="v">
      <t c="8" fi="0">
        <n x="9" s="1"/>
        <n x="2" s="1"/>
        <n x="3" s="1"/>
        <n x="11" s="1"/>
        <n x="12"/>
        <n x="24"/>
        <n x="28"/>
        <n x="23"/>
      </t>
    </mdx>
    <mdx n="0" f="m">
      <t c="2">
        <n x="24"/>
        <n x="29"/>
      </t>
    </mdx>
    <mdx n="0" f="v">
      <t c="8" fi="0">
        <n x="9" s="1"/>
        <n x="2" s="1"/>
        <n x="3" s="1"/>
        <n x="11" s="1"/>
        <n x="12"/>
        <n x="24"/>
        <n x="29"/>
        <n x="13"/>
      </t>
    </mdx>
    <mdx n="0" f="v">
      <t c="8" fi="0">
        <n x="9" s="1"/>
        <n x="2" s="1"/>
        <n x="3" s="1"/>
        <n x="11" s="1"/>
        <n x="12"/>
        <n x="24"/>
        <n x="29"/>
        <n x="14"/>
      </t>
    </mdx>
    <mdx n="0" f="v">
      <t c="8" fi="0">
        <n x="9" s="1"/>
        <n x="2" s="1"/>
        <n x="3" s="1"/>
        <n x="11" s="1"/>
        <n x="12"/>
        <n x="24"/>
        <n x="29"/>
        <n x="15"/>
      </t>
    </mdx>
    <mdx n="0" f="v">
      <t c="8" fi="0">
        <n x="9" s="1"/>
        <n x="2" s="1"/>
        <n x="3" s="1"/>
        <n x="11" s="1"/>
        <n x="12"/>
        <n x="24"/>
        <n x="29"/>
        <n x="16"/>
      </t>
    </mdx>
    <mdx n="0" f="v">
      <t c="8" fi="0">
        <n x="9" s="1"/>
        <n x="2" s="1"/>
        <n x="3" s="1"/>
        <n x="11" s="1"/>
        <n x="12"/>
        <n x="24"/>
        <n x="29"/>
        <n x="17"/>
      </t>
    </mdx>
    <mdx n="0" f="v">
      <t c="8" fi="0">
        <n x="9" s="1"/>
        <n x="2" s="1"/>
        <n x="3" s="1"/>
        <n x="11" s="1"/>
        <n x="12"/>
        <n x="24"/>
        <n x="29"/>
        <n x="18"/>
      </t>
    </mdx>
    <mdx n="0" f="v">
      <t c="8" fi="0">
        <n x="9" s="1"/>
        <n x="2" s="1"/>
        <n x="3" s="1"/>
        <n x="11" s="1"/>
        <n x="12"/>
        <n x="24"/>
        <n x="29"/>
        <n x="19"/>
      </t>
    </mdx>
    <mdx n="0" f="v">
      <t c="8" fi="0">
        <n x="9" s="1"/>
        <n x="2" s="1"/>
        <n x="3" s="1"/>
        <n x="11" s="1"/>
        <n x="12"/>
        <n x="24"/>
        <n x="29"/>
        <n x="20"/>
      </t>
    </mdx>
    <mdx n="0" f="v">
      <t c="8" fi="0">
        <n x="9" s="1"/>
        <n x="2" s="1"/>
        <n x="3" s="1"/>
        <n x="11" s="1"/>
        <n x="12"/>
        <n x="24"/>
        <n x="29"/>
        <n x="21"/>
      </t>
    </mdx>
    <mdx n="0" f="v">
      <t c="8" fi="0">
        <n x="9" s="1"/>
        <n x="2" s="1"/>
        <n x="3" s="1"/>
        <n x="11" s="1"/>
        <n x="12"/>
        <n x="24"/>
        <n x="29"/>
        <n x="22"/>
      </t>
    </mdx>
    <mdx n="0" f="v">
      <t c="8" fi="0">
        <n x="9" s="1"/>
        <n x="2" s="1"/>
        <n x="3" s="1"/>
        <n x="11" s="1"/>
        <n x="12"/>
        <n x="24"/>
        <n x="29"/>
        <n x="23"/>
      </t>
    </mdx>
    <mdx n="0" f="m">
      <t c="2">
        <n x="24"/>
        <n x="30"/>
      </t>
    </mdx>
    <mdx n="0" f="v">
      <t c="8" fi="0">
        <n x="9" s="1"/>
        <n x="2" s="1"/>
        <n x="3" s="1"/>
        <n x="11" s="1"/>
        <n x="12"/>
        <n x="24"/>
        <n x="30"/>
        <n x="13"/>
      </t>
    </mdx>
    <mdx n="0" f="v">
      <t c="8" fi="0">
        <n x="9" s="1"/>
        <n x="2" s="1"/>
        <n x="3" s="1"/>
        <n x="11" s="1"/>
        <n x="12"/>
        <n x="24"/>
        <n x="30"/>
        <n x="14"/>
      </t>
    </mdx>
    <mdx n="0" f="v">
      <t c="8" fi="0">
        <n x="9" s="1"/>
        <n x="2" s="1"/>
        <n x="3" s="1"/>
        <n x="11" s="1"/>
        <n x="12"/>
        <n x="24"/>
        <n x="30"/>
        <n x="15"/>
      </t>
    </mdx>
    <mdx n="0" f="v">
      <t c="8" fi="0">
        <n x="9" s="1"/>
        <n x="2" s="1"/>
        <n x="3" s="1"/>
        <n x="11" s="1"/>
        <n x="12"/>
        <n x="24"/>
        <n x="30"/>
        <n x="16"/>
      </t>
    </mdx>
    <mdx n="0" f="v">
      <t c="8" fi="0">
        <n x="9" s="1"/>
        <n x="2" s="1"/>
        <n x="3" s="1"/>
        <n x="11" s="1"/>
        <n x="12"/>
        <n x="24"/>
        <n x="30"/>
        <n x="17"/>
      </t>
    </mdx>
    <mdx n="0" f="v">
      <t c="8" fi="0">
        <n x="9" s="1"/>
        <n x="2" s="1"/>
        <n x="3" s="1"/>
        <n x="11" s="1"/>
        <n x="12"/>
        <n x="24"/>
        <n x="30"/>
        <n x="18"/>
      </t>
    </mdx>
    <mdx n="0" f="v">
      <t c="8" fi="0">
        <n x="9" s="1"/>
        <n x="2" s="1"/>
        <n x="3" s="1"/>
        <n x="11" s="1"/>
        <n x="12"/>
        <n x="24"/>
        <n x="30"/>
        <n x="19"/>
      </t>
    </mdx>
    <mdx n="0" f="v">
      <t c="8" fi="0">
        <n x="9" s="1"/>
        <n x="2" s="1"/>
        <n x="3" s="1"/>
        <n x="11" s="1"/>
        <n x="12"/>
        <n x="24"/>
        <n x="30"/>
        <n x="20"/>
      </t>
    </mdx>
    <mdx n="0" f="v">
      <t c="8" fi="0">
        <n x="9" s="1"/>
        <n x="2" s="1"/>
        <n x="3" s="1"/>
        <n x="11" s="1"/>
        <n x="12"/>
        <n x="24"/>
        <n x="30"/>
        <n x="21"/>
      </t>
    </mdx>
    <mdx n="0" f="v">
      <t c="8" fi="0">
        <n x="9" s="1"/>
        <n x="2" s="1"/>
        <n x="3" s="1"/>
        <n x="11" s="1"/>
        <n x="12"/>
        <n x="24"/>
        <n x="30"/>
        <n x="22"/>
      </t>
    </mdx>
    <mdx n="0" f="v">
      <t c="8" fi="0">
        <n x="9" s="1"/>
        <n x="2" s="1"/>
        <n x="3" s="1"/>
        <n x="11" s="1"/>
        <n x="12"/>
        <n x="24"/>
        <n x="30"/>
        <n x="23"/>
      </t>
    </mdx>
    <mdx n="0" f="m">
      <t c="2">
        <n x="24"/>
        <n x="31"/>
      </t>
    </mdx>
    <mdx n="0" f="v">
      <t c="8" fi="0">
        <n x="9" s="1"/>
        <n x="2" s="1"/>
        <n x="3" s="1"/>
        <n x="11" s="1"/>
        <n x="12"/>
        <n x="24"/>
        <n x="31"/>
        <n x="13"/>
      </t>
    </mdx>
    <mdx n="0" f="v">
      <t c="8" fi="0">
        <n x="9" s="1"/>
        <n x="2" s="1"/>
        <n x="3" s="1"/>
        <n x="11" s="1"/>
        <n x="12"/>
        <n x="24"/>
        <n x="31"/>
        <n x="14"/>
      </t>
    </mdx>
    <mdx n="0" f="v">
      <t c="8" fi="0">
        <n x="9" s="1"/>
        <n x="2" s="1"/>
        <n x="3" s="1"/>
        <n x="11" s="1"/>
        <n x="12"/>
        <n x="24"/>
        <n x="31"/>
        <n x="15"/>
      </t>
    </mdx>
    <mdx n="0" f="v">
      <t c="8" fi="0">
        <n x="9" s="1"/>
        <n x="2" s="1"/>
        <n x="3" s="1"/>
        <n x="11" s="1"/>
        <n x="12"/>
        <n x="24"/>
        <n x="31"/>
        <n x="16"/>
      </t>
    </mdx>
    <mdx n="0" f="v">
      <t c="8" fi="0">
        <n x="9" s="1"/>
        <n x="2" s="1"/>
        <n x="3" s="1"/>
        <n x="11" s="1"/>
        <n x="12"/>
        <n x="24"/>
        <n x="31"/>
        <n x="17"/>
      </t>
    </mdx>
    <mdx n="0" f="v">
      <t c="8" fi="0">
        <n x="9" s="1"/>
        <n x="2" s="1"/>
        <n x="3" s="1"/>
        <n x="11" s="1"/>
        <n x="12"/>
        <n x="24"/>
        <n x="31"/>
        <n x="18"/>
      </t>
    </mdx>
    <mdx n="0" f="v">
      <t c="8" fi="0">
        <n x="9" s="1"/>
        <n x="2" s="1"/>
        <n x="3" s="1"/>
        <n x="11" s="1"/>
        <n x="12"/>
        <n x="24"/>
        <n x="31"/>
        <n x="19"/>
      </t>
    </mdx>
    <mdx n="0" f="v">
      <t c="8" fi="0">
        <n x="9" s="1"/>
        <n x="2" s="1"/>
        <n x="3" s="1"/>
        <n x="11" s="1"/>
        <n x="12"/>
        <n x="24"/>
        <n x="31"/>
        <n x="20"/>
      </t>
    </mdx>
    <mdx n="0" f="v">
      <t c="8" fi="0">
        <n x="9" s="1"/>
        <n x="2" s="1"/>
        <n x="3" s="1"/>
        <n x="11" s="1"/>
        <n x="12"/>
        <n x="24"/>
        <n x="31"/>
        <n x="21"/>
      </t>
    </mdx>
    <mdx n="0" f="v">
      <t c="8" fi="0">
        <n x="9" s="1"/>
        <n x="2" s="1"/>
        <n x="3" s="1"/>
        <n x="11" s="1"/>
        <n x="12"/>
        <n x="24"/>
        <n x="31"/>
        <n x="22"/>
      </t>
    </mdx>
    <mdx n="0" f="v">
      <t c="8" fi="0">
        <n x="9" s="1"/>
        <n x="2" s="1"/>
        <n x="3" s="1"/>
        <n x="11" s="1"/>
        <n x="12"/>
        <n x="24"/>
        <n x="31"/>
        <n x="23"/>
      </t>
    </mdx>
    <mdx n="0" f="m">
      <t c="2">
        <n x="24"/>
        <n x="32"/>
      </t>
    </mdx>
    <mdx n="0" f="v">
      <t c="8" fi="0">
        <n x="9" s="1"/>
        <n x="2" s="1"/>
        <n x="3" s="1"/>
        <n x="11" s="1"/>
        <n x="12"/>
        <n x="24"/>
        <n x="32"/>
        <n x="13"/>
      </t>
    </mdx>
    <mdx n="0" f="v">
      <t c="8" fi="0">
        <n x="9" s="1"/>
        <n x="2" s="1"/>
        <n x="3" s="1"/>
        <n x="11" s="1"/>
        <n x="12"/>
        <n x="24"/>
        <n x="32"/>
        <n x="14"/>
      </t>
    </mdx>
    <mdx n="0" f="v">
      <t c="8" fi="0">
        <n x="9" s="1"/>
        <n x="2" s="1"/>
        <n x="3" s="1"/>
        <n x="11" s="1"/>
        <n x="12"/>
        <n x="24"/>
        <n x="32"/>
        <n x="15"/>
      </t>
    </mdx>
    <mdx n="0" f="v">
      <t c="8" fi="0">
        <n x="9" s="1"/>
        <n x="2" s="1"/>
        <n x="3" s="1"/>
        <n x="11" s="1"/>
        <n x="12"/>
        <n x="24"/>
        <n x="32"/>
        <n x="16"/>
      </t>
    </mdx>
    <mdx n="0" f="v">
      <t c="8" fi="0">
        <n x="9" s="1"/>
        <n x="2" s="1"/>
        <n x="3" s="1"/>
        <n x="11" s="1"/>
        <n x="12"/>
        <n x="24"/>
        <n x="32"/>
        <n x="17"/>
      </t>
    </mdx>
    <mdx n="0" f="v">
      <t c="8" fi="0">
        <n x="9" s="1"/>
        <n x="2" s="1"/>
        <n x="3" s="1"/>
        <n x="11" s="1"/>
        <n x="12"/>
        <n x="24"/>
        <n x="32"/>
        <n x="18"/>
      </t>
    </mdx>
    <mdx n="0" f="v">
      <t c="8" fi="0">
        <n x="9" s="1"/>
        <n x="2" s="1"/>
        <n x="3" s="1"/>
        <n x="11" s="1"/>
        <n x="12"/>
        <n x="24"/>
        <n x="32"/>
        <n x="19"/>
      </t>
    </mdx>
    <mdx n="0" f="v">
      <t c="8" fi="0">
        <n x="9" s="1"/>
        <n x="2" s="1"/>
        <n x="3" s="1"/>
        <n x="11" s="1"/>
        <n x="12"/>
        <n x="24"/>
        <n x="32"/>
        <n x="20"/>
      </t>
    </mdx>
    <mdx n="0" f="v">
      <t c="8" fi="0">
        <n x="9" s="1"/>
        <n x="2" s="1"/>
        <n x="3" s="1"/>
        <n x="11" s="1"/>
        <n x="12"/>
        <n x="24"/>
        <n x="32"/>
        <n x="21"/>
      </t>
    </mdx>
    <mdx n="0" f="v">
      <t c="8" fi="0">
        <n x="9" s="1"/>
        <n x="2" s="1"/>
        <n x="3" s="1"/>
        <n x="11" s="1"/>
        <n x="12"/>
        <n x="24"/>
        <n x="32"/>
        <n x="22"/>
      </t>
    </mdx>
    <mdx n="0" f="v">
      <t c="8" fi="0">
        <n x="9" s="1"/>
        <n x="2" s="1"/>
        <n x="3" s="1"/>
        <n x="11" s="1"/>
        <n x="12"/>
        <n x="24"/>
        <n x="32"/>
        <n x="23"/>
      </t>
    </mdx>
    <mdx n="0" f="m">
      <t c="2">
        <n x="24"/>
        <n x="33"/>
      </t>
    </mdx>
    <mdx n="0" f="v">
      <t c="8" fi="0">
        <n x="9" s="1"/>
        <n x="2" s="1"/>
        <n x="3" s="1"/>
        <n x="11" s="1"/>
        <n x="12"/>
        <n x="24"/>
        <n x="33"/>
        <n x="13"/>
      </t>
    </mdx>
    <mdx n="0" f="v">
      <t c="8" fi="0">
        <n x="9" s="1"/>
        <n x="2" s="1"/>
        <n x="3" s="1"/>
        <n x="11" s="1"/>
        <n x="12"/>
        <n x="24"/>
        <n x="33"/>
        <n x="14"/>
      </t>
    </mdx>
    <mdx n="0" f="v">
      <t c="8" fi="0">
        <n x="9" s="1"/>
        <n x="2" s="1"/>
        <n x="3" s="1"/>
        <n x="11" s="1"/>
        <n x="12"/>
        <n x="24"/>
        <n x="33"/>
        <n x="15"/>
      </t>
    </mdx>
    <mdx n="0" f="v">
      <t c="8" fi="0">
        <n x="9" s="1"/>
        <n x="2" s="1"/>
        <n x="3" s="1"/>
        <n x="11" s="1"/>
        <n x="12"/>
        <n x="24"/>
        <n x="33"/>
        <n x="16"/>
      </t>
    </mdx>
    <mdx n="0" f="v">
      <t c="8" fi="0">
        <n x="9" s="1"/>
        <n x="2" s="1"/>
        <n x="3" s="1"/>
        <n x="11" s="1"/>
        <n x="12"/>
        <n x="24"/>
        <n x="33"/>
        <n x="17"/>
      </t>
    </mdx>
    <mdx n="0" f="v">
      <t c="8" fi="0">
        <n x="9" s="1"/>
        <n x="2" s="1"/>
        <n x="3" s="1"/>
        <n x="11" s="1"/>
        <n x="12"/>
        <n x="24"/>
        <n x="33"/>
        <n x="18"/>
      </t>
    </mdx>
    <mdx n="0" f="v">
      <t c="8" fi="0">
        <n x="9" s="1"/>
        <n x="2" s="1"/>
        <n x="3" s="1"/>
        <n x="11" s="1"/>
        <n x="12"/>
        <n x="24"/>
        <n x="33"/>
        <n x="19"/>
      </t>
    </mdx>
    <mdx n="0" f="v">
      <t c="8" fi="0">
        <n x="9" s="1"/>
        <n x="2" s="1"/>
        <n x="3" s="1"/>
        <n x="11" s="1"/>
        <n x="12"/>
        <n x="24"/>
        <n x="33"/>
        <n x="20"/>
      </t>
    </mdx>
    <mdx n="0" f="v">
      <t c="8" fi="0">
        <n x="9" s="1"/>
        <n x="2" s="1"/>
        <n x="3" s="1"/>
        <n x="11" s="1"/>
        <n x="12"/>
        <n x="24"/>
        <n x="33"/>
        <n x="21"/>
      </t>
    </mdx>
    <mdx n="0" f="v">
      <t c="8" fi="0">
        <n x="9" s="1"/>
        <n x="2" s="1"/>
        <n x="3" s="1"/>
        <n x="11" s="1"/>
        <n x="12"/>
        <n x="24"/>
        <n x="33"/>
        <n x="22"/>
      </t>
    </mdx>
    <mdx n="0" f="v">
      <t c="8" fi="0">
        <n x="9" s="1"/>
        <n x="2" s="1"/>
        <n x="3" s="1"/>
        <n x="11" s="1"/>
        <n x="12"/>
        <n x="24"/>
        <n x="33"/>
        <n x="23"/>
      </t>
    </mdx>
    <mdx n="0" f="m">
      <t c="1">
        <n x="34"/>
      </t>
    </mdx>
    <mdx n="0" f="v">
      <t c="7" fi="0">
        <n x="9" s="1"/>
        <n x="2" s="1"/>
        <n x="3" s="1"/>
        <n x="11" s="1"/>
        <n x="12"/>
        <n x="34"/>
        <n x="13"/>
      </t>
    </mdx>
    <mdx n="0" f="v">
      <t c="7" fi="0">
        <n x="9" s="1"/>
        <n x="2" s="1"/>
        <n x="3" s="1"/>
        <n x="11" s="1"/>
        <n x="12"/>
        <n x="34"/>
        <n x="14"/>
      </t>
    </mdx>
    <mdx n="0" f="v">
      <t c="7" fi="0">
        <n x="9" s="1"/>
        <n x="2" s="1"/>
        <n x="3" s="1"/>
        <n x="11" s="1"/>
        <n x="12"/>
        <n x="34"/>
        <n x="15"/>
      </t>
    </mdx>
    <mdx n="0" f="v">
      <t c="7" fi="0">
        <n x="9" s="1"/>
        <n x="2" s="1"/>
        <n x="3" s="1"/>
        <n x="11" s="1"/>
        <n x="12"/>
        <n x="34"/>
        <n x="16"/>
      </t>
    </mdx>
    <mdx n="0" f="v">
      <t c="7" fi="0">
        <n x="9" s="1"/>
        <n x="2" s="1"/>
        <n x="3" s="1"/>
        <n x="11" s="1"/>
        <n x="12"/>
        <n x="34"/>
        <n x="17"/>
      </t>
    </mdx>
    <mdx n="0" f="v">
      <t c="7" fi="0">
        <n x="9" s="1"/>
        <n x="2" s="1"/>
        <n x="3" s="1"/>
        <n x="11" s="1"/>
        <n x="12"/>
        <n x="34"/>
        <n x="18"/>
      </t>
    </mdx>
    <mdx n="0" f="v">
      <t c="7" fi="0">
        <n x="9" s="1"/>
        <n x="2" s="1"/>
        <n x="3" s="1"/>
        <n x="11" s="1"/>
        <n x="12"/>
        <n x="34"/>
        <n x="19"/>
      </t>
    </mdx>
    <mdx n="0" f="v">
      <t c="7" fi="0">
        <n x="9" s="1"/>
        <n x="2" s="1"/>
        <n x="3" s="1"/>
        <n x="11" s="1"/>
        <n x="12"/>
        <n x="34"/>
        <n x="20"/>
      </t>
    </mdx>
    <mdx n="0" f="v">
      <t c="7" fi="0">
        <n x="9" s="1"/>
        <n x="2" s="1"/>
        <n x="3" s="1"/>
        <n x="11" s="1"/>
        <n x="12"/>
        <n x="34"/>
        <n x="21"/>
      </t>
    </mdx>
    <mdx n="0" f="v">
      <t c="7" fi="0">
        <n x="9" s="1"/>
        <n x="2" s="1"/>
        <n x="3" s="1"/>
        <n x="11" s="1"/>
        <n x="12"/>
        <n x="34"/>
        <n x="22"/>
      </t>
    </mdx>
    <mdx n="0" f="v">
      <t c="7" fi="0">
        <n x="9" s="1"/>
        <n x="2" s="1"/>
        <n x="3" s="1"/>
        <n x="11" s="1"/>
        <n x="12"/>
        <n x="34"/>
        <n x="23"/>
      </t>
    </mdx>
    <mdx n="0" f="m">
      <t c="2">
        <n x="34"/>
        <n x="35"/>
      </t>
    </mdx>
    <mdx n="0" f="v">
      <t c="8" fi="0">
        <n x="9" s="1"/>
        <n x="2" s="1"/>
        <n x="3" s="1"/>
        <n x="11" s="1"/>
        <n x="12"/>
        <n x="34"/>
        <n x="35"/>
        <n x="13"/>
      </t>
    </mdx>
    <mdx n="0" f="v">
      <t c="8" fi="0">
        <n x="9" s="1"/>
        <n x="2" s="1"/>
        <n x="3" s="1"/>
        <n x="11" s="1"/>
        <n x="12"/>
        <n x="34"/>
        <n x="35"/>
        <n x="14"/>
      </t>
    </mdx>
    <mdx n="0" f="v">
      <t c="8" fi="0">
        <n x="9" s="1"/>
        <n x="2" s="1"/>
        <n x="3" s="1"/>
        <n x="11" s="1"/>
        <n x="12"/>
        <n x="34"/>
        <n x="35"/>
        <n x="15"/>
      </t>
    </mdx>
    <mdx n="0" f="v">
      <t c="8" fi="0">
        <n x="9" s="1"/>
        <n x="2" s="1"/>
        <n x="3" s="1"/>
        <n x="11" s="1"/>
        <n x="12"/>
        <n x="34"/>
        <n x="35"/>
        <n x="16"/>
      </t>
    </mdx>
    <mdx n="0" f="v">
      <t c="8" fi="0">
        <n x="9" s="1"/>
        <n x="2" s="1"/>
        <n x="3" s="1"/>
        <n x="11" s="1"/>
        <n x="12"/>
        <n x="34"/>
        <n x="35"/>
        <n x="17"/>
      </t>
    </mdx>
    <mdx n="0" f="v">
      <t c="8" fi="0">
        <n x="9" s="1"/>
        <n x="2" s="1"/>
        <n x="3" s="1"/>
        <n x="11" s="1"/>
        <n x="12"/>
        <n x="34"/>
        <n x="35"/>
        <n x="18"/>
      </t>
    </mdx>
    <mdx n="0" f="v">
      <t c="8" fi="0">
        <n x="9" s="1"/>
        <n x="2" s="1"/>
        <n x="3" s="1"/>
        <n x="11" s="1"/>
        <n x="12"/>
        <n x="34"/>
        <n x="35"/>
        <n x="19"/>
      </t>
    </mdx>
    <mdx n="0" f="v">
      <t c="8" fi="0">
        <n x="9" s="1"/>
        <n x="2" s="1"/>
        <n x="3" s="1"/>
        <n x="11" s="1"/>
        <n x="12"/>
        <n x="34"/>
        <n x="35"/>
        <n x="20"/>
      </t>
    </mdx>
    <mdx n="0" f="v">
      <t c="8" fi="0">
        <n x="9" s="1"/>
        <n x="2" s="1"/>
        <n x="3" s="1"/>
        <n x="11" s="1"/>
        <n x="12"/>
        <n x="34"/>
        <n x="35"/>
        <n x="21"/>
      </t>
    </mdx>
    <mdx n="0" f="v">
      <t c="8" fi="0">
        <n x="9" s="1"/>
        <n x="2" s="1"/>
        <n x="3" s="1"/>
        <n x="11" s="1"/>
        <n x="12"/>
        <n x="34"/>
        <n x="35"/>
        <n x="22"/>
      </t>
    </mdx>
    <mdx n="0" f="v">
      <t c="8" fi="0">
        <n x="9" s="1"/>
        <n x="2" s="1"/>
        <n x="3" s="1"/>
        <n x="11" s="1"/>
        <n x="12"/>
        <n x="34"/>
        <n x="35"/>
        <n x="23"/>
      </t>
    </mdx>
    <mdx n="0" f="m">
      <t c="2">
        <n x="34"/>
        <n x="36"/>
      </t>
    </mdx>
    <mdx n="0" f="v">
      <t c="8" fi="0">
        <n x="9" s="1"/>
        <n x="2" s="1"/>
        <n x="3" s="1"/>
        <n x="11" s="1"/>
        <n x="12"/>
        <n x="34"/>
        <n x="36"/>
        <n x="13"/>
      </t>
    </mdx>
    <mdx n="0" f="v">
      <t c="8" fi="0">
        <n x="9" s="1"/>
        <n x="2" s="1"/>
        <n x="3" s="1"/>
        <n x="11" s="1"/>
        <n x="12"/>
        <n x="34"/>
        <n x="36"/>
        <n x="14"/>
      </t>
    </mdx>
    <mdx n="0" f="v">
      <t c="8" fi="0">
        <n x="9" s="1"/>
        <n x="2" s="1"/>
        <n x="3" s="1"/>
        <n x="11" s="1"/>
        <n x="12"/>
        <n x="34"/>
        <n x="36"/>
        <n x="15"/>
      </t>
    </mdx>
    <mdx n="0" f="v">
      <t c="8" fi="0">
        <n x="9" s="1"/>
        <n x="2" s="1"/>
        <n x="3" s="1"/>
        <n x="11" s="1"/>
        <n x="12"/>
        <n x="34"/>
        <n x="36"/>
        <n x="16"/>
      </t>
    </mdx>
    <mdx n="0" f="v">
      <t c="8" fi="0">
        <n x="9" s="1"/>
        <n x="2" s="1"/>
        <n x="3" s="1"/>
        <n x="11" s="1"/>
        <n x="12"/>
        <n x="34"/>
        <n x="36"/>
        <n x="17"/>
      </t>
    </mdx>
    <mdx n="0" f="v">
      <t c="8" fi="0">
        <n x="9" s="1"/>
        <n x="2" s="1"/>
        <n x="3" s="1"/>
        <n x="11" s="1"/>
        <n x="12"/>
        <n x="34"/>
        <n x="36"/>
        <n x="18"/>
      </t>
    </mdx>
    <mdx n="0" f="v">
      <t c="8" fi="0">
        <n x="9" s="1"/>
        <n x="2" s="1"/>
        <n x="3" s="1"/>
        <n x="11" s="1"/>
        <n x="12"/>
        <n x="34"/>
        <n x="36"/>
        <n x="19"/>
      </t>
    </mdx>
    <mdx n="0" f="v">
      <t c="8" fi="0">
        <n x="9" s="1"/>
        <n x="2" s="1"/>
        <n x="3" s="1"/>
        <n x="11" s="1"/>
        <n x="12"/>
        <n x="34"/>
        <n x="36"/>
        <n x="20"/>
      </t>
    </mdx>
    <mdx n="0" f="v">
      <t c="8" fi="0">
        <n x="9" s="1"/>
        <n x="2" s="1"/>
        <n x="3" s="1"/>
        <n x="11" s="1"/>
        <n x="12"/>
        <n x="34"/>
        <n x="36"/>
        <n x="21"/>
      </t>
    </mdx>
    <mdx n="0" f="v">
      <t c="8" fi="0">
        <n x="9" s="1"/>
        <n x="2" s="1"/>
        <n x="3" s="1"/>
        <n x="11" s="1"/>
        <n x="12"/>
        <n x="34"/>
        <n x="36"/>
        <n x="22"/>
      </t>
    </mdx>
    <mdx n="0" f="v">
      <t c="8" fi="0">
        <n x="9" s="1"/>
        <n x="2" s="1"/>
        <n x="3" s="1"/>
        <n x="11" s="1"/>
        <n x="12"/>
        <n x="34"/>
        <n x="36"/>
        <n x="23"/>
      </t>
    </mdx>
    <mdx n="0" f="m">
      <t c="2">
        <n x="34"/>
        <n x="37"/>
      </t>
    </mdx>
    <mdx n="0" f="v">
      <t c="8" fi="0">
        <n x="9" s="1"/>
        <n x="2" s="1"/>
        <n x="3" s="1"/>
        <n x="11" s="1"/>
        <n x="12"/>
        <n x="34"/>
        <n x="37"/>
        <n x="13"/>
      </t>
    </mdx>
    <mdx n="0" f="v">
      <t c="8" fi="0">
        <n x="9" s="1"/>
        <n x="2" s="1"/>
        <n x="3" s="1"/>
        <n x="11" s="1"/>
        <n x="12"/>
        <n x="34"/>
        <n x="37"/>
        <n x="14"/>
      </t>
    </mdx>
    <mdx n="0" f="v">
      <t c="8" fi="0">
        <n x="9" s="1"/>
        <n x="2" s="1"/>
        <n x="3" s="1"/>
        <n x="11" s="1"/>
        <n x="12"/>
        <n x="34"/>
        <n x="37"/>
        <n x="15"/>
      </t>
    </mdx>
    <mdx n="0" f="v">
      <t c="8" fi="0">
        <n x="9" s="1"/>
        <n x="2" s="1"/>
        <n x="3" s="1"/>
        <n x="11" s="1"/>
        <n x="12"/>
        <n x="34"/>
        <n x="37"/>
        <n x="16"/>
      </t>
    </mdx>
    <mdx n="0" f="v">
      <t c="8" fi="0">
        <n x="9" s="1"/>
        <n x="2" s="1"/>
        <n x="3" s="1"/>
        <n x="11" s="1"/>
        <n x="12"/>
        <n x="34"/>
        <n x="37"/>
        <n x="17"/>
      </t>
    </mdx>
    <mdx n="0" f="v">
      <t c="8" fi="0">
        <n x="9" s="1"/>
        <n x="2" s="1"/>
        <n x="3" s="1"/>
        <n x="11" s="1"/>
        <n x="12"/>
        <n x="34"/>
        <n x="37"/>
        <n x="18"/>
      </t>
    </mdx>
    <mdx n="0" f="v">
      <t c="8" fi="0">
        <n x="9" s="1"/>
        <n x="2" s="1"/>
        <n x="3" s="1"/>
        <n x="11" s="1"/>
        <n x="12"/>
        <n x="34"/>
        <n x="37"/>
        <n x="19"/>
      </t>
    </mdx>
    <mdx n="0" f="v">
      <t c="8" fi="0">
        <n x="9" s="1"/>
        <n x="2" s="1"/>
        <n x="3" s="1"/>
        <n x="11" s="1"/>
        <n x="12"/>
        <n x="34"/>
        <n x="37"/>
        <n x="20"/>
      </t>
    </mdx>
    <mdx n="0" f="v">
      <t c="8" fi="0">
        <n x="9" s="1"/>
        <n x="2" s="1"/>
        <n x="3" s="1"/>
        <n x="11" s="1"/>
        <n x="12"/>
        <n x="34"/>
        <n x="37"/>
        <n x="21"/>
      </t>
    </mdx>
    <mdx n="0" f="v">
      <t c="8" fi="0">
        <n x="9" s="1"/>
        <n x="2" s="1"/>
        <n x="3" s="1"/>
        <n x="11" s="1"/>
        <n x="12"/>
        <n x="34"/>
        <n x="37"/>
        <n x="22"/>
      </t>
    </mdx>
    <mdx n="0" f="v">
      <t c="8" fi="0">
        <n x="9" s="1"/>
        <n x="2" s="1"/>
        <n x="3" s="1"/>
        <n x="11" s="1"/>
        <n x="12"/>
        <n x="34"/>
        <n x="37"/>
        <n x="23"/>
      </t>
    </mdx>
    <mdx n="0" f="m">
      <t c="2">
        <n x="34"/>
        <n x="38"/>
      </t>
    </mdx>
    <mdx n="0" f="v">
      <t c="8" fi="0">
        <n x="9" s="1"/>
        <n x="2" s="1"/>
        <n x="3" s="1"/>
        <n x="11" s="1"/>
        <n x="12"/>
        <n x="34"/>
        <n x="38"/>
        <n x="13"/>
      </t>
    </mdx>
    <mdx n="0" f="v">
      <t c="8" fi="0">
        <n x="9" s="1"/>
        <n x="2" s="1"/>
        <n x="3" s="1"/>
        <n x="11" s="1"/>
        <n x="12"/>
        <n x="34"/>
        <n x="38"/>
        <n x="14"/>
      </t>
    </mdx>
    <mdx n="0" f="v">
      <t c="8" fi="0">
        <n x="9" s="1"/>
        <n x="2" s="1"/>
        <n x="3" s="1"/>
        <n x="11" s="1"/>
        <n x="12"/>
        <n x="34"/>
        <n x="38"/>
        <n x="15"/>
      </t>
    </mdx>
    <mdx n="0" f="v">
      <t c="8" fi="0">
        <n x="9" s="1"/>
        <n x="2" s="1"/>
        <n x="3" s="1"/>
        <n x="11" s="1"/>
        <n x="12"/>
        <n x="34"/>
        <n x="38"/>
        <n x="16"/>
      </t>
    </mdx>
    <mdx n="0" f="v">
      <t c="8" fi="0">
        <n x="9" s="1"/>
        <n x="2" s="1"/>
        <n x="3" s="1"/>
        <n x="11" s="1"/>
        <n x="12"/>
        <n x="34"/>
        <n x="38"/>
        <n x="17"/>
      </t>
    </mdx>
    <mdx n="0" f="v">
      <t c="8" fi="0">
        <n x="9" s="1"/>
        <n x="2" s="1"/>
        <n x="3" s="1"/>
        <n x="11" s="1"/>
        <n x="12"/>
        <n x="34"/>
        <n x="38"/>
        <n x="18"/>
      </t>
    </mdx>
    <mdx n="0" f="v">
      <t c="8" fi="0">
        <n x="9" s="1"/>
        <n x="2" s="1"/>
        <n x="3" s="1"/>
        <n x="11" s="1"/>
        <n x="12"/>
        <n x="34"/>
        <n x="38"/>
        <n x="19"/>
      </t>
    </mdx>
    <mdx n="0" f="v">
      <t c="8" fi="0">
        <n x="9" s="1"/>
        <n x="2" s="1"/>
        <n x="3" s="1"/>
        <n x="11" s="1"/>
        <n x="12"/>
        <n x="34"/>
        <n x="38"/>
        <n x="20"/>
      </t>
    </mdx>
    <mdx n="0" f="v">
      <t c="8" fi="0">
        <n x="9" s="1"/>
        <n x="2" s="1"/>
        <n x="3" s="1"/>
        <n x="11" s="1"/>
        <n x="12"/>
        <n x="34"/>
        <n x="38"/>
        <n x="21"/>
      </t>
    </mdx>
    <mdx n="0" f="v">
      <t c="8" fi="0">
        <n x="9" s="1"/>
        <n x="2" s="1"/>
        <n x="3" s="1"/>
        <n x="11" s="1"/>
        <n x="12"/>
        <n x="34"/>
        <n x="38"/>
        <n x="22"/>
      </t>
    </mdx>
    <mdx n="0" f="v">
      <t c="8" fi="0">
        <n x="9" s="1"/>
        <n x="2" s="1"/>
        <n x="3" s="1"/>
        <n x="11" s="1"/>
        <n x="12"/>
        <n x="34"/>
        <n x="38"/>
        <n x="23"/>
      </t>
    </mdx>
    <mdx n="0" f="m">
      <t c="2">
        <n x="34"/>
        <n x="39"/>
      </t>
    </mdx>
    <mdx n="0" f="v">
      <t c="8" fi="0">
        <n x="9" s="1"/>
        <n x="2" s="1"/>
        <n x="3" s="1"/>
        <n x="11" s="1"/>
        <n x="12"/>
        <n x="34"/>
        <n x="39"/>
        <n x="13"/>
      </t>
    </mdx>
    <mdx n="0" f="v">
      <t c="8" fi="0">
        <n x="9" s="1"/>
        <n x="2" s="1"/>
        <n x="3" s="1"/>
        <n x="11" s="1"/>
        <n x="12"/>
        <n x="34"/>
        <n x="39"/>
        <n x="14"/>
      </t>
    </mdx>
    <mdx n="0" f="v">
      <t c="8" fi="0">
        <n x="9" s="1"/>
        <n x="2" s="1"/>
        <n x="3" s="1"/>
        <n x="11" s="1"/>
        <n x="12"/>
        <n x="34"/>
        <n x="39"/>
        <n x="15"/>
      </t>
    </mdx>
    <mdx n="0" f="v">
      <t c="8" fi="0">
        <n x="9" s="1"/>
        <n x="2" s="1"/>
        <n x="3" s="1"/>
        <n x="11" s="1"/>
        <n x="12"/>
        <n x="34"/>
        <n x="39"/>
        <n x="16"/>
      </t>
    </mdx>
    <mdx n="0" f="v">
      <t c="8" fi="0">
        <n x="9" s="1"/>
        <n x="2" s="1"/>
        <n x="3" s="1"/>
        <n x="11" s="1"/>
        <n x="12"/>
        <n x="34"/>
        <n x="39"/>
        <n x="17"/>
      </t>
    </mdx>
    <mdx n="0" f="v">
      <t c="8" fi="0">
        <n x="9" s="1"/>
        <n x="2" s="1"/>
        <n x="3" s="1"/>
        <n x="11" s="1"/>
        <n x="12"/>
        <n x="34"/>
        <n x="39"/>
        <n x="18"/>
      </t>
    </mdx>
    <mdx n="0" f="v">
      <t c="8" fi="0">
        <n x="9" s="1"/>
        <n x="2" s="1"/>
        <n x="3" s="1"/>
        <n x="11" s="1"/>
        <n x="12"/>
        <n x="34"/>
        <n x="39"/>
        <n x="19"/>
      </t>
    </mdx>
    <mdx n="0" f="v">
      <t c="8" fi="0">
        <n x="9" s="1"/>
        <n x="2" s="1"/>
        <n x="3" s="1"/>
        <n x="11" s="1"/>
        <n x="12"/>
        <n x="34"/>
        <n x="39"/>
        <n x="20"/>
      </t>
    </mdx>
    <mdx n="0" f="v">
      <t c="8" fi="0">
        <n x="9" s="1"/>
        <n x="2" s="1"/>
        <n x="3" s="1"/>
        <n x="11" s="1"/>
        <n x="12"/>
        <n x="34"/>
        <n x="39"/>
        <n x="21"/>
      </t>
    </mdx>
    <mdx n="0" f="v">
      <t c="8" fi="0">
        <n x="9" s="1"/>
        <n x="2" s="1"/>
        <n x="3" s="1"/>
        <n x="11" s="1"/>
        <n x="12"/>
        <n x="34"/>
        <n x="39"/>
        <n x="22"/>
      </t>
    </mdx>
    <mdx n="0" f="v">
      <t c="8" fi="0">
        <n x="9" s="1"/>
        <n x="2" s="1"/>
        <n x="3" s="1"/>
        <n x="11" s="1"/>
        <n x="12"/>
        <n x="34"/>
        <n x="39"/>
        <n x="23"/>
      </t>
    </mdx>
    <mdx n="0" f="m">
      <t c="2">
        <n x="34"/>
        <n x="40"/>
      </t>
    </mdx>
    <mdx n="0" f="v">
      <t c="8" fi="0">
        <n x="9" s="1"/>
        <n x="2" s="1"/>
        <n x="3" s="1"/>
        <n x="11" s="1"/>
        <n x="12"/>
        <n x="34"/>
        <n x="40"/>
        <n x="13"/>
      </t>
    </mdx>
    <mdx n="0" f="v">
      <t c="8" fi="0">
        <n x="9" s="1"/>
        <n x="2" s="1"/>
        <n x="3" s="1"/>
        <n x="11" s="1"/>
        <n x="12"/>
        <n x="34"/>
        <n x="40"/>
        <n x="14"/>
      </t>
    </mdx>
    <mdx n="0" f="v">
      <t c="8" fi="0">
        <n x="9" s="1"/>
        <n x="2" s="1"/>
        <n x="3" s="1"/>
        <n x="11" s="1"/>
        <n x="12"/>
        <n x="34"/>
        <n x="40"/>
        <n x="15"/>
      </t>
    </mdx>
    <mdx n="0" f="v">
      <t c="8" fi="0">
        <n x="9" s="1"/>
        <n x="2" s="1"/>
        <n x="3" s="1"/>
        <n x="11" s="1"/>
        <n x="12"/>
        <n x="34"/>
        <n x="40"/>
        <n x="16"/>
      </t>
    </mdx>
    <mdx n="0" f="v">
      <t c="8" fi="0">
        <n x="9" s="1"/>
        <n x="2" s="1"/>
        <n x="3" s="1"/>
        <n x="11" s="1"/>
        <n x="12"/>
        <n x="34"/>
        <n x="40"/>
        <n x="17"/>
      </t>
    </mdx>
    <mdx n="0" f="v">
      <t c="8" fi="0">
        <n x="9" s="1"/>
        <n x="2" s="1"/>
        <n x="3" s="1"/>
        <n x="11" s="1"/>
        <n x="12"/>
        <n x="34"/>
        <n x="40"/>
        <n x="18"/>
      </t>
    </mdx>
    <mdx n="0" f="v">
      <t c="8" fi="0">
        <n x="9" s="1"/>
        <n x="2" s="1"/>
        <n x="3" s="1"/>
        <n x="11" s="1"/>
        <n x="12"/>
        <n x="34"/>
        <n x="40"/>
        <n x="19"/>
      </t>
    </mdx>
    <mdx n="0" f="v">
      <t c="8" fi="0">
        <n x="9" s="1"/>
        <n x="2" s="1"/>
        <n x="3" s="1"/>
        <n x="11" s="1"/>
        <n x="12"/>
        <n x="34"/>
        <n x="40"/>
        <n x="20"/>
      </t>
    </mdx>
    <mdx n="0" f="v">
      <t c="8" fi="0">
        <n x="9" s="1"/>
        <n x="2" s="1"/>
        <n x="3" s="1"/>
        <n x="11" s="1"/>
        <n x="12"/>
        <n x="34"/>
        <n x="40"/>
        <n x="21"/>
      </t>
    </mdx>
    <mdx n="0" f="v">
      <t c="8" fi="0">
        <n x="9" s="1"/>
        <n x="2" s="1"/>
        <n x="3" s="1"/>
        <n x="11" s="1"/>
        <n x="12"/>
        <n x="34"/>
        <n x="40"/>
        <n x="22"/>
      </t>
    </mdx>
    <mdx n="0" f="v">
      <t c="8" fi="0">
        <n x="9" s="1"/>
        <n x="2" s="1"/>
        <n x="3" s="1"/>
        <n x="11" s="1"/>
        <n x="12"/>
        <n x="34"/>
        <n x="40"/>
        <n x="23"/>
      </t>
    </mdx>
    <mdx n="0" f="m">
      <t c="2">
        <n x="34"/>
        <n x="41"/>
      </t>
    </mdx>
    <mdx n="0" f="v">
      <t c="8" fi="0">
        <n x="9" s="1"/>
        <n x="2" s="1"/>
        <n x="3" s="1"/>
        <n x="11" s="1"/>
        <n x="12"/>
        <n x="34"/>
        <n x="41"/>
        <n x="13"/>
      </t>
    </mdx>
    <mdx n="0" f="v">
      <t c="8" fi="0">
        <n x="9" s="1"/>
        <n x="2" s="1"/>
        <n x="3" s="1"/>
        <n x="11" s="1"/>
        <n x="12"/>
        <n x="34"/>
        <n x="41"/>
        <n x="14"/>
      </t>
    </mdx>
    <mdx n="0" f="v">
      <t c="8" fi="0">
        <n x="9" s="1"/>
        <n x="2" s="1"/>
        <n x="3" s="1"/>
        <n x="11" s="1"/>
        <n x="12"/>
        <n x="34"/>
        <n x="41"/>
        <n x="15"/>
      </t>
    </mdx>
    <mdx n="0" f="v">
      <t c="8" fi="0">
        <n x="9" s="1"/>
        <n x="2" s="1"/>
        <n x="3" s="1"/>
        <n x="11" s="1"/>
        <n x="12"/>
        <n x="34"/>
        <n x="41"/>
        <n x="16"/>
      </t>
    </mdx>
    <mdx n="0" f="v">
      <t c="8" fi="0">
        <n x="9" s="1"/>
        <n x="2" s="1"/>
        <n x="3" s="1"/>
        <n x="11" s="1"/>
        <n x="12"/>
        <n x="34"/>
        <n x="41"/>
        <n x="17"/>
      </t>
    </mdx>
    <mdx n="0" f="v">
      <t c="8" fi="0">
        <n x="9" s="1"/>
        <n x="2" s="1"/>
        <n x="3" s="1"/>
        <n x="11" s="1"/>
        <n x="12"/>
        <n x="34"/>
        <n x="41"/>
        <n x="18"/>
      </t>
    </mdx>
    <mdx n="0" f="v">
      <t c="8" fi="0">
        <n x="9" s="1"/>
        <n x="2" s="1"/>
        <n x="3" s="1"/>
        <n x="11" s="1"/>
        <n x="12"/>
        <n x="34"/>
        <n x="41"/>
        <n x="19"/>
      </t>
    </mdx>
    <mdx n="0" f="v">
      <t c="8" fi="0">
        <n x="9" s="1"/>
        <n x="2" s="1"/>
        <n x="3" s="1"/>
        <n x="11" s="1"/>
        <n x="12"/>
        <n x="34"/>
        <n x="41"/>
        <n x="20"/>
      </t>
    </mdx>
    <mdx n="0" f="v">
      <t c="8" fi="0">
        <n x="9" s="1"/>
        <n x="2" s="1"/>
        <n x="3" s="1"/>
        <n x="11" s="1"/>
        <n x="12"/>
        <n x="34"/>
        <n x="41"/>
        <n x="21"/>
      </t>
    </mdx>
    <mdx n="0" f="v">
      <t c="8" fi="0">
        <n x="9" s="1"/>
        <n x="2" s="1"/>
        <n x="3" s="1"/>
        <n x="11" s="1"/>
        <n x="12"/>
        <n x="34"/>
        <n x="41"/>
        <n x="22"/>
      </t>
    </mdx>
    <mdx n="0" f="v">
      <t c="8" fi="0">
        <n x="9" s="1"/>
        <n x="2" s="1"/>
        <n x="3" s="1"/>
        <n x="11" s="1"/>
        <n x="12"/>
        <n x="34"/>
        <n x="41"/>
        <n x="23"/>
      </t>
    </mdx>
    <mdx n="0" f="m">
      <t c="2">
        <n x="34"/>
        <n x="42"/>
      </t>
    </mdx>
    <mdx n="0" f="v">
      <t c="8" fi="0">
        <n x="9" s="1"/>
        <n x="2" s="1"/>
        <n x="3" s="1"/>
        <n x="11" s="1"/>
        <n x="12"/>
        <n x="34"/>
        <n x="42"/>
        <n x="13"/>
      </t>
    </mdx>
    <mdx n="0" f="v">
      <t c="8" fi="0">
        <n x="9" s="1"/>
        <n x="2" s="1"/>
        <n x="3" s="1"/>
        <n x="11" s="1"/>
        <n x="12"/>
        <n x="34"/>
        <n x="42"/>
        <n x="14"/>
      </t>
    </mdx>
    <mdx n="0" f="v">
      <t c="8" fi="0">
        <n x="9" s="1"/>
        <n x="2" s="1"/>
        <n x="3" s="1"/>
        <n x="11" s="1"/>
        <n x="12"/>
        <n x="34"/>
        <n x="42"/>
        <n x="15"/>
      </t>
    </mdx>
    <mdx n="0" f="v">
      <t c="8" fi="0">
        <n x="9" s="1"/>
        <n x="2" s="1"/>
        <n x="3" s="1"/>
        <n x="11" s="1"/>
        <n x="12"/>
        <n x="34"/>
        <n x="42"/>
        <n x="16"/>
      </t>
    </mdx>
    <mdx n="0" f="v">
      <t c="8" fi="0">
        <n x="9" s="1"/>
        <n x="2" s="1"/>
        <n x="3" s="1"/>
        <n x="11" s="1"/>
        <n x="12"/>
        <n x="34"/>
        <n x="42"/>
        <n x="17"/>
      </t>
    </mdx>
    <mdx n="0" f="v">
      <t c="8" fi="0">
        <n x="9" s="1"/>
        <n x="2" s="1"/>
        <n x="3" s="1"/>
        <n x="11" s="1"/>
        <n x="12"/>
        <n x="34"/>
        <n x="42"/>
        <n x="18"/>
      </t>
    </mdx>
    <mdx n="0" f="v">
      <t c="8" fi="0">
        <n x="9" s="1"/>
        <n x="2" s="1"/>
        <n x="3" s="1"/>
        <n x="11" s="1"/>
        <n x="12"/>
        <n x="34"/>
        <n x="42"/>
        <n x="19"/>
      </t>
    </mdx>
    <mdx n="0" f="v">
      <t c="8" fi="0">
        <n x="9" s="1"/>
        <n x="2" s="1"/>
        <n x="3" s="1"/>
        <n x="11" s="1"/>
        <n x="12"/>
        <n x="34"/>
        <n x="42"/>
        <n x="20"/>
      </t>
    </mdx>
    <mdx n="0" f="v">
      <t c="8" fi="0">
        <n x="9" s="1"/>
        <n x="2" s="1"/>
        <n x="3" s="1"/>
        <n x="11" s="1"/>
        <n x="12"/>
        <n x="34"/>
        <n x="42"/>
        <n x="21"/>
      </t>
    </mdx>
    <mdx n="0" f="v">
      <t c="8" fi="0">
        <n x="9" s="1"/>
        <n x="2" s="1"/>
        <n x="3" s="1"/>
        <n x="11" s="1"/>
        <n x="12"/>
        <n x="34"/>
        <n x="42"/>
        <n x="22"/>
      </t>
    </mdx>
    <mdx n="0" f="v">
      <t c="8" fi="0">
        <n x="9" s="1"/>
        <n x="2" s="1"/>
        <n x="3" s="1"/>
        <n x="11" s="1"/>
        <n x="12"/>
        <n x="34"/>
        <n x="42"/>
        <n x="23"/>
      </t>
    </mdx>
    <mdx n="0" f="m">
      <t c="2">
        <n x="34"/>
        <n x="43"/>
      </t>
    </mdx>
    <mdx n="0" f="v">
      <t c="8" fi="0">
        <n x="9" s="1"/>
        <n x="2" s="1"/>
        <n x="3" s="1"/>
        <n x="11" s="1"/>
        <n x="12"/>
        <n x="34"/>
        <n x="43"/>
        <n x="13"/>
      </t>
    </mdx>
    <mdx n="0" f="v">
      <t c="8" fi="0">
        <n x="9" s="1"/>
        <n x="2" s="1"/>
        <n x="3" s="1"/>
        <n x="11" s="1"/>
        <n x="12"/>
        <n x="34"/>
        <n x="43"/>
        <n x="14"/>
      </t>
    </mdx>
    <mdx n="0" f="v">
      <t c="8" fi="0">
        <n x="9" s="1"/>
        <n x="2" s="1"/>
        <n x="3" s="1"/>
        <n x="11" s="1"/>
        <n x="12"/>
        <n x="34"/>
        <n x="43"/>
        <n x="15"/>
      </t>
    </mdx>
    <mdx n="0" f="v">
      <t c="8" fi="0">
        <n x="9" s="1"/>
        <n x="2" s="1"/>
        <n x="3" s="1"/>
        <n x="11" s="1"/>
        <n x="12"/>
        <n x="34"/>
        <n x="43"/>
        <n x="16"/>
      </t>
    </mdx>
    <mdx n="0" f="v">
      <t c="8" fi="0">
        <n x="9" s="1"/>
        <n x="2" s="1"/>
        <n x="3" s="1"/>
        <n x="11" s="1"/>
        <n x="12"/>
        <n x="34"/>
        <n x="43"/>
        <n x="17"/>
      </t>
    </mdx>
    <mdx n="0" f="v">
      <t c="8" fi="0">
        <n x="9" s="1"/>
        <n x="2" s="1"/>
        <n x="3" s="1"/>
        <n x="11" s="1"/>
        <n x="12"/>
        <n x="34"/>
        <n x="43"/>
        <n x="18"/>
      </t>
    </mdx>
    <mdx n="0" f="v">
      <t c="8" fi="0">
        <n x="9" s="1"/>
        <n x="2" s="1"/>
        <n x="3" s="1"/>
        <n x="11" s="1"/>
        <n x="12"/>
        <n x="34"/>
        <n x="43"/>
        <n x="19"/>
      </t>
    </mdx>
    <mdx n="0" f="v">
      <t c="8" fi="0">
        <n x="9" s="1"/>
        <n x="2" s="1"/>
        <n x="3" s="1"/>
        <n x="11" s="1"/>
        <n x="12"/>
        <n x="34"/>
        <n x="43"/>
        <n x="20"/>
      </t>
    </mdx>
    <mdx n="0" f="v">
      <t c="8" fi="0">
        <n x="9" s="1"/>
        <n x="2" s="1"/>
        <n x="3" s="1"/>
        <n x="11" s="1"/>
        <n x="12"/>
        <n x="34"/>
        <n x="43"/>
        <n x="21"/>
      </t>
    </mdx>
    <mdx n="0" f="v">
      <t c="8" fi="0">
        <n x="9" s="1"/>
        <n x="2" s="1"/>
        <n x="3" s="1"/>
        <n x="11" s="1"/>
        <n x="12"/>
        <n x="34"/>
        <n x="43"/>
        <n x="22"/>
      </t>
    </mdx>
    <mdx n="0" f="v">
      <t c="8" fi="0">
        <n x="9" s="1"/>
        <n x="2" s="1"/>
        <n x="3" s="1"/>
        <n x="11" s="1"/>
        <n x="12"/>
        <n x="34"/>
        <n x="43"/>
        <n x="23"/>
      </t>
    </mdx>
    <mdx n="0" f="m">
      <t c="2">
        <n x="34"/>
        <n x="44"/>
      </t>
    </mdx>
    <mdx n="0" f="v">
      <t c="8" fi="0">
        <n x="9" s="1"/>
        <n x="2" s="1"/>
        <n x="3" s="1"/>
        <n x="11" s="1"/>
        <n x="12"/>
        <n x="34"/>
        <n x="44"/>
        <n x="13"/>
      </t>
    </mdx>
    <mdx n="0" f="v">
      <t c="8" fi="0">
        <n x="9" s="1"/>
        <n x="2" s="1"/>
        <n x="3" s="1"/>
        <n x="11" s="1"/>
        <n x="12"/>
        <n x="34"/>
        <n x="44"/>
        <n x="14"/>
      </t>
    </mdx>
    <mdx n="0" f="v">
      <t c="8" fi="0">
        <n x="9" s="1"/>
        <n x="2" s="1"/>
        <n x="3" s="1"/>
        <n x="11" s="1"/>
        <n x="12"/>
        <n x="34"/>
        <n x="44"/>
        <n x="15"/>
      </t>
    </mdx>
    <mdx n="0" f="v">
      <t c="8" fi="0">
        <n x="9" s="1"/>
        <n x="2" s="1"/>
        <n x="3" s="1"/>
        <n x="11" s="1"/>
        <n x="12"/>
        <n x="34"/>
        <n x="44"/>
        <n x="16"/>
      </t>
    </mdx>
    <mdx n="0" f="v">
      <t c="8" fi="0">
        <n x="9" s="1"/>
        <n x="2" s="1"/>
        <n x="3" s="1"/>
        <n x="11" s="1"/>
        <n x="12"/>
        <n x="34"/>
        <n x="44"/>
        <n x="17"/>
      </t>
    </mdx>
    <mdx n="0" f="v">
      <t c="8" fi="0">
        <n x="9" s="1"/>
        <n x="2" s="1"/>
        <n x="3" s="1"/>
        <n x="11" s="1"/>
        <n x="12"/>
        <n x="34"/>
        <n x="44"/>
        <n x="18"/>
      </t>
    </mdx>
    <mdx n="0" f="v">
      <t c="8" fi="0">
        <n x="9" s="1"/>
        <n x="2" s="1"/>
        <n x="3" s="1"/>
        <n x="11" s="1"/>
        <n x="12"/>
        <n x="34"/>
        <n x="44"/>
        <n x="19"/>
      </t>
    </mdx>
    <mdx n="0" f="v">
      <t c="8" fi="0">
        <n x="9" s="1"/>
        <n x="2" s="1"/>
        <n x="3" s="1"/>
        <n x="11" s="1"/>
        <n x="12"/>
        <n x="34"/>
        <n x="44"/>
        <n x="20"/>
      </t>
    </mdx>
    <mdx n="0" f="v">
      <t c="8" fi="0">
        <n x="9" s="1"/>
        <n x="2" s="1"/>
        <n x="3" s="1"/>
        <n x="11" s="1"/>
        <n x="12"/>
        <n x="34"/>
        <n x="44"/>
        <n x="21"/>
      </t>
    </mdx>
    <mdx n="0" f="v">
      <t c="8" fi="0">
        <n x="9" s="1"/>
        <n x="2" s="1"/>
        <n x="3" s="1"/>
        <n x="11" s="1"/>
        <n x="12"/>
        <n x="34"/>
        <n x="44"/>
        <n x="22"/>
      </t>
    </mdx>
    <mdx n="0" f="v">
      <t c="8" fi="0">
        <n x="9" s="1"/>
        <n x="2" s="1"/>
        <n x="3" s="1"/>
        <n x="11" s="1"/>
        <n x="12"/>
        <n x="34"/>
        <n x="44"/>
        <n x="23"/>
      </t>
    </mdx>
    <mdx n="0" f="m">
      <t c="2">
        <n x="34"/>
        <n x="45"/>
      </t>
    </mdx>
    <mdx n="0" f="v">
      <t c="8" fi="0">
        <n x="9" s="1"/>
        <n x="2" s="1"/>
        <n x="3" s="1"/>
        <n x="11" s="1"/>
        <n x="12"/>
        <n x="34"/>
        <n x="45"/>
        <n x="13"/>
      </t>
    </mdx>
    <mdx n="0" f="v">
      <t c="8" fi="0">
        <n x="9" s="1"/>
        <n x="2" s="1"/>
        <n x="3" s="1"/>
        <n x="11" s="1"/>
        <n x="12"/>
        <n x="34"/>
        <n x="45"/>
        <n x="14"/>
      </t>
    </mdx>
    <mdx n="0" f="v">
      <t c="8" fi="0">
        <n x="9" s="1"/>
        <n x="2" s="1"/>
        <n x="3" s="1"/>
        <n x="11" s="1"/>
        <n x="12"/>
        <n x="34"/>
        <n x="45"/>
        <n x="15"/>
      </t>
    </mdx>
    <mdx n="0" f="v">
      <t c="8" fi="0">
        <n x="9" s="1"/>
        <n x="2" s="1"/>
        <n x="3" s="1"/>
        <n x="11" s="1"/>
        <n x="12"/>
        <n x="34"/>
        <n x="45"/>
        <n x="16"/>
      </t>
    </mdx>
    <mdx n="0" f="v">
      <t c="8" fi="0">
        <n x="9" s="1"/>
        <n x="2" s="1"/>
        <n x="3" s="1"/>
        <n x="11" s="1"/>
        <n x="12"/>
        <n x="34"/>
        <n x="45"/>
        <n x="17"/>
      </t>
    </mdx>
    <mdx n="0" f="v">
      <t c="8" fi="0">
        <n x="9" s="1"/>
        <n x="2" s="1"/>
        <n x="3" s="1"/>
        <n x="11" s="1"/>
        <n x="12"/>
        <n x="34"/>
        <n x="45"/>
        <n x="18"/>
      </t>
    </mdx>
    <mdx n="0" f="v">
      <t c="8" fi="0">
        <n x="9" s="1"/>
        <n x="2" s="1"/>
        <n x="3" s="1"/>
        <n x="11" s="1"/>
        <n x="12"/>
        <n x="34"/>
        <n x="45"/>
        <n x="19"/>
      </t>
    </mdx>
    <mdx n="0" f="v">
      <t c="8" fi="0">
        <n x="9" s="1"/>
        <n x="2" s="1"/>
        <n x="3" s="1"/>
        <n x="11" s="1"/>
        <n x="12"/>
        <n x="34"/>
        <n x="45"/>
        <n x="20"/>
      </t>
    </mdx>
    <mdx n="0" f="v">
      <t c="8" fi="0">
        <n x="9" s="1"/>
        <n x="2" s="1"/>
        <n x="3" s="1"/>
        <n x="11" s="1"/>
        <n x="12"/>
        <n x="34"/>
        <n x="45"/>
        <n x="21"/>
      </t>
    </mdx>
    <mdx n="0" f="v">
      <t c="8" fi="0">
        <n x="9" s="1"/>
        <n x="2" s="1"/>
        <n x="3" s="1"/>
        <n x="11" s="1"/>
        <n x="12"/>
        <n x="34"/>
        <n x="45"/>
        <n x="22"/>
      </t>
    </mdx>
    <mdx n="0" f="v">
      <t c="8" fi="0">
        <n x="9" s="1"/>
        <n x="2" s="1"/>
        <n x="3" s="1"/>
        <n x="11" s="1"/>
        <n x="12"/>
        <n x="34"/>
        <n x="45"/>
        <n x="23"/>
      </t>
    </mdx>
    <mdx n="0" f="m">
      <t c="2">
        <n x="34"/>
        <n x="46"/>
      </t>
    </mdx>
    <mdx n="0" f="v">
      <t c="8" fi="0">
        <n x="9" s="1"/>
        <n x="2" s="1"/>
        <n x="3" s="1"/>
        <n x="11" s="1"/>
        <n x="12"/>
        <n x="34"/>
        <n x="46"/>
        <n x="13"/>
      </t>
    </mdx>
    <mdx n="0" f="v">
      <t c="8" fi="0">
        <n x="9" s="1"/>
        <n x="2" s="1"/>
        <n x="3" s="1"/>
        <n x="11" s="1"/>
        <n x="12"/>
        <n x="34"/>
        <n x="46"/>
        <n x="14"/>
      </t>
    </mdx>
    <mdx n="0" f="v">
      <t c="8" fi="0">
        <n x="9" s="1"/>
        <n x="2" s="1"/>
        <n x="3" s="1"/>
        <n x="11" s="1"/>
        <n x="12"/>
        <n x="34"/>
        <n x="46"/>
        <n x="15"/>
      </t>
    </mdx>
    <mdx n="0" f="v">
      <t c="8" fi="0">
        <n x="9" s="1"/>
        <n x="2" s="1"/>
        <n x="3" s="1"/>
        <n x="11" s="1"/>
        <n x="12"/>
        <n x="34"/>
        <n x="46"/>
        <n x="16"/>
      </t>
    </mdx>
    <mdx n="0" f="v">
      <t c="8" fi="0">
        <n x="9" s="1"/>
        <n x="2" s="1"/>
        <n x="3" s="1"/>
        <n x="11" s="1"/>
        <n x="12"/>
        <n x="34"/>
        <n x="46"/>
        <n x="17"/>
      </t>
    </mdx>
    <mdx n="0" f="v">
      <t c="8" fi="0">
        <n x="9" s="1"/>
        <n x="2" s="1"/>
        <n x="3" s="1"/>
        <n x="11" s="1"/>
        <n x="12"/>
        <n x="34"/>
        <n x="46"/>
        <n x="18"/>
      </t>
    </mdx>
    <mdx n="0" f="v">
      <t c="8" fi="0">
        <n x="9" s="1"/>
        <n x="2" s="1"/>
        <n x="3" s="1"/>
        <n x="11" s="1"/>
        <n x="12"/>
        <n x="34"/>
        <n x="46"/>
        <n x="19"/>
      </t>
    </mdx>
    <mdx n="0" f="v">
      <t c="8" fi="0">
        <n x="9" s="1"/>
        <n x="2" s="1"/>
        <n x="3" s="1"/>
        <n x="11" s="1"/>
        <n x="12"/>
        <n x="34"/>
        <n x="46"/>
        <n x="20"/>
      </t>
    </mdx>
    <mdx n="0" f="v">
      <t c="8" fi="0">
        <n x="9" s="1"/>
        <n x="2" s="1"/>
        <n x="3" s="1"/>
        <n x="11" s="1"/>
        <n x="12"/>
        <n x="34"/>
        <n x="46"/>
        <n x="21"/>
      </t>
    </mdx>
    <mdx n="0" f="v">
      <t c="8" fi="0">
        <n x="9" s="1"/>
        <n x="2" s="1"/>
        <n x="3" s="1"/>
        <n x="11" s="1"/>
        <n x="12"/>
        <n x="34"/>
        <n x="46"/>
        <n x="22"/>
      </t>
    </mdx>
    <mdx n="0" f="v">
      <t c="8" fi="0">
        <n x="9" s="1"/>
        <n x="2" s="1"/>
        <n x="3" s="1"/>
        <n x="11" s="1"/>
        <n x="12"/>
        <n x="34"/>
        <n x="46"/>
        <n x="23"/>
      </t>
    </mdx>
    <mdx n="0" f="s">
      <ms ns="47" c="0"/>
    </mdx>
  </mdxMetadata>
  <valueMetadata count="30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valueMetadata>
</metadata>
</file>

<file path=xl/sharedStrings.xml><?xml version="1.0" encoding="utf-8"?>
<sst xmlns="http://schemas.openxmlformats.org/spreadsheetml/2006/main" count="447" uniqueCount="134">
  <si>
    <t>Geopolitical Economy Research Group Data Project creative industries dataset</t>
  </si>
  <si>
    <t>http:/www.geopoliticaleconomy.org</t>
  </si>
  <si>
    <t>https://github.com/axfreeman/Canada-CI</t>
  </si>
  <si>
    <t>Creative Industry Employment and output</t>
  </si>
  <si>
    <t>Provisional estimates, unchecked against previous or raw data</t>
  </si>
  <si>
    <t xml:space="preserve"> Use subject to Creative Commons Attribution-NonCommercial-ShareAlike 4.0 International (CC-BY-NC-SA 4.0) </t>
  </si>
  <si>
    <t xml:space="preserve"> For full license see: https://creativecommons.org/licenses/by-nc-sa/4.0/legalcode </t>
  </si>
  <si>
    <t xml:space="preserve"> Below is a human-readable summary from: https://creativecommons.org/licenses/by-nc-sa/4.0/ </t>
  </si>
  <si>
    <t xml:space="preserve"> Attribution-NonCommercial-ShareAlike 4.0 International (CC-BY-NC-SA 4.0) </t>
  </si>
  <si>
    <t xml:space="preserve"> This is a human-readable summary of (and not a substitute for) the license</t>
  </si>
  <si>
    <t>This license does not override or replace any of the rights of the original providers of the data hosted on this site</t>
  </si>
  <si>
    <t xml:space="preserve"> </t>
  </si>
  <si>
    <t xml:space="preserve">You are free to: </t>
  </si>
  <si>
    <t xml:space="preserve"> Share -- copy and redistribute the material in any medium or format </t>
  </si>
  <si>
    <t xml:space="preserve"> Adapt -- remix, transform, and build upon the material </t>
  </si>
  <si>
    <t xml:space="preserve"> The licensor cannot revoke these freedoms as long as you follow the license terms</t>
  </si>
  <si>
    <t>Under the following terms</t>
  </si>
  <si>
    <t xml:space="preserve"> Attribution --  You must give appropriate credit, provide a link to the   license, and indicate if changes were made. You may do so   in any reasonable manner, but not in any way that   suggests the licensor endorses you or your use. </t>
  </si>
  <si>
    <t xml:space="preserve"> NonCommercial --  You may not use the material for commercial purposes. </t>
  </si>
  <si>
    <t xml:space="preserve"> ShareAlike --  If you remix, transform, or build upon the  material, you must distribute your contributions under the same license as the original.</t>
  </si>
  <si>
    <t xml:space="preserve"> No additional restrictions --  You may not apply legal terms or technological measures that  legally restrict others from doing anything the license permits. </t>
  </si>
  <si>
    <t>Notices</t>
  </si>
  <si>
    <t xml:space="preserve"> You do not have to comply with the license for elements of the   material in the public domain or where your use is permitted by an   applicable exception or limitation. No warranties are given. The   license may not give you all of the permissions necessary for   your intended use. For example, other rights such as publicity,   privacy, or moral rights may limit how you use the material. </t>
  </si>
  <si>
    <t>To comply with the attribution requirement in the license, whenever it is used the dataset must be cited as follows: Freeman, A. and Miles, G. Creative Industries Dataset Geopolitical Economy Research Group. (https://github.com/axfreeman/Canada-CI)</t>
  </si>
  <si>
    <t>Individual working papers drawing on this data, and individual datasets derived from a selection of data in the full set, should additionally be cited as specified in the relevant document or accompanying documentation</t>
  </si>
  <si>
    <t>This dataset provides estimates of the rates of growth of Canada's creative industries, in jobs and real (2012) GDP</t>
  </si>
  <si>
    <t>Employment estimates are taken from the monthly LFS figures released by Statscan</t>
  </si>
  <si>
    <t>There are some redactions and so care should be exercised</t>
  </si>
  <si>
    <t>Annual LFS figures, which are unredacted, are available only until 2016</t>
  </si>
  <si>
    <t>GDP estimates are taken from Statscan's Productivity and Hours series</t>
  </si>
  <si>
    <t>For comparison, some estimates of total GDP growth are given</t>
  </si>
  <si>
    <t>For comparison, some estimates of GDP and job growth in the two arts-related main industries are given</t>
  </si>
  <si>
    <t>For comparison, some estimates of GDP and job growth from the Cultural Statistics Indicators supplied by Statscan to the Province of Manitoba are given</t>
  </si>
  <si>
    <t>These are initial estimates, which should be validated against previous estimates (Freeman, Miles and Sparling 2019); this has not yet been done</t>
  </si>
  <si>
    <t>In our dataset, the Northern provinces (Nunavut, Yukon, Northwest territories, North) are amalgamated for continuity and statistical reliability</t>
  </si>
  <si>
    <t>Jobs</t>
  </si>
  <si>
    <t>Labour Force Excluding IT</t>
  </si>
  <si>
    <t>Labour Force With IT</t>
  </si>
  <si>
    <t>CSA sports and culture</t>
  </si>
  <si>
    <t>All Industries</t>
  </si>
  <si>
    <t>Output</t>
  </si>
  <si>
    <t>Real GDP No IT</t>
  </si>
  <si>
    <t>Real GDP With IT</t>
  </si>
  <si>
    <t>indicator</t>
  </si>
  <si>
    <t>Employed</t>
  </si>
  <si>
    <t>source</t>
  </si>
  <si>
    <t>Monthly LFS all Provinces</t>
  </si>
  <si>
    <t>Aggregation Level</t>
  </si>
  <si>
    <t>Four-digit</t>
  </si>
  <si>
    <t>Creative Sector</t>
  </si>
  <si>
    <t>(Multiple Items)</t>
  </si>
  <si>
    <t>Item</t>
  </si>
  <si>
    <t>Column Labels</t>
  </si>
  <si>
    <t>Row Labels</t>
  </si>
  <si>
    <t>2010</t>
  </si>
  <si>
    <t>2011</t>
  </si>
  <si>
    <t>2012</t>
  </si>
  <si>
    <t>2013</t>
  </si>
  <si>
    <t>2014</t>
  </si>
  <si>
    <t>2015</t>
  </si>
  <si>
    <t>2016</t>
  </si>
  <si>
    <t>2017</t>
  </si>
  <si>
    <t>2018</t>
  </si>
  <si>
    <t>2019</t>
  </si>
  <si>
    <t>2020</t>
  </si>
  <si>
    <t>Alberta</t>
  </si>
  <si>
    <t>British Columbia</t>
  </si>
  <si>
    <t>Manitoba</t>
  </si>
  <si>
    <t>New Brunswick</t>
  </si>
  <si>
    <t>Newfoundland and Labrador</t>
  </si>
  <si>
    <t>North (NorthWest, Northern, Nunavut and Yukon)</t>
  </si>
  <si>
    <t>Nova Scotia</t>
  </si>
  <si>
    <t>Ontario</t>
  </si>
  <si>
    <t>Prince Edward Island</t>
  </si>
  <si>
    <t>Quebec</t>
  </si>
  <si>
    <t>Saskatchewan</t>
  </si>
  <si>
    <t>(Averaged)</t>
  </si>
  <si>
    <t>2010-14</t>
  </si>
  <si>
    <t>2014-18</t>
  </si>
  <si>
    <t>Canada</t>
  </si>
  <si>
    <t>Real value added</t>
  </si>
  <si>
    <t>Productivity and Hours</t>
  </si>
  <si>
    <t>IOICC</t>
  </si>
  <si>
    <t>1997</t>
  </si>
  <si>
    <t>1998</t>
  </si>
  <si>
    <t>1999</t>
  </si>
  <si>
    <t>2000</t>
  </si>
  <si>
    <t>2001</t>
  </si>
  <si>
    <t>2002</t>
  </si>
  <si>
    <t>2003</t>
  </si>
  <si>
    <t>2004</t>
  </si>
  <si>
    <t>2005</t>
  </si>
  <si>
    <t>2006</t>
  </si>
  <si>
    <t>2007</t>
  </si>
  <si>
    <t>2008</t>
  </si>
  <si>
    <t>2009</t>
  </si>
  <si>
    <t>Average not needed - annual data</t>
  </si>
  <si>
    <t>Culture and sport indicators by domain and sub-domain, by province and territory, product perspective (x 1,000)</t>
  </si>
  <si>
    <t>Annual</t>
  </si>
  <si>
    <t>Table: 36-10-0452-01 (formerly CANSIM 387-0012)</t>
  </si>
  <si>
    <t>Geography: Canada, Province or territory</t>
  </si>
  <si>
    <t>Nunavut</t>
  </si>
  <si>
    <t>Yukon</t>
  </si>
  <si>
    <t>Northwest Territories</t>
  </si>
  <si>
    <t>Outside Canada 1</t>
  </si>
  <si>
    <t>2010-2018 annual average</t>
  </si>
  <si>
    <t>Domain</t>
  </si>
  <si>
    <t>Reference period</t>
  </si>
  <si>
    <t>GDP</t>
  </si>
  <si>
    <t>Dollars</t>
  </si>
  <si>
    <t>Culture total</t>
  </si>
  <si>
    <t>2014-18 Growth</t>
  </si>
  <si>
    <t>2010-2018 Growth</t>
  </si>
  <si>
    <t>2010-2014 Growth</t>
  </si>
  <si>
    <t>Footnotes:</t>
  </si>
  <si>
    <t>Canadian territorial enclaves abroad. These include embassies, consulates, military bases, scientific stations, information or immigration offices, aid agency offices, and central bank representative offices with diplomatic immunity.</t>
  </si>
  <si>
    <t>How to cite: Statistics Canada. Table 36-10-0452-01 Culture and sport indicators by domain and sub-domain, by province and territory, product perspective (x 1,000)</t>
  </si>
  <si>
    <t>https://www150.statcan.gc.ca/t1/tbl1/en/tv.action?pid=3610045201</t>
  </si>
  <si>
    <t>DOI: https://doi.org/10.25318/3610045201-eng</t>
  </si>
  <si>
    <t>2010-18 Growth</t>
  </si>
  <si>
    <t>Note: Sport is not included in this chart (though it is available on the same Stats Can table</t>
  </si>
  <si>
    <t>Culture and sport indicators by domain and sub-domain, by province and territory, product perspective</t>
  </si>
  <si>
    <t>2014-2018 Growth</t>
  </si>
  <si>
    <t>Symbol legend:</t>
  </si>
  <si>
    <t>How to cite: Statistics Canada. Table 36-10-0452-01 Culture and sport indicators by domain and sub-domain, by province and territory, product perspective</t>
  </si>
  <si>
    <t>Labour Force</t>
  </si>
  <si>
    <t>Main Industry</t>
  </si>
  <si>
    <t>Canada as sum of parts</t>
  </si>
  <si>
    <t>Estimate of redacted</t>
  </si>
  <si>
    <t>Province</t>
  </si>
  <si>
    <t>Declining because Wireless taking over</t>
  </si>
  <si>
    <t>'Art'-related</t>
  </si>
  <si>
    <t>Total number of jobs</t>
  </si>
  <si>
    <t>(Puzzling: one would expect more jobs than employees)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</si>
</sst>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0%"/>
  </numFmts>
  <fonts count="5"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4"/>
      <color theme="1"/>
      <name val="Calibri"/>
      <family val="2"/>
      <scheme val="minor"/>
    </font>
  </fonts>
  <fills count="9">
    <fill>
      <patternFill patternType="none"/>
    </fill>
    <fill>
      <patternFill patternType="gray125"/>
    </fill>
    <fill>
      <patternFill patternType="solid">
        <fgColor theme="4"/>
        <bgColor indexed="64"/>
      </patternFill>
    </fill>
    <fill>
      <patternFill patternType="solid">
        <fgColor theme="0"/>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FF0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cellStyleXfs>
  <cellXfs count="50">
    <xf numFmtId="0" fontId="0" fillId="0" borderId="0" xfId="0"/>
    <xf numFmtId="0" fontId="4" fillId="2" borderId="0" xfId="0" applyFont="1" applyFill="1" applyAlignment="1">
      <alignment horizontal="center"/>
    </xf>
    <xf numFmtId="0" fontId="3" fillId="3" borderId="0" xfId="3" applyFill="1" applyAlignment="1">
      <alignment horizontal="center"/>
    </xf>
    <xf numFmtId="0" fontId="4" fillId="4" borderId="0" xfId="0" applyFont="1" applyFill="1" applyAlignment="1">
      <alignment horizontal="center"/>
    </xf>
    <xf numFmtId="0" fontId="4" fillId="4" borderId="0" xfId="0" applyFont="1" applyFill="1" applyAlignment="1">
      <alignment horizontal="center" wrapText="1"/>
    </xf>
    <xf numFmtId="0" fontId="0" fillId="5" borderId="0" xfId="0" applyFill="1" applyAlignment="1">
      <alignment horizontal="center"/>
    </xf>
    <xf numFmtId="0" fontId="2" fillId="5" borderId="0" xfId="0" applyFont="1" applyFill="1" applyAlignment="1">
      <alignment horizontal="center"/>
    </xf>
    <xf numFmtId="0" fontId="0" fillId="5" borderId="0" xfId="0" applyFill="1"/>
    <xf numFmtId="0" fontId="0" fillId="5" borderId="0" xfId="0" applyFill="1" applyAlignment="1">
      <alignment horizontal="center" wrapText="1"/>
    </xf>
    <xf numFmtId="0" fontId="2" fillId="5" borderId="0" xfId="0" applyFont="1" applyFill="1" applyAlignment="1">
      <alignment horizontal="center" wrapText="1"/>
    </xf>
    <xf numFmtId="0" fontId="2" fillId="0" borderId="0" xfId="0" applyFont="1"/>
    <xf numFmtId="0" fontId="2" fillId="0" borderId="0" xfId="0" applyFont="1" applyAlignment="1">
      <alignment horizontal="center"/>
    </xf>
    <xf numFmtId="0" fontId="0" fillId="0" borderId="0" xfId="0" applyAlignment="1">
      <alignment horizontal="center"/>
    </xf>
    <xf numFmtId="10" fontId="0" fillId="0" borderId="0" xfId="2" applyNumberFormat="1" applyFont="1"/>
    <xf numFmtId="10" fontId="0" fillId="0" borderId="0" xfId="0" applyNumberFormat="1"/>
    <xf numFmtId="0" fontId="0" fillId="0" borderId="0" xfId="0" applyAlignment="1">
      <alignment horizontal="left"/>
    </xf>
    <xf numFmtId="3" fontId="0" fillId="0" borderId="0" xfId="0" applyNumberFormat="1"/>
    <xf numFmtId="164" fontId="0" fillId="0" borderId="0" xfId="1" applyNumberFormat="1" applyFont="1"/>
    <xf numFmtId="165" fontId="0" fillId="0" borderId="0" xfId="2" applyNumberFormat="1" applyFont="1"/>
    <xf numFmtId="164" fontId="0" fillId="0" borderId="0" xfId="0" applyNumberFormat="1"/>
    <xf numFmtId="0" fontId="0" fillId="0" borderId="0" xfId="0" applyAlignment="1">
      <alignment wrapText="1"/>
    </xf>
    <xf numFmtId="0" fontId="0" fillId="6" borderId="0" xfId="0" applyFill="1" applyAlignment="1">
      <alignment wrapText="1"/>
    </xf>
    <xf numFmtId="0" fontId="0" fillId="6" borderId="0" xfId="0" applyFill="1"/>
    <xf numFmtId="3" fontId="0" fillId="6" borderId="0" xfId="0" applyNumberFormat="1" applyFill="1"/>
    <xf numFmtId="0" fontId="0" fillId="0" borderId="1" xfId="0" applyBorder="1"/>
    <xf numFmtId="3" fontId="0" fillId="6" borderId="2" xfId="0" applyNumberFormat="1" applyFill="1" applyBorder="1"/>
    <xf numFmtId="3" fontId="0" fillId="0" borderId="2" xfId="0" applyNumberFormat="1" applyBorder="1"/>
    <xf numFmtId="3" fontId="0" fillId="0" borderId="3" xfId="0" applyNumberFormat="1" applyBorder="1"/>
    <xf numFmtId="0" fontId="0" fillId="0" borderId="4" xfId="0" applyBorder="1"/>
    <xf numFmtId="3" fontId="0" fillId="0" borderId="5" xfId="0" applyNumberFormat="1" applyBorder="1"/>
    <xf numFmtId="0" fontId="0" fillId="0" borderId="6" xfId="0" applyBorder="1"/>
    <xf numFmtId="3" fontId="0" fillId="6" borderId="7" xfId="0" applyNumberFormat="1" applyFill="1" applyBorder="1"/>
    <xf numFmtId="3" fontId="0" fillId="0" borderId="7" xfId="0" applyNumberFormat="1" applyBorder="1"/>
    <xf numFmtId="3" fontId="0" fillId="0" borderId="8" xfId="0" applyNumberFormat="1" applyBorder="1"/>
    <xf numFmtId="9" fontId="0" fillId="6" borderId="0" xfId="2" applyFont="1" applyFill="1"/>
    <xf numFmtId="9" fontId="0" fillId="0" borderId="0" xfId="2" applyFont="1"/>
    <xf numFmtId="0" fontId="0" fillId="0" borderId="2" xfId="0" applyBorder="1"/>
    <xf numFmtId="0" fontId="0" fillId="0" borderId="3" xfId="0" applyBorder="1"/>
    <xf numFmtId="0" fontId="0" fillId="0" borderId="5" xfId="0" applyBorder="1"/>
    <xf numFmtId="0" fontId="0" fillId="0" borderId="7" xfId="0" applyBorder="1"/>
    <xf numFmtId="0" fontId="0" fillId="0" borderId="8" xfId="0" applyBorder="1"/>
    <xf numFmtId="9" fontId="0" fillId="6" borderId="0" xfId="2" applyFont="1" applyFill="1" applyBorder="1"/>
    <xf numFmtId="9" fontId="0" fillId="0" borderId="0" xfId="2" applyFont="1" applyBorder="1"/>
    <xf numFmtId="0" fontId="0" fillId="7" borderId="0" xfId="0" applyFill="1"/>
    <xf numFmtId="0" fontId="0" fillId="0" borderId="0" xfId="0" applyAlignment="1">
      <alignment horizontal="left" indent="1"/>
    </xf>
    <xf numFmtId="0" fontId="0" fillId="8" borderId="0" xfId="0" applyFill="1" applyAlignment="1">
      <alignment horizontal="left" indent="1"/>
    </xf>
    <xf numFmtId="0" fontId="0" fillId="7" borderId="0" xfId="0" applyFill="1" applyAlignment="1">
      <alignment horizontal="left" indent="1"/>
    </xf>
    <xf numFmtId="0" fontId="0" fillId="0" borderId="0" xfId="0" quotePrefix="1"/>
    <xf numFmtId="0" fontId="2" fillId="0" borderId="0" xfId="0" applyFont="1" applyAlignment="1">
      <alignment horizontal="center" wrapText="1"/>
    </xf>
    <xf numFmtId="0" fontId="2" fillId="0" borderId="0" xfId="0" applyFont="1" applyAlignment="1">
      <alignment horizontal="center"/>
    </xf>
  </cellXfs>
  <cellStyles count="4">
    <cellStyle name="Comma" xfId="1" builtinId="3"/>
    <cellStyle name="Hyperlink" xfId="3"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olapFunctions">
    <main first="ThisWorkbookDataModel">
      <tp t="e">
        <v>#N/A</v>
        <stp>1</stp>
        <tr r="G18" s="13"/>
        <tr r="G19" s="13"/>
        <tr r="G12" s="13"/>
        <tr r="G15" s="13"/>
        <tr r="G27" s="13"/>
        <tr r="G29" s="13"/>
        <tr r="G31" s="13"/>
        <tr r="G10" s="13"/>
        <tr r="I21" s="13"/>
        <tr r="C21" s="13"/>
        <tr r="H30" s="13"/>
        <tr r="D30" s="13"/>
        <tr r="I30" s="13"/>
        <tr r="J30" s="13"/>
        <tr r="L24" s="13"/>
        <tr r="G24" s="13"/>
        <tr r="E14" s="13"/>
        <tr r="K14" s="13"/>
        <tr r="J14" s="13"/>
        <tr r="E22" s="13"/>
        <tr r="D22" s="13"/>
        <tr r="M15" s="13"/>
        <tr r="M12" s="13"/>
        <tr r="M14" s="13"/>
        <tr r="M24" s="13"/>
        <tr r="J28" s="13"/>
        <tr r="M11" s="13"/>
        <tr r="F15" s="13"/>
        <tr r="K18" s="13"/>
        <tr r="L19" s="13"/>
        <tr r="M30" s="13"/>
        <tr r="C9" s="13"/>
        <tr r="J19" s="13"/>
        <tr r="M26" s="13"/>
        <tr r="D11" s="13"/>
        <tr r="F18" s="13"/>
        <tr r="H27" s="13"/>
        <tr r="C25" s="13"/>
        <tr r="L22" s="13"/>
        <tr r="J15" s="13"/>
        <tr r="K13" s="13"/>
        <tr r="K23" s="13"/>
        <tr r="F27" s="13"/>
        <tr r="C31" s="13"/>
        <tr r="I10" s="13"/>
        <tr r="D14" s="13"/>
        <tr r="I17" s="13"/>
        <tr r="J18" s="13"/>
        <tr r="F25" s="13"/>
        <tr r="I31" s="13"/>
        <tr r="I14" s="13"/>
        <tr r="M16" s="13"/>
        <tr r="J23" s="13"/>
        <tr r="K22" s="13"/>
        <tr r="M17" s="13"/>
        <tr r="M28" s="13"/>
        <tr r="I15" s="13"/>
        <tr r="D10" s="13"/>
        <tr r="K26" s="13"/>
        <tr r="K27" s="13"/>
        <tr r="G14" s="13"/>
        <tr r="L17" s="13"/>
        <tr r="G22" s="13"/>
        <tr r="G28" s="13"/>
        <tr r="J29" s="13"/>
        <tr r="D9" s="13"/>
        <tr r="K19" s="13"/>
        <tr r="L30" s="13"/>
        <tr r="C16" s="13"/>
        <tr r="F29" s="13"/>
        <tr r="L27" s="13"/>
        <tr r="L16" s="13"/>
        <tr r="E12" s="13"/>
        <tr r="L15" s="13"/>
        <tr r="F11" s="13"/>
        <tr r="F21" s="13"/>
        <tr r="D27" s="13"/>
        <tr r="G25" s="13"/>
        <tr r="E19" s="13"/>
        <tr r="E13" s="13"/>
        <tr r="J16" s="13"/>
        <tr r="E21" s="13"/>
        <tr r="J24" s="13"/>
        <tr r="C27" s="13"/>
        <tr r="F28" s="13"/>
        <tr r="J31" s="13"/>
        <tr r="I18" s="13"/>
        <tr r="H29" s="13"/>
        <tr r="J26" s="13"/>
        <tr r="M13" s="13"/>
        <tr r="H20" s="13"/>
        <tr r="F26" s="13"/>
        <tr r="F31" s="13"/>
        <tr r="K9" s="13"/>
        <tr r="C20" s="13"/>
        <tr r="H14" s="13"/>
        <tr r="I23" s="13"/>
        <tr r="J22" s="13"/>
        <tr r="C24" s="13"/>
        <tr r="M9" s="13"/>
        <tr r="C12" s="13"/>
        <tr r="H15" s="13"/>
        <tr r="M18" s="13"/>
        <tr r="H23" s="13"/>
        <tr r="M25" s="13"/>
        <tr r="L21" s="13"/>
        <tr r="G17" s="13"/>
        <tr r="D28" s="13"/>
        <tr r="G30" s="13"/>
        <tr r="K12" s="13"/>
        <tr r="L26" s="13"/>
        <tr r="L14" s="13"/>
        <tr r="D19" s="13"/>
        <tr r="D12" s="13"/>
        <tr r="L28" s="13"/>
        <tr r="H26" s="13"/>
        <tr r="H12" s="13"/>
        <tr r="C14" s="13"/>
        <tr r="L29" s="13"/>
        <tr r="H28" s="13"/>
        <tr r="H13" s="13"/>
        <tr r="M21" s="13"/>
        <tr r="E31" s="13"/>
        <tr r="K10" s="13"/>
        <tr r="F14" s="13"/>
        <tr r="K17" s="13"/>
        <tr r="F22" s="13"/>
        <tr r="I24" s="13"/>
        <tr r="L25" s="13"/>
        <tr r="J13" s="13"/>
        <tr r="E16" s="13"/>
        <tr r="J25" s="13"/>
        <tr r="C18" s="13"/>
        <tr r="G11" s="13"/>
        <tr r="H25" s="13"/>
        <tr r="G13" s="13"/>
        <tr r="F30" s="13"/>
        <tr r="J21" s="13"/>
        <tr r="F23" s="13"/>
        <tr r="K30" s="13"/>
        <tr r="H21" s="13"/>
        <tr r="C19" s="13"/>
        <tr r="J9" s="13"/>
        <tr r="D18" s="13"/>
        <tr r="M29" s="13"/>
        <tr r="F19" s="13"/>
        <tr r="F20" s="13"/>
        <tr r="G21" s="13"/>
        <tr r="F16" s="13"/>
        <tr r="D16" s="13"/>
        <tr r="L13" s="13"/>
        <tr r="D15" s="13"/>
        <tr r="L12" s="13"/>
        <tr r="E9" s="13"/>
        <tr r="I20" s="13"/>
        <tr r="C30" s="13"/>
        <tr r="I9" s="13"/>
        <tr r="D13" s="13"/>
        <tr r="I16" s="13"/>
        <tr r="D21" s="13"/>
        <tr r="G23" s="13"/>
        <tr r="H24" s="13"/>
        <tr r="E25" s="13"/>
        <tr r="C15" s="13"/>
        <tr r="F24" s="13"/>
        <tr r="M31" s="13"/>
        <tr r="C10" s="13"/>
        <tr r="D24" s="13"/>
        <tr r="I27" s="13"/>
        <tr r="D25" s="13"/>
        <tr r="K15" s="13"/>
        <tr r="G20" s="13"/>
        <tr r="D23" s="13"/>
        <tr r="H31" s="13"/>
        <tr r="H18" s="13"/>
        <tr r="I12" s="13"/>
        <tr r="G9" s="13"/>
        <tr r="G16" s="13"/>
        <tr r="H17" s="13"/>
        <tr r="F17" s="13"/>
        <tr r="E11" s="13"/>
        <tr r="L11" s="13"/>
        <tr r="K21" s="13"/>
        <tr r="I13" s="13"/>
        <tr r="E30" s="13"/>
        <tr r="D29" s="13"/>
        <tr r="C26" s="13"/>
        <tr r="K11" s="13"/>
        <tr r="M22" s="13"/>
        <tr r="I19" s="13"/>
        <tr r="D20" s="13"/>
        <tr r="E29" s="13"/>
        <tr r="F10" s="13"/>
        <tr r="G26" s="13"/>
        <tr r="J11" s="13"/>
        <tr r="K16" s="13"/>
        <tr r="L9" s="13"/>
        <tr r="J12" s="13"/>
        <tr r="H10" s="13"/>
        <tr r="E24" s="13"/>
        <tr r="I25" s="13"/>
        <tr r="G8" s="13"/>
        <tr r="L20" s="13"/>
        <tr r="C11" s="13"/>
        <tr r="B21" s="13"/>
        <tr r="M19" s="13"/>
        <tr r="H16" s="13"/>
        <tr r="C13" s="13"/>
        <tr r="H9" s="13"/>
        <tr r="B30" s="13"/>
        <tr r="E26" s="13"/>
        <tr r="C17" s="13"/>
        <tr r="M20" s="13"/>
        <tr r="M27" s="13"/>
        <tr r="K25" s="13"/>
        <tr r="B25" s="13"/>
        <tr r="H11" s="13"/>
        <tr r="C22" s="13"/>
        <tr r="K24" s="13"/>
        <tr r="B24" s="13"/>
        <tr r="B14" s="13"/>
        <tr r="F9" s="13"/>
        <tr r="H22" s="13"/>
        <tr r="K20" s="13"/>
        <tr r="C29" s="13"/>
        <tr r="E27" s="13"/>
        <tr r="K31" s="13"/>
        <tr r="M23" s="13"/>
        <tr r="I28" s="13"/>
        <tr r="L10" s="13"/>
        <tr r="F12" s="13"/>
        <tr r="I26" s="13"/>
        <tr r="F13" s="13"/>
        <tr r="B13" s="13"/>
        <tr r="I22" s="13"/>
        <tr r="I29" s="13"/>
        <tr r="C28" s="13"/>
        <tr r="E10" s="13"/>
        <tr r="J27" s="13"/>
        <tr r="M10" s="13"/>
        <tr r="J20" s="13"/>
        <tr r="B22" s="13"/>
        <tr r="I11" s="13"/>
        <tr r="J17" s="13"/>
        <tr r="J10" s="13"/>
        <tr r="D31" s="13"/>
        <tr r="E18" s="13"/>
        <tr r="E17" s="13"/>
        <tr r="E20" s="13"/>
        <tr r="B20" s="13"/>
        <tr r="L31" s="13"/>
        <tr r="E23" s="13"/>
        <tr r="C23" s="13"/>
        <tr r="E15" s="13"/>
        <tr r="C8" s="13"/>
        <tr r="E28" s="13"/>
        <tr r="D26" s="13"/>
        <tr r="D17" s="13"/>
        <tr r="H19" s="13"/>
        <tr r="L23" s="13"/>
        <tr r="M8" s="13"/>
        <tr r="L18" s="13"/>
        <tr r="B12" s="13"/>
        <tr r="E8" s="13"/>
        <tr r="K28" s="13"/>
        <tr r="L8" s="13"/>
        <tr r="K29" s="13"/>
        <tr r="B17" s="13"/>
        <tr r="B7" s="13"/>
        <tr r="I8" s="13"/>
        <tr r="B31" s="13"/>
        <tr r="K8" s="13"/>
        <tr r="F8" s="13"/>
        <tr r="B16" s="13"/>
        <tr r="B23" s="13"/>
        <tr r="B11" s="13"/>
        <tr r="B10" s="13"/>
        <tr r="B29" s="13"/>
        <tr r="B19" s="13"/>
        <tr r="J8" s="13"/>
        <tr r="B27" s="13"/>
        <tr r="B15" s="13"/>
        <tr r="B28" s="13"/>
        <tr r="B18" s="13"/>
        <tr r="B9" s="13"/>
        <tr r="B26" s="13"/>
        <tr r="H8" s="13"/>
        <tr r="D8" s="13"/>
      </tp>
    </main>
  </volType>
</volType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9" Type="http://schemas.openxmlformats.org/officeDocument/2006/relationships/customXml" Target="../customXml/item6.xml"/><Relationship Id="rId21" Type="http://schemas.openxmlformats.org/officeDocument/2006/relationships/pivotCacheDefinition" Target="pivotCache/pivotCacheDefinition4.xml"/><Relationship Id="rId34" Type="http://schemas.openxmlformats.org/officeDocument/2006/relationships/customXml" Target="../customXml/item1.xml"/><Relationship Id="rId42" Type="http://schemas.openxmlformats.org/officeDocument/2006/relationships/volatileDependencies" Target="volatileDependenci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pivotCacheDefinition" Target="pivotCache/pivotCacheDefinition3.xml"/><Relationship Id="rId29" Type="http://schemas.openxmlformats.org/officeDocument/2006/relationships/styles" Target="styles.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pivotCacheDefinition" Target="pivotCache/pivotCacheDefinition6.xml"/><Relationship Id="rId28" Type="http://schemas.openxmlformats.org/officeDocument/2006/relationships/connections" Target="connections.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pivotCacheDefinition" Target="pivotCache/pivotCacheDefinition8.xml"/><Relationship Id="rId33" Type="http://schemas.openxmlformats.org/officeDocument/2006/relationships/calcChain" Target="calcChain.xml"/><Relationship Id="rId38" Type="http://schemas.openxmlformats.org/officeDocument/2006/relationships/customXml" Target="../customXml/item5.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manitoba.sharepoint.com/Users/afree/source/repos/MACROHISTORY/REPORTS/International%20Inequality%20Dispersion%2015.03.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manitoba.sharepoint.com/Users/afree/Documents/Github/MacroEconomic%20History/DATA/VALIDATIONS/Theil/Theil%20Comparison%206%20December%20202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umanitoba.sharepoint.com/Users/afree/source/repos/MACROHISTORY/REPORTS/Working%20Paper%202%20(inequality)%20Complete%20with%20Offline%20Dataset,%20Charts,%20Tables,%20Indexed%20and%20Annotated%2017.04.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Geography"/>
      <sheetName val="Src UN Pop"/>
      <sheetName val="Src UN GDP"/>
      <sheetName val="Src MADDISON PPP"/>
      <sheetName val="Src PENN GDP"/>
      <sheetName val="SRC Quintiles"/>
      <sheetName val="Calc USD"/>
      <sheetName val="Dispersion PENN GDP-Cap"/>
      <sheetName val="Dispersion UN GD-Cap"/>
      <sheetName val="Table x top quartile"/>
      <sheetName val="Dispersion UN Ratios"/>
      <sheetName val="Dispersion Charts Calc"/>
      <sheetName val="Dispersion Weighted"/>
      <sheetName val="Table 1"/>
      <sheetName val="Dispersion PPP UN Geography"/>
      <sheetName val="Price Levels"/>
      <sheetName val="NORTH ADVANTAGE"/>
      <sheetName val="Price Levels Regressions"/>
      <sheetName val="CH REGRESS"/>
      <sheetName val="CH 1970"/>
      <sheetName val="CH1980"/>
      <sheetName val="CH 1990"/>
      <sheetName val="CH2000"/>
      <sheetName val="CH2010"/>
      <sheetName val="CH2016"/>
      <sheetName val="CHART SOUTH UNWEIGHTED IQ RANGE"/>
      <sheetName val="CHART PPP MAXMIN"/>
      <sheetName val="CHART SOUTH INTERQUARTILE"/>
      <sheetName val="CHART SOUTH MAXMIN QUARTILES"/>
      <sheetName val="CHART SOUTH QUART + MIN"/>
      <sheetName val="CHART NORTH QUART+MAXMIN"/>
      <sheetName val="CHART NORTH MAX-MIN"/>
      <sheetName val="CHART ALL MAX-MIN"/>
      <sheetName val="CHART NORTH INTERQUARTILE"/>
      <sheetName val="CHART MAXMIN SOUTH"/>
      <sheetName val="CH Q1-Q4 UN"/>
      <sheetName val="CH dispersion measures"/>
    </sheetNames>
    <sheetDataSet>
      <sheetData sheetId="0"/>
      <sheetData sheetId="1"/>
      <sheetData sheetId="2"/>
      <sheetData sheetId="3"/>
      <sheetData sheetId="4"/>
      <sheetData sheetId="5"/>
      <sheetData sheetId="6"/>
      <sheetData sheetId="7"/>
      <sheetData sheetId="8"/>
      <sheetData sheetId="9"/>
      <sheetData sheetId="10"/>
      <sheetData sheetId="11">
        <row r="5">
          <cell r="AZ5" t="str">
            <v>China Mainland</v>
          </cell>
          <cell r="BA5">
            <v>11.931175348929909</v>
          </cell>
          <cell r="BB5">
            <v>2.1063052556712782</v>
          </cell>
          <cell r="BC5">
            <v>3.1714588888523361</v>
          </cell>
          <cell r="BD5">
            <v>1.7860879108751808</v>
          </cell>
        </row>
        <row r="6">
          <cell r="AZ6" t="str">
            <v>Australia</v>
          </cell>
          <cell r="BA6">
            <v>1.4071041526480221</v>
          </cell>
          <cell r="BB6">
            <v>0.84910818011412748</v>
          </cell>
          <cell r="BC6">
            <v>1.8262946337456429</v>
          </cell>
          <cell r="BD6">
            <v>0.90738663231617955</v>
          </cell>
        </row>
        <row r="7">
          <cell r="AZ7" t="str">
            <v>Austria</v>
          </cell>
          <cell r="BA7">
            <v>1.0341907152930558</v>
          </cell>
          <cell r="BB7">
            <v>0.85486484835687704</v>
          </cell>
          <cell r="BC7">
            <v>1.2727478552487208</v>
          </cell>
          <cell r="BD7">
            <v>0.95051899716112331</v>
          </cell>
        </row>
        <row r="8">
          <cell r="AZ8" t="str">
            <v>Belgium</v>
          </cell>
          <cell r="BA8">
            <v>0.97615699653916144</v>
          </cell>
          <cell r="BB8">
            <v>0.84615387313684032</v>
          </cell>
          <cell r="BC8">
            <v>1.2742700119579475</v>
          </cell>
          <cell r="BD8">
            <v>0.90533406515467862</v>
          </cell>
        </row>
        <row r="9">
          <cell r="AZ9" t="str">
            <v>Canada</v>
          </cell>
          <cell r="BA9">
            <v>0.97514739682138962</v>
          </cell>
          <cell r="BB9">
            <v>0.84697933767597644</v>
          </cell>
          <cell r="BC9">
            <v>1.3011260516331467</v>
          </cell>
          <cell r="BD9">
            <v>0.88486715999393672</v>
          </cell>
        </row>
        <row r="10">
          <cell r="AZ10" t="str">
            <v>Cyprus</v>
          </cell>
          <cell r="BA10">
            <v>1.0736421642137974</v>
          </cell>
          <cell r="BB10">
            <v>1.0036262973878332</v>
          </cell>
          <cell r="BC10">
            <v>1.4218840920265954</v>
          </cell>
          <cell r="BD10">
            <v>0.7523559000723461</v>
          </cell>
        </row>
        <row r="11">
          <cell r="AZ11" t="str">
            <v>Denmark</v>
          </cell>
          <cell r="BA11">
            <v>0.99687595789198979</v>
          </cell>
          <cell r="BB11">
            <v>0.86083164123641254</v>
          </cell>
          <cell r="BC11">
            <v>1.2585191668876685</v>
          </cell>
          <cell r="BD11">
            <v>0.92015939801917324</v>
          </cell>
        </row>
        <row r="12">
          <cell r="AZ12" t="str">
            <v>Finland</v>
          </cell>
          <cell r="BA12">
            <v>0.74597039661547693</v>
          </cell>
          <cell r="BB12">
            <v>0.64307600555905042</v>
          </cell>
          <cell r="BC12">
            <v>1.2686024710964217</v>
          </cell>
          <cell r="BD12">
            <v>0.91439477251324486</v>
          </cell>
        </row>
        <row r="13">
          <cell r="AZ13" t="str">
            <v>France</v>
          </cell>
          <cell r="BA13">
            <v>0.82714580769224755</v>
          </cell>
          <cell r="BB13">
            <v>0.77008741949753223</v>
          </cell>
          <cell r="BC13">
            <v>1.2238480683663349</v>
          </cell>
          <cell r="BD13">
            <v>0.87763621862548469</v>
          </cell>
        </row>
        <row r="14">
          <cell r="AZ14" t="str">
            <v>Germany</v>
          </cell>
          <cell r="BA14">
            <v>0.93770970893429617</v>
          </cell>
          <cell r="BB14">
            <v>0.80954530542247727</v>
          </cell>
          <cell r="BC14">
            <v>1.1777271302045056</v>
          </cell>
          <cell r="BD14">
            <v>0.98351859284252729</v>
          </cell>
        </row>
        <row r="15">
          <cell r="AZ15" t="str">
            <v>Iceland</v>
          </cell>
          <cell r="BA15">
            <v>1.3549753797271757</v>
          </cell>
          <cell r="BB15">
            <v>0.96693313413076631</v>
          </cell>
          <cell r="BC15">
            <v>0.88695883392198882</v>
          </cell>
          <cell r="BD15">
            <v>1.5799069076552963</v>
          </cell>
        </row>
        <row r="16">
          <cell r="AZ16" t="str">
            <v>Ireland</v>
          </cell>
          <cell r="BA16">
            <v>2.3256654772908836</v>
          </cell>
          <cell r="BB16">
            <v>1.4116151636225509</v>
          </cell>
          <cell r="BC16">
            <v>1.2328311306831357</v>
          </cell>
          <cell r="BD16">
            <v>1.3363719114959356</v>
          </cell>
        </row>
        <row r="17">
          <cell r="AZ17" t="str">
            <v>Israel</v>
          </cell>
          <cell r="BA17">
            <v>1.5063517650578806</v>
          </cell>
          <cell r="BB17">
            <v>1.2655883578894078</v>
          </cell>
          <cell r="BC17">
            <v>0.95700768212956899</v>
          </cell>
          <cell r="BD17">
            <v>1.2437082225214233</v>
          </cell>
        </row>
        <row r="18">
          <cell r="AZ18" t="str">
            <v>Italy</v>
          </cell>
          <cell r="BA18">
            <v>0.73546065535271588</v>
          </cell>
          <cell r="BB18">
            <v>0.72492428173930989</v>
          </cell>
          <cell r="BC18">
            <v>1.194736080985384</v>
          </cell>
          <cell r="BD18">
            <v>0.84917034249774448</v>
          </cell>
        </row>
        <row r="19">
          <cell r="AZ19" t="str">
            <v>Japan</v>
          </cell>
          <cell r="BA19">
            <v>0.70646054279830339</v>
          </cell>
          <cell r="BB19">
            <v>1.1478810293510939</v>
          </cell>
          <cell r="BC19">
            <v>0.77089402465012646</v>
          </cell>
          <cell r="BD19">
            <v>0.79835555738857999</v>
          </cell>
        </row>
        <row r="20">
          <cell r="AZ20">
            <v>0</v>
          </cell>
          <cell r="BA20" t="e">
            <v>#DIV/0!</v>
          </cell>
          <cell r="BB20" t="e">
            <v>#DIV/0!</v>
          </cell>
          <cell r="BC20" t="e">
            <v>#DIV/0!</v>
          </cell>
          <cell r="BD20" t="e">
            <v>#DIV/0!</v>
          </cell>
        </row>
        <row r="21">
          <cell r="AZ21" t="str">
            <v>Netherlands</v>
          </cell>
          <cell r="BA21">
            <v>1.066495495118837</v>
          </cell>
          <cell r="BB21">
            <v>0.92507850295720861</v>
          </cell>
          <cell r="BC21">
            <v>1.295720271996363</v>
          </cell>
          <cell r="BD21">
            <v>0.88975243027593975</v>
          </cell>
        </row>
        <row r="22">
          <cell r="AZ22" t="str">
            <v>New Zealand</v>
          </cell>
          <cell r="BA22">
            <v>1.4900226465140474</v>
          </cell>
          <cell r="BB22">
            <v>0.79398100481562461</v>
          </cell>
          <cell r="BC22">
            <v>1.5894272312548783</v>
          </cell>
          <cell r="BD22">
            <v>1.1807069164699107</v>
          </cell>
        </row>
        <row r="23">
          <cell r="AZ23" t="str">
            <v>Norway</v>
          </cell>
          <cell r="BA23">
            <v>1.2380928245738634</v>
          </cell>
          <cell r="BB23">
            <v>1.0123002486733685</v>
          </cell>
          <cell r="BC23">
            <v>1.5401084615528597</v>
          </cell>
          <cell r="BD23">
            <v>0.79413174334844538</v>
          </cell>
        </row>
        <row r="24">
          <cell r="AZ24" t="str">
            <v>Portugal</v>
          </cell>
          <cell r="BA24">
            <v>1.1081779342281051</v>
          </cell>
          <cell r="BB24">
            <v>1.0842050793119991</v>
          </cell>
          <cell r="BC24">
            <v>1.3070344656025428</v>
          </cell>
          <cell r="BD24">
            <v>0.78200768501943252</v>
          </cell>
        </row>
        <row r="25">
          <cell r="AZ25" t="str">
            <v>Spain</v>
          </cell>
          <cell r="BA25">
            <v>0.96302019355923918</v>
          </cell>
          <cell r="BB25">
            <v>0.80425719486342861</v>
          </cell>
          <cell r="BC25">
            <v>1.4006278932548377</v>
          </cell>
          <cell r="BD25">
            <v>0.85490462806878675</v>
          </cell>
        </row>
        <row r="26">
          <cell r="AZ26" t="str">
            <v>Sweden</v>
          </cell>
          <cell r="BA26">
            <v>0.83418313830473867</v>
          </cell>
          <cell r="BB26">
            <v>0.73154863291569294</v>
          </cell>
          <cell r="BC26">
            <v>1.1858687908218599</v>
          </cell>
          <cell r="BD26">
            <v>0.96157145908189834</v>
          </cell>
        </row>
        <row r="27">
          <cell r="AZ27" t="str">
            <v>Switzerland</v>
          </cell>
          <cell r="BA27">
            <v>0.96361317055608331</v>
          </cell>
          <cell r="BB27">
            <v>0.73888228087799401</v>
          </cell>
          <cell r="BC27">
            <v>1.3098053215677046</v>
          </cell>
          <cell r="BD27">
            <v>0.99568215774264679</v>
          </cell>
        </row>
        <row r="28">
          <cell r="AZ28" t="str">
            <v>United Kingdom</v>
          </cell>
          <cell r="BA28">
            <v>0.96821421138739505</v>
          </cell>
          <cell r="BB28">
            <v>1.1050230600059556</v>
          </cell>
          <cell r="BC28">
            <v>0.92172816511075295</v>
          </cell>
          <cell r="BD28">
            <v>0.95059878180595614</v>
          </cell>
        </row>
        <row r="29">
          <cell r="AZ29" t="str">
            <v>United States</v>
          </cell>
          <cell r="BA29">
            <v>1.1826465741585974</v>
          </cell>
          <cell r="BB29">
            <v>1.1647045208640456</v>
          </cell>
          <cell r="BC29">
            <v>0.88695953479521117</v>
          </cell>
          <cell r="BD29">
            <v>1.1448152609066593</v>
          </cell>
        </row>
        <row r="30">
          <cell r="AZ30" t="str">
            <v>Greece</v>
          </cell>
          <cell r="BA30">
            <v>0.88264897655726127</v>
          </cell>
          <cell r="BB30">
            <v>0.93336425358999398</v>
          </cell>
          <cell r="BC30">
            <v>1.4699157495877413</v>
          </cell>
          <cell r="BD30">
            <v>0.64334571796603357</v>
          </cell>
        </row>
        <row r="31">
          <cell r="AZ31">
            <v>0</v>
          </cell>
          <cell r="BA31" t="e">
            <v>#DIV/0!</v>
          </cell>
          <cell r="BB31" t="e">
            <v>#DIV/0!</v>
          </cell>
          <cell r="BC31" t="e">
            <v>#DIV/0!</v>
          </cell>
          <cell r="BD31" t="e">
            <v>#DIV/0!</v>
          </cell>
        </row>
        <row r="32">
          <cell r="AZ32" t="str">
            <v>Malta</v>
          </cell>
          <cell r="BA32">
            <v>1.8751643620702008</v>
          </cell>
          <cell r="BB32">
            <v>1.0636715544916735</v>
          </cell>
          <cell r="BC32">
            <v>1.3703309277608018</v>
          </cell>
          <cell r="BD32">
            <v>1.2864897658729839</v>
          </cell>
        </row>
        <row r="33">
          <cell r="AZ33" t="str">
            <v>Singapore</v>
          </cell>
          <cell r="BA33">
            <v>2.0356167628075061</v>
          </cell>
          <cell r="BB33">
            <v>1.4272200348586506</v>
          </cell>
          <cell r="BC33">
            <v>1.2662198918384344</v>
          </cell>
          <cell r="BD33">
            <v>1.1264085883856438</v>
          </cell>
        </row>
        <row r="34">
          <cell r="AZ34" t="str">
            <v>South Korea</v>
          </cell>
          <cell r="BA34">
            <v>2.1473899679374227</v>
          </cell>
          <cell r="BB34">
            <v>1.3731092748696769</v>
          </cell>
          <cell r="BC34">
            <v>1.2363906910859026</v>
          </cell>
          <cell r="BD34">
            <v>1.2648822338377816</v>
          </cell>
        </row>
        <row r="36">
          <cell r="AZ36" t="str">
            <v>Argentina</v>
          </cell>
          <cell r="BA36">
            <v>1.4282040429694804</v>
          </cell>
          <cell r="BB36">
            <v>1.3380143781585838</v>
          </cell>
          <cell r="BC36">
            <v>0.82883257732348314</v>
          </cell>
          <cell r="BD36">
            <v>1.2878422389855149</v>
          </cell>
        </row>
        <row r="37">
          <cell r="AZ37" t="str">
            <v>Bolivia</v>
          </cell>
          <cell r="BA37">
            <v>2.2158147493707441</v>
          </cell>
          <cell r="BB37">
            <v>1.067419413320521</v>
          </cell>
          <cell r="BC37">
            <v>1.3115252966576911</v>
          </cell>
          <cell r="BD37">
            <v>1.5827841044817832</v>
          </cell>
        </row>
        <row r="38">
          <cell r="AZ38" t="str">
            <v>Brazil</v>
          </cell>
          <cell r="BA38">
            <v>1.6758914688419786</v>
          </cell>
          <cell r="BB38">
            <v>1.0271833870865323</v>
          </cell>
          <cell r="BC38">
            <v>2.0126130801164428</v>
          </cell>
          <cell r="BD38">
            <v>0.81065788722788823</v>
          </cell>
        </row>
        <row r="39">
          <cell r="AZ39" t="str">
            <v>Colombia</v>
          </cell>
          <cell r="BA39">
            <v>1.7582764448896349</v>
          </cell>
          <cell r="BB39">
            <v>1.119960081232757</v>
          </cell>
          <cell r="BC39">
            <v>1.6855558605596894</v>
          </cell>
          <cell r="BD39">
            <v>0.93141121886995126</v>
          </cell>
        </row>
        <row r="40">
          <cell r="AZ40" t="str">
            <v>Congo DR</v>
          </cell>
          <cell r="BA40">
            <v>0.5004415151511008</v>
          </cell>
          <cell r="BB40">
            <v>0.31117660386844914</v>
          </cell>
          <cell r="BC40">
            <v>1.2578036104995731</v>
          </cell>
          <cell r="BD40">
            <v>1.2785966334689198</v>
          </cell>
        </row>
        <row r="41">
          <cell r="AZ41" t="str">
            <v>Costa Rica</v>
          </cell>
          <cell r="BA41">
            <v>2.3208538193839612</v>
          </cell>
          <cell r="BB41">
            <v>1.2220967135838947</v>
          </cell>
          <cell r="BC41">
            <v>1.4352285401733922</v>
          </cell>
          <cell r="BD41">
            <v>1.3231867667477011</v>
          </cell>
        </row>
        <row r="42">
          <cell r="AZ42" t="str">
            <v>Ecuador</v>
          </cell>
          <cell r="BA42">
            <v>1.9456016081757121</v>
          </cell>
          <cell r="BB42">
            <v>0.73229375796236096</v>
          </cell>
          <cell r="BC42">
            <v>2.1403190929044325</v>
          </cell>
          <cell r="BD42">
            <v>1.2413380239599168</v>
          </cell>
        </row>
        <row r="43">
          <cell r="AZ43" t="str">
            <v>Egypt</v>
          </cell>
          <cell r="BA43">
            <v>1.4759319563910198</v>
          </cell>
          <cell r="BB43">
            <v>1.6420484054667239</v>
          </cell>
          <cell r="BC43">
            <v>1.2449764823659799</v>
          </cell>
          <cell r="BD43">
            <v>0.72197013505373997</v>
          </cell>
        </row>
        <row r="44">
          <cell r="AZ44" t="str">
            <v>El Salvador</v>
          </cell>
          <cell r="BA44">
            <v>1.9676307872923455</v>
          </cell>
          <cell r="BB44">
            <v>1.64871223632556</v>
          </cell>
          <cell r="BC44">
            <v>0.99324767741581532</v>
          </cell>
          <cell r="BD44">
            <v>1.2015481799750736</v>
          </cell>
        </row>
        <row r="45">
          <cell r="AZ45" t="str">
            <v>Ethiopia (Former)</v>
          </cell>
          <cell r="BA45">
            <v>1.5173381918318383</v>
          </cell>
          <cell r="BB45">
            <v>0.41712198034477033</v>
          </cell>
          <cell r="BC45">
            <v>1.6471265380043132</v>
          </cell>
          <cell r="BD45">
            <v>2.2084742967587401</v>
          </cell>
        </row>
        <row r="46">
          <cell r="AZ46" t="str">
            <v>Guatemala</v>
          </cell>
          <cell r="BA46">
            <v>2.8109407728196256</v>
          </cell>
          <cell r="BB46">
            <v>1.5087125884405745</v>
          </cell>
          <cell r="BC46">
            <v>1.276178308588944</v>
          </cell>
          <cell r="BD46">
            <v>1.4599360154865579</v>
          </cell>
        </row>
        <row r="47">
          <cell r="AZ47" t="str">
            <v>Honduras</v>
          </cell>
          <cell r="BA47">
            <v>1.5643224968871101</v>
          </cell>
          <cell r="BB47">
            <v>1.1294411850828063</v>
          </cell>
          <cell r="BC47">
            <v>1.1696255895369805</v>
          </cell>
          <cell r="BD47">
            <v>1.1841747853625524</v>
          </cell>
        </row>
        <row r="48">
          <cell r="AZ48" t="str">
            <v>India</v>
          </cell>
          <cell r="BA48">
            <v>2.4219187740108135</v>
          </cell>
          <cell r="BB48">
            <v>0.89109463551199364</v>
          </cell>
          <cell r="BC48">
            <v>2.0703227916077593</v>
          </cell>
          <cell r="BD48">
            <v>1.3127973197816434</v>
          </cell>
        </row>
        <row r="49">
          <cell r="AZ49" t="str">
            <v>Kenya</v>
          </cell>
          <cell r="BA49">
            <v>1.2904080378021159</v>
          </cell>
          <cell r="BB49">
            <v>0.63957860865005112</v>
          </cell>
          <cell r="BC49">
            <v>1.4020904809675019</v>
          </cell>
          <cell r="BD49">
            <v>1.4389877235108806</v>
          </cell>
        </row>
        <row r="50">
          <cell r="AZ50" t="str">
            <v>Mauritius</v>
          </cell>
          <cell r="BA50">
            <v>1.8915167550252874</v>
          </cell>
          <cell r="BB50">
            <v>1.1936163297881262</v>
          </cell>
          <cell r="BC50">
            <v>1.3006208610687804</v>
          </cell>
          <cell r="BD50">
            <v>1.2184135646707628</v>
          </cell>
        </row>
        <row r="51">
          <cell r="AZ51" t="str">
            <v>Mexico</v>
          </cell>
          <cell r="BA51">
            <v>1.1844090901732269</v>
          </cell>
          <cell r="BB51">
            <v>1.4903392021478554</v>
          </cell>
          <cell r="BC51">
            <v>0.86534788863247702</v>
          </cell>
          <cell r="BD51">
            <v>0.91838729730110547</v>
          </cell>
        </row>
        <row r="52">
          <cell r="AZ52" t="str">
            <v>Morocco</v>
          </cell>
          <cell r="BA52">
            <v>1.1707208131407525</v>
          </cell>
          <cell r="BB52">
            <v>0.83265177448118444</v>
          </cell>
          <cell r="BC52">
            <v>1.4219515182410636</v>
          </cell>
          <cell r="BD52">
            <v>0.98879244195417071</v>
          </cell>
        </row>
        <row r="53">
          <cell r="AZ53" t="str">
            <v>Nigeria</v>
          </cell>
          <cell r="BA53">
            <v>1.2735489745368485</v>
          </cell>
          <cell r="BB53">
            <v>0.63968186436152941</v>
          </cell>
          <cell r="BC53">
            <v>2.5444040875418392</v>
          </cell>
          <cell r="BD53">
            <v>0.78246609403597411</v>
          </cell>
        </row>
        <row r="54">
          <cell r="AZ54" t="str">
            <v>Pakistan</v>
          </cell>
          <cell r="BA54">
            <v>1.4785261879687266</v>
          </cell>
          <cell r="BB54">
            <v>0.8702996597919449</v>
          </cell>
          <cell r="BC54">
            <v>1.232623894414598</v>
          </cell>
          <cell r="BD54">
            <v>1.3782551540481276</v>
          </cell>
        </row>
        <row r="55">
          <cell r="AZ55" t="str">
            <v>Panama</v>
          </cell>
          <cell r="BA55">
            <v>2.7997344043811832</v>
          </cell>
          <cell r="BB55">
            <v>1.1735222053829222</v>
          </cell>
          <cell r="BC55">
            <v>1.3824635551196569</v>
          </cell>
          <cell r="BD55">
            <v>1.7257259562045686</v>
          </cell>
        </row>
        <row r="56">
          <cell r="AZ56" t="str">
            <v>Peru</v>
          </cell>
          <cell r="BA56">
            <v>2.2798900933986443</v>
          </cell>
          <cell r="BB56">
            <v>1.1262940849785459</v>
          </cell>
          <cell r="BC56">
            <v>1.6822112932786688</v>
          </cell>
          <cell r="BD56">
            <v>1.2033211884238886</v>
          </cell>
        </row>
        <row r="57">
          <cell r="AZ57" t="str">
            <v>Philippines</v>
          </cell>
          <cell r="BA57">
            <v>1.7504713457153176</v>
          </cell>
          <cell r="BB57">
            <v>0.98649363316479566</v>
          </cell>
          <cell r="BC57">
            <v>1.3692175141723375</v>
          </cell>
          <cell r="BD57">
            <v>1.2959500823118042</v>
          </cell>
        </row>
        <row r="58">
          <cell r="AZ58" t="str">
            <v>South Africa</v>
          </cell>
          <cell r="BA58">
            <v>0.91927385163082675</v>
          </cell>
          <cell r="BB58">
            <v>0.72907826740580572</v>
          </cell>
          <cell r="BC58">
            <v>1.6058246063340564</v>
          </cell>
          <cell r="BD58">
            <v>0.78518617766333121</v>
          </cell>
        </row>
        <row r="59">
          <cell r="AZ59" t="str">
            <v>Sri Lanka</v>
          </cell>
          <cell r="BA59">
            <v>3.5840046865079818</v>
          </cell>
          <cell r="BB59">
            <v>1.4148042763290418</v>
          </cell>
          <cell r="BC59">
            <v>1.8379357398424938</v>
          </cell>
          <cell r="BD59">
            <v>1.3782940523437179</v>
          </cell>
        </row>
        <row r="60">
          <cell r="AZ60" t="str">
            <v>Thailand</v>
          </cell>
          <cell r="BA60">
            <v>1.9567708092747906</v>
          </cell>
          <cell r="BB60">
            <v>0.96335894686158774</v>
          </cell>
          <cell r="BC60">
            <v>1.6900129289093009</v>
          </cell>
          <cell r="BD60">
            <v>1.2018819110509935</v>
          </cell>
        </row>
        <row r="61">
          <cell r="AZ61" t="str">
            <v>Trinidad and Tobago</v>
          </cell>
          <cell r="BA61">
            <v>1.8108954029987916</v>
          </cell>
          <cell r="BB61">
            <v>1.1668398876338151</v>
          </cell>
          <cell r="BC61">
            <v>1.7266953184365579</v>
          </cell>
          <cell r="BD61">
            <v>0.89880687974723084</v>
          </cell>
        </row>
        <row r="62">
          <cell r="AZ62" t="str">
            <v>Turkey</v>
          </cell>
          <cell r="BA62">
            <v>1.2688059837465269</v>
          </cell>
          <cell r="BB62">
            <v>0.8462480600555109</v>
          </cell>
          <cell r="BC62">
            <v>1.6482714654176061</v>
          </cell>
          <cell r="BD62">
            <v>0.90963841283452795</v>
          </cell>
        </row>
        <row r="63">
          <cell r="AZ63" t="str">
            <v>Uganda</v>
          </cell>
          <cell r="BA63">
            <v>1.2078113103579702</v>
          </cell>
          <cell r="BB63">
            <v>0.85705600687071459</v>
          </cell>
          <cell r="BC63">
            <v>1.371998738054617</v>
          </cell>
          <cell r="BD63">
            <v>1.0271554554972395</v>
          </cell>
        </row>
        <row r="64">
          <cell r="AZ64" t="str">
            <v>Uruguay</v>
          </cell>
          <cell r="BA64">
            <v>2.6737523485793462</v>
          </cell>
          <cell r="BB64">
            <v>1.7407053073190784</v>
          </cell>
          <cell r="BC64">
            <v>1.1580967827863098</v>
          </cell>
          <cell r="BD64">
            <v>1.3263284042882328</v>
          </cell>
        </row>
        <row r="65">
          <cell r="AZ65" t="str">
            <v>Venezuela</v>
          </cell>
          <cell r="BA65">
            <v>1.561335065017238</v>
          </cell>
          <cell r="BB65">
            <v>1.5182690684423741</v>
          </cell>
          <cell r="BC65">
            <v>1.8937970610908152</v>
          </cell>
          <cell r="BD65">
            <v>0.54301763112074619</v>
          </cell>
        </row>
        <row r="66">
          <cell r="AZ66" t="str">
            <v>Afghanistan</v>
          </cell>
          <cell r="BA66">
            <v>0.96768729996480363</v>
          </cell>
          <cell r="BB66">
            <v>0.44738579846248316</v>
          </cell>
          <cell r="BC66">
            <v>2.1170321482554271</v>
          </cell>
          <cell r="BD66">
            <v>1.021704707257987</v>
          </cell>
        </row>
        <row r="67">
          <cell r="AZ67" t="str">
            <v>Algeria</v>
          </cell>
          <cell r="BA67">
            <v>0.7893833570392782</v>
          </cell>
          <cell r="BB67">
            <v>0.55359517105731071</v>
          </cell>
          <cell r="BC67">
            <v>1.6950813621073018</v>
          </cell>
          <cell r="BD67">
            <v>0.84121135015331239</v>
          </cell>
        </row>
        <row r="68">
          <cell r="AZ68" t="str">
            <v>Angola</v>
          </cell>
          <cell r="BA68">
            <v>1.7597234242898032</v>
          </cell>
          <cell r="BB68">
            <v>0.49780842484250459</v>
          </cell>
          <cell r="BC68">
            <v>3.2194724974783204</v>
          </cell>
          <cell r="BD68">
            <v>1.0979876452499444</v>
          </cell>
        </row>
        <row r="69">
          <cell r="AZ69" t="str">
            <v>Antigua</v>
          </cell>
          <cell r="BA69">
            <v>0.99707290467235121</v>
          </cell>
          <cell r="BB69">
            <v>1.0849657293531947</v>
          </cell>
          <cell r="BC69">
            <v>0.81714947557209172</v>
          </cell>
          <cell r="BD69">
            <v>1.1246292838978704</v>
          </cell>
        </row>
        <row r="70">
          <cell r="AZ70" t="str">
            <v>Aruba</v>
          </cell>
          <cell r="BA70">
            <v>0.96831494183455835</v>
          </cell>
          <cell r="BB70">
            <v>1.2608827695115479</v>
          </cell>
          <cell r="BC70">
            <v>0.76011378944531371</v>
          </cell>
          <cell r="BD70">
            <v>1.0103301474410715</v>
          </cell>
        </row>
        <row r="71">
          <cell r="AZ71" t="str">
            <v>Bahamas</v>
          </cell>
          <cell r="BA71">
            <v>0.75159132485484015</v>
          </cell>
          <cell r="BB71">
            <v>1.1073348957418343</v>
          </cell>
          <cell r="BC71">
            <v>0.68793683144926376</v>
          </cell>
          <cell r="BD71">
            <v>0.98662975923240759</v>
          </cell>
        </row>
        <row r="72">
          <cell r="AZ72" t="str">
            <v>Bahrain</v>
          </cell>
          <cell r="BA72">
            <v>1.0806772439241989</v>
          </cell>
          <cell r="BB72">
            <v>1.0366907594656676</v>
          </cell>
          <cell r="BC72">
            <v>1.0130183900958198</v>
          </cell>
          <cell r="BD72">
            <v>1.0290333487544154</v>
          </cell>
        </row>
        <row r="73">
          <cell r="AZ73" t="str">
            <v>Bangladesh</v>
          </cell>
          <cell r="BA73">
            <v>2.6157907965284379</v>
          </cell>
          <cell r="BB73">
            <v>0.98145050666915334</v>
          </cell>
          <cell r="BC73">
            <v>1.4580846579100164</v>
          </cell>
          <cell r="BD73">
            <v>1.8278976039036807</v>
          </cell>
        </row>
        <row r="74">
          <cell r="AZ74" t="str">
            <v>Barbados</v>
          </cell>
          <cell r="BA74">
            <v>0.98050910589277396</v>
          </cell>
          <cell r="BB74">
            <v>1.1139528192335892</v>
          </cell>
          <cell r="BC74">
            <v>0.89973764222530961</v>
          </cell>
          <cell r="BD74">
            <v>0.97829299527685498</v>
          </cell>
        </row>
        <row r="75">
          <cell r="AZ75" t="str">
            <v>Belize</v>
          </cell>
          <cell r="BA75">
            <v>1.0881236705431838</v>
          </cell>
          <cell r="BB75">
            <v>1.1711960029305435</v>
          </cell>
          <cell r="BC75">
            <v>0.86074784585414421</v>
          </cell>
          <cell r="BD75">
            <v>1.0793759367015325</v>
          </cell>
        </row>
        <row r="76">
          <cell r="AZ76" t="str">
            <v>Benin</v>
          </cell>
          <cell r="BA76">
            <v>0.9560110000989458</v>
          </cell>
          <cell r="BB76">
            <v>0.7034498899072108</v>
          </cell>
          <cell r="BC76">
            <v>1.3498344090974088</v>
          </cell>
          <cell r="BD76">
            <v>1.0068139601515462</v>
          </cell>
        </row>
        <row r="77">
          <cell r="AZ77" t="str">
            <v>Bhutan</v>
          </cell>
          <cell r="BA77">
            <v>2.890152609153636</v>
          </cell>
          <cell r="BB77">
            <v>1.1317609926356302</v>
          </cell>
          <cell r="BC77">
            <v>1.8966400135324279</v>
          </cell>
          <cell r="BD77">
            <v>1.3464218331008138</v>
          </cell>
        </row>
        <row r="78">
          <cell r="AZ78" t="str">
            <v>Botswana</v>
          </cell>
          <cell r="BA78">
            <v>1.3066864164097753</v>
          </cell>
          <cell r="BB78">
            <v>0.93322393618438992</v>
          </cell>
          <cell r="BC78">
            <v>1.2631878218799726</v>
          </cell>
          <cell r="BD78">
            <v>1.108453749811525</v>
          </cell>
        </row>
        <row r="79">
          <cell r="AZ79" t="str">
            <v>Brunei</v>
          </cell>
          <cell r="BA79">
            <v>0.87106536990390071</v>
          </cell>
          <cell r="BB79">
            <v>0.9962652735470845</v>
          </cell>
          <cell r="BC79">
            <v>1.1781785807035239</v>
          </cell>
          <cell r="BD79">
            <v>0.74210376120167165</v>
          </cell>
        </row>
        <row r="80">
          <cell r="AZ80" t="str">
            <v>Burkina Faso</v>
          </cell>
          <cell r="BA80">
            <v>0.83648055828145051</v>
          </cell>
          <cell r="BB80">
            <v>0.47995830502721715</v>
          </cell>
          <cell r="BC80">
            <v>1.691375233684919</v>
          </cell>
          <cell r="BD80">
            <v>1.0304154774233505</v>
          </cell>
        </row>
        <row r="81">
          <cell r="AZ81" t="str">
            <v>Burundi</v>
          </cell>
          <cell r="BA81">
            <v>0.63396512743524269</v>
          </cell>
          <cell r="BB81">
            <v>0.3931796807944033</v>
          </cell>
          <cell r="BC81">
            <v>1.394759059256786</v>
          </cell>
          <cell r="BD81">
            <v>1.1560459926391635</v>
          </cell>
        </row>
        <row r="82">
          <cell r="AZ82" t="str">
            <v>Cabo Verde</v>
          </cell>
          <cell r="BA82">
            <v>1.4662757360755039</v>
          </cell>
          <cell r="BB82">
            <v>1.035136343294387</v>
          </cell>
          <cell r="BC82">
            <v>1.5668031100283069</v>
          </cell>
          <cell r="BD82">
            <v>0.90407334745702261</v>
          </cell>
        </row>
        <row r="83">
          <cell r="AZ83" t="str">
            <v>Cambodia</v>
          </cell>
          <cell r="BA83">
            <v>3.3871892653893254</v>
          </cell>
          <cell r="BB83">
            <v>1.2001356501644558</v>
          </cell>
          <cell r="BC83">
            <v>1.7359080332593779</v>
          </cell>
          <cell r="BD83">
            <v>1.6258572601934074</v>
          </cell>
        </row>
        <row r="84">
          <cell r="AZ84" t="str">
            <v>Cameroon</v>
          </cell>
          <cell r="BA84">
            <v>0.61485317527816352</v>
          </cell>
          <cell r="BB84">
            <v>0.45254016265500302</v>
          </cell>
          <cell r="BC84">
            <v>1.3267718230231176</v>
          </cell>
          <cell r="BD84">
            <v>1.024042666646656</v>
          </cell>
        </row>
        <row r="85">
          <cell r="AZ85" t="str">
            <v>Central African Republic</v>
          </cell>
          <cell r="BA85">
            <v>0.38701372938140355</v>
          </cell>
          <cell r="BB85">
            <v>0.37397955428052071</v>
          </cell>
          <cell r="BC85">
            <v>1.1960493269068579</v>
          </cell>
          <cell r="BD85">
            <v>0.86522572070987225</v>
          </cell>
        </row>
        <row r="86">
          <cell r="AZ86" t="str">
            <v>Chad</v>
          </cell>
          <cell r="BA86">
            <v>1.0813648416979098</v>
          </cell>
          <cell r="BB86">
            <v>0.46176577403065644</v>
          </cell>
          <cell r="BC86">
            <v>3.2568726593466062</v>
          </cell>
          <cell r="BD86">
            <v>0.71903449696405275</v>
          </cell>
        </row>
        <row r="87">
          <cell r="AZ87" t="str">
            <v>Chile</v>
          </cell>
          <cell r="BA87">
            <v>2.7002324858015134</v>
          </cell>
          <cell r="BB87">
            <v>1.4652727925844093</v>
          </cell>
          <cell r="BC87">
            <v>1.6732750743095188</v>
          </cell>
          <cell r="BD87">
            <v>1.1013245757950396</v>
          </cell>
        </row>
        <row r="88">
          <cell r="AZ88" t="str">
            <v>Comoros</v>
          </cell>
          <cell r="BA88">
            <v>0.49607670204620385</v>
          </cell>
          <cell r="BB88">
            <v>0.47179434239753421</v>
          </cell>
          <cell r="BC88">
            <v>1.1269650768842132</v>
          </cell>
          <cell r="BD88">
            <v>0.9330085946997736</v>
          </cell>
        </row>
        <row r="89">
          <cell r="AZ89" t="str">
            <v>Congo R</v>
          </cell>
          <cell r="BA89">
            <v>0.78987627695721541</v>
          </cell>
          <cell r="BB89">
            <v>0.62233743237895189</v>
          </cell>
          <cell r="BC89">
            <v>1.9961358497750163</v>
          </cell>
          <cell r="BD89">
            <v>0.63583298250024256</v>
          </cell>
        </row>
        <row r="90">
          <cell r="AZ90" t="str">
            <v>Cote d'Ivoire</v>
          </cell>
          <cell r="BA90">
            <v>0.74968955053273678</v>
          </cell>
          <cell r="BB90">
            <v>0.49691378210865172</v>
          </cell>
          <cell r="BC90">
            <v>1.2702375095483585</v>
          </cell>
          <cell r="BD90">
            <v>1.1877238630717042</v>
          </cell>
        </row>
        <row r="91">
          <cell r="AZ91" t="str">
            <v>Djibouti</v>
          </cell>
          <cell r="BA91">
            <v>1.1828521746656497</v>
          </cell>
          <cell r="BB91">
            <v>0.73528369928170767</v>
          </cell>
          <cell r="BC91">
            <v>1.0787076688627144</v>
          </cell>
          <cell r="BD91">
            <v>1.4913231801710094</v>
          </cell>
        </row>
        <row r="92">
          <cell r="AZ92" t="str">
            <v>Dominican Republic</v>
          </cell>
          <cell r="BA92">
            <v>2.4661417511920285</v>
          </cell>
          <cell r="BB92">
            <v>1.5885882283595223</v>
          </cell>
          <cell r="BC92">
            <v>1.2794899111889713</v>
          </cell>
          <cell r="BD92">
            <v>1.2133045602079209</v>
          </cell>
        </row>
        <row r="93">
          <cell r="AZ93" t="str">
            <v>Equatorial Guinea</v>
          </cell>
          <cell r="BA93">
            <v>11.46567069261339</v>
          </cell>
          <cell r="BB93">
            <v>4.654299119628746</v>
          </cell>
          <cell r="BC93">
            <v>4.6450065390219866</v>
          </cell>
          <cell r="BD93">
            <v>0.53034544559546493</v>
          </cell>
        </row>
        <row r="94">
          <cell r="AZ94" t="str">
            <v>Fiji</v>
          </cell>
          <cell r="BA94">
            <v>1.3567389995097119</v>
          </cell>
          <cell r="BB94">
            <v>0.8621127684098745</v>
          </cell>
          <cell r="BC94">
            <v>1.1563204564387104</v>
          </cell>
          <cell r="BD94">
            <v>1.3609871441296015</v>
          </cell>
        </row>
        <row r="95">
          <cell r="AZ95" t="str">
            <v>French Polynesia</v>
          </cell>
          <cell r="BA95">
            <v>0.50875753820178449</v>
          </cell>
          <cell r="BB95">
            <v>0.66254209765530481</v>
          </cell>
          <cell r="BC95">
            <v>0.95580311542955354</v>
          </cell>
          <cell r="BD95">
            <v>0.80339465313368874</v>
          </cell>
        </row>
        <row r="96">
          <cell r="AZ96" t="str">
            <v>Gabon</v>
          </cell>
          <cell r="BA96">
            <v>0.52891571439209017</v>
          </cell>
          <cell r="BB96">
            <v>0.54710288210135383</v>
          </cell>
          <cell r="BC96">
            <v>1.2655918393352155</v>
          </cell>
          <cell r="BD96">
            <v>0.7638776475129766</v>
          </cell>
        </row>
        <row r="97">
          <cell r="AZ97" t="str">
            <v>Gambia</v>
          </cell>
          <cell r="BA97">
            <v>0.28125631965913794</v>
          </cell>
          <cell r="BB97">
            <v>0.61966726540565664</v>
          </cell>
          <cell r="BC97">
            <v>0.59036118453095732</v>
          </cell>
          <cell r="BD97">
            <v>0.76882224280227107</v>
          </cell>
        </row>
        <row r="98">
          <cell r="AZ98" t="str">
            <v>Ghana</v>
          </cell>
          <cell r="BA98">
            <v>1.0493581064151205</v>
          </cell>
          <cell r="BB98">
            <v>0.46496867822350885</v>
          </cell>
          <cell r="BC98">
            <v>2.0752353886114157</v>
          </cell>
          <cell r="BD98">
            <v>1.0875084964613462</v>
          </cell>
        </row>
        <row r="99">
          <cell r="AZ99" t="str">
            <v>Grenada</v>
          </cell>
          <cell r="BA99">
            <v>1.9758325428515118</v>
          </cell>
          <cell r="BB99">
            <v>1.5705230146992566</v>
          </cell>
          <cell r="BC99">
            <v>0.9594608006171268</v>
          </cell>
          <cell r="BD99">
            <v>1.3112291428424176</v>
          </cell>
        </row>
        <row r="100">
          <cell r="AZ100" t="str">
            <v>Guinea</v>
          </cell>
          <cell r="BA100">
            <v>0.5748602945367508</v>
          </cell>
          <cell r="BB100">
            <v>0.56416401557128482</v>
          </cell>
          <cell r="BC100">
            <v>0.87324466721904959</v>
          </cell>
          <cell r="BD100">
            <v>1.166866009381234</v>
          </cell>
        </row>
        <row r="101">
          <cell r="AZ101" t="str">
            <v>Guinea-Bissau</v>
          </cell>
          <cell r="BA101">
            <v>0.55596379599148649</v>
          </cell>
          <cell r="BB101">
            <v>0.36418425127478427</v>
          </cell>
          <cell r="BC101">
            <v>1.2469967346838275</v>
          </cell>
          <cell r="BD101">
            <v>1.2242215889893655</v>
          </cell>
        </row>
        <row r="102">
          <cell r="AZ102" t="str">
            <v>Guyana</v>
          </cell>
          <cell r="BA102">
            <v>2.4852022349711818</v>
          </cell>
          <cell r="BB102">
            <v>1.3355461450011317</v>
          </cell>
          <cell r="BC102">
            <v>1.3371804729180043</v>
          </cell>
          <cell r="BD102">
            <v>1.39159484573975</v>
          </cell>
        </row>
        <row r="103">
          <cell r="AZ103" t="str">
            <v>Haiti</v>
          </cell>
          <cell r="BA103">
            <v>0.82410391947227513</v>
          </cell>
          <cell r="BB103">
            <v>0.7396471893616906</v>
          </cell>
          <cell r="BC103">
            <v>1.0432458685198787</v>
          </cell>
          <cell r="BD103">
            <v>1.067998628293507</v>
          </cell>
        </row>
        <row r="104">
          <cell r="AZ104" t="str">
            <v>Indonesia (Former)</v>
          </cell>
          <cell r="BA104">
            <v>2.4273264479301497</v>
          </cell>
          <cell r="BB104">
            <v>0.84861520828305592</v>
          </cell>
          <cell r="BC104">
            <v>2.5001620692378723</v>
          </cell>
          <cell r="BD104">
            <v>1.1440610898606791</v>
          </cell>
        </row>
        <row r="105">
          <cell r="AZ105" t="str">
            <v>Iran</v>
          </cell>
          <cell r="BA105">
            <v>1.5360354399208624</v>
          </cell>
          <cell r="BB105">
            <v>0.74364775160106389</v>
          </cell>
          <cell r="BC105">
            <v>2.5918260644045561</v>
          </cell>
          <cell r="BD105">
            <v>0.79694456617220955</v>
          </cell>
        </row>
        <row r="106">
          <cell r="AZ106" t="str">
            <v>Iraq</v>
          </cell>
          <cell r="BA106">
            <v>2.2550111011164549</v>
          </cell>
          <cell r="BB106">
            <v>0.55196267081800987</v>
          </cell>
          <cell r="BC106">
            <v>3.5356677274006079</v>
          </cell>
          <cell r="BD106">
            <v>1.1554935679926197</v>
          </cell>
        </row>
        <row r="107">
          <cell r="AZ107" t="str">
            <v>Jamaica</v>
          </cell>
          <cell r="BA107">
            <v>1.0928125184428823</v>
          </cell>
          <cell r="BB107">
            <v>1.1717611297980177</v>
          </cell>
          <cell r="BC107">
            <v>0.92290764975024908</v>
          </cell>
          <cell r="BD107">
            <v>1.0105279457649314</v>
          </cell>
        </row>
        <row r="108">
          <cell r="AZ108" t="str">
            <v>Jordan</v>
          </cell>
          <cell r="BA108">
            <v>1.6986844897443549</v>
          </cell>
          <cell r="BB108">
            <v>1.1050172616916998</v>
          </cell>
          <cell r="BC108">
            <v>1.4692655419329224</v>
          </cell>
          <cell r="BD108">
            <v>1.0462690191507213</v>
          </cell>
        </row>
        <row r="109">
          <cell r="AZ109" t="str">
            <v>Kiribati</v>
          </cell>
          <cell r="BA109">
            <v>1.4212082723167712</v>
          </cell>
          <cell r="BB109">
            <v>1.2057435150321094</v>
          </cell>
          <cell r="BC109">
            <v>1.1456340715841586</v>
          </cell>
          <cell r="BD109">
            <v>1.0288613920559246</v>
          </cell>
        </row>
        <row r="110">
          <cell r="AZ110" t="str">
            <v>Kuwait</v>
          </cell>
          <cell r="BA110">
            <v>1.5455768275079984</v>
          </cell>
          <cell r="BB110">
            <v>1.573344214893815</v>
          </cell>
          <cell r="BC110">
            <v>1.3902720179145813</v>
          </cell>
          <cell r="BD110">
            <v>0.70658931938148917</v>
          </cell>
        </row>
        <row r="111">
          <cell r="AZ111" t="str">
            <v>Laos</v>
          </cell>
          <cell r="BA111">
            <v>5.3652217965819151</v>
          </cell>
          <cell r="BB111">
            <v>1.2042984249428617</v>
          </cell>
          <cell r="BC111">
            <v>2.3031846963980258</v>
          </cell>
          <cell r="BD111">
            <v>1.9343042931375463</v>
          </cell>
        </row>
        <row r="112">
          <cell r="AZ112" t="str">
            <v>Lebanon</v>
          </cell>
          <cell r="BA112">
            <v>3.7546396251925089</v>
          </cell>
          <cell r="BB112">
            <v>3.5544043606867786</v>
          </cell>
          <cell r="BC112">
            <v>1.14550330577322</v>
          </cell>
          <cell r="BD112">
            <v>0.92215745027533613</v>
          </cell>
        </row>
        <row r="113">
          <cell r="AZ113" t="str">
            <v>Lesotho</v>
          </cell>
          <cell r="BA113">
            <v>1.3940169918138572</v>
          </cell>
          <cell r="BB113">
            <v>0.90325134582819522</v>
          </cell>
          <cell r="BC113">
            <v>1.6569256383278275</v>
          </cell>
          <cell r="BD113">
            <v>0.93144331927849244</v>
          </cell>
        </row>
        <row r="114">
          <cell r="AZ114" t="str">
            <v>Liberia</v>
          </cell>
          <cell r="BA114">
            <v>0.9531056891738815</v>
          </cell>
          <cell r="BB114">
            <v>0.5928747859899608</v>
          </cell>
          <cell r="BC114">
            <v>0.97567371537584158</v>
          </cell>
          <cell r="BD114">
            <v>1.6476822975714596</v>
          </cell>
        </row>
        <row r="115">
          <cell r="AZ115" t="str">
            <v>Libya</v>
          </cell>
          <cell r="BA115">
            <v>0.25901884131933006</v>
          </cell>
          <cell r="BB115">
            <v>0.77143727199787848</v>
          </cell>
          <cell r="BC115">
            <v>1.2176580782544804</v>
          </cell>
          <cell r="BD115">
            <v>0.27574356363202362</v>
          </cell>
        </row>
        <row r="116">
          <cell r="AZ116" t="str">
            <v>Madagascar</v>
          </cell>
          <cell r="BA116">
            <v>0.75723954020408346</v>
          </cell>
          <cell r="BB116">
            <v>0.69049753490960852</v>
          </cell>
          <cell r="BC116">
            <v>1.1138097082972058</v>
          </cell>
          <cell r="BD116">
            <v>0.98460072590190539</v>
          </cell>
        </row>
        <row r="117">
          <cell r="AZ117" t="str">
            <v>Malawi</v>
          </cell>
          <cell r="BA117">
            <v>0.47031846434299651</v>
          </cell>
          <cell r="BB117">
            <v>0.62116283297977271</v>
          </cell>
          <cell r="BC117">
            <v>1.0900882770395983</v>
          </cell>
          <cell r="BD117">
            <v>0.69458419669437266</v>
          </cell>
        </row>
        <row r="118">
          <cell r="AZ118" t="str">
            <v>Maldives</v>
          </cell>
          <cell r="BA118">
            <v>4.1137203451446993</v>
          </cell>
          <cell r="BB118">
            <v>1.8915628397230368</v>
          </cell>
          <cell r="BC118">
            <v>1.4975143572057059</v>
          </cell>
          <cell r="BD118">
            <v>1.4522553871733155</v>
          </cell>
        </row>
        <row r="119">
          <cell r="AZ119" t="str">
            <v>Mali</v>
          </cell>
          <cell r="BA119">
            <v>1.179376517705051</v>
          </cell>
          <cell r="BB119">
            <v>0.62811694883278513</v>
          </cell>
          <cell r="BC119">
            <v>1.7531841916189597</v>
          </cell>
          <cell r="BD119">
            <v>1.070987539515269</v>
          </cell>
        </row>
        <row r="120">
          <cell r="AZ120" t="str">
            <v>Mauritania</v>
          </cell>
          <cell r="BA120">
            <v>0.65457874250965509</v>
          </cell>
          <cell r="BB120">
            <v>0.44960156333049239</v>
          </cell>
          <cell r="BC120">
            <v>1.6778209107854103</v>
          </cell>
          <cell r="BD120">
            <v>0.86773773137166832</v>
          </cell>
        </row>
        <row r="121">
          <cell r="AZ121" t="str">
            <v>Micronesia Federated States</v>
          </cell>
          <cell r="BA121">
            <v>0.90013845010059923</v>
          </cell>
          <cell r="BB121">
            <v>0.99652661919126073</v>
          </cell>
          <cell r="BC121">
            <v>0.8789119015409671</v>
          </cell>
          <cell r="BD121">
            <v>1.0277206049808376</v>
          </cell>
        </row>
        <row r="122">
          <cell r="AZ122" t="str">
            <v>Mongolia</v>
          </cell>
          <cell r="BA122">
            <v>2.1322251262692218</v>
          </cell>
          <cell r="BB122">
            <v>0.52598062302321913</v>
          </cell>
          <cell r="BC122">
            <v>3.2132231285396164</v>
          </cell>
          <cell r="BD122">
            <v>1.2616021699670514</v>
          </cell>
        </row>
        <row r="123">
          <cell r="AZ123" t="str">
            <v>Mozambique</v>
          </cell>
          <cell r="BA123">
            <v>0.74316122596376122</v>
          </cell>
          <cell r="BB123">
            <v>0.78521961748939562</v>
          </cell>
          <cell r="BC123">
            <v>1.0065471955290233</v>
          </cell>
          <cell r="BD123">
            <v>0.94028121130513354</v>
          </cell>
        </row>
        <row r="124">
          <cell r="AZ124" t="str">
            <v>Myanmar</v>
          </cell>
          <cell r="BA124">
            <v>4.5639012821729379</v>
          </cell>
          <cell r="BB124">
            <v>0.92998930871902041</v>
          </cell>
          <cell r="BC124">
            <v>3.490088210302237</v>
          </cell>
          <cell r="BD124">
            <v>1.406118371276579</v>
          </cell>
        </row>
        <row r="125">
          <cell r="AZ125" t="str">
            <v>Namibia</v>
          </cell>
          <cell r="BA125">
            <v>1.2315349978891519</v>
          </cell>
          <cell r="BB125">
            <v>0.77147413999965242</v>
          </cell>
          <cell r="BC125">
            <v>1.7144070482510898</v>
          </cell>
          <cell r="BD125">
            <v>0.9311324062505919</v>
          </cell>
        </row>
        <row r="126">
          <cell r="AZ126" t="str">
            <v>Nepal</v>
          </cell>
          <cell r="BA126">
            <v>1.9508084248024231</v>
          </cell>
          <cell r="BB126">
            <v>0.90093786914215479</v>
          </cell>
          <cell r="BC126">
            <v>1.6639311566624686</v>
          </cell>
          <cell r="BD126">
            <v>1.3013209650967508</v>
          </cell>
        </row>
        <row r="127">
          <cell r="AZ127" t="str">
            <v>New Caledonia</v>
          </cell>
          <cell r="BA127">
            <v>1.1154043950539632</v>
          </cell>
          <cell r="BB127">
            <v>0.80955894464077738</v>
          </cell>
          <cell r="BC127">
            <v>1.5501142211765209</v>
          </cell>
          <cell r="BD127">
            <v>0.88883300981762792</v>
          </cell>
        </row>
        <row r="128">
          <cell r="AZ128" t="str">
            <v>Nicaragua</v>
          </cell>
          <cell r="BA128">
            <v>1.2003347664981834</v>
          </cell>
          <cell r="BB128">
            <v>0.88883709437876846</v>
          </cell>
          <cell r="BC128">
            <v>1.0044589659690921</v>
          </cell>
          <cell r="BD128">
            <v>1.3444603985885011</v>
          </cell>
        </row>
        <row r="129">
          <cell r="AZ129" t="str">
            <v>Niger</v>
          </cell>
          <cell r="BA129">
            <v>0.53292248072180537</v>
          </cell>
          <cell r="BB129">
            <v>0.34775291777215689</v>
          </cell>
          <cell r="BC129">
            <v>1.5256405818263867</v>
          </cell>
          <cell r="BD129">
            <v>1.0044793798882925</v>
          </cell>
        </row>
        <row r="130">
          <cell r="AZ130" t="str">
            <v>Oman</v>
          </cell>
          <cell r="BA130">
            <v>1.0993597141634739</v>
          </cell>
          <cell r="BB130">
            <v>1.0150362593853948</v>
          </cell>
          <cell r="BC130">
            <v>1.4537286768266329</v>
          </cell>
          <cell r="BD130">
            <v>0.74503196153747564</v>
          </cell>
        </row>
        <row r="131">
          <cell r="AZ131" t="str">
            <v>Papua New Guinea</v>
          </cell>
          <cell r="BA131">
            <v>1.0791782011750857</v>
          </cell>
          <cell r="BB131">
            <v>0.62038986979472144</v>
          </cell>
          <cell r="BC131">
            <v>1.4162216613038672</v>
          </cell>
          <cell r="BD131">
            <v>1.2282795857195099</v>
          </cell>
        </row>
        <row r="132">
          <cell r="AZ132" t="str">
            <v>Paraguay</v>
          </cell>
          <cell r="BA132">
            <v>1.813745016995655</v>
          </cell>
          <cell r="BB132">
            <v>0.91198505510802852</v>
          </cell>
          <cell r="BC132">
            <v>1.6083493105677293</v>
          </cell>
          <cell r="BD132">
            <v>1.2365398972606891</v>
          </cell>
        </row>
        <row r="133">
          <cell r="AZ133" t="str">
            <v>Qatar</v>
          </cell>
          <cell r="BA133">
            <v>1.9266086418949293</v>
          </cell>
          <cell r="BB133">
            <v>1.4607175790758224</v>
          </cell>
          <cell r="BC133">
            <v>1.5614484652611362</v>
          </cell>
          <cell r="BD133">
            <v>0.84469435726355069</v>
          </cell>
        </row>
        <row r="134">
          <cell r="AZ134" t="str">
            <v>Rwanda</v>
          </cell>
          <cell r="BA134">
            <v>1.0290428524632502</v>
          </cell>
          <cell r="BB134">
            <v>0.48334103344684215</v>
          </cell>
          <cell r="BC134">
            <v>1.7374083899584118</v>
          </cell>
          <cell r="BD134">
            <v>1.225400010625006</v>
          </cell>
        </row>
        <row r="135">
          <cell r="AZ135" t="str">
            <v>Sao Tome</v>
          </cell>
          <cell r="BA135">
            <v>0.89258740155362026</v>
          </cell>
          <cell r="BB135">
            <v>0.39496824186420842</v>
          </cell>
          <cell r="BC135">
            <v>1.4405112559538436</v>
          </cell>
          <cell r="BD135">
            <v>1.5688156741352179</v>
          </cell>
        </row>
        <row r="136">
          <cell r="AZ136" t="str">
            <v>Saudi Arabia</v>
          </cell>
          <cell r="BA136">
            <v>1.3432718952717924</v>
          </cell>
          <cell r="BB136">
            <v>0.96091762485037124</v>
          </cell>
          <cell r="BC136">
            <v>1.4025612992821346</v>
          </cell>
          <cell r="BD136">
            <v>0.99668040004200786</v>
          </cell>
        </row>
        <row r="137">
          <cell r="AZ137" t="str">
            <v>Senegal</v>
          </cell>
          <cell r="BA137">
            <v>0.58079928591039631</v>
          </cell>
          <cell r="BB137">
            <v>0.43386486100069244</v>
          </cell>
          <cell r="BC137">
            <v>1.4090447816159979</v>
          </cell>
          <cell r="BD137">
            <v>0.95005073896614722</v>
          </cell>
        </row>
        <row r="138">
          <cell r="AZ138" t="str">
            <v>Seychelles</v>
          </cell>
          <cell r="BA138">
            <v>1.1526239162998537</v>
          </cell>
          <cell r="BB138">
            <v>1.0982799628921447</v>
          </cell>
          <cell r="BC138">
            <v>0.76864948298294999</v>
          </cell>
          <cell r="BD138">
            <v>1.3653570179232264</v>
          </cell>
        </row>
        <row r="139">
          <cell r="AZ139" t="str">
            <v>Sierra Leone</v>
          </cell>
          <cell r="BA139">
            <v>1.1229073391757376</v>
          </cell>
          <cell r="BB139">
            <v>0.69591466598975815</v>
          </cell>
          <cell r="BC139">
            <v>1.4111372714034081</v>
          </cell>
          <cell r="BD139">
            <v>1.1434539221792919</v>
          </cell>
        </row>
        <row r="140">
          <cell r="AZ140" t="str">
            <v>Solomon Islands</v>
          </cell>
          <cell r="BA140">
            <v>1.3753451434738424</v>
          </cell>
          <cell r="BB140">
            <v>0.92418771604126515</v>
          </cell>
          <cell r="BC140">
            <v>1.1089437786610181</v>
          </cell>
          <cell r="BD140">
            <v>1.3419674368112138</v>
          </cell>
        </row>
        <row r="141">
          <cell r="AZ141" t="str">
            <v>Somalia</v>
          </cell>
          <cell r="BA141">
            <v>0.35917215718429751</v>
          </cell>
          <cell r="BB141">
            <v>1.2752155143662212</v>
          </cell>
          <cell r="BC141">
            <v>0.26541232463450914</v>
          </cell>
          <cell r="BD141">
            <v>1.0612018281882987</v>
          </cell>
        </row>
        <row r="142">
          <cell r="AZ142" t="str">
            <v>St. Lucia</v>
          </cell>
          <cell r="BA142">
            <v>1.3245076091977832</v>
          </cell>
          <cell r="BB142">
            <v>1.114636608617833</v>
          </cell>
          <cell r="BC142">
            <v>1.0711828769314495</v>
          </cell>
          <cell r="BD142">
            <v>1.1093217628441856</v>
          </cell>
        </row>
        <row r="143">
          <cell r="AZ143" t="str">
            <v>St. Vincent</v>
          </cell>
          <cell r="BA143">
            <v>1.5090385929851402</v>
          </cell>
          <cell r="BB143">
            <v>1.2683659079700451</v>
          </cell>
          <cell r="BC143">
            <v>1.1311563704611138</v>
          </cell>
          <cell r="BD143">
            <v>1.0517999379300229</v>
          </cell>
        </row>
        <row r="144">
          <cell r="AZ144" t="str">
            <v>Sudan (Former)</v>
          </cell>
          <cell r="BA144">
            <v>2.2478598464610053</v>
          </cell>
          <cell r="BB144">
            <v>0.59511051520439162</v>
          </cell>
          <cell r="BC144">
            <v>2.7091719615937286</v>
          </cell>
          <cell r="BD144">
            <v>1.3942319582291804</v>
          </cell>
        </row>
        <row r="145">
          <cell r="AZ145" t="str">
            <v>Suriname</v>
          </cell>
          <cell r="BA145">
            <v>1.6954186107605176</v>
          </cell>
          <cell r="BB145">
            <v>0.99704434128691477</v>
          </cell>
          <cell r="BC145">
            <v>2.26060729218886</v>
          </cell>
          <cell r="BD145">
            <v>0.75220696242561236</v>
          </cell>
        </row>
        <row r="146">
          <cell r="AZ146" t="str">
            <v>Swaziland</v>
          </cell>
          <cell r="BA146">
            <v>1.0273846541157865</v>
          </cell>
          <cell r="BB146">
            <v>0.84616504607924081</v>
          </cell>
          <cell r="BC146">
            <v>1.5023315308310556</v>
          </cell>
          <cell r="BD146">
            <v>0.80818765232896006</v>
          </cell>
        </row>
        <row r="147">
          <cell r="AZ147" t="str">
            <v>Syria</v>
          </cell>
          <cell r="BA147">
            <v>0.43801882111207341</v>
          </cell>
          <cell r="BB147">
            <v>1.005407770506711</v>
          </cell>
          <cell r="BC147">
            <v>1.6002903856942612</v>
          </cell>
          <cell r="BD147">
            <v>0.27223987612569411</v>
          </cell>
        </row>
        <row r="148">
          <cell r="AZ148" t="str">
            <v>Tanzania</v>
          </cell>
          <cell r="BA148">
            <v>1.5641556900241533</v>
          </cell>
          <cell r="BB148">
            <v>1.0631751328939043</v>
          </cell>
          <cell r="BC148">
            <v>1.1810764655330594</v>
          </cell>
          <cell r="BD148">
            <v>1.2456532143100483</v>
          </cell>
        </row>
        <row r="149">
          <cell r="AZ149" t="str">
            <v>Togo</v>
          </cell>
          <cell r="BA149">
            <v>0.52335958881709921</v>
          </cell>
          <cell r="BB149">
            <v>0.41480207045428352</v>
          </cell>
          <cell r="BC149">
            <v>1.1729843681783414</v>
          </cell>
          <cell r="BD149">
            <v>1.0756402515348917</v>
          </cell>
        </row>
        <row r="150">
          <cell r="AZ150" t="str">
            <v>Tonga</v>
          </cell>
          <cell r="BA150">
            <v>1.0719579849280039</v>
          </cell>
          <cell r="BB150">
            <v>0.8526041642792711</v>
          </cell>
          <cell r="BC150">
            <v>1.2401916567168252</v>
          </cell>
          <cell r="BD150">
            <v>1.0137748404008209</v>
          </cell>
        </row>
        <row r="151">
          <cell r="AZ151" t="str">
            <v>Tunisia</v>
          </cell>
          <cell r="BA151">
            <v>0.98117751282171362</v>
          </cell>
          <cell r="BB151">
            <v>1.0145831788158908</v>
          </cell>
          <cell r="BC151">
            <v>1.2466165309132302</v>
          </cell>
          <cell r="BD151">
            <v>0.77575940041470204</v>
          </cell>
        </row>
        <row r="152">
          <cell r="AZ152" t="str">
            <v>United Arab Emirates</v>
          </cell>
          <cell r="BA152">
            <v>0.68256293500451359</v>
          </cell>
          <cell r="BB152">
            <v>0.91568565786562461</v>
          </cell>
          <cell r="BC152">
            <v>0.69569850337607075</v>
          </cell>
          <cell r="BD152">
            <v>1.0714581685260156</v>
          </cell>
        </row>
        <row r="153">
          <cell r="AZ153" t="str">
            <v>Vanuatu</v>
          </cell>
          <cell r="BA153">
            <v>1.2395197036530206</v>
          </cell>
          <cell r="BB153">
            <v>0.92136430344256315</v>
          </cell>
          <cell r="BC153">
            <v>1.3808221362409103</v>
          </cell>
          <cell r="BD153">
            <v>0.97428117628984967</v>
          </cell>
        </row>
        <row r="154">
          <cell r="AZ154" t="str">
            <v>Virgin Islands</v>
          </cell>
          <cell r="BA154">
            <v>3.9595407152296773</v>
          </cell>
          <cell r="BB154">
            <v>5.0026908227991385</v>
          </cell>
          <cell r="BC154">
            <v>0.76972305340660174</v>
          </cell>
          <cell r="BD154">
            <v>1.0282687934001011</v>
          </cell>
        </row>
        <row r="155">
          <cell r="AZ155" t="str">
            <v>West Bank and Gaza</v>
          </cell>
          <cell r="BA155">
            <v>1.4795210219162584</v>
          </cell>
          <cell r="BB155">
            <v>1.0930609698509699</v>
          </cell>
          <cell r="BC155">
            <v>1.091630949006984</v>
          </cell>
          <cell r="BD155">
            <v>1.239940693170688</v>
          </cell>
        </row>
        <row r="156">
          <cell r="AZ156" t="str">
            <v>Western Samoa</v>
          </cell>
          <cell r="BA156">
            <v>2.9312740514916324</v>
          </cell>
          <cell r="BB156">
            <v>1.4471842048325723</v>
          </cell>
          <cell r="BC156">
            <v>1.8381540312614295</v>
          </cell>
          <cell r="BD156">
            <v>1.1019216315749205</v>
          </cell>
        </row>
        <row r="157">
          <cell r="AZ157" t="str">
            <v>Yemen</v>
          </cell>
          <cell r="BA157">
            <v>0.66107122004144259</v>
          </cell>
          <cell r="BB157">
            <v>0.6615473922497539</v>
          </cell>
          <cell r="BC157">
            <v>1.4359027446335406</v>
          </cell>
          <cell r="BD157">
            <v>0.6959247193120025</v>
          </cell>
        </row>
        <row r="158">
          <cell r="AZ158" t="str">
            <v>Zambia</v>
          </cell>
          <cell r="BA158">
            <v>1.4845250636034302</v>
          </cell>
          <cell r="BB158">
            <v>0.54426596210326217</v>
          </cell>
          <cell r="BC158">
            <v>2.8528956922726008</v>
          </cell>
          <cell r="BD158">
            <v>0.95607170686764598</v>
          </cell>
        </row>
        <row r="159">
          <cell r="AZ159" t="str">
            <v>Zimbabwe</v>
          </cell>
          <cell r="BA159">
            <v>0.43866465480021855</v>
          </cell>
          <cell r="BB159">
            <v>0.40322296551687348</v>
          </cell>
          <cell r="BC159">
            <v>0.77711671737775156</v>
          </cell>
          <cell r="BD159">
            <v>1.3999132747607606</v>
          </cell>
        </row>
      </sheetData>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Explanation"/>
      <sheetName val="GDP"/>
      <sheetName val="POP"/>
      <sheetName val="Interbloc Theil"/>
      <sheetName val="Global Theil"/>
      <sheetName val="Decomposition"/>
      <sheetName val="Chart Decomposition"/>
      <sheetName val="Chart Discrepancy"/>
    </sheetNames>
    <sheetDataSet>
      <sheetData sheetId="0"/>
      <sheetData sheetId="1"/>
      <sheetData sheetId="2">
        <row r="11">
          <cell r="B11" t="str">
            <v>Australia</v>
          </cell>
          <cell r="C11">
            <v>19652816896</v>
          </cell>
          <cell r="D11">
            <v>19892486144</v>
          </cell>
          <cell r="E11">
            <v>21507446784</v>
          </cell>
          <cell r="F11">
            <v>23764140032</v>
          </cell>
          <cell r="G11">
            <v>25936834560</v>
          </cell>
          <cell r="H11">
            <v>27268450304</v>
          </cell>
          <cell r="I11">
            <v>30397581312</v>
          </cell>
          <cell r="J11">
            <v>32665473024</v>
          </cell>
          <cell r="K11">
            <v>36628963328</v>
          </cell>
          <cell r="L11">
            <v>41271140352</v>
          </cell>
          <cell r="M11">
            <v>45149511680</v>
          </cell>
          <cell r="N11">
            <v>51967291392</v>
          </cell>
          <cell r="O11">
            <v>63737348096</v>
          </cell>
          <cell r="P11">
            <v>88831246336</v>
          </cell>
          <cell r="Q11">
            <v>97170554880</v>
          </cell>
          <cell r="R11">
            <v>104921219072</v>
          </cell>
          <cell r="S11">
            <v>110201880576</v>
          </cell>
          <cell r="T11">
            <v>118338600960</v>
          </cell>
          <cell r="U11">
            <v>134712033280</v>
          </cell>
          <cell r="V11">
            <v>149774925824</v>
          </cell>
          <cell r="W11">
            <v>176642277376</v>
          </cell>
          <cell r="X11">
            <v>193770274816</v>
          </cell>
          <cell r="Y11">
            <v>177030414336</v>
          </cell>
          <cell r="Z11">
            <v>193242169344</v>
          </cell>
          <cell r="AA11">
            <v>180234715136</v>
          </cell>
          <cell r="AB11">
            <v>182036938752</v>
          </cell>
          <cell r="AC11">
            <v>189060349952</v>
          </cell>
          <cell r="AD11">
            <v>235659198464</v>
          </cell>
          <cell r="AE11">
            <v>299267981312</v>
          </cell>
          <cell r="AF11">
            <v>310777217024</v>
          </cell>
          <cell r="AG11">
            <v>325310414848</v>
          </cell>
          <cell r="AH11">
            <v>324878860288</v>
          </cell>
          <cell r="AI11">
            <v>311544414208</v>
          </cell>
          <cell r="AJ11">
            <v>322211676160</v>
          </cell>
          <cell r="AK11">
            <v>367216361472</v>
          </cell>
          <cell r="AL11">
            <v>400302735360</v>
          </cell>
          <cell r="AM11">
            <v>434568003584</v>
          </cell>
          <cell r="AN11">
            <v>398899150848</v>
          </cell>
          <cell r="AO11">
            <v>388608229376</v>
          </cell>
          <cell r="AP11">
            <v>415222628352</v>
          </cell>
          <cell r="AQ11">
            <v>378376093696</v>
          </cell>
          <cell r="AR11">
            <v>394648911872</v>
          </cell>
          <cell r="AS11">
            <v>466488066048</v>
          </cell>
          <cell r="AT11">
            <v>612490412032</v>
          </cell>
          <cell r="AU11">
            <v>693407776768</v>
          </cell>
          <cell r="AV11">
            <v>746054221824</v>
          </cell>
          <cell r="AW11">
            <v>853099610112</v>
          </cell>
          <cell r="AX11">
            <v>1053995499520</v>
          </cell>
          <cell r="AY11">
            <v>927805210624</v>
          </cell>
          <cell r="AZ11">
            <v>1146138525696</v>
          </cell>
          <cell r="BA11">
            <v>1396649885696</v>
          </cell>
          <cell r="BB11">
            <v>1546151788544</v>
          </cell>
          <cell r="BC11">
            <v>1576184446976</v>
          </cell>
          <cell r="BD11">
            <v>1467483684864</v>
          </cell>
          <cell r="BE11">
            <v>1351694024704</v>
          </cell>
          <cell r="BF11">
            <v>1208847040512</v>
          </cell>
          <cell r="BG11">
            <v>1330135695360</v>
          </cell>
          <cell r="BH11">
            <v>1433904349184</v>
          </cell>
          <cell r="BI11">
            <v>1392680632320</v>
          </cell>
        </row>
        <row r="12">
          <cell r="B12" t="str">
            <v>Austria</v>
          </cell>
          <cell r="C12">
            <v>7311749632</v>
          </cell>
          <cell r="D12">
            <v>7756110336</v>
          </cell>
          <cell r="E12">
            <v>8374175232</v>
          </cell>
          <cell r="F12">
            <v>9169983488</v>
          </cell>
          <cell r="G12">
            <v>9994071040</v>
          </cell>
          <cell r="H12">
            <v>10887682048</v>
          </cell>
          <cell r="I12">
            <v>11579431936</v>
          </cell>
          <cell r="J12">
            <v>12440625152</v>
          </cell>
          <cell r="K12">
            <v>13582798848</v>
          </cell>
          <cell r="L12">
            <v>15373005824</v>
          </cell>
          <cell r="M12">
            <v>17858486272</v>
          </cell>
          <cell r="N12">
            <v>22059612160</v>
          </cell>
          <cell r="O12">
            <v>29515468800</v>
          </cell>
          <cell r="P12">
            <v>35189301248</v>
          </cell>
          <cell r="Q12">
            <v>40059207680</v>
          </cell>
          <cell r="R12">
            <v>42959974400</v>
          </cell>
          <cell r="S12">
            <v>51545759744</v>
          </cell>
          <cell r="T12">
            <v>62052257792</v>
          </cell>
          <cell r="U12">
            <v>73937297408</v>
          </cell>
          <cell r="V12">
            <v>82058911744</v>
          </cell>
          <cell r="W12">
            <v>71034224640</v>
          </cell>
          <cell r="X12">
            <v>71275290624</v>
          </cell>
          <cell r="Y12">
            <v>72121016320</v>
          </cell>
          <cell r="Z12">
            <v>67985346560</v>
          </cell>
          <cell r="AA12">
            <v>69386772480</v>
          </cell>
          <cell r="AB12">
            <v>99036168192</v>
          </cell>
          <cell r="AC12">
            <v>124168445952</v>
          </cell>
          <cell r="AD12">
            <v>133339398144</v>
          </cell>
          <cell r="AE12">
            <v>133105803264</v>
          </cell>
          <cell r="AF12">
            <v>166463389696</v>
          </cell>
          <cell r="AG12">
            <v>173794181120</v>
          </cell>
          <cell r="AH12">
            <v>195078127616</v>
          </cell>
          <cell r="AI12">
            <v>190379720704</v>
          </cell>
          <cell r="AJ12">
            <v>203535237120</v>
          </cell>
          <cell r="AK12">
            <v>241038278656</v>
          </cell>
          <cell r="AL12">
            <v>237250953216</v>
          </cell>
          <cell r="AM12">
            <v>212790345728</v>
          </cell>
          <cell r="AN12">
            <v>218259898368</v>
          </cell>
          <cell r="AO12">
            <v>217185779712</v>
          </cell>
          <cell r="AP12">
            <v>196799774720</v>
          </cell>
          <cell r="AQ12">
            <v>197337874432</v>
          </cell>
          <cell r="AR12">
            <v>213377777664</v>
          </cell>
          <cell r="AS12">
            <v>261695782912</v>
          </cell>
          <cell r="AT12">
            <v>300904218624</v>
          </cell>
          <cell r="AU12">
            <v>315974418432</v>
          </cell>
          <cell r="AV12">
            <v>335998550016</v>
          </cell>
          <cell r="AW12">
            <v>388691460096</v>
          </cell>
          <cell r="AX12">
            <v>430294302720</v>
          </cell>
          <cell r="AY12">
            <v>400172285952</v>
          </cell>
          <cell r="AZ12">
            <v>391892762624</v>
          </cell>
          <cell r="BA12">
            <v>431120318464</v>
          </cell>
          <cell r="BB12">
            <v>409425248256</v>
          </cell>
          <cell r="BC12">
            <v>430068727808</v>
          </cell>
          <cell r="BD12">
            <v>441996115968</v>
          </cell>
          <cell r="BE12">
            <v>381817552896</v>
          </cell>
          <cell r="BF12">
            <v>395227693056</v>
          </cell>
          <cell r="BG12">
            <v>418316156928</v>
          </cell>
          <cell r="BH12">
            <v>455508262912</v>
          </cell>
          <cell r="BI12">
            <v>446314741760</v>
          </cell>
        </row>
        <row r="13">
          <cell r="B13" t="str">
            <v>Belgium</v>
          </cell>
          <cell r="C13">
            <v>12400145408</v>
          </cell>
          <cell r="D13">
            <v>13264015360</v>
          </cell>
          <cell r="E13">
            <v>14260017152</v>
          </cell>
          <cell r="F13">
            <v>15960107008</v>
          </cell>
          <cell r="G13">
            <v>17371457536</v>
          </cell>
          <cell r="H13">
            <v>18651883520</v>
          </cell>
          <cell r="I13">
            <v>19992041472</v>
          </cell>
          <cell r="J13">
            <v>21376352256</v>
          </cell>
          <cell r="K13">
            <v>23710736384</v>
          </cell>
          <cell r="L13">
            <v>26706196480</v>
          </cell>
          <cell r="M13">
            <v>29821661184</v>
          </cell>
          <cell r="N13">
            <v>37209419776</v>
          </cell>
          <cell r="O13">
            <v>47743803392</v>
          </cell>
          <cell r="P13">
            <v>56033079296</v>
          </cell>
          <cell r="Q13">
            <v>65678188544</v>
          </cell>
          <cell r="R13">
            <v>71113883648</v>
          </cell>
          <cell r="S13">
            <v>82839904256</v>
          </cell>
          <cell r="T13">
            <v>101246525440</v>
          </cell>
          <cell r="U13">
            <v>116315455488</v>
          </cell>
          <cell r="V13">
            <v>126829314048</v>
          </cell>
          <cell r="W13">
            <v>104730017792</v>
          </cell>
          <cell r="X13">
            <v>92095930368</v>
          </cell>
          <cell r="Y13">
            <v>87184236544</v>
          </cell>
          <cell r="Z13">
            <v>83349528576</v>
          </cell>
          <cell r="AA13">
            <v>86268264448</v>
          </cell>
          <cell r="AB13">
            <v>120018788352</v>
          </cell>
          <cell r="AC13">
            <v>149394407424</v>
          </cell>
          <cell r="AD13">
            <v>162299101184</v>
          </cell>
          <cell r="AE13">
            <v>164221059072</v>
          </cell>
          <cell r="AF13">
            <v>205331742720</v>
          </cell>
          <cell r="AG13">
            <v>210511003648</v>
          </cell>
          <cell r="AH13">
            <v>234781655040</v>
          </cell>
          <cell r="AI13">
            <v>224721797120</v>
          </cell>
          <cell r="AJ13">
            <v>244884127744</v>
          </cell>
          <cell r="AK13">
            <v>288025575424</v>
          </cell>
          <cell r="AL13">
            <v>279201447936</v>
          </cell>
          <cell r="AM13">
            <v>252708044800</v>
          </cell>
          <cell r="AN13">
            <v>258528346112</v>
          </cell>
          <cell r="AO13">
            <v>258158526464</v>
          </cell>
          <cell r="AP13">
            <v>236204539904</v>
          </cell>
          <cell r="AQ13">
            <v>236541296640</v>
          </cell>
          <cell r="AR13">
            <v>257157824512</v>
          </cell>
          <cell r="AS13">
            <v>317381705728</v>
          </cell>
          <cell r="AT13">
            <v>368537010176</v>
          </cell>
          <cell r="AU13">
            <v>385570963456</v>
          </cell>
          <cell r="AV13">
            <v>407918084096</v>
          </cell>
          <cell r="AW13">
            <v>470324248576</v>
          </cell>
          <cell r="AX13">
            <v>515223519232</v>
          </cell>
          <cell r="AY13">
            <v>481345929216</v>
          </cell>
          <cell r="AZ13">
            <v>480951631872</v>
          </cell>
          <cell r="BA13">
            <v>522645504000</v>
          </cell>
          <cell r="BB13">
            <v>496181248000</v>
          </cell>
          <cell r="BC13">
            <v>521642704896</v>
          </cell>
          <cell r="BD13">
            <v>534678077440</v>
          </cell>
          <cell r="BE13">
            <v>462149681152</v>
          </cell>
          <cell r="BF13">
            <v>475900870656</v>
          </cell>
          <cell r="BG13">
            <v>503788765184</v>
          </cell>
          <cell r="BH13">
            <v>542685921280</v>
          </cell>
          <cell r="BI13">
            <v>529606705152</v>
          </cell>
        </row>
        <row r="14">
          <cell r="B14" t="str">
            <v>Finland</v>
          </cell>
          <cell r="C14">
            <v>5921659392</v>
          </cell>
          <cell r="D14">
            <v>6340580864</v>
          </cell>
          <cell r="E14">
            <v>6885920256</v>
          </cell>
          <cell r="F14">
            <v>7766654976</v>
          </cell>
          <cell r="G14">
            <v>8589340160</v>
          </cell>
          <cell r="H14">
            <v>9208524800</v>
          </cell>
          <cell r="I14">
            <v>9368953856</v>
          </cell>
          <cell r="J14">
            <v>8823033856</v>
          </cell>
          <cell r="K14">
            <v>10070766592</v>
          </cell>
          <cell r="L14">
            <v>11357516800</v>
          </cell>
          <cell r="M14">
            <v>12527405056</v>
          </cell>
          <cell r="N14">
            <v>14743185408</v>
          </cell>
          <cell r="O14">
            <v>19472363520</v>
          </cell>
          <cell r="P14">
            <v>24848822272</v>
          </cell>
          <cell r="Q14">
            <v>29472624640</v>
          </cell>
          <cell r="R14">
            <v>31849515008</v>
          </cell>
          <cell r="S14">
            <v>33499799552</v>
          </cell>
          <cell r="T14">
            <v>36256161792</v>
          </cell>
          <cell r="U14">
            <v>44465254400</v>
          </cell>
          <cell r="V14">
            <v>53645201408</v>
          </cell>
          <cell r="W14">
            <v>52448333824</v>
          </cell>
          <cell r="X14">
            <v>52797583360</v>
          </cell>
          <cell r="Y14">
            <v>50973528064</v>
          </cell>
          <cell r="Z14">
            <v>52888801280</v>
          </cell>
          <cell r="AA14">
            <v>55875862528</v>
          </cell>
          <cell r="AB14">
            <v>73531547648</v>
          </cell>
          <cell r="AC14">
            <v>91594752000</v>
          </cell>
          <cell r="AD14">
            <v>109058990080</v>
          </cell>
          <cell r="AE14">
            <v>119012057088</v>
          </cell>
          <cell r="AF14">
            <v>141438353408</v>
          </cell>
          <cell r="AG14">
            <v>127773859840</v>
          </cell>
          <cell r="AH14">
            <v>112532520960</v>
          </cell>
          <cell r="AI14">
            <v>89214115840</v>
          </cell>
          <cell r="AJ14">
            <v>103299940352</v>
          </cell>
          <cell r="AK14">
            <v>134189817856</v>
          </cell>
          <cell r="AL14">
            <v>132129177600</v>
          </cell>
          <cell r="AM14">
            <v>126912151552</v>
          </cell>
          <cell r="AN14">
            <v>134038716416</v>
          </cell>
          <cell r="AO14">
            <v>135218413568</v>
          </cell>
          <cell r="AP14">
            <v>125706649600</v>
          </cell>
          <cell r="AQ14">
            <v>129421025280</v>
          </cell>
          <cell r="AR14">
            <v>139738382336</v>
          </cell>
          <cell r="AS14">
            <v>171274272768</v>
          </cell>
          <cell r="AT14">
            <v>197116952576</v>
          </cell>
          <cell r="AU14">
            <v>204809109504</v>
          </cell>
          <cell r="AV14">
            <v>216907546624</v>
          </cell>
          <cell r="AW14">
            <v>256052559872</v>
          </cell>
          <cell r="AX14">
            <v>284553969664</v>
          </cell>
          <cell r="AY14">
            <v>252496527360</v>
          </cell>
          <cell r="AZ14">
            <v>249181192192</v>
          </cell>
          <cell r="BA14">
            <v>275243696128</v>
          </cell>
          <cell r="BB14">
            <v>258304835584</v>
          </cell>
          <cell r="BC14">
            <v>271285272576</v>
          </cell>
          <cell r="BD14">
            <v>274497224704</v>
          </cell>
          <cell r="BE14">
            <v>234440081408</v>
          </cell>
          <cell r="BF14">
            <v>240607903744</v>
          </cell>
          <cell r="BG14">
            <v>255122538496</v>
          </cell>
          <cell r="BH14">
            <v>275893682176</v>
          </cell>
          <cell r="BI14">
            <v>268761202688</v>
          </cell>
        </row>
        <row r="15">
          <cell r="B15" t="str">
            <v>France</v>
          </cell>
          <cell r="C15">
            <v>67461644288</v>
          </cell>
          <cell r="D15">
            <v>75607531520</v>
          </cell>
          <cell r="E15">
            <v>84759191552</v>
          </cell>
          <cell r="F15">
            <v>94007853056</v>
          </cell>
          <cell r="G15">
            <v>101537251328</v>
          </cell>
          <cell r="H15">
            <v>110045855744</v>
          </cell>
          <cell r="I15">
            <v>118972981248</v>
          </cell>
          <cell r="J15">
            <v>129785438208</v>
          </cell>
          <cell r="K15">
            <v>141903069184</v>
          </cell>
          <cell r="L15">
            <v>148456357888</v>
          </cell>
          <cell r="M15">
            <v>165966610432</v>
          </cell>
          <cell r="N15">
            <v>203494146048</v>
          </cell>
          <cell r="O15">
            <v>264429879296</v>
          </cell>
          <cell r="P15">
            <v>285552377856</v>
          </cell>
          <cell r="Q15">
            <v>360832172032</v>
          </cell>
          <cell r="R15">
            <v>372319027200</v>
          </cell>
          <cell r="S15">
            <v>410279477248</v>
          </cell>
          <cell r="T15">
            <v>506707836928</v>
          </cell>
          <cell r="U15">
            <v>613953110016</v>
          </cell>
          <cell r="V15">
            <v>701288415232</v>
          </cell>
          <cell r="W15">
            <v>615552188416</v>
          </cell>
          <cell r="X15">
            <v>584877735936</v>
          </cell>
          <cell r="Y15">
            <v>559869198336</v>
          </cell>
          <cell r="Z15">
            <v>530683789312</v>
          </cell>
          <cell r="AA15">
            <v>553138388992</v>
          </cell>
          <cell r="AB15">
            <v>771470786560</v>
          </cell>
          <cell r="AC15">
            <v>934173278208</v>
          </cell>
          <cell r="AD15">
            <v>1018847035392</v>
          </cell>
          <cell r="AE15">
            <v>1025211826176</v>
          </cell>
          <cell r="AF15">
            <v>1269179613184</v>
          </cell>
          <cell r="AG15">
            <v>1269276868608</v>
          </cell>
          <cell r="AH15">
            <v>1401465864192</v>
          </cell>
          <cell r="AI15">
            <v>1322815586304</v>
          </cell>
          <cell r="AJ15">
            <v>1393982701568</v>
          </cell>
          <cell r="AK15">
            <v>1601094811648</v>
          </cell>
          <cell r="AL15">
            <v>1605675122688</v>
          </cell>
          <cell r="AM15">
            <v>1452884885504</v>
          </cell>
          <cell r="AN15">
            <v>1503108792320</v>
          </cell>
          <cell r="AO15">
            <v>1492647542784</v>
          </cell>
          <cell r="AP15">
            <v>1362248990720</v>
          </cell>
          <cell r="AQ15">
            <v>1376465321984</v>
          </cell>
          <cell r="AR15">
            <v>1494286598144</v>
          </cell>
          <cell r="AS15">
            <v>1840480780288</v>
          </cell>
          <cell r="AT15">
            <v>2115742466048</v>
          </cell>
          <cell r="AU15">
            <v>2196126040064</v>
          </cell>
          <cell r="AV15">
            <v>2318593687552</v>
          </cell>
          <cell r="AW15">
            <v>2657213218816</v>
          </cell>
          <cell r="AX15">
            <v>2918382829568</v>
          </cell>
          <cell r="AY15">
            <v>2690222391296</v>
          </cell>
          <cell r="AZ15">
            <v>2642609438720</v>
          </cell>
          <cell r="BA15">
            <v>2861408190464</v>
          </cell>
          <cell r="BB15">
            <v>2683825291264</v>
          </cell>
          <cell r="BC15">
            <v>2811077853184</v>
          </cell>
          <cell r="BD15">
            <v>2852165779456</v>
          </cell>
          <cell r="BE15">
            <v>2438207897600</v>
          </cell>
          <cell r="BF15">
            <v>2471285489664</v>
          </cell>
          <cell r="BG15">
            <v>2595151151104</v>
          </cell>
          <cell r="BH15">
            <v>2787863953408</v>
          </cell>
          <cell r="BI15">
            <v>2715518238720</v>
          </cell>
        </row>
        <row r="16">
          <cell r="B16" t="str">
            <v>Greece</v>
          </cell>
          <cell r="C16">
            <v>4961400320</v>
          </cell>
          <cell r="D16">
            <v>5213047808</v>
          </cell>
          <cell r="E16">
            <v>5895278080</v>
          </cell>
          <cell r="F16">
            <v>6669673472</v>
          </cell>
          <cell r="G16">
            <v>7689154048</v>
          </cell>
          <cell r="H16">
            <v>8591517696</v>
          </cell>
          <cell r="I16">
            <v>9275600896</v>
          </cell>
          <cell r="J16">
            <v>10090676224</v>
          </cell>
          <cell r="K16">
            <v>11615656960</v>
          </cell>
          <cell r="L16">
            <v>13139862528</v>
          </cell>
          <cell r="M16">
            <v>14591755264</v>
          </cell>
          <cell r="N16">
            <v>16885507072</v>
          </cell>
          <cell r="O16">
            <v>22347845632</v>
          </cell>
          <cell r="P16">
            <v>25351305216</v>
          </cell>
          <cell r="Q16">
            <v>28525873152</v>
          </cell>
          <cell r="R16">
            <v>31152840704</v>
          </cell>
          <cell r="S16">
            <v>36176232448</v>
          </cell>
          <cell r="T16">
            <v>44270202880</v>
          </cell>
          <cell r="U16">
            <v>54481874944</v>
          </cell>
          <cell r="V16">
            <v>56829665280</v>
          </cell>
          <cell r="W16">
            <v>52346507264</v>
          </cell>
          <cell r="X16">
            <v>54617993216</v>
          </cell>
          <cell r="Y16">
            <v>49428873216</v>
          </cell>
          <cell r="Z16">
            <v>48020025344</v>
          </cell>
          <cell r="AA16">
            <v>47820849152</v>
          </cell>
          <cell r="AB16">
            <v>56379592704</v>
          </cell>
          <cell r="AC16">
            <v>65652752384</v>
          </cell>
          <cell r="AD16">
            <v>76261277696</v>
          </cell>
          <cell r="AE16">
            <v>79169044480</v>
          </cell>
          <cell r="AF16">
            <v>97891090432</v>
          </cell>
          <cell r="AG16">
            <v>105143230464</v>
          </cell>
          <cell r="AH16">
            <v>116224671744</v>
          </cell>
          <cell r="AI16">
            <v>108809060352</v>
          </cell>
          <cell r="AJ16">
            <v>116601798656</v>
          </cell>
          <cell r="AK16">
            <v>136878366720</v>
          </cell>
          <cell r="AL16">
            <v>145861607424</v>
          </cell>
          <cell r="AM16">
            <v>143157592064</v>
          </cell>
          <cell r="AN16">
            <v>144428171264</v>
          </cell>
          <cell r="AO16">
            <v>142540734464</v>
          </cell>
          <cell r="AP16">
            <v>130133843968</v>
          </cell>
          <cell r="AQ16">
            <v>136191352832</v>
          </cell>
          <cell r="AR16">
            <v>153830948864</v>
          </cell>
          <cell r="AS16">
            <v>201924263936</v>
          </cell>
          <cell r="AT16">
            <v>240521265152</v>
          </cell>
          <cell r="AU16">
            <v>247782998016</v>
          </cell>
          <cell r="AV16">
            <v>273317740544</v>
          </cell>
          <cell r="AW16">
            <v>318497947648</v>
          </cell>
          <cell r="AX16">
            <v>354460794880</v>
          </cell>
          <cell r="AY16">
            <v>330000236544</v>
          </cell>
          <cell r="AZ16">
            <v>299361566720</v>
          </cell>
          <cell r="BA16">
            <v>287797837824</v>
          </cell>
          <cell r="BB16">
            <v>245670674432</v>
          </cell>
          <cell r="BC16">
            <v>239862005760</v>
          </cell>
          <cell r="BD16">
            <v>237029572608</v>
          </cell>
          <cell r="BE16">
            <v>196591353856</v>
          </cell>
          <cell r="BF16">
            <v>195222437888</v>
          </cell>
          <cell r="BG16">
            <v>203588419584</v>
          </cell>
          <cell r="BH16">
            <v>218138361856</v>
          </cell>
          <cell r="BI16">
            <v>209852760064</v>
          </cell>
        </row>
        <row r="17">
          <cell r="B17" t="str">
            <v>Israel</v>
          </cell>
          <cell r="C17">
            <v>3138500096</v>
          </cell>
          <cell r="D17">
            <v>2510000128</v>
          </cell>
          <cell r="E17">
            <v>2992333312</v>
          </cell>
          <cell r="F17">
            <v>3405333248</v>
          </cell>
          <cell r="G17">
            <v>3663333376</v>
          </cell>
          <cell r="H17">
            <v>3980000000</v>
          </cell>
          <cell r="I17">
            <v>4030000128</v>
          </cell>
          <cell r="J17">
            <v>4618999808</v>
          </cell>
          <cell r="K17">
            <v>5329333248</v>
          </cell>
          <cell r="L17">
            <v>7048666624</v>
          </cell>
          <cell r="M17">
            <v>6711750144</v>
          </cell>
          <cell r="N17">
            <v>8775249920</v>
          </cell>
          <cell r="O17">
            <v>11326249984</v>
          </cell>
          <cell r="P17">
            <v>16341000192</v>
          </cell>
          <cell r="Q17">
            <v>15360166912</v>
          </cell>
          <cell r="R17">
            <v>15183125504</v>
          </cell>
          <cell r="S17">
            <v>17372798976</v>
          </cell>
          <cell r="T17">
            <v>16843176960</v>
          </cell>
          <cell r="U17">
            <v>21514080256</v>
          </cell>
          <cell r="V17">
            <v>24164509696</v>
          </cell>
          <cell r="W17">
            <v>25579227136</v>
          </cell>
          <cell r="X17">
            <v>27837509632</v>
          </cell>
          <cell r="Y17">
            <v>31092230144</v>
          </cell>
          <cell r="Z17">
            <v>29160458240</v>
          </cell>
          <cell r="AA17">
            <v>27504906240</v>
          </cell>
          <cell r="AB17">
            <v>34097559552</v>
          </cell>
          <cell r="AC17">
            <v>40963276800</v>
          </cell>
          <cell r="AD17">
            <v>50099380224</v>
          </cell>
          <cell r="AE17">
            <v>49901961216</v>
          </cell>
          <cell r="AF17">
            <v>59011272704</v>
          </cell>
          <cell r="AG17">
            <v>67558014976</v>
          </cell>
          <cell r="AH17">
            <v>75607007232</v>
          </cell>
          <cell r="AI17">
            <v>75985903616</v>
          </cell>
          <cell r="AJ17">
            <v>86342656000</v>
          </cell>
          <cell r="AK17">
            <v>100384808960</v>
          </cell>
          <cell r="AL17">
            <v>109995843584</v>
          </cell>
          <cell r="AM17">
            <v>114692620288</v>
          </cell>
          <cell r="AN17">
            <v>115932848128</v>
          </cell>
          <cell r="AO17">
            <v>117111537664</v>
          </cell>
          <cell r="AP17">
            <v>132343046144</v>
          </cell>
          <cell r="AQ17">
            <v>130756337664</v>
          </cell>
          <cell r="AR17">
            <v>121123831808</v>
          </cell>
          <cell r="AS17">
            <v>126965981184</v>
          </cell>
          <cell r="AT17">
            <v>135477428224</v>
          </cell>
          <cell r="AU17">
            <v>142528905216</v>
          </cell>
          <cell r="AV17">
            <v>154034323456</v>
          </cell>
          <cell r="AW17">
            <v>178959187968</v>
          </cell>
          <cell r="AX17">
            <v>216105172992</v>
          </cell>
          <cell r="AY17">
            <v>207468167168</v>
          </cell>
          <cell r="AZ17">
            <v>233995681792</v>
          </cell>
          <cell r="BA17">
            <v>261468635136</v>
          </cell>
          <cell r="BB17">
            <v>257180139520</v>
          </cell>
          <cell r="BC17">
            <v>292636164096</v>
          </cell>
          <cell r="BD17">
            <v>309558444032</v>
          </cell>
          <cell r="BE17">
            <v>299813109760</v>
          </cell>
          <cell r="BF17">
            <v>318950604800</v>
          </cell>
          <cell r="BG17">
            <v>353253392384</v>
          </cell>
          <cell r="BH17">
            <v>370587992064</v>
          </cell>
          <cell r="BI17">
            <v>395098652672</v>
          </cell>
        </row>
        <row r="18">
          <cell r="B18" t="str">
            <v>Italy</v>
          </cell>
          <cell r="C18">
            <v>44842762240</v>
          </cell>
          <cell r="D18">
            <v>50383892480</v>
          </cell>
          <cell r="E18">
            <v>57710743552</v>
          </cell>
          <cell r="F18">
            <v>63175417856</v>
          </cell>
          <cell r="G18">
            <v>67978153984</v>
          </cell>
          <cell r="H18">
            <v>73654870016</v>
          </cell>
          <cell r="I18">
            <v>81133117440</v>
          </cell>
          <cell r="J18">
            <v>87942234112</v>
          </cell>
          <cell r="K18">
            <v>97085079552</v>
          </cell>
          <cell r="L18">
            <v>113395318784</v>
          </cell>
          <cell r="M18">
            <v>124672368640</v>
          </cell>
          <cell r="N18">
            <v>145260036096</v>
          </cell>
          <cell r="O18">
            <v>175492055040</v>
          </cell>
          <cell r="P18">
            <v>199564492800</v>
          </cell>
          <cell r="Q18">
            <v>227695853568</v>
          </cell>
          <cell r="R18">
            <v>224717275136</v>
          </cell>
          <cell r="S18">
            <v>257596309504</v>
          </cell>
          <cell r="T18">
            <v>315058323456</v>
          </cell>
          <cell r="U18">
            <v>393677176832</v>
          </cell>
          <cell r="V18">
            <v>477256777728</v>
          </cell>
          <cell r="W18">
            <v>430702854144</v>
          </cell>
          <cell r="X18">
            <v>427272634368</v>
          </cell>
          <cell r="Y18">
            <v>443042365440</v>
          </cell>
          <cell r="Z18">
            <v>437887696896</v>
          </cell>
          <cell r="AA18">
            <v>452217503744</v>
          </cell>
          <cell r="AB18">
            <v>640386334720</v>
          </cell>
          <cell r="AC18">
            <v>805713149952</v>
          </cell>
          <cell r="AD18">
            <v>891608956928</v>
          </cell>
          <cell r="AE18">
            <v>928661307392</v>
          </cell>
          <cell r="AF18">
            <v>1181222699008</v>
          </cell>
          <cell r="AG18">
            <v>1246220124160</v>
          </cell>
          <cell r="AH18">
            <v>1320161640448</v>
          </cell>
          <cell r="AI18">
            <v>1064958099456</v>
          </cell>
          <cell r="AJ18">
            <v>1099216715776</v>
          </cell>
          <cell r="AK18">
            <v>1174662021120</v>
          </cell>
          <cell r="AL18">
            <v>1312426557440</v>
          </cell>
          <cell r="AM18">
            <v>1241879543808</v>
          </cell>
          <cell r="AN18">
            <v>1270052552704</v>
          </cell>
          <cell r="AO18">
            <v>1252023730176</v>
          </cell>
          <cell r="AP18">
            <v>1143829823488</v>
          </cell>
          <cell r="AQ18">
            <v>1167012790272</v>
          </cell>
          <cell r="AR18">
            <v>1270712369152</v>
          </cell>
          <cell r="AS18">
            <v>1574145884160</v>
          </cell>
          <cell r="AT18">
            <v>1803226972160</v>
          </cell>
          <cell r="AU18">
            <v>1857524334592</v>
          </cell>
          <cell r="AV18">
            <v>1947919712256</v>
          </cell>
          <cell r="AW18">
            <v>2210292563968</v>
          </cell>
          <cell r="AX18">
            <v>2398856675328</v>
          </cell>
          <cell r="AY18">
            <v>2191241904128</v>
          </cell>
          <cell r="AZ18">
            <v>2134017835008</v>
          </cell>
          <cell r="BA18">
            <v>2291991052288</v>
          </cell>
          <cell r="BB18">
            <v>2087077019648</v>
          </cell>
          <cell r="BC18">
            <v>2141315268608</v>
          </cell>
          <cell r="BD18">
            <v>2159133982720</v>
          </cell>
          <cell r="BE18">
            <v>1835899289600</v>
          </cell>
          <cell r="BF18">
            <v>1875797475328</v>
          </cell>
          <cell r="BG18">
            <v>1961796173824</v>
          </cell>
          <cell r="BH18">
            <v>2085764333568</v>
          </cell>
          <cell r="BI18">
            <v>2001244389376</v>
          </cell>
        </row>
        <row r="19">
          <cell r="B19" t="str">
            <v>Japan</v>
          </cell>
          <cell r="C19">
            <v>53508616192</v>
          </cell>
          <cell r="D19">
            <v>60723019776</v>
          </cell>
          <cell r="E19">
            <v>69498134528</v>
          </cell>
          <cell r="F19">
            <v>81749008384</v>
          </cell>
          <cell r="G19">
            <v>90950279168</v>
          </cell>
          <cell r="H19">
            <v>105628073984</v>
          </cell>
          <cell r="I19">
            <v>123781881856</v>
          </cell>
          <cell r="J19">
            <v>146601066496</v>
          </cell>
          <cell r="K19">
            <v>172204195840</v>
          </cell>
          <cell r="L19">
            <v>212609187840</v>
          </cell>
          <cell r="M19">
            <v>240151805952</v>
          </cell>
          <cell r="N19">
            <v>318031298560</v>
          </cell>
          <cell r="O19">
            <v>432082681856</v>
          </cell>
          <cell r="P19">
            <v>479626002432</v>
          </cell>
          <cell r="Q19">
            <v>521541910528</v>
          </cell>
          <cell r="R19">
            <v>586161848320</v>
          </cell>
          <cell r="S19">
            <v>721411768320</v>
          </cell>
          <cell r="T19">
            <v>1013612150784</v>
          </cell>
          <cell r="U19">
            <v>1055012093952</v>
          </cell>
          <cell r="V19">
            <v>1105386012672</v>
          </cell>
          <cell r="W19">
            <v>1218988998656</v>
          </cell>
          <cell r="X19">
            <v>1134517944320</v>
          </cell>
          <cell r="Y19">
            <v>1243323564032</v>
          </cell>
          <cell r="Z19">
            <v>1318381682688</v>
          </cell>
          <cell r="AA19">
            <v>1398892789760</v>
          </cell>
          <cell r="AB19">
            <v>2078953308160</v>
          </cell>
          <cell r="AC19">
            <v>2532808589312</v>
          </cell>
          <cell r="AD19">
            <v>3071683067904</v>
          </cell>
          <cell r="AE19">
            <v>3054914240512</v>
          </cell>
          <cell r="AF19">
            <v>3132817670144</v>
          </cell>
          <cell r="AG19">
            <v>3584419954688</v>
          </cell>
          <cell r="AH19">
            <v>3908809523200</v>
          </cell>
          <cell r="AI19">
            <v>4454143754240</v>
          </cell>
          <cell r="AJ19">
            <v>4907039457280</v>
          </cell>
          <cell r="AK19">
            <v>5449116549120</v>
          </cell>
          <cell r="AL19">
            <v>4833712537600</v>
          </cell>
          <cell r="AM19">
            <v>4414733025280</v>
          </cell>
          <cell r="AN19">
            <v>4032509771776</v>
          </cell>
          <cell r="AO19">
            <v>4562078924800</v>
          </cell>
          <cell r="AP19">
            <v>4887519690752</v>
          </cell>
          <cell r="AQ19">
            <v>4303544385536</v>
          </cell>
          <cell r="AR19">
            <v>4115116326912</v>
          </cell>
          <cell r="AS19">
            <v>4445658152960</v>
          </cell>
          <cell r="AT19">
            <v>4815149072384</v>
          </cell>
          <cell r="AU19">
            <v>4755410649088</v>
          </cell>
          <cell r="AV19">
            <v>4530377326592</v>
          </cell>
          <cell r="AW19">
            <v>4515264724992</v>
          </cell>
          <cell r="AX19">
            <v>5037908557824</v>
          </cell>
          <cell r="AY19">
            <v>5231382888448</v>
          </cell>
          <cell r="AZ19">
            <v>5700097933312</v>
          </cell>
          <cell r="BA19">
            <v>6157459521536</v>
          </cell>
          <cell r="BB19">
            <v>6203213086720</v>
          </cell>
          <cell r="BC19">
            <v>5155717120000</v>
          </cell>
          <cell r="BD19">
            <v>4850413731840</v>
          </cell>
          <cell r="BE19">
            <v>4389475713024</v>
          </cell>
          <cell r="BF19">
            <v>4922537934848</v>
          </cell>
          <cell r="BG19">
            <v>4866864316416</v>
          </cell>
          <cell r="BH19">
            <v>4954806812672</v>
          </cell>
          <cell r="BI19">
            <v>5081769443328</v>
          </cell>
        </row>
        <row r="20">
          <cell r="B20" t="str">
            <v>Luxemburg</v>
          </cell>
          <cell r="C20">
            <v>704145664</v>
          </cell>
          <cell r="D20">
            <v>741509504</v>
          </cell>
          <cell r="E20">
            <v>791140608</v>
          </cell>
          <cell r="F20">
            <v>903158784</v>
          </cell>
          <cell r="G20">
            <v>921600768</v>
          </cell>
          <cell r="H20">
            <v>968440128</v>
          </cell>
          <cell r="I20">
            <v>974721792</v>
          </cell>
          <cell r="J20">
            <v>1066447104</v>
          </cell>
          <cell r="K20">
            <v>1234878976</v>
          </cell>
          <cell r="L20">
            <v>1509155072</v>
          </cell>
          <cell r="M20">
            <v>1572310784</v>
          </cell>
          <cell r="N20">
            <v>1968733056</v>
          </cell>
          <cell r="O20">
            <v>2701874688</v>
          </cell>
          <cell r="P20">
            <v>3295860992</v>
          </cell>
          <cell r="Q20">
            <v>3233431552</v>
          </cell>
          <cell r="R20">
            <v>3544268032</v>
          </cell>
          <cell r="S20">
            <v>3922895872</v>
          </cell>
          <cell r="T20">
            <v>4884869120</v>
          </cell>
          <cell r="U20">
            <v>5711457792</v>
          </cell>
          <cell r="V20">
            <v>6232005632</v>
          </cell>
          <cell r="W20">
            <v>5231808512</v>
          </cell>
          <cell r="X20">
            <v>4764549632</v>
          </cell>
          <cell r="Y20">
            <v>4683697664</v>
          </cell>
          <cell r="Z20">
            <v>4594891776</v>
          </cell>
          <cell r="AA20">
            <v>4738559488</v>
          </cell>
          <cell r="AB20">
            <v>6921264128</v>
          </cell>
          <cell r="AC20">
            <v>8614215680</v>
          </cell>
          <cell r="AD20">
            <v>9750161408</v>
          </cell>
          <cell r="AE20">
            <v>10391504896</v>
          </cell>
          <cell r="AF20">
            <v>13229247488</v>
          </cell>
          <cell r="AG20">
            <v>14321879040</v>
          </cell>
          <cell r="AH20">
            <v>16065740800</v>
          </cell>
          <cell r="AI20">
            <v>16486899712</v>
          </cell>
          <cell r="AJ20">
            <v>18325790720</v>
          </cell>
          <cell r="AK20">
            <v>21588170752</v>
          </cell>
          <cell r="AL20">
            <v>21776609280</v>
          </cell>
          <cell r="AM20">
            <v>19731912704</v>
          </cell>
          <cell r="AN20">
            <v>20209121280</v>
          </cell>
          <cell r="AO20">
            <v>22235928576</v>
          </cell>
          <cell r="AP20">
            <v>21263515648</v>
          </cell>
          <cell r="AQ20">
            <v>21272418304</v>
          </cell>
          <cell r="AR20">
            <v>23616329728</v>
          </cell>
          <cell r="AS20">
            <v>29557325824</v>
          </cell>
          <cell r="AT20">
            <v>34685280256</v>
          </cell>
          <cell r="AU20">
            <v>37347393536</v>
          </cell>
          <cell r="AV20">
            <v>42414309376</v>
          </cell>
          <cell r="AW20">
            <v>50888134656</v>
          </cell>
          <cell r="AX20">
            <v>55849684992</v>
          </cell>
          <cell r="AY20">
            <v>51370545152</v>
          </cell>
          <cell r="AZ20">
            <v>53212475392</v>
          </cell>
          <cell r="BA20">
            <v>60004630528</v>
          </cell>
          <cell r="BB20">
            <v>56677961728</v>
          </cell>
          <cell r="BC20">
            <v>61739352064</v>
          </cell>
          <cell r="BD20">
            <v>66103853056</v>
          </cell>
          <cell r="BE20">
            <v>57744457728</v>
          </cell>
          <cell r="BF20">
            <v>60691484672</v>
          </cell>
          <cell r="BG20">
            <v>64181944320</v>
          </cell>
          <cell r="BH20">
            <v>70919954432</v>
          </cell>
          <cell r="BI20">
            <v>71104921600</v>
          </cell>
        </row>
        <row r="21">
          <cell r="B21" t="str">
            <v>Netherlands</v>
          </cell>
          <cell r="C21">
            <v>13493833728</v>
          </cell>
          <cell r="D21">
            <v>14647057408</v>
          </cell>
          <cell r="E21">
            <v>15891240960</v>
          </cell>
          <cell r="F21">
            <v>18699380736</v>
          </cell>
          <cell r="G21">
            <v>21000587264</v>
          </cell>
          <cell r="H21">
            <v>22867204096</v>
          </cell>
          <cell r="I21">
            <v>25087561728</v>
          </cell>
          <cell r="J21">
            <v>27817605120</v>
          </cell>
          <cell r="K21">
            <v>34035947520</v>
          </cell>
          <cell r="L21">
            <v>38164717568</v>
          </cell>
          <cell r="M21">
            <v>44579123200</v>
          </cell>
          <cell r="N21">
            <v>54706556928</v>
          </cell>
          <cell r="O21">
            <v>71840907264</v>
          </cell>
          <cell r="P21">
            <v>87243415552</v>
          </cell>
          <cell r="Q21">
            <v>100249526272</v>
          </cell>
          <cell r="R21">
            <v>109168721920</v>
          </cell>
          <cell r="S21">
            <v>127016992768</v>
          </cell>
          <cell r="T21">
            <v>155859697664</v>
          </cell>
          <cell r="U21">
            <v>179669401600</v>
          </cell>
          <cell r="V21">
            <v>195152084992</v>
          </cell>
          <cell r="W21">
            <v>164134223872</v>
          </cell>
          <cell r="X21">
            <v>158479532032</v>
          </cell>
          <cell r="Y21">
            <v>153445466112</v>
          </cell>
          <cell r="Z21">
            <v>143912665088</v>
          </cell>
          <cell r="AA21">
            <v>143845818368</v>
          </cell>
          <cell r="AB21">
            <v>200862089216</v>
          </cell>
          <cell r="AC21">
            <v>245046312960</v>
          </cell>
          <cell r="AD21">
            <v>261910511616</v>
          </cell>
          <cell r="AE21">
            <v>258336702464</v>
          </cell>
          <cell r="AF21">
            <v>318330503168</v>
          </cell>
          <cell r="AG21">
            <v>327500333056</v>
          </cell>
          <cell r="AH21">
            <v>362962878464</v>
          </cell>
          <cell r="AI21">
            <v>353550172160</v>
          </cell>
          <cell r="AJ21">
            <v>379130249216</v>
          </cell>
          <cell r="AK21">
            <v>452301684736</v>
          </cell>
          <cell r="AL21">
            <v>450490204160</v>
          </cell>
          <cell r="AM21">
            <v>416812728320</v>
          </cell>
          <cell r="AN21">
            <v>438008217600</v>
          </cell>
          <cell r="AO21">
            <v>446898569216</v>
          </cell>
          <cell r="AP21">
            <v>416442777600</v>
          </cell>
          <cell r="AQ21">
            <v>431213412352</v>
          </cell>
          <cell r="AR21">
            <v>471613964288</v>
          </cell>
          <cell r="AS21">
            <v>578792325120</v>
          </cell>
          <cell r="AT21">
            <v>657171611648</v>
          </cell>
          <cell r="AU21">
            <v>685092634624</v>
          </cell>
          <cell r="AV21">
            <v>733340893184</v>
          </cell>
          <cell r="AW21">
            <v>847481536512</v>
          </cell>
          <cell r="AX21">
            <v>947997638656</v>
          </cell>
          <cell r="AY21">
            <v>868077273088</v>
          </cell>
          <cell r="AZ21">
            <v>846554923008</v>
          </cell>
          <cell r="BA21">
            <v>904085962752</v>
          </cell>
          <cell r="BB21">
            <v>838971293696</v>
          </cell>
          <cell r="BC21">
            <v>876923518976</v>
          </cell>
          <cell r="BD21">
            <v>890981318656</v>
          </cell>
          <cell r="BE21">
            <v>765264920576</v>
          </cell>
          <cell r="BF21">
            <v>783528165376</v>
          </cell>
          <cell r="BG21">
            <v>833869643776</v>
          </cell>
          <cell r="BH21">
            <v>914104844288</v>
          </cell>
          <cell r="BI21">
            <v>909070368768</v>
          </cell>
        </row>
        <row r="22">
          <cell r="B22" t="str">
            <v>Norway</v>
          </cell>
          <cell r="C22">
            <v>5632460800</v>
          </cell>
          <cell r="D22">
            <v>6066976768</v>
          </cell>
          <cell r="E22">
            <v>6510239744</v>
          </cell>
          <cell r="F22">
            <v>7159202816</v>
          </cell>
          <cell r="G22">
            <v>8058680832</v>
          </cell>
          <cell r="H22">
            <v>8696460288</v>
          </cell>
          <cell r="I22">
            <v>9514497024</v>
          </cell>
          <cell r="J22">
            <v>10159934464</v>
          </cell>
          <cell r="K22">
            <v>11063064576</v>
          </cell>
          <cell r="L22">
            <v>12814123008</v>
          </cell>
          <cell r="M22">
            <v>14583114752</v>
          </cell>
          <cell r="N22">
            <v>17358610432</v>
          </cell>
          <cell r="O22">
            <v>22534254592</v>
          </cell>
          <cell r="P22">
            <v>27145693184</v>
          </cell>
          <cell r="Q22">
            <v>32877805568</v>
          </cell>
          <cell r="R22">
            <v>35942268928</v>
          </cell>
          <cell r="S22">
            <v>41508028416</v>
          </cell>
          <cell r="T22">
            <v>46523092992</v>
          </cell>
          <cell r="U22">
            <v>53132242944</v>
          </cell>
          <cell r="V22">
            <v>64439382016</v>
          </cell>
          <cell r="W22">
            <v>63596654592</v>
          </cell>
          <cell r="X22">
            <v>62647193600</v>
          </cell>
          <cell r="Y22">
            <v>61627240448</v>
          </cell>
          <cell r="Z22">
            <v>62057955328</v>
          </cell>
          <cell r="AA22">
            <v>65416880128</v>
          </cell>
          <cell r="AB22">
            <v>78693253120</v>
          </cell>
          <cell r="AC22">
            <v>94230052864</v>
          </cell>
          <cell r="AD22">
            <v>101900263424</v>
          </cell>
          <cell r="AE22">
            <v>102633791488</v>
          </cell>
          <cell r="AF22">
            <v>119791681536</v>
          </cell>
          <cell r="AG22">
            <v>121872465920</v>
          </cell>
          <cell r="AH22">
            <v>130838036480</v>
          </cell>
          <cell r="AI22">
            <v>120579072000</v>
          </cell>
          <cell r="AJ22">
            <v>127131459584</v>
          </cell>
          <cell r="AK22">
            <v>152029609984</v>
          </cell>
          <cell r="AL22">
            <v>163520102400</v>
          </cell>
          <cell r="AM22">
            <v>161356627968</v>
          </cell>
          <cell r="AN22">
            <v>154163363840</v>
          </cell>
          <cell r="AO22">
            <v>162284470272</v>
          </cell>
          <cell r="AP22">
            <v>171247124480</v>
          </cell>
          <cell r="AQ22">
            <v>173972226048</v>
          </cell>
          <cell r="AR22">
            <v>195524182016</v>
          </cell>
          <cell r="AS22">
            <v>228858511360</v>
          </cell>
          <cell r="AT22">
            <v>264511635456</v>
          </cell>
          <cell r="AU22">
            <v>308884275200</v>
          </cell>
          <cell r="AV22">
            <v>345581355008</v>
          </cell>
          <cell r="AW22">
            <v>400937091072</v>
          </cell>
          <cell r="AX22">
            <v>462249984000</v>
          </cell>
          <cell r="AY22">
            <v>386190376960</v>
          </cell>
          <cell r="AZ22">
            <v>428757024768</v>
          </cell>
          <cell r="BA22">
            <v>498283446272</v>
          </cell>
          <cell r="BB22">
            <v>509506322432</v>
          </cell>
          <cell r="BC22">
            <v>522761535488</v>
          </cell>
          <cell r="BD22">
            <v>498410061824</v>
          </cell>
          <cell r="BE22">
            <v>385801551872</v>
          </cell>
          <cell r="BF22">
            <v>368819929088</v>
          </cell>
          <cell r="BG22">
            <v>398393966592</v>
          </cell>
          <cell r="BH22">
            <v>434166628352</v>
          </cell>
          <cell r="BI22">
            <v>403336364032</v>
          </cell>
        </row>
        <row r="23">
          <cell r="B23" t="str">
            <v>Portugal</v>
          </cell>
          <cell r="C23">
            <v>3417516544</v>
          </cell>
          <cell r="D23">
            <v>3668222464</v>
          </cell>
          <cell r="E23">
            <v>3905734400</v>
          </cell>
          <cell r="F23">
            <v>4235608064</v>
          </cell>
          <cell r="G23">
            <v>4687463936</v>
          </cell>
          <cell r="H23">
            <v>5135387648</v>
          </cell>
          <cell r="I23">
            <v>5740241408</v>
          </cell>
          <cell r="J23">
            <v>6354262528</v>
          </cell>
          <cell r="K23">
            <v>6969026048</v>
          </cell>
          <cell r="L23">
            <v>8108234752</v>
          </cell>
          <cell r="M23">
            <v>9201606656</v>
          </cell>
          <cell r="N23">
            <v>11239116800</v>
          </cell>
          <cell r="O23">
            <v>15090566144</v>
          </cell>
          <cell r="P23">
            <v>17512388608</v>
          </cell>
          <cell r="Q23">
            <v>19347609600</v>
          </cell>
          <cell r="R23">
            <v>20332834816</v>
          </cell>
          <cell r="S23">
            <v>21439524864</v>
          </cell>
          <cell r="T23">
            <v>23487612928</v>
          </cell>
          <cell r="U23">
            <v>26622818304</v>
          </cell>
          <cell r="V23">
            <v>32896522240</v>
          </cell>
          <cell r="W23">
            <v>31977275392</v>
          </cell>
          <cell r="X23">
            <v>30527754240</v>
          </cell>
          <cell r="Y23">
            <v>27239651328</v>
          </cell>
          <cell r="Z23">
            <v>25217970176</v>
          </cell>
          <cell r="AA23">
            <v>27115806720</v>
          </cell>
          <cell r="AB23">
            <v>38745903104</v>
          </cell>
          <cell r="AC23">
            <v>48182923264</v>
          </cell>
          <cell r="AD23">
            <v>56347250688</v>
          </cell>
          <cell r="AE23">
            <v>60594094080</v>
          </cell>
          <cell r="AF23">
            <v>78713856000</v>
          </cell>
          <cell r="AG23">
            <v>89233596416</v>
          </cell>
          <cell r="AH23">
            <v>107592097792</v>
          </cell>
          <cell r="AI23">
            <v>95009751040</v>
          </cell>
          <cell r="AJ23">
            <v>99688644608</v>
          </cell>
          <cell r="AK23">
            <v>118122004480</v>
          </cell>
          <cell r="AL23">
            <v>122630086656</v>
          </cell>
          <cell r="AM23">
            <v>117016535040</v>
          </cell>
          <cell r="AN23">
            <v>123946328064</v>
          </cell>
          <cell r="AO23">
            <v>127427346432</v>
          </cell>
          <cell r="AP23">
            <v>118310707200</v>
          </cell>
          <cell r="AQ23">
            <v>121498886144</v>
          </cell>
          <cell r="AR23">
            <v>134156091392</v>
          </cell>
          <cell r="AS23">
            <v>164862148608</v>
          </cell>
          <cell r="AT23">
            <v>189034496000</v>
          </cell>
          <cell r="AU23">
            <v>197180325888</v>
          </cell>
          <cell r="AV23">
            <v>208581689344</v>
          </cell>
          <cell r="AW23">
            <v>240190799872</v>
          </cell>
          <cell r="AX23">
            <v>262344785920</v>
          </cell>
          <cell r="AY23">
            <v>243701628928</v>
          </cell>
          <cell r="AZ23">
            <v>237880901632</v>
          </cell>
          <cell r="BA23">
            <v>244797227008</v>
          </cell>
          <cell r="BB23">
            <v>216236605440</v>
          </cell>
          <cell r="BC23">
            <v>226369503232</v>
          </cell>
          <cell r="BD23">
            <v>229596168192</v>
          </cell>
          <cell r="BE23">
            <v>199313899520</v>
          </cell>
          <cell r="BF23">
            <v>206286028800</v>
          </cell>
          <cell r="BG23">
            <v>221357867008</v>
          </cell>
          <cell r="BH23">
            <v>241274634240</v>
          </cell>
          <cell r="BI23">
            <v>237686079488</v>
          </cell>
        </row>
        <row r="24">
          <cell r="B24" t="str">
            <v>Singapore</v>
          </cell>
          <cell r="C24">
            <v>764634752</v>
          </cell>
          <cell r="D24">
            <v>826244608</v>
          </cell>
          <cell r="E24">
            <v>917614016</v>
          </cell>
          <cell r="F24">
            <v>894159168</v>
          </cell>
          <cell r="G24">
            <v>974650432</v>
          </cell>
          <cell r="H24">
            <v>1096432768</v>
          </cell>
          <cell r="I24">
            <v>1238043904</v>
          </cell>
          <cell r="J24">
            <v>1425715456</v>
          </cell>
          <cell r="K24">
            <v>1659904640</v>
          </cell>
          <cell r="L24">
            <v>1920586752</v>
          </cell>
          <cell r="M24">
            <v>2263785472</v>
          </cell>
          <cell r="N24">
            <v>2721441024</v>
          </cell>
          <cell r="O24">
            <v>3696213248</v>
          </cell>
          <cell r="P24">
            <v>5221534720</v>
          </cell>
          <cell r="Q24">
            <v>5633673728</v>
          </cell>
          <cell r="R24">
            <v>6327077888</v>
          </cell>
          <cell r="S24">
            <v>6618585088</v>
          </cell>
          <cell r="T24">
            <v>7517176320</v>
          </cell>
          <cell r="U24">
            <v>9296921600</v>
          </cell>
          <cell r="V24">
            <v>11896256512</v>
          </cell>
          <cell r="W24">
            <v>14175228928</v>
          </cell>
          <cell r="X24">
            <v>16084252672</v>
          </cell>
          <cell r="Y24">
            <v>17784113152</v>
          </cell>
          <cell r="Z24">
            <v>19749361664</v>
          </cell>
          <cell r="AA24">
            <v>19156533248</v>
          </cell>
          <cell r="AB24">
            <v>18586746880</v>
          </cell>
          <cell r="AC24">
            <v>20919216128</v>
          </cell>
          <cell r="AD24">
            <v>25371461632</v>
          </cell>
          <cell r="AE24">
            <v>30465363968</v>
          </cell>
          <cell r="AF24">
            <v>36144336896</v>
          </cell>
          <cell r="AG24">
            <v>45466165248</v>
          </cell>
          <cell r="AH24">
            <v>52130263040</v>
          </cell>
          <cell r="AI24">
            <v>60603478016</v>
          </cell>
          <cell r="AJ24">
            <v>73690849280</v>
          </cell>
          <cell r="AK24">
            <v>87810990080</v>
          </cell>
          <cell r="AL24">
            <v>96295886848</v>
          </cell>
          <cell r="AM24">
            <v>100124188672</v>
          </cell>
          <cell r="AN24">
            <v>85728313344</v>
          </cell>
          <cell r="AO24">
            <v>86284664832</v>
          </cell>
          <cell r="AP24">
            <v>96074481664</v>
          </cell>
          <cell r="AQ24">
            <v>89794945024</v>
          </cell>
          <cell r="AR24">
            <v>92537749504</v>
          </cell>
          <cell r="AS24">
            <v>97645445120</v>
          </cell>
          <cell r="AT24">
            <v>115035496448</v>
          </cell>
          <cell r="AU24">
            <v>127807619072</v>
          </cell>
          <cell r="AV24">
            <v>148630372352</v>
          </cell>
          <cell r="AW24">
            <v>180941946880</v>
          </cell>
          <cell r="AX24">
            <v>193611988992</v>
          </cell>
          <cell r="AY24">
            <v>194152284160</v>
          </cell>
          <cell r="AZ24">
            <v>239809380352</v>
          </cell>
          <cell r="BA24">
            <v>279351164928</v>
          </cell>
          <cell r="BB24">
            <v>295087210496</v>
          </cell>
          <cell r="BC24">
            <v>307576373248</v>
          </cell>
          <cell r="BD24">
            <v>314851164160</v>
          </cell>
          <cell r="BE24">
            <v>308004159488</v>
          </cell>
          <cell r="BF24">
            <v>318652350464</v>
          </cell>
          <cell r="BG24">
            <v>341863333888</v>
          </cell>
          <cell r="BH24">
            <v>373217067008</v>
          </cell>
          <cell r="BI24">
            <v>372062519296</v>
          </cell>
        </row>
        <row r="25">
          <cell r="B25" t="str">
            <v>South Korea</v>
          </cell>
          <cell r="C25">
            <v>2417558272</v>
          </cell>
          <cell r="D25">
            <v>2814318592</v>
          </cell>
          <cell r="E25">
            <v>3988784640</v>
          </cell>
          <cell r="F25">
            <v>3458939392</v>
          </cell>
          <cell r="G25">
            <v>3120833280</v>
          </cell>
          <cell r="H25">
            <v>3928908288</v>
          </cell>
          <cell r="I25">
            <v>4855907328</v>
          </cell>
          <cell r="J25">
            <v>6119284224</v>
          </cell>
          <cell r="K25">
            <v>7678581248</v>
          </cell>
          <cell r="L25">
            <v>9005023232</v>
          </cell>
          <cell r="M25">
            <v>9903500288</v>
          </cell>
          <cell r="N25">
            <v>10862327808</v>
          </cell>
          <cell r="O25">
            <v>13876531200</v>
          </cell>
          <cell r="P25">
            <v>19544094720</v>
          </cell>
          <cell r="Q25">
            <v>21784297472</v>
          </cell>
          <cell r="R25">
            <v>29902479360</v>
          </cell>
          <cell r="S25">
            <v>38446489600</v>
          </cell>
          <cell r="T25">
            <v>51972108288</v>
          </cell>
          <cell r="U25">
            <v>66946899968</v>
          </cell>
          <cell r="V25">
            <v>65398644736</v>
          </cell>
          <cell r="W25">
            <v>72933351424</v>
          </cell>
          <cell r="X25">
            <v>78358863872</v>
          </cell>
          <cell r="Y25">
            <v>87760363520</v>
          </cell>
          <cell r="Z25">
            <v>97510236160</v>
          </cell>
          <cell r="AA25">
            <v>101296177152</v>
          </cell>
          <cell r="AB25">
            <v>116836802560</v>
          </cell>
          <cell r="AC25">
            <v>147948257280</v>
          </cell>
          <cell r="AD25">
            <v>199590821888</v>
          </cell>
          <cell r="AE25">
            <v>246927294464</v>
          </cell>
          <cell r="AF25">
            <v>283367538688</v>
          </cell>
          <cell r="AG25">
            <v>330648518656</v>
          </cell>
          <cell r="AH25">
            <v>355525263360</v>
          </cell>
          <cell r="AI25">
            <v>392666087424</v>
          </cell>
          <cell r="AJ25">
            <v>463617392640</v>
          </cell>
          <cell r="AK25">
            <v>566583427072</v>
          </cell>
          <cell r="AL25">
            <v>610169585664</v>
          </cell>
          <cell r="AM25">
            <v>569754517504</v>
          </cell>
          <cell r="AN25">
            <v>383330942976</v>
          </cell>
          <cell r="AO25">
            <v>497512644608</v>
          </cell>
          <cell r="AP25">
            <v>576178094080</v>
          </cell>
          <cell r="AQ25">
            <v>547658235904</v>
          </cell>
          <cell r="AR25">
            <v>627246104576</v>
          </cell>
          <cell r="AS25">
            <v>702717362176</v>
          </cell>
          <cell r="AT25">
            <v>793174999040</v>
          </cell>
          <cell r="AU25">
            <v>934901055488</v>
          </cell>
          <cell r="AV25">
            <v>1053216931840</v>
          </cell>
          <cell r="AW25">
            <v>1172614021120</v>
          </cell>
          <cell r="AX25">
            <v>1047339008000</v>
          </cell>
          <cell r="AY25">
            <v>943941877760</v>
          </cell>
          <cell r="AZ25">
            <v>1144066932736</v>
          </cell>
          <cell r="BA25">
            <v>1253223038976</v>
          </cell>
          <cell r="BB25">
            <v>1278427660288</v>
          </cell>
          <cell r="BC25">
            <v>1370795147264</v>
          </cell>
          <cell r="BD25">
            <v>1484318179328</v>
          </cell>
          <cell r="BE25">
            <v>1465773195264</v>
          </cell>
          <cell r="BF25">
            <v>1500111568896</v>
          </cell>
          <cell r="BG25">
            <v>1623901470720</v>
          </cell>
          <cell r="BH25">
            <v>1720578867200</v>
          </cell>
          <cell r="BI25">
            <v>1642383278080</v>
          </cell>
        </row>
        <row r="26">
          <cell r="B26" t="str">
            <v>Spain</v>
          </cell>
          <cell r="C26">
            <v>13834300416</v>
          </cell>
          <cell r="D26">
            <v>16138545152</v>
          </cell>
          <cell r="E26">
            <v>19074914304</v>
          </cell>
          <cell r="F26">
            <v>21343844352</v>
          </cell>
          <cell r="G26">
            <v>24756959232</v>
          </cell>
          <cell r="H26">
            <v>28721061888</v>
          </cell>
          <cell r="I26">
            <v>31647119360</v>
          </cell>
          <cell r="J26">
            <v>31475548160</v>
          </cell>
          <cell r="K26">
            <v>36038713344</v>
          </cell>
          <cell r="L26">
            <v>40992997376</v>
          </cell>
          <cell r="M26">
            <v>46619418624</v>
          </cell>
          <cell r="N26">
            <v>59132416000</v>
          </cell>
          <cell r="O26">
            <v>78639529984</v>
          </cell>
          <cell r="P26">
            <v>97274003456</v>
          </cell>
          <cell r="Q26">
            <v>114777047040</v>
          </cell>
          <cell r="R26">
            <v>118507184128</v>
          </cell>
          <cell r="S26">
            <v>132449280000</v>
          </cell>
          <cell r="T26">
            <v>160599687168</v>
          </cell>
          <cell r="U26">
            <v>214601957376</v>
          </cell>
          <cell r="V26">
            <v>232766816256</v>
          </cell>
          <cell r="W26">
            <v>202807885824</v>
          </cell>
          <cell r="X26">
            <v>195996762112</v>
          </cell>
          <cell r="Y26">
            <v>170951180288</v>
          </cell>
          <cell r="Z26">
            <v>172102909952</v>
          </cell>
          <cell r="AA26">
            <v>180793458688</v>
          </cell>
          <cell r="AB26">
            <v>251321073664</v>
          </cell>
          <cell r="AC26">
            <v>318747934720</v>
          </cell>
          <cell r="AD26">
            <v>376160419840</v>
          </cell>
          <cell r="AE26">
            <v>414757060608</v>
          </cell>
          <cell r="AF26">
            <v>536558600192</v>
          </cell>
          <cell r="AG26">
            <v>577166180352</v>
          </cell>
          <cell r="AH26">
            <v>630915989504</v>
          </cell>
          <cell r="AI26">
            <v>525075644416</v>
          </cell>
          <cell r="AJ26">
            <v>530562646016</v>
          </cell>
          <cell r="AK26">
            <v>614608994304</v>
          </cell>
          <cell r="AL26">
            <v>642588999680</v>
          </cell>
          <cell r="AM26">
            <v>590077296640</v>
          </cell>
          <cell r="AN26">
            <v>619214864384</v>
          </cell>
          <cell r="AO26">
            <v>634693156864</v>
          </cell>
          <cell r="AP26">
            <v>596877639680</v>
          </cell>
          <cell r="AQ26">
            <v>627286802432</v>
          </cell>
          <cell r="AR26">
            <v>705394311168</v>
          </cell>
          <cell r="AS26">
            <v>905492103168</v>
          </cell>
          <cell r="AT26">
            <v>1067093393408</v>
          </cell>
          <cell r="AU26">
            <v>1153285619712</v>
          </cell>
          <cell r="AV26">
            <v>1259343839232</v>
          </cell>
          <cell r="AW26">
            <v>1472131104768</v>
          </cell>
          <cell r="AX26">
            <v>1625224904704</v>
          </cell>
          <cell r="AY26">
            <v>1485583548416</v>
          </cell>
          <cell r="AZ26">
            <v>1420722044928</v>
          </cell>
          <cell r="BA26">
            <v>1478772785152</v>
          </cell>
          <cell r="BB26">
            <v>1324820070400</v>
          </cell>
          <cell r="BC26">
            <v>1354757439488</v>
          </cell>
          <cell r="BD26">
            <v>1369398837248</v>
          </cell>
          <cell r="BE26">
            <v>1195119214592</v>
          </cell>
          <cell r="BF26">
            <v>1232076013568</v>
          </cell>
          <cell r="BG26">
            <v>1312551731200</v>
          </cell>
          <cell r="BH26">
            <v>1419735203840</v>
          </cell>
          <cell r="BI26">
            <v>1394116263936</v>
          </cell>
        </row>
        <row r="27">
          <cell r="B27" t="str">
            <v>Sweden</v>
          </cell>
          <cell r="C27">
            <v>17212686336</v>
          </cell>
          <cell r="D27">
            <v>18667251712</v>
          </cell>
          <cell r="E27">
            <v>20204869632</v>
          </cell>
          <cell r="F27">
            <v>22532417536</v>
          </cell>
          <cell r="G27">
            <v>24795500544</v>
          </cell>
          <cell r="H27">
            <v>26971486208</v>
          </cell>
          <cell r="I27">
            <v>29275996160</v>
          </cell>
          <cell r="J27">
            <v>31066820608</v>
          </cell>
          <cell r="K27">
            <v>33738102784</v>
          </cell>
          <cell r="L27">
            <v>38092451840</v>
          </cell>
          <cell r="M27">
            <v>41566412800</v>
          </cell>
          <cell r="N27">
            <v>48954146816</v>
          </cell>
          <cell r="O27">
            <v>59404967936</v>
          </cell>
          <cell r="P27">
            <v>66013339648</v>
          </cell>
          <cell r="Q27">
            <v>82885394432</v>
          </cell>
          <cell r="R27">
            <v>89362071552</v>
          </cell>
          <cell r="S27">
            <v>94468743168</v>
          </cell>
          <cell r="T27">
            <v>104442347520</v>
          </cell>
          <cell r="U27">
            <v>123386413056</v>
          </cell>
          <cell r="V27">
            <v>142092075008</v>
          </cell>
          <cell r="W27">
            <v>129686937600</v>
          </cell>
          <cell r="X27">
            <v>114380554240</v>
          </cell>
          <cell r="Y27">
            <v>105014353920</v>
          </cell>
          <cell r="Z27">
            <v>109201358848</v>
          </cell>
          <cell r="AA27">
            <v>114123538432</v>
          </cell>
          <cell r="AB27">
            <v>150498050048</v>
          </cell>
          <cell r="AC27">
            <v>183009640448</v>
          </cell>
          <cell r="AD27">
            <v>206986674176</v>
          </cell>
          <cell r="AE27">
            <v>217948323840</v>
          </cell>
          <cell r="AF27">
            <v>261846188032</v>
          </cell>
          <cell r="AG27">
            <v>274229035008</v>
          </cell>
          <cell r="AH27">
            <v>284321120256</v>
          </cell>
          <cell r="AI27">
            <v>212953333760</v>
          </cell>
          <cell r="AJ27">
            <v>229033574400</v>
          </cell>
          <cell r="AK27">
            <v>267305877504</v>
          </cell>
          <cell r="AL27">
            <v>291743825920</v>
          </cell>
          <cell r="AM27">
            <v>268146147328</v>
          </cell>
          <cell r="AN27">
            <v>270809071616</v>
          </cell>
          <cell r="AO27">
            <v>274072174592</v>
          </cell>
          <cell r="AP27">
            <v>262835453952</v>
          </cell>
          <cell r="AQ27">
            <v>242395856896</v>
          </cell>
          <cell r="AR27">
            <v>266849058816</v>
          </cell>
          <cell r="AS27">
            <v>334337212416</v>
          </cell>
          <cell r="AT27">
            <v>385118044160</v>
          </cell>
          <cell r="AU27">
            <v>392218083328</v>
          </cell>
          <cell r="AV27">
            <v>423093436416</v>
          </cell>
          <cell r="AW27">
            <v>491252580352</v>
          </cell>
          <cell r="AX27">
            <v>517706153984</v>
          </cell>
          <cell r="AY27">
            <v>436536999936</v>
          </cell>
          <cell r="AZ27">
            <v>495812542464</v>
          </cell>
          <cell r="BA27">
            <v>574094114816</v>
          </cell>
          <cell r="BB27">
            <v>552483749888</v>
          </cell>
          <cell r="BC27">
            <v>586841849856</v>
          </cell>
          <cell r="BD27">
            <v>581964005376</v>
          </cell>
          <cell r="BE27">
            <v>505103777792</v>
          </cell>
          <cell r="BF27">
            <v>515654680576</v>
          </cell>
          <cell r="BG27">
            <v>541018750976</v>
          </cell>
          <cell r="BH27">
            <v>555455348736</v>
          </cell>
          <cell r="BI27">
            <v>530832916480</v>
          </cell>
        </row>
        <row r="28">
          <cell r="B28" t="str">
            <v>United Kingdom</v>
          </cell>
          <cell r="C28">
            <v>77741965312</v>
          </cell>
          <cell r="D28">
            <v>81247567872</v>
          </cell>
          <cell r="E28">
            <v>86561964032</v>
          </cell>
          <cell r="F28">
            <v>94407557120</v>
          </cell>
          <cell r="G28">
            <v>101824757760</v>
          </cell>
          <cell r="H28">
            <v>108572753920</v>
          </cell>
          <cell r="I28">
            <v>113116889088</v>
          </cell>
          <cell r="J28">
            <v>107759910912</v>
          </cell>
          <cell r="K28">
            <v>116464705536</v>
          </cell>
          <cell r="L28">
            <v>130671943680</v>
          </cell>
          <cell r="M28">
            <v>148113899520</v>
          </cell>
          <cell r="N28">
            <v>169965027328</v>
          </cell>
          <cell r="O28">
            <v>192537968640</v>
          </cell>
          <cell r="P28">
            <v>206131363840</v>
          </cell>
          <cell r="Q28">
            <v>241756635136</v>
          </cell>
          <cell r="R28">
            <v>232614559744</v>
          </cell>
          <cell r="S28">
            <v>263066451968</v>
          </cell>
          <cell r="T28">
            <v>335883042816</v>
          </cell>
          <cell r="U28">
            <v>438994075648</v>
          </cell>
          <cell r="V28">
            <v>564947714048</v>
          </cell>
          <cell r="W28">
            <v>540765683712</v>
          </cell>
          <cell r="X28">
            <v>515048931328</v>
          </cell>
          <cell r="Y28">
            <v>489618014208</v>
          </cell>
          <cell r="Z28">
            <v>461487112192</v>
          </cell>
          <cell r="AA28">
            <v>489285156864</v>
          </cell>
          <cell r="AB28">
            <v>601452642304</v>
          </cell>
          <cell r="AC28">
            <v>745162604544</v>
          </cell>
          <cell r="AD28">
            <v>910122745856</v>
          </cell>
          <cell r="AE28">
            <v>926884823040</v>
          </cell>
          <cell r="AF28">
            <v>1093169381376</v>
          </cell>
          <cell r="AG28">
            <v>1142797238272</v>
          </cell>
          <cell r="AH28">
            <v>1179659534336</v>
          </cell>
          <cell r="AI28">
            <v>1061388746752</v>
          </cell>
          <cell r="AJ28">
            <v>1140489715712</v>
          </cell>
          <cell r="AK28">
            <v>1341584310272</v>
          </cell>
          <cell r="AL28">
            <v>1415358840832</v>
          </cell>
          <cell r="AM28">
            <v>1559078240256</v>
          </cell>
          <cell r="AN28">
            <v>1650172231680</v>
          </cell>
          <cell r="AO28">
            <v>1682399297536</v>
          </cell>
          <cell r="AP28">
            <v>1657816612864</v>
          </cell>
          <cell r="AQ28">
            <v>1640246149120</v>
          </cell>
          <cell r="AR28">
            <v>1784473976832</v>
          </cell>
          <cell r="AS28">
            <v>2053018746880</v>
          </cell>
          <cell r="AT28">
            <v>2416931504128</v>
          </cell>
          <cell r="AU28">
            <v>2538680090624</v>
          </cell>
          <cell r="AV28">
            <v>2713749815296</v>
          </cell>
          <cell r="AW28">
            <v>3100882239488</v>
          </cell>
          <cell r="AX28">
            <v>2922667311104</v>
          </cell>
          <cell r="AY28">
            <v>2410909794304</v>
          </cell>
          <cell r="AZ28">
            <v>2475244388352</v>
          </cell>
          <cell r="BA28">
            <v>2659310108672</v>
          </cell>
          <cell r="BB28">
            <v>2704887775232</v>
          </cell>
          <cell r="BC28">
            <v>2786022916096</v>
          </cell>
          <cell r="BD28">
            <v>3063803281408</v>
          </cell>
          <cell r="BE28">
            <v>2928590979072</v>
          </cell>
          <cell r="BF28">
            <v>2694283264000</v>
          </cell>
          <cell r="BG28">
            <v>2666229137408</v>
          </cell>
          <cell r="BH28">
            <v>2860667633664</v>
          </cell>
          <cell r="BI28">
            <v>2827113201664</v>
          </cell>
        </row>
        <row r="29">
          <cell r="B29" t="str">
            <v>United States</v>
          </cell>
          <cell r="C29">
            <v>563300007936</v>
          </cell>
          <cell r="D29">
            <v>605099982848</v>
          </cell>
          <cell r="E29">
            <v>638600019968</v>
          </cell>
          <cell r="F29">
            <v>685800030208</v>
          </cell>
          <cell r="G29">
            <v>743699972096</v>
          </cell>
          <cell r="H29">
            <v>814999994368</v>
          </cell>
          <cell r="I29">
            <v>861700030464</v>
          </cell>
          <cell r="J29">
            <v>942500020224</v>
          </cell>
          <cell r="K29">
            <v>1019900002304</v>
          </cell>
          <cell r="L29">
            <v>1073302994944</v>
          </cell>
          <cell r="M29">
            <v>1164849971200</v>
          </cell>
          <cell r="N29">
            <v>1279110021120</v>
          </cell>
          <cell r="O29">
            <v>1425376018432</v>
          </cell>
          <cell r="P29">
            <v>1545242935296</v>
          </cell>
          <cell r="Q29">
            <v>1684903952384</v>
          </cell>
          <cell r="R29">
            <v>1873411964928</v>
          </cell>
          <cell r="S29">
            <v>2081826013184</v>
          </cell>
          <cell r="T29">
            <v>2351598927872</v>
          </cell>
          <cell r="U29">
            <v>2627334045696</v>
          </cell>
          <cell r="V29">
            <v>2857306947584</v>
          </cell>
          <cell r="W29">
            <v>3207041908736</v>
          </cell>
          <cell r="X29">
            <v>3343789064192</v>
          </cell>
          <cell r="Y29">
            <v>3634038046720</v>
          </cell>
          <cell r="Z29">
            <v>4037612929024</v>
          </cell>
          <cell r="AA29">
            <v>4338978914304</v>
          </cell>
          <cell r="AB29">
            <v>4579631038464</v>
          </cell>
          <cell r="AC29">
            <v>4855215161344</v>
          </cell>
          <cell r="AD29">
            <v>5236438073344</v>
          </cell>
          <cell r="AE29">
            <v>5641580052480</v>
          </cell>
          <cell r="AF29">
            <v>5963144232960</v>
          </cell>
          <cell r="AG29">
            <v>6158129037312</v>
          </cell>
          <cell r="AH29">
            <v>6520327110656</v>
          </cell>
          <cell r="AI29">
            <v>6858558930944</v>
          </cell>
          <cell r="AJ29">
            <v>7287236198400</v>
          </cell>
          <cell r="AK29">
            <v>7639749099520</v>
          </cell>
          <cell r="AL29">
            <v>8073121890304</v>
          </cell>
          <cell r="AM29">
            <v>8577554579456</v>
          </cell>
          <cell r="AN29">
            <v>9062818250752</v>
          </cell>
          <cell r="AO29">
            <v>9630664097792</v>
          </cell>
          <cell r="AP29">
            <v>10252345933824</v>
          </cell>
          <cell r="AQ29">
            <v>10581821095936</v>
          </cell>
          <cell r="AR29">
            <v>10936419090432</v>
          </cell>
          <cell r="AS29">
            <v>11458243985408</v>
          </cell>
          <cell r="AT29">
            <v>12213729361920</v>
          </cell>
          <cell r="AU29">
            <v>13036640272384</v>
          </cell>
          <cell r="AV29">
            <v>13814611312640</v>
          </cell>
          <cell r="AW29">
            <v>14451858210816</v>
          </cell>
          <cell r="AX29">
            <v>14712844582912</v>
          </cell>
          <cell r="AY29">
            <v>14448932683776</v>
          </cell>
          <cell r="AZ29">
            <v>14992053108736</v>
          </cell>
          <cell r="BA29">
            <v>15542580674560</v>
          </cell>
          <cell r="BB29">
            <v>16197007441920</v>
          </cell>
          <cell r="BC29">
            <v>16784849633280</v>
          </cell>
          <cell r="BD29">
            <v>17521746903040</v>
          </cell>
          <cell r="BE29">
            <v>18219297406976</v>
          </cell>
          <cell r="BF29">
            <v>18707187236864</v>
          </cell>
          <cell r="BG29">
            <v>19485394206720</v>
          </cell>
          <cell r="BH29">
            <v>20529048190976</v>
          </cell>
          <cell r="BI29">
            <v>21374418550784</v>
          </cell>
        </row>
      </sheetData>
      <sheetData sheetId="3">
        <row r="11">
          <cell r="B11" t="str">
            <v>Australia</v>
          </cell>
          <cell r="C11">
            <v>10483000</v>
          </cell>
          <cell r="D11">
            <v>10742000</v>
          </cell>
          <cell r="E11">
            <v>10950000</v>
          </cell>
          <cell r="F11">
            <v>11167000</v>
          </cell>
          <cell r="G11">
            <v>11388000</v>
          </cell>
          <cell r="H11">
            <v>11651000</v>
          </cell>
          <cell r="I11">
            <v>11799000</v>
          </cell>
          <cell r="J11">
            <v>12009000</v>
          </cell>
          <cell r="K11">
            <v>12263000</v>
          </cell>
          <cell r="L11">
            <v>12507000</v>
          </cell>
          <cell r="M11">
            <v>12937000</v>
          </cell>
          <cell r="N11">
            <v>13177000</v>
          </cell>
          <cell r="O11">
            <v>13380000</v>
          </cell>
          <cell r="P11">
            <v>13723000</v>
          </cell>
          <cell r="Q11">
            <v>13893000</v>
          </cell>
          <cell r="R11">
            <v>14033000</v>
          </cell>
          <cell r="S11">
            <v>14192000</v>
          </cell>
          <cell r="T11">
            <v>14358000</v>
          </cell>
          <cell r="U11">
            <v>14514000</v>
          </cell>
          <cell r="V11">
            <v>14692000</v>
          </cell>
          <cell r="W11">
            <v>14927000</v>
          </cell>
          <cell r="X11">
            <v>15178000</v>
          </cell>
          <cell r="Y11">
            <v>15369000</v>
          </cell>
          <cell r="Z11">
            <v>15544000</v>
          </cell>
          <cell r="AA11">
            <v>15758000</v>
          </cell>
          <cell r="AB11">
            <v>16018400</v>
          </cell>
          <cell r="AC11">
            <v>16263900</v>
          </cell>
          <cell r="AD11">
            <v>16532200</v>
          </cell>
          <cell r="AE11">
            <v>16814400</v>
          </cell>
          <cell r="AF11">
            <v>17065100</v>
          </cell>
          <cell r="AG11">
            <v>17284000</v>
          </cell>
          <cell r="AH11">
            <v>17495000</v>
          </cell>
          <cell r="AI11">
            <v>17667000</v>
          </cell>
          <cell r="AJ11">
            <v>17855000</v>
          </cell>
          <cell r="AK11">
            <v>18072000</v>
          </cell>
          <cell r="AL11">
            <v>18311000</v>
          </cell>
          <cell r="AM11">
            <v>18517000</v>
          </cell>
          <cell r="AN11">
            <v>18711000</v>
          </cell>
          <cell r="AO11">
            <v>18926000</v>
          </cell>
          <cell r="AP11">
            <v>19153000</v>
          </cell>
          <cell r="AQ11">
            <v>19413000</v>
          </cell>
          <cell r="AR11">
            <v>19651400</v>
          </cell>
          <cell r="AS11">
            <v>19895400</v>
          </cell>
          <cell r="AT11">
            <v>20127400</v>
          </cell>
          <cell r="AU11">
            <v>20394800</v>
          </cell>
          <cell r="AV11">
            <v>20697900</v>
          </cell>
          <cell r="AW11">
            <v>20827600</v>
          </cell>
          <cell r="AX11">
            <v>21249200</v>
          </cell>
          <cell r="AY11">
            <v>21691700</v>
          </cell>
          <cell r="AZ11">
            <v>22031750</v>
          </cell>
          <cell r="BA11">
            <v>22340024</v>
          </cell>
          <cell r="BB11">
            <v>22733464</v>
          </cell>
          <cell r="BC11">
            <v>23128128</v>
          </cell>
          <cell r="BD11">
            <v>23475686</v>
          </cell>
          <cell r="BE11">
            <v>23815996</v>
          </cell>
          <cell r="BF11">
            <v>24190908</v>
          </cell>
          <cell r="BG11">
            <v>24601860</v>
          </cell>
          <cell r="BH11">
            <v>24982688</v>
          </cell>
          <cell r="BI11">
            <v>25364308</v>
          </cell>
        </row>
        <row r="12">
          <cell r="B12" t="str">
            <v>Austria</v>
          </cell>
          <cell r="C12">
            <v>7086299</v>
          </cell>
          <cell r="D12">
            <v>7129864</v>
          </cell>
          <cell r="E12">
            <v>7175811</v>
          </cell>
          <cell r="F12">
            <v>7223801</v>
          </cell>
          <cell r="G12">
            <v>7270889</v>
          </cell>
          <cell r="H12">
            <v>7322066</v>
          </cell>
          <cell r="I12">
            <v>7376998</v>
          </cell>
          <cell r="J12">
            <v>7415403</v>
          </cell>
          <cell r="K12">
            <v>7441055</v>
          </cell>
          <cell r="L12">
            <v>7467086</v>
          </cell>
          <cell r="M12">
            <v>7500482</v>
          </cell>
          <cell r="N12">
            <v>7544201</v>
          </cell>
          <cell r="O12">
            <v>7586115</v>
          </cell>
          <cell r="P12">
            <v>7599038</v>
          </cell>
          <cell r="Q12">
            <v>7578903</v>
          </cell>
          <cell r="R12">
            <v>7565525</v>
          </cell>
          <cell r="S12">
            <v>7568430</v>
          </cell>
          <cell r="T12">
            <v>7562305</v>
          </cell>
          <cell r="U12">
            <v>7549425</v>
          </cell>
          <cell r="V12">
            <v>7549433</v>
          </cell>
          <cell r="W12">
            <v>7568710</v>
          </cell>
          <cell r="X12">
            <v>7574140</v>
          </cell>
          <cell r="Y12">
            <v>7561910</v>
          </cell>
          <cell r="Z12">
            <v>7561434</v>
          </cell>
          <cell r="AA12">
            <v>7564985</v>
          </cell>
          <cell r="AB12">
            <v>7569794</v>
          </cell>
          <cell r="AC12">
            <v>7574586</v>
          </cell>
          <cell r="AD12">
            <v>7585317</v>
          </cell>
          <cell r="AE12">
            <v>7619567</v>
          </cell>
          <cell r="AF12">
            <v>7677850</v>
          </cell>
          <cell r="AG12">
            <v>7754891</v>
          </cell>
          <cell r="AH12">
            <v>7840709</v>
          </cell>
          <cell r="AI12">
            <v>7905633</v>
          </cell>
          <cell r="AJ12">
            <v>7936118</v>
          </cell>
          <cell r="AK12">
            <v>7948278</v>
          </cell>
          <cell r="AL12">
            <v>7959017</v>
          </cell>
          <cell r="AM12">
            <v>7968041</v>
          </cell>
          <cell r="AN12">
            <v>7976789</v>
          </cell>
          <cell r="AO12">
            <v>7992324</v>
          </cell>
          <cell r="AP12">
            <v>8011566</v>
          </cell>
          <cell r="AQ12">
            <v>8042293</v>
          </cell>
          <cell r="AR12">
            <v>8081957</v>
          </cell>
          <cell r="AS12">
            <v>8121423</v>
          </cell>
          <cell r="AT12">
            <v>8171966</v>
          </cell>
          <cell r="AU12">
            <v>8227829</v>
          </cell>
          <cell r="AV12">
            <v>8268641</v>
          </cell>
          <cell r="AW12">
            <v>8295487</v>
          </cell>
          <cell r="AX12">
            <v>8321496</v>
          </cell>
          <cell r="AY12">
            <v>8343323</v>
          </cell>
          <cell r="AZ12">
            <v>8363404</v>
          </cell>
          <cell r="BA12">
            <v>8391643</v>
          </cell>
          <cell r="BB12">
            <v>8429991</v>
          </cell>
          <cell r="BC12">
            <v>8479823</v>
          </cell>
          <cell r="BD12">
            <v>8546356</v>
          </cell>
          <cell r="BE12">
            <v>8642699</v>
          </cell>
          <cell r="BF12">
            <v>8736668</v>
          </cell>
          <cell r="BG12">
            <v>8797566</v>
          </cell>
          <cell r="BH12">
            <v>8840521</v>
          </cell>
          <cell r="BI12">
            <v>8877067</v>
          </cell>
        </row>
        <row r="13">
          <cell r="B13" t="str">
            <v>Belgium</v>
          </cell>
          <cell r="C13">
            <v>9183948</v>
          </cell>
          <cell r="D13">
            <v>9220578</v>
          </cell>
          <cell r="E13">
            <v>9289770</v>
          </cell>
          <cell r="F13">
            <v>9378113</v>
          </cell>
          <cell r="G13">
            <v>9463667</v>
          </cell>
          <cell r="H13">
            <v>9527807</v>
          </cell>
          <cell r="I13">
            <v>9580991</v>
          </cell>
          <cell r="J13">
            <v>9618756</v>
          </cell>
          <cell r="K13">
            <v>9646032</v>
          </cell>
          <cell r="L13">
            <v>9655549</v>
          </cell>
          <cell r="M13">
            <v>9673162</v>
          </cell>
          <cell r="N13">
            <v>9711115</v>
          </cell>
          <cell r="O13">
            <v>9741720</v>
          </cell>
          <cell r="P13">
            <v>9772419</v>
          </cell>
          <cell r="Q13">
            <v>9800700</v>
          </cell>
          <cell r="R13">
            <v>9818227</v>
          </cell>
          <cell r="S13">
            <v>9830358</v>
          </cell>
          <cell r="T13">
            <v>9839534</v>
          </cell>
          <cell r="U13">
            <v>9848382</v>
          </cell>
          <cell r="V13">
            <v>9859242</v>
          </cell>
          <cell r="W13">
            <v>9858982</v>
          </cell>
          <cell r="X13">
            <v>9856303</v>
          </cell>
          <cell r="Y13">
            <v>9855520</v>
          </cell>
          <cell r="Z13">
            <v>9855372</v>
          </cell>
          <cell r="AA13">
            <v>9858308</v>
          </cell>
          <cell r="AB13">
            <v>9861823</v>
          </cell>
          <cell r="AC13">
            <v>9870234</v>
          </cell>
          <cell r="AD13">
            <v>9901664</v>
          </cell>
          <cell r="AE13">
            <v>9937697</v>
          </cell>
          <cell r="AF13">
            <v>9967379</v>
          </cell>
          <cell r="AG13">
            <v>10004486</v>
          </cell>
          <cell r="AH13">
            <v>10045158</v>
          </cell>
          <cell r="AI13">
            <v>10084475</v>
          </cell>
          <cell r="AJ13">
            <v>10115603</v>
          </cell>
          <cell r="AK13">
            <v>10136811</v>
          </cell>
          <cell r="AL13">
            <v>10156637</v>
          </cell>
          <cell r="AM13">
            <v>10181245</v>
          </cell>
          <cell r="AN13">
            <v>10203008</v>
          </cell>
          <cell r="AO13">
            <v>10226419</v>
          </cell>
          <cell r="AP13">
            <v>10251250</v>
          </cell>
          <cell r="AQ13">
            <v>10286570</v>
          </cell>
          <cell r="AR13">
            <v>10332785</v>
          </cell>
          <cell r="AS13">
            <v>10376133</v>
          </cell>
          <cell r="AT13">
            <v>10421137</v>
          </cell>
          <cell r="AU13">
            <v>10478617</v>
          </cell>
          <cell r="AV13">
            <v>10547958</v>
          </cell>
          <cell r="AW13">
            <v>10625700</v>
          </cell>
          <cell r="AX13">
            <v>10709973</v>
          </cell>
          <cell r="AY13">
            <v>10796493</v>
          </cell>
          <cell r="AZ13">
            <v>10895586</v>
          </cell>
          <cell r="BA13">
            <v>11038264</v>
          </cell>
          <cell r="BB13">
            <v>11106932</v>
          </cell>
          <cell r="BC13">
            <v>11159407</v>
          </cell>
          <cell r="BD13">
            <v>11209057</v>
          </cell>
          <cell r="BE13">
            <v>11274196</v>
          </cell>
          <cell r="BF13">
            <v>11331422</v>
          </cell>
          <cell r="BG13">
            <v>11375158</v>
          </cell>
          <cell r="BH13">
            <v>11427054</v>
          </cell>
          <cell r="BI13">
            <v>11484055</v>
          </cell>
        </row>
        <row r="14">
          <cell r="B14" t="str">
            <v>Finland</v>
          </cell>
          <cell r="C14">
            <v>4461005</v>
          </cell>
          <cell r="D14">
            <v>4491443</v>
          </cell>
          <cell r="E14">
            <v>4523309</v>
          </cell>
          <cell r="F14">
            <v>4548543</v>
          </cell>
          <cell r="G14">
            <v>4563732</v>
          </cell>
          <cell r="H14">
            <v>4580869</v>
          </cell>
          <cell r="I14">
            <v>4605744</v>
          </cell>
          <cell r="J14">
            <v>4626469</v>
          </cell>
          <cell r="K14">
            <v>4623785</v>
          </cell>
          <cell r="L14">
            <v>4606307</v>
          </cell>
          <cell r="M14">
            <v>4612124</v>
          </cell>
          <cell r="N14">
            <v>4639657</v>
          </cell>
          <cell r="O14">
            <v>4666081</v>
          </cell>
          <cell r="P14">
            <v>4690574</v>
          </cell>
          <cell r="Q14">
            <v>4711440</v>
          </cell>
          <cell r="R14">
            <v>4725664</v>
          </cell>
          <cell r="S14">
            <v>4738902</v>
          </cell>
          <cell r="T14">
            <v>4752528</v>
          </cell>
          <cell r="U14">
            <v>4764690</v>
          </cell>
          <cell r="V14">
            <v>4779535</v>
          </cell>
          <cell r="W14">
            <v>4799964</v>
          </cell>
          <cell r="X14">
            <v>4826933</v>
          </cell>
          <cell r="Y14">
            <v>4855787</v>
          </cell>
          <cell r="Z14">
            <v>4881803</v>
          </cell>
          <cell r="AA14">
            <v>4902206</v>
          </cell>
          <cell r="AB14">
            <v>4918154</v>
          </cell>
          <cell r="AC14">
            <v>4932123</v>
          </cell>
          <cell r="AD14">
            <v>4946481</v>
          </cell>
          <cell r="AE14">
            <v>4964371</v>
          </cell>
          <cell r="AF14">
            <v>4986431</v>
          </cell>
          <cell r="AG14">
            <v>5013740</v>
          </cell>
          <cell r="AH14">
            <v>5041992</v>
          </cell>
          <cell r="AI14">
            <v>5066447</v>
          </cell>
          <cell r="AJ14">
            <v>5088333</v>
          </cell>
          <cell r="AK14">
            <v>5107790</v>
          </cell>
          <cell r="AL14">
            <v>5124573</v>
          </cell>
          <cell r="AM14">
            <v>5139835</v>
          </cell>
          <cell r="AN14">
            <v>5153498</v>
          </cell>
          <cell r="AO14">
            <v>5165474</v>
          </cell>
          <cell r="AP14">
            <v>5176209</v>
          </cell>
          <cell r="AQ14">
            <v>5188008</v>
          </cell>
          <cell r="AR14">
            <v>5200598</v>
          </cell>
          <cell r="AS14">
            <v>5213014</v>
          </cell>
          <cell r="AT14">
            <v>5228172</v>
          </cell>
          <cell r="AU14">
            <v>5246096</v>
          </cell>
          <cell r="AV14">
            <v>5266268</v>
          </cell>
          <cell r="AW14">
            <v>5288720</v>
          </cell>
          <cell r="AX14">
            <v>5313399</v>
          </cell>
          <cell r="AY14">
            <v>5338871</v>
          </cell>
          <cell r="AZ14">
            <v>5363352</v>
          </cell>
          <cell r="BA14">
            <v>5388272</v>
          </cell>
          <cell r="BB14">
            <v>5413971</v>
          </cell>
          <cell r="BC14">
            <v>5438972</v>
          </cell>
          <cell r="BD14">
            <v>5461512</v>
          </cell>
          <cell r="BE14">
            <v>5479531</v>
          </cell>
          <cell r="BF14">
            <v>5495303</v>
          </cell>
          <cell r="BG14">
            <v>5508214</v>
          </cell>
          <cell r="BH14">
            <v>5515525</v>
          </cell>
          <cell r="BI14">
            <v>5520314</v>
          </cell>
        </row>
        <row r="15">
          <cell r="B15" t="str">
            <v>France</v>
          </cell>
          <cell r="C15">
            <v>47240544</v>
          </cell>
          <cell r="D15">
            <v>47904876</v>
          </cell>
          <cell r="E15">
            <v>48582612</v>
          </cell>
          <cell r="F15">
            <v>49230596</v>
          </cell>
          <cell r="G15">
            <v>49818028</v>
          </cell>
          <cell r="H15">
            <v>50330264</v>
          </cell>
          <cell r="I15">
            <v>50775792</v>
          </cell>
          <cell r="J15">
            <v>51175508</v>
          </cell>
          <cell r="K15">
            <v>51561836</v>
          </cell>
          <cell r="L15">
            <v>51957736</v>
          </cell>
          <cell r="M15">
            <v>52371344</v>
          </cell>
          <cell r="N15">
            <v>52793136</v>
          </cell>
          <cell r="O15">
            <v>53207736</v>
          </cell>
          <cell r="P15">
            <v>53592232</v>
          </cell>
          <cell r="Q15">
            <v>53931392</v>
          </cell>
          <cell r="R15">
            <v>54220024</v>
          </cell>
          <cell r="S15">
            <v>54467704</v>
          </cell>
          <cell r="T15">
            <v>54691852</v>
          </cell>
          <cell r="U15">
            <v>54917120</v>
          </cell>
          <cell r="V15">
            <v>55161528</v>
          </cell>
          <cell r="W15">
            <v>55430296</v>
          </cell>
          <cell r="X15">
            <v>55718932</v>
          </cell>
          <cell r="Y15">
            <v>56023768</v>
          </cell>
          <cell r="Z15">
            <v>56337664</v>
          </cell>
          <cell r="AA15">
            <v>56654696</v>
          </cell>
          <cell r="AB15">
            <v>56976124</v>
          </cell>
          <cell r="AC15">
            <v>57302664</v>
          </cell>
          <cell r="AD15">
            <v>57627104</v>
          </cell>
          <cell r="AE15">
            <v>57940212</v>
          </cell>
          <cell r="AF15">
            <v>58235696</v>
          </cell>
          <cell r="AG15">
            <v>58559312</v>
          </cell>
          <cell r="AH15">
            <v>58851216</v>
          </cell>
          <cell r="AI15">
            <v>59106768</v>
          </cell>
          <cell r="AJ15">
            <v>59327192</v>
          </cell>
          <cell r="AK15">
            <v>59541900</v>
          </cell>
          <cell r="AL15">
            <v>59753100</v>
          </cell>
          <cell r="AM15">
            <v>59964852</v>
          </cell>
          <cell r="AN15">
            <v>60186288</v>
          </cell>
          <cell r="AO15">
            <v>60496720</v>
          </cell>
          <cell r="AP15">
            <v>60912500</v>
          </cell>
          <cell r="AQ15">
            <v>61357432</v>
          </cell>
          <cell r="AR15">
            <v>61805268</v>
          </cell>
          <cell r="AS15">
            <v>62244888</v>
          </cell>
          <cell r="AT15">
            <v>62704896</v>
          </cell>
          <cell r="AU15">
            <v>63179352</v>
          </cell>
          <cell r="AV15">
            <v>63621380</v>
          </cell>
          <cell r="AW15">
            <v>64016224</v>
          </cell>
          <cell r="AX15">
            <v>64374984</v>
          </cell>
          <cell r="AY15">
            <v>64707040</v>
          </cell>
          <cell r="AZ15">
            <v>65027508</v>
          </cell>
          <cell r="BA15">
            <v>65342780</v>
          </cell>
          <cell r="BB15">
            <v>65659808</v>
          </cell>
          <cell r="BC15">
            <v>65998688</v>
          </cell>
          <cell r="BD15">
            <v>66312068</v>
          </cell>
          <cell r="BE15">
            <v>66548272</v>
          </cell>
          <cell r="BF15">
            <v>66724104</v>
          </cell>
          <cell r="BG15">
            <v>66864380</v>
          </cell>
          <cell r="BH15">
            <v>66965912</v>
          </cell>
          <cell r="BI15">
            <v>67059888</v>
          </cell>
        </row>
        <row r="16">
          <cell r="B16" t="str">
            <v>Greece</v>
          </cell>
          <cell r="C16">
            <v>8398050</v>
          </cell>
          <cell r="D16">
            <v>8448233</v>
          </cell>
          <cell r="E16">
            <v>8479625</v>
          </cell>
          <cell r="F16">
            <v>8510429</v>
          </cell>
          <cell r="G16">
            <v>8550333</v>
          </cell>
          <cell r="H16">
            <v>8613651</v>
          </cell>
          <cell r="I16">
            <v>8684088</v>
          </cell>
          <cell r="J16">
            <v>8740765</v>
          </cell>
          <cell r="K16">
            <v>8772764</v>
          </cell>
          <cell r="L16">
            <v>8792806</v>
          </cell>
          <cell r="M16">
            <v>8831036</v>
          </cell>
          <cell r="N16">
            <v>8888628</v>
          </cell>
          <cell r="O16">
            <v>8929086</v>
          </cell>
          <cell r="P16">
            <v>8962022</v>
          </cell>
          <cell r="Q16">
            <v>9046541</v>
          </cell>
          <cell r="R16">
            <v>9188150</v>
          </cell>
          <cell r="S16">
            <v>9308479</v>
          </cell>
          <cell r="T16">
            <v>9429959</v>
          </cell>
          <cell r="U16">
            <v>9548258</v>
          </cell>
          <cell r="V16">
            <v>9642505</v>
          </cell>
          <cell r="W16">
            <v>9729350</v>
          </cell>
          <cell r="X16">
            <v>9789513</v>
          </cell>
          <cell r="Y16">
            <v>9846627</v>
          </cell>
          <cell r="Z16">
            <v>9895801</v>
          </cell>
          <cell r="AA16">
            <v>9934300</v>
          </cell>
          <cell r="AB16">
            <v>9967213</v>
          </cell>
          <cell r="AC16">
            <v>10000595</v>
          </cell>
          <cell r="AD16">
            <v>10036983</v>
          </cell>
          <cell r="AE16">
            <v>10089498</v>
          </cell>
          <cell r="AF16">
            <v>10196792</v>
          </cell>
          <cell r="AG16">
            <v>10319927</v>
          </cell>
          <cell r="AH16">
            <v>10399061</v>
          </cell>
          <cell r="AI16">
            <v>10460415</v>
          </cell>
          <cell r="AJ16">
            <v>10512922</v>
          </cell>
          <cell r="AK16">
            <v>10562153</v>
          </cell>
          <cell r="AL16">
            <v>10608800</v>
          </cell>
          <cell r="AM16">
            <v>10661259</v>
          </cell>
          <cell r="AN16">
            <v>10720509</v>
          </cell>
          <cell r="AO16">
            <v>10761698</v>
          </cell>
          <cell r="AP16">
            <v>10805808</v>
          </cell>
          <cell r="AQ16">
            <v>10862132</v>
          </cell>
          <cell r="AR16">
            <v>10902022</v>
          </cell>
          <cell r="AS16">
            <v>10928070</v>
          </cell>
          <cell r="AT16">
            <v>10955141</v>
          </cell>
          <cell r="AU16">
            <v>10987314</v>
          </cell>
          <cell r="AV16">
            <v>11020362</v>
          </cell>
          <cell r="AW16">
            <v>11048473</v>
          </cell>
          <cell r="AX16">
            <v>11077841</v>
          </cell>
          <cell r="AY16">
            <v>11107017</v>
          </cell>
          <cell r="AZ16">
            <v>11121341</v>
          </cell>
          <cell r="BA16">
            <v>11104899</v>
          </cell>
          <cell r="BB16">
            <v>11045011</v>
          </cell>
          <cell r="BC16">
            <v>10965211</v>
          </cell>
          <cell r="BD16">
            <v>10892413</v>
          </cell>
          <cell r="BE16">
            <v>10820883</v>
          </cell>
          <cell r="BF16">
            <v>10775971</v>
          </cell>
          <cell r="BG16">
            <v>10754679</v>
          </cell>
          <cell r="BH16">
            <v>10732882</v>
          </cell>
          <cell r="BI16">
            <v>10716322</v>
          </cell>
        </row>
        <row r="17">
          <cell r="B17" t="str">
            <v>Israel</v>
          </cell>
          <cell r="C17">
            <v>2185000</v>
          </cell>
          <cell r="D17">
            <v>2293000</v>
          </cell>
          <cell r="E17">
            <v>2379000</v>
          </cell>
          <cell r="F17">
            <v>2475000</v>
          </cell>
          <cell r="G17">
            <v>2563000</v>
          </cell>
          <cell r="H17">
            <v>2629000</v>
          </cell>
          <cell r="I17">
            <v>2745000</v>
          </cell>
          <cell r="J17">
            <v>2803000</v>
          </cell>
          <cell r="K17">
            <v>2877000</v>
          </cell>
          <cell r="L17">
            <v>2974000</v>
          </cell>
          <cell r="M17">
            <v>3069000</v>
          </cell>
          <cell r="N17">
            <v>3148000</v>
          </cell>
          <cell r="O17">
            <v>3278000</v>
          </cell>
          <cell r="P17">
            <v>3377000</v>
          </cell>
          <cell r="Q17">
            <v>3455000</v>
          </cell>
          <cell r="R17">
            <v>3533000</v>
          </cell>
          <cell r="S17">
            <v>3613000</v>
          </cell>
          <cell r="T17">
            <v>3690000</v>
          </cell>
          <cell r="U17">
            <v>3786000</v>
          </cell>
          <cell r="V17">
            <v>3878000</v>
          </cell>
          <cell r="W17">
            <v>3956000</v>
          </cell>
          <cell r="X17">
            <v>4031000</v>
          </cell>
          <cell r="Y17">
            <v>4105000</v>
          </cell>
          <cell r="Z17">
            <v>4159000</v>
          </cell>
          <cell r="AA17">
            <v>4233000</v>
          </cell>
          <cell r="AB17">
            <v>4299000</v>
          </cell>
          <cell r="AC17">
            <v>4369000</v>
          </cell>
          <cell r="AD17">
            <v>4442000</v>
          </cell>
          <cell r="AE17">
            <v>4518000</v>
          </cell>
          <cell r="AF17">
            <v>4660000</v>
          </cell>
          <cell r="AG17">
            <v>4949000</v>
          </cell>
          <cell r="AH17">
            <v>5123000</v>
          </cell>
          <cell r="AI17">
            <v>5261000</v>
          </cell>
          <cell r="AJ17">
            <v>5399000</v>
          </cell>
          <cell r="AK17">
            <v>5545000</v>
          </cell>
          <cell r="AL17">
            <v>5692000</v>
          </cell>
          <cell r="AM17">
            <v>5836000</v>
          </cell>
          <cell r="AN17">
            <v>5971000</v>
          </cell>
          <cell r="AO17">
            <v>6125000</v>
          </cell>
          <cell r="AP17">
            <v>6289000</v>
          </cell>
          <cell r="AQ17">
            <v>6439000</v>
          </cell>
          <cell r="AR17">
            <v>6570000</v>
          </cell>
          <cell r="AS17">
            <v>6689700</v>
          </cell>
          <cell r="AT17">
            <v>6809000</v>
          </cell>
          <cell r="AU17">
            <v>6930100</v>
          </cell>
          <cell r="AV17">
            <v>7053700</v>
          </cell>
          <cell r="AW17">
            <v>7180100</v>
          </cell>
          <cell r="AX17">
            <v>7308800</v>
          </cell>
          <cell r="AY17">
            <v>7485600</v>
          </cell>
          <cell r="AZ17">
            <v>7623600</v>
          </cell>
          <cell r="BA17">
            <v>7765800</v>
          </cell>
          <cell r="BB17">
            <v>7910500</v>
          </cell>
          <cell r="BC17">
            <v>8059500</v>
          </cell>
          <cell r="BD17">
            <v>8215700</v>
          </cell>
          <cell r="BE17">
            <v>8380100</v>
          </cell>
          <cell r="BF17">
            <v>8546000</v>
          </cell>
          <cell r="BG17">
            <v>8713300</v>
          </cell>
          <cell r="BH17">
            <v>8882800</v>
          </cell>
          <cell r="BI17">
            <v>9053300</v>
          </cell>
        </row>
        <row r="18">
          <cell r="B18" t="str">
            <v>Italy</v>
          </cell>
          <cell r="C18">
            <v>50536352</v>
          </cell>
          <cell r="D18">
            <v>50879448</v>
          </cell>
          <cell r="E18">
            <v>51252000</v>
          </cell>
          <cell r="F18">
            <v>51675352</v>
          </cell>
          <cell r="G18">
            <v>52112352</v>
          </cell>
          <cell r="H18">
            <v>52519000</v>
          </cell>
          <cell r="I18">
            <v>52900500</v>
          </cell>
          <cell r="J18">
            <v>53235752</v>
          </cell>
          <cell r="K18">
            <v>53537952</v>
          </cell>
          <cell r="L18">
            <v>53821848</v>
          </cell>
          <cell r="M18">
            <v>54073488</v>
          </cell>
          <cell r="N18">
            <v>54381344</v>
          </cell>
          <cell r="O18">
            <v>54751408</v>
          </cell>
          <cell r="P18">
            <v>55110868</v>
          </cell>
          <cell r="Q18">
            <v>55441000</v>
          </cell>
          <cell r="R18">
            <v>55718260</v>
          </cell>
          <cell r="S18">
            <v>55955412</v>
          </cell>
          <cell r="T18">
            <v>56155144</v>
          </cell>
          <cell r="U18">
            <v>56317748</v>
          </cell>
          <cell r="V18">
            <v>56433884</v>
          </cell>
          <cell r="W18">
            <v>56501676</v>
          </cell>
          <cell r="X18">
            <v>56543548</v>
          </cell>
          <cell r="Y18">
            <v>56564072</v>
          </cell>
          <cell r="Z18">
            <v>56576720</v>
          </cell>
          <cell r="AA18">
            <v>56593072</v>
          </cell>
          <cell r="AB18">
            <v>56596156</v>
          </cell>
          <cell r="AC18">
            <v>56601932</v>
          </cell>
          <cell r="AD18">
            <v>56629288</v>
          </cell>
          <cell r="AE18">
            <v>56671780</v>
          </cell>
          <cell r="AF18">
            <v>56719240</v>
          </cell>
          <cell r="AG18">
            <v>56758520</v>
          </cell>
          <cell r="AH18">
            <v>56797088</v>
          </cell>
          <cell r="AI18">
            <v>56831820</v>
          </cell>
          <cell r="AJ18">
            <v>56843400</v>
          </cell>
          <cell r="AK18">
            <v>56844304</v>
          </cell>
          <cell r="AL18">
            <v>56860280</v>
          </cell>
          <cell r="AM18">
            <v>56890372</v>
          </cell>
          <cell r="AN18">
            <v>56906744</v>
          </cell>
          <cell r="AO18">
            <v>56916316</v>
          </cell>
          <cell r="AP18">
            <v>56942108</v>
          </cell>
          <cell r="AQ18">
            <v>56974100</v>
          </cell>
          <cell r="AR18">
            <v>57059008</v>
          </cell>
          <cell r="AS18">
            <v>57313204</v>
          </cell>
          <cell r="AT18">
            <v>57685328</v>
          </cell>
          <cell r="AU18">
            <v>57969484</v>
          </cell>
          <cell r="AV18">
            <v>58143980</v>
          </cell>
          <cell r="AW18">
            <v>58438312</v>
          </cell>
          <cell r="AX18">
            <v>58826732</v>
          </cell>
          <cell r="AY18">
            <v>59095364</v>
          </cell>
          <cell r="AZ18">
            <v>59277416</v>
          </cell>
          <cell r="BA18">
            <v>59379448</v>
          </cell>
          <cell r="BB18">
            <v>59539716</v>
          </cell>
          <cell r="BC18">
            <v>60233948</v>
          </cell>
          <cell r="BD18">
            <v>60789140</v>
          </cell>
          <cell r="BE18">
            <v>60730584</v>
          </cell>
          <cell r="BF18">
            <v>60627496</v>
          </cell>
          <cell r="BG18">
            <v>60536708</v>
          </cell>
          <cell r="BH18">
            <v>60421760</v>
          </cell>
          <cell r="BI18">
            <v>60297396</v>
          </cell>
        </row>
        <row r="19">
          <cell r="B19" t="str">
            <v>Japan</v>
          </cell>
          <cell r="C19">
            <v>94943000</v>
          </cell>
          <cell r="D19">
            <v>95832000</v>
          </cell>
          <cell r="E19">
            <v>96812000</v>
          </cell>
          <cell r="F19">
            <v>97826000</v>
          </cell>
          <cell r="G19">
            <v>98883000</v>
          </cell>
          <cell r="H19">
            <v>99790000</v>
          </cell>
          <cell r="I19">
            <v>100725000</v>
          </cell>
          <cell r="J19">
            <v>101061000</v>
          </cell>
          <cell r="K19">
            <v>103172000</v>
          </cell>
          <cell r="L19">
            <v>104345000</v>
          </cell>
          <cell r="M19">
            <v>105697000</v>
          </cell>
          <cell r="N19">
            <v>107188000</v>
          </cell>
          <cell r="O19">
            <v>108079000</v>
          </cell>
          <cell r="P19">
            <v>110162000</v>
          </cell>
          <cell r="Q19">
            <v>111940000</v>
          </cell>
          <cell r="R19">
            <v>112771000</v>
          </cell>
          <cell r="S19">
            <v>113863000</v>
          </cell>
          <cell r="T19">
            <v>114898000</v>
          </cell>
          <cell r="U19">
            <v>115870000</v>
          </cell>
          <cell r="V19">
            <v>116782000</v>
          </cell>
          <cell r="W19">
            <v>117648000</v>
          </cell>
          <cell r="X19">
            <v>118449000</v>
          </cell>
          <cell r="Y19">
            <v>119259000</v>
          </cell>
          <cell r="Z19">
            <v>120018000</v>
          </cell>
          <cell r="AA19">
            <v>120754000</v>
          </cell>
          <cell r="AB19">
            <v>121492000</v>
          </cell>
          <cell r="AC19">
            <v>122091000</v>
          </cell>
          <cell r="AD19">
            <v>122613000</v>
          </cell>
          <cell r="AE19">
            <v>123116000</v>
          </cell>
          <cell r="AF19">
            <v>123537000</v>
          </cell>
          <cell r="AG19">
            <v>123921000</v>
          </cell>
          <cell r="AH19">
            <v>124229000</v>
          </cell>
          <cell r="AI19">
            <v>124536000</v>
          </cell>
          <cell r="AJ19">
            <v>124961000</v>
          </cell>
          <cell r="AK19">
            <v>125439000</v>
          </cell>
          <cell r="AL19">
            <v>125757000</v>
          </cell>
          <cell r="AM19">
            <v>126057000</v>
          </cell>
          <cell r="AN19">
            <v>126400000</v>
          </cell>
          <cell r="AO19">
            <v>126631000</v>
          </cell>
          <cell r="AP19">
            <v>126843000</v>
          </cell>
          <cell r="AQ19">
            <v>127149000</v>
          </cell>
          <cell r="AR19">
            <v>127445000</v>
          </cell>
          <cell r="AS19">
            <v>127718000</v>
          </cell>
          <cell r="AT19">
            <v>127761000</v>
          </cell>
          <cell r="AU19">
            <v>127773000</v>
          </cell>
          <cell r="AV19">
            <v>127854000</v>
          </cell>
          <cell r="AW19">
            <v>128001000</v>
          </cell>
          <cell r="AX19">
            <v>128063000</v>
          </cell>
          <cell r="AY19">
            <v>128047000</v>
          </cell>
          <cell r="AZ19">
            <v>128070000</v>
          </cell>
          <cell r="BA19">
            <v>127833000</v>
          </cell>
          <cell r="BB19">
            <v>127629000</v>
          </cell>
          <cell r="BC19">
            <v>127445000</v>
          </cell>
          <cell r="BD19">
            <v>127276000</v>
          </cell>
          <cell r="BE19">
            <v>127141000</v>
          </cell>
          <cell r="BF19">
            <v>126994512</v>
          </cell>
          <cell r="BG19">
            <v>126785800</v>
          </cell>
          <cell r="BH19">
            <v>126529104</v>
          </cell>
          <cell r="BI19">
            <v>126264928</v>
          </cell>
        </row>
        <row r="20">
          <cell r="B20" t="str">
            <v>Luxemburg</v>
          </cell>
          <cell r="C20">
            <v>316845</v>
          </cell>
          <cell r="D20">
            <v>320750</v>
          </cell>
          <cell r="E20">
            <v>324100</v>
          </cell>
          <cell r="F20">
            <v>327750</v>
          </cell>
          <cell r="G20">
            <v>331500</v>
          </cell>
          <cell r="H20">
            <v>333895</v>
          </cell>
          <cell r="I20">
            <v>334995</v>
          </cell>
          <cell r="J20">
            <v>335850</v>
          </cell>
          <cell r="K20">
            <v>337500</v>
          </cell>
          <cell r="L20">
            <v>339171</v>
          </cell>
          <cell r="M20">
            <v>342421</v>
          </cell>
          <cell r="N20">
            <v>346600</v>
          </cell>
          <cell r="O20">
            <v>350450</v>
          </cell>
          <cell r="P20">
            <v>355050</v>
          </cell>
          <cell r="Q20">
            <v>358950</v>
          </cell>
          <cell r="R20">
            <v>360731</v>
          </cell>
          <cell r="S20">
            <v>361358</v>
          </cell>
          <cell r="T20">
            <v>362007</v>
          </cell>
          <cell r="U20">
            <v>362856</v>
          </cell>
          <cell r="V20">
            <v>364150</v>
          </cell>
          <cell r="W20">
            <v>365225</v>
          </cell>
          <cell r="X20">
            <v>365525</v>
          </cell>
          <cell r="Y20">
            <v>365622</v>
          </cell>
          <cell r="Z20">
            <v>365998</v>
          </cell>
          <cell r="AA20">
            <v>366706</v>
          </cell>
          <cell r="AB20">
            <v>368355</v>
          </cell>
          <cell r="AC20">
            <v>370750</v>
          </cell>
          <cell r="AD20">
            <v>373450</v>
          </cell>
          <cell r="AE20">
            <v>377100</v>
          </cell>
          <cell r="AF20">
            <v>381850</v>
          </cell>
          <cell r="AG20">
            <v>387000</v>
          </cell>
          <cell r="AH20">
            <v>392175</v>
          </cell>
          <cell r="AI20">
            <v>397475</v>
          </cell>
          <cell r="AJ20">
            <v>402925</v>
          </cell>
          <cell r="AK20">
            <v>408625</v>
          </cell>
          <cell r="AL20">
            <v>414225</v>
          </cell>
          <cell r="AM20">
            <v>419450</v>
          </cell>
          <cell r="AN20">
            <v>424700</v>
          </cell>
          <cell r="AO20">
            <v>430475</v>
          </cell>
          <cell r="AP20">
            <v>436300</v>
          </cell>
          <cell r="AQ20">
            <v>441525</v>
          </cell>
          <cell r="AR20">
            <v>446175</v>
          </cell>
          <cell r="AS20">
            <v>451630</v>
          </cell>
          <cell r="AT20">
            <v>458095</v>
          </cell>
          <cell r="AU20">
            <v>465158</v>
          </cell>
          <cell r="AV20">
            <v>472637</v>
          </cell>
          <cell r="AW20">
            <v>479993</v>
          </cell>
          <cell r="AX20">
            <v>488650</v>
          </cell>
          <cell r="AY20">
            <v>497783</v>
          </cell>
          <cell r="AZ20">
            <v>506953</v>
          </cell>
          <cell r="BA20">
            <v>518347</v>
          </cell>
          <cell r="BB20">
            <v>530946</v>
          </cell>
          <cell r="BC20">
            <v>543360</v>
          </cell>
          <cell r="BD20">
            <v>556319</v>
          </cell>
          <cell r="BE20">
            <v>569604</v>
          </cell>
          <cell r="BF20">
            <v>582014</v>
          </cell>
          <cell r="BG20">
            <v>596336</v>
          </cell>
          <cell r="BH20">
            <v>607950</v>
          </cell>
          <cell r="BI20">
            <v>619896</v>
          </cell>
        </row>
        <row r="21">
          <cell r="B21" t="str">
            <v>Netherlands</v>
          </cell>
          <cell r="C21">
            <v>11638712</v>
          </cell>
          <cell r="D21">
            <v>11805689</v>
          </cell>
          <cell r="E21">
            <v>11965966</v>
          </cell>
          <cell r="F21">
            <v>12127120</v>
          </cell>
          <cell r="G21">
            <v>12294732</v>
          </cell>
          <cell r="H21">
            <v>12456251</v>
          </cell>
          <cell r="I21">
            <v>12598201</v>
          </cell>
          <cell r="J21">
            <v>12729721</v>
          </cell>
          <cell r="K21">
            <v>12877984</v>
          </cell>
          <cell r="L21">
            <v>13038526</v>
          </cell>
          <cell r="M21">
            <v>13194497</v>
          </cell>
          <cell r="N21">
            <v>13328593</v>
          </cell>
          <cell r="O21">
            <v>13439322</v>
          </cell>
          <cell r="P21">
            <v>13545056</v>
          </cell>
          <cell r="Q21">
            <v>13666335</v>
          </cell>
          <cell r="R21">
            <v>13774037</v>
          </cell>
          <cell r="S21">
            <v>13856185</v>
          </cell>
          <cell r="T21">
            <v>13941700</v>
          </cell>
          <cell r="U21">
            <v>14038270</v>
          </cell>
          <cell r="V21">
            <v>14149800</v>
          </cell>
          <cell r="W21">
            <v>14247208</v>
          </cell>
          <cell r="X21">
            <v>14312690</v>
          </cell>
          <cell r="Y21">
            <v>14367070</v>
          </cell>
          <cell r="Z21">
            <v>14424211</v>
          </cell>
          <cell r="AA21">
            <v>14491632</v>
          </cell>
          <cell r="AB21">
            <v>14572278</v>
          </cell>
          <cell r="AC21">
            <v>14665037</v>
          </cell>
          <cell r="AD21">
            <v>14760094</v>
          </cell>
          <cell r="AE21">
            <v>14848907</v>
          </cell>
          <cell r="AF21">
            <v>14951510</v>
          </cell>
          <cell r="AG21">
            <v>15069798</v>
          </cell>
          <cell r="AH21">
            <v>15184166</v>
          </cell>
          <cell r="AI21">
            <v>15290368</v>
          </cell>
          <cell r="AJ21">
            <v>15382838</v>
          </cell>
          <cell r="AK21">
            <v>15459006</v>
          </cell>
          <cell r="AL21">
            <v>15530498</v>
          </cell>
          <cell r="AM21">
            <v>15610650</v>
          </cell>
          <cell r="AN21">
            <v>15707209</v>
          </cell>
          <cell r="AO21">
            <v>15812088</v>
          </cell>
          <cell r="AP21">
            <v>15925513</v>
          </cell>
          <cell r="AQ21">
            <v>16046180</v>
          </cell>
          <cell r="AR21">
            <v>16148929</v>
          </cell>
          <cell r="AS21">
            <v>16225302</v>
          </cell>
          <cell r="AT21">
            <v>16281779</v>
          </cell>
          <cell r="AU21">
            <v>16319868</v>
          </cell>
          <cell r="AV21">
            <v>16346101</v>
          </cell>
          <cell r="AW21">
            <v>16381696</v>
          </cell>
          <cell r="AX21">
            <v>16445593</v>
          </cell>
          <cell r="AY21">
            <v>16530388</v>
          </cell>
          <cell r="AZ21">
            <v>16615394</v>
          </cell>
          <cell r="BA21">
            <v>16693074</v>
          </cell>
          <cell r="BB21">
            <v>16754962</v>
          </cell>
          <cell r="BC21">
            <v>16804432</v>
          </cell>
          <cell r="BD21">
            <v>16865008</v>
          </cell>
          <cell r="BE21">
            <v>16939924</v>
          </cell>
          <cell r="BF21">
            <v>17030314</v>
          </cell>
          <cell r="BG21">
            <v>17131296</v>
          </cell>
          <cell r="BH21">
            <v>17231624</v>
          </cell>
          <cell r="BI21">
            <v>17332850</v>
          </cell>
        </row>
        <row r="22">
          <cell r="B22" t="str">
            <v>Norway</v>
          </cell>
          <cell r="C22">
            <v>3609800</v>
          </cell>
          <cell r="D22">
            <v>3638918</v>
          </cell>
          <cell r="E22">
            <v>3666537</v>
          </cell>
          <cell r="F22">
            <v>3694339</v>
          </cell>
          <cell r="G22">
            <v>3723168</v>
          </cell>
          <cell r="H22">
            <v>3753012</v>
          </cell>
          <cell r="I22">
            <v>3784539</v>
          </cell>
          <cell r="J22">
            <v>3816486</v>
          </cell>
          <cell r="K22">
            <v>3847707</v>
          </cell>
          <cell r="L22">
            <v>3875763</v>
          </cell>
          <cell r="M22">
            <v>3903039</v>
          </cell>
          <cell r="N22">
            <v>3933004</v>
          </cell>
          <cell r="O22">
            <v>3960612</v>
          </cell>
          <cell r="P22">
            <v>3985258</v>
          </cell>
          <cell r="Q22">
            <v>4007313</v>
          </cell>
          <cell r="R22">
            <v>4026152</v>
          </cell>
          <cell r="S22">
            <v>4043205</v>
          </cell>
          <cell r="T22">
            <v>4058671</v>
          </cell>
          <cell r="U22">
            <v>4072517</v>
          </cell>
          <cell r="V22">
            <v>4085620</v>
          </cell>
          <cell r="W22">
            <v>4099702</v>
          </cell>
          <cell r="X22">
            <v>4114787</v>
          </cell>
          <cell r="Y22">
            <v>4128432</v>
          </cell>
          <cell r="Z22">
            <v>4140099</v>
          </cell>
          <cell r="AA22">
            <v>4152516</v>
          </cell>
          <cell r="AB22">
            <v>4167354</v>
          </cell>
          <cell r="AC22">
            <v>4186905</v>
          </cell>
          <cell r="AD22">
            <v>4209488</v>
          </cell>
          <cell r="AE22">
            <v>4226901</v>
          </cell>
          <cell r="AF22">
            <v>4241473</v>
          </cell>
          <cell r="AG22">
            <v>4261732</v>
          </cell>
          <cell r="AH22">
            <v>4286401</v>
          </cell>
          <cell r="AI22">
            <v>4311991</v>
          </cell>
          <cell r="AJ22">
            <v>4336613</v>
          </cell>
          <cell r="AK22">
            <v>4359184</v>
          </cell>
          <cell r="AL22">
            <v>4381336</v>
          </cell>
          <cell r="AM22">
            <v>4405157</v>
          </cell>
          <cell r="AN22">
            <v>4431464</v>
          </cell>
          <cell r="AO22">
            <v>4461913</v>
          </cell>
          <cell r="AP22">
            <v>4490967</v>
          </cell>
          <cell r="AQ22">
            <v>4513751</v>
          </cell>
          <cell r="AR22">
            <v>4538159</v>
          </cell>
          <cell r="AS22">
            <v>4564855</v>
          </cell>
          <cell r="AT22">
            <v>4591910</v>
          </cell>
          <cell r="AU22">
            <v>4623291</v>
          </cell>
          <cell r="AV22">
            <v>4660677</v>
          </cell>
          <cell r="AW22">
            <v>4709153</v>
          </cell>
          <cell r="AX22">
            <v>4768212</v>
          </cell>
          <cell r="AY22">
            <v>4828726</v>
          </cell>
          <cell r="AZ22">
            <v>4889252</v>
          </cell>
          <cell r="BA22">
            <v>4953088</v>
          </cell>
          <cell r="BB22">
            <v>5018573</v>
          </cell>
          <cell r="BC22">
            <v>5079623</v>
          </cell>
          <cell r="BD22">
            <v>5137232</v>
          </cell>
          <cell r="BE22">
            <v>5188607</v>
          </cell>
          <cell r="BF22">
            <v>5234519</v>
          </cell>
          <cell r="BG22">
            <v>5276968</v>
          </cell>
          <cell r="BH22">
            <v>5311916</v>
          </cell>
          <cell r="BI22">
            <v>5347896</v>
          </cell>
        </row>
        <row r="23">
          <cell r="B23" t="str">
            <v>Portugal</v>
          </cell>
          <cell r="C23">
            <v>8929316</v>
          </cell>
          <cell r="D23">
            <v>8993985</v>
          </cell>
          <cell r="E23">
            <v>9030355</v>
          </cell>
          <cell r="F23">
            <v>9035365</v>
          </cell>
          <cell r="G23">
            <v>8998595</v>
          </cell>
          <cell r="H23">
            <v>8930990</v>
          </cell>
          <cell r="I23">
            <v>8874520</v>
          </cell>
          <cell r="J23">
            <v>8836650</v>
          </cell>
          <cell r="K23">
            <v>8757705</v>
          </cell>
          <cell r="L23">
            <v>8680431</v>
          </cell>
          <cell r="M23">
            <v>8643756</v>
          </cell>
          <cell r="N23">
            <v>8630430</v>
          </cell>
          <cell r="O23">
            <v>8633100</v>
          </cell>
          <cell r="P23">
            <v>8754365</v>
          </cell>
          <cell r="Q23">
            <v>9093470</v>
          </cell>
          <cell r="R23">
            <v>9355810</v>
          </cell>
          <cell r="S23">
            <v>9455675</v>
          </cell>
          <cell r="T23">
            <v>9558250</v>
          </cell>
          <cell r="U23">
            <v>9661265</v>
          </cell>
          <cell r="V23">
            <v>9766312</v>
          </cell>
          <cell r="W23">
            <v>9851362</v>
          </cell>
          <cell r="X23">
            <v>9911771</v>
          </cell>
          <cell r="Y23">
            <v>9957865</v>
          </cell>
          <cell r="Z23">
            <v>9996232</v>
          </cell>
          <cell r="AA23">
            <v>10023613</v>
          </cell>
          <cell r="AB23">
            <v>10032734</v>
          </cell>
          <cell r="AC23">
            <v>10030031</v>
          </cell>
          <cell r="AD23">
            <v>10019610</v>
          </cell>
          <cell r="AE23">
            <v>10005000</v>
          </cell>
          <cell r="AF23">
            <v>9983218</v>
          </cell>
          <cell r="AG23">
            <v>9960235</v>
          </cell>
          <cell r="AH23">
            <v>9952494</v>
          </cell>
          <cell r="AI23">
            <v>9964675</v>
          </cell>
          <cell r="AJ23">
            <v>9991525</v>
          </cell>
          <cell r="AK23">
            <v>10026176</v>
          </cell>
          <cell r="AL23">
            <v>10063945</v>
          </cell>
          <cell r="AM23">
            <v>10108977</v>
          </cell>
          <cell r="AN23">
            <v>10160196</v>
          </cell>
          <cell r="AO23">
            <v>10217828</v>
          </cell>
          <cell r="AP23">
            <v>10289898</v>
          </cell>
          <cell r="AQ23">
            <v>10362722</v>
          </cell>
          <cell r="AR23">
            <v>10419631</v>
          </cell>
          <cell r="AS23">
            <v>10458821</v>
          </cell>
          <cell r="AT23">
            <v>10483861</v>
          </cell>
          <cell r="AU23">
            <v>10503330</v>
          </cell>
          <cell r="AV23">
            <v>10522288</v>
          </cell>
          <cell r="AW23">
            <v>10542964</v>
          </cell>
          <cell r="AX23">
            <v>10558177</v>
          </cell>
          <cell r="AY23">
            <v>10568247</v>
          </cell>
          <cell r="AZ23">
            <v>10573100</v>
          </cell>
          <cell r="BA23">
            <v>10557560</v>
          </cell>
          <cell r="BB23">
            <v>10514844</v>
          </cell>
          <cell r="BC23">
            <v>10457295</v>
          </cell>
          <cell r="BD23">
            <v>10401062</v>
          </cell>
          <cell r="BE23">
            <v>10358076</v>
          </cell>
          <cell r="BF23">
            <v>10325452</v>
          </cell>
          <cell r="BG23">
            <v>10300300</v>
          </cell>
          <cell r="BH23">
            <v>10283822</v>
          </cell>
          <cell r="BI23">
            <v>10269417</v>
          </cell>
        </row>
        <row r="24">
          <cell r="B24" t="str">
            <v>Singapore</v>
          </cell>
          <cell r="C24">
            <v>1702400</v>
          </cell>
          <cell r="D24">
            <v>1750200</v>
          </cell>
          <cell r="E24">
            <v>1795000</v>
          </cell>
          <cell r="F24">
            <v>1841600</v>
          </cell>
          <cell r="G24">
            <v>1886900</v>
          </cell>
          <cell r="H24">
            <v>1934400</v>
          </cell>
          <cell r="I24">
            <v>1977600</v>
          </cell>
          <cell r="J24">
            <v>2012000</v>
          </cell>
          <cell r="K24">
            <v>2042500</v>
          </cell>
          <cell r="L24">
            <v>2074507</v>
          </cell>
          <cell r="M24">
            <v>2112900</v>
          </cell>
          <cell r="N24">
            <v>2152400</v>
          </cell>
          <cell r="O24">
            <v>2193000</v>
          </cell>
          <cell r="P24">
            <v>2229800</v>
          </cell>
          <cell r="Q24">
            <v>2262600</v>
          </cell>
          <cell r="R24">
            <v>2293300</v>
          </cell>
          <cell r="S24">
            <v>2325300</v>
          </cell>
          <cell r="T24">
            <v>2353600</v>
          </cell>
          <cell r="U24">
            <v>2383500</v>
          </cell>
          <cell r="V24">
            <v>2413945</v>
          </cell>
          <cell r="W24">
            <v>2532835</v>
          </cell>
          <cell r="X24">
            <v>2646466</v>
          </cell>
          <cell r="Y24">
            <v>2681061</v>
          </cell>
          <cell r="Z24">
            <v>2732221</v>
          </cell>
          <cell r="AA24">
            <v>2735957</v>
          </cell>
          <cell r="AB24">
            <v>2733373</v>
          </cell>
          <cell r="AC24">
            <v>2774789</v>
          </cell>
          <cell r="AD24">
            <v>2846108</v>
          </cell>
          <cell r="AE24">
            <v>2930901</v>
          </cell>
          <cell r="AF24">
            <v>3047132</v>
          </cell>
          <cell r="AG24">
            <v>3135083</v>
          </cell>
          <cell r="AH24">
            <v>3230698</v>
          </cell>
          <cell r="AI24">
            <v>3313471</v>
          </cell>
          <cell r="AJ24">
            <v>3419048</v>
          </cell>
          <cell r="AK24">
            <v>3524506</v>
          </cell>
          <cell r="AL24">
            <v>3670704</v>
          </cell>
          <cell r="AM24">
            <v>3796038</v>
          </cell>
          <cell r="AN24">
            <v>3927213</v>
          </cell>
          <cell r="AO24">
            <v>3958723</v>
          </cell>
          <cell r="AP24">
            <v>4027887</v>
          </cell>
          <cell r="AQ24">
            <v>4138012</v>
          </cell>
          <cell r="AR24">
            <v>4175950</v>
          </cell>
          <cell r="AS24">
            <v>4114826</v>
          </cell>
          <cell r="AT24">
            <v>4166664</v>
          </cell>
          <cell r="AU24">
            <v>4265762</v>
          </cell>
          <cell r="AV24">
            <v>4401365</v>
          </cell>
          <cell r="AW24">
            <v>4588599</v>
          </cell>
          <cell r="AX24">
            <v>4839396</v>
          </cell>
          <cell r="AY24">
            <v>4987573</v>
          </cell>
          <cell r="AZ24">
            <v>5076732</v>
          </cell>
          <cell r="BA24">
            <v>5183688</v>
          </cell>
          <cell r="BB24">
            <v>5312437</v>
          </cell>
          <cell r="BC24">
            <v>5399162</v>
          </cell>
          <cell r="BD24">
            <v>5469724</v>
          </cell>
          <cell r="BE24">
            <v>5535002</v>
          </cell>
          <cell r="BF24">
            <v>5607283</v>
          </cell>
          <cell r="BG24">
            <v>5612253</v>
          </cell>
          <cell r="BH24">
            <v>5638676</v>
          </cell>
          <cell r="BI24">
            <v>5703569</v>
          </cell>
        </row>
        <row r="25">
          <cell r="B25" t="str">
            <v>South Korea</v>
          </cell>
          <cell r="C25">
            <v>25765672</v>
          </cell>
          <cell r="D25">
            <v>26513030</v>
          </cell>
          <cell r="E25">
            <v>27261748</v>
          </cell>
          <cell r="F25">
            <v>27984156</v>
          </cell>
          <cell r="G25">
            <v>28704674</v>
          </cell>
          <cell r="H25">
            <v>29435572</v>
          </cell>
          <cell r="I25">
            <v>30130984</v>
          </cell>
          <cell r="J25">
            <v>30838302</v>
          </cell>
          <cell r="K25">
            <v>31544266</v>
          </cell>
          <cell r="L25">
            <v>32240828</v>
          </cell>
          <cell r="M25">
            <v>32882704</v>
          </cell>
          <cell r="N25">
            <v>33505406</v>
          </cell>
          <cell r="O25">
            <v>34103148</v>
          </cell>
          <cell r="P25">
            <v>34692264</v>
          </cell>
          <cell r="Q25">
            <v>35280724</v>
          </cell>
          <cell r="R25">
            <v>35848524</v>
          </cell>
          <cell r="S25">
            <v>36411796</v>
          </cell>
          <cell r="T25">
            <v>36969184</v>
          </cell>
          <cell r="U25">
            <v>37534236</v>
          </cell>
          <cell r="V25">
            <v>38123776</v>
          </cell>
          <cell r="W25">
            <v>38723248</v>
          </cell>
          <cell r="X25">
            <v>39326352</v>
          </cell>
          <cell r="Y25">
            <v>39910404</v>
          </cell>
          <cell r="Z25">
            <v>40405956</v>
          </cell>
          <cell r="AA25">
            <v>40805744</v>
          </cell>
          <cell r="AB25">
            <v>41213672</v>
          </cell>
          <cell r="AC25">
            <v>41621688</v>
          </cell>
          <cell r="AD25">
            <v>42031248</v>
          </cell>
          <cell r="AE25">
            <v>42449040</v>
          </cell>
          <cell r="AF25">
            <v>42869284</v>
          </cell>
          <cell r="AG25">
            <v>43295704</v>
          </cell>
          <cell r="AH25">
            <v>43747960</v>
          </cell>
          <cell r="AI25">
            <v>44194628</v>
          </cell>
          <cell r="AJ25">
            <v>44641540</v>
          </cell>
          <cell r="AK25">
            <v>45092992</v>
          </cell>
          <cell r="AL25">
            <v>45524680</v>
          </cell>
          <cell r="AM25">
            <v>45953580</v>
          </cell>
          <cell r="AN25">
            <v>46286504</v>
          </cell>
          <cell r="AO25">
            <v>46616676</v>
          </cell>
          <cell r="AP25">
            <v>47008112</v>
          </cell>
          <cell r="AQ25">
            <v>47370164</v>
          </cell>
          <cell r="AR25">
            <v>47644736</v>
          </cell>
          <cell r="AS25">
            <v>47892328</v>
          </cell>
          <cell r="AT25">
            <v>48082520</v>
          </cell>
          <cell r="AU25">
            <v>48184560</v>
          </cell>
          <cell r="AV25">
            <v>48438292</v>
          </cell>
          <cell r="AW25">
            <v>48683640</v>
          </cell>
          <cell r="AX25">
            <v>49054708</v>
          </cell>
          <cell r="AY25">
            <v>49307836</v>
          </cell>
          <cell r="AZ25">
            <v>49554112</v>
          </cell>
          <cell r="BA25">
            <v>49936640</v>
          </cell>
          <cell r="BB25">
            <v>50199852</v>
          </cell>
          <cell r="BC25">
            <v>50428892</v>
          </cell>
          <cell r="BD25">
            <v>50746660</v>
          </cell>
          <cell r="BE25">
            <v>51014948</v>
          </cell>
          <cell r="BF25">
            <v>51217804</v>
          </cell>
          <cell r="BG25">
            <v>51361912</v>
          </cell>
          <cell r="BH25">
            <v>51606632</v>
          </cell>
          <cell r="BI25">
            <v>51709096</v>
          </cell>
        </row>
        <row r="26">
          <cell r="B26" t="str">
            <v>Spain</v>
          </cell>
          <cell r="C26">
            <v>30739250</v>
          </cell>
          <cell r="D26">
            <v>31023366</v>
          </cell>
          <cell r="E26">
            <v>31296652</v>
          </cell>
          <cell r="F26">
            <v>31609196</v>
          </cell>
          <cell r="G26">
            <v>31954292</v>
          </cell>
          <cell r="H26">
            <v>32283194</v>
          </cell>
          <cell r="I26">
            <v>32682948</v>
          </cell>
          <cell r="J26">
            <v>33113134</v>
          </cell>
          <cell r="K26">
            <v>33441054</v>
          </cell>
          <cell r="L26">
            <v>33814532</v>
          </cell>
          <cell r="M26">
            <v>34224488</v>
          </cell>
          <cell r="N26">
            <v>34604468</v>
          </cell>
          <cell r="O26">
            <v>34988948</v>
          </cell>
          <cell r="P26">
            <v>35373336</v>
          </cell>
          <cell r="Q26">
            <v>35757900</v>
          </cell>
          <cell r="R26">
            <v>36137812</v>
          </cell>
          <cell r="S26">
            <v>36511640</v>
          </cell>
          <cell r="T26">
            <v>36864896</v>
          </cell>
          <cell r="U26">
            <v>37191328</v>
          </cell>
          <cell r="V26">
            <v>37491164</v>
          </cell>
          <cell r="W26">
            <v>37758632</v>
          </cell>
          <cell r="X26">
            <v>37986012</v>
          </cell>
          <cell r="Y26">
            <v>38171524</v>
          </cell>
          <cell r="Z26">
            <v>38330364</v>
          </cell>
          <cell r="AA26">
            <v>38469512</v>
          </cell>
          <cell r="AB26">
            <v>38584624</v>
          </cell>
          <cell r="AC26">
            <v>38684816</v>
          </cell>
          <cell r="AD26">
            <v>38766940</v>
          </cell>
          <cell r="AE26">
            <v>38827764</v>
          </cell>
          <cell r="AF26">
            <v>38867320</v>
          </cell>
          <cell r="AG26">
            <v>38966376</v>
          </cell>
          <cell r="AH26">
            <v>39157684</v>
          </cell>
          <cell r="AI26">
            <v>39361264</v>
          </cell>
          <cell r="AJ26">
            <v>39549108</v>
          </cell>
          <cell r="AK26">
            <v>39724048</v>
          </cell>
          <cell r="AL26">
            <v>39889852</v>
          </cell>
          <cell r="AM26">
            <v>40057388</v>
          </cell>
          <cell r="AN26">
            <v>40223508</v>
          </cell>
          <cell r="AO26">
            <v>40386876</v>
          </cell>
          <cell r="AP26">
            <v>40567864</v>
          </cell>
          <cell r="AQ26">
            <v>40850412</v>
          </cell>
          <cell r="AR26">
            <v>41431560</v>
          </cell>
          <cell r="AS26">
            <v>42187644</v>
          </cell>
          <cell r="AT26">
            <v>42921896</v>
          </cell>
          <cell r="AU26">
            <v>43653156</v>
          </cell>
          <cell r="AV26">
            <v>44397320</v>
          </cell>
          <cell r="AW26">
            <v>45226804</v>
          </cell>
          <cell r="AX26">
            <v>45954104</v>
          </cell>
          <cell r="AY26">
            <v>46362944</v>
          </cell>
          <cell r="AZ26">
            <v>46576896</v>
          </cell>
          <cell r="BA26">
            <v>46742696</v>
          </cell>
          <cell r="BB26">
            <v>46773056</v>
          </cell>
          <cell r="BC26">
            <v>46620044</v>
          </cell>
          <cell r="BD26">
            <v>46480880</v>
          </cell>
          <cell r="BE26">
            <v>46444832</v>
          </cell>
          <cell r="BF26">
            <v>46484064</v>
          </cell>
          <cell r="BG26">
            <v>46593236</v>
          </cell>
          <cell r="BH26">
            <v>46797752</v>
          </cell>
          <cell r="BI26">
            <v>47076780</v>
          </cell>
        </row>
        <row r="27">
          <cell r="B27" t="str">
            <v>Sweden</v>
          </cell>
          <cell r="C27">
            <v>7519998</v>
          </cell>
          <cell r="D27">
            <v>7561588</v>
          </cell>
          <cell r="E27">
            <v>7604328</v>
          </cell>
          <cell r="F27">
            <v>7661354</v>
          </cell>
          <cell r="G27">
            <v>7733853</v>
          </cell>
          <cell r="H27">
            <v>7807797</v>
          </cell>
          <cell r="I27">
            <v>7867931</v>
          </cell>
          <cell r="J27">
            <v>7912273</v>
          </cell>
          <cell r="K27">
            <v>7968072</v>
          </cell>
          <cell r="L27">
            <v>8042801</v>
          </cell>
          <cell r="M27">
            <v>8098334</v>
          </cell>
          <cell r="N27">
            <v>8122300</v>
          </cell>
          <cell r="O27">
            <v>8136312</v>
          </cell>
          <cell r="P27">
            <v>8159955</v>
          </cell>
          <cell r="Q27">
            <v>8192437</v>
          </cell>
          <cell r="R27">
            <v>8222286</v>
          </cell>
          <cell r="S27">
            <v>8251540</v>
          </cell>
          <cell r="T27">
            <v>8275599</v>
          </cell>
          <cell r="U27">
            <v>8293678</v>
          </cell>
          <cell r="V27">
            <v>8310531</v>
          </cell>
          <cell r="W27">
            <v>8320503</v>
          </cell>
          <cell r="X27">
            <v>8325263</v>
          </cell>
          <cell r="Y27">
            <v>8329033</v>
          </cell>
          <cell r="Z27">
            <v>8336605</v>
          </cell>
          <cell r="AA27">
            <v>8350386</v>
          </cell>
          <cell r="AB27">
            <v>8369829</v>
          </cell>
          <cell r="AC27">
            <v>8397804</v>
          </cell>
          <cell r="AD27">
            <v>8436489</v>
          </cell>
          <cell r="AE27">
            <v>8492964</v>
          </cell>
          <cell r="AF27">
            <v>8558835</v>
          </cell>
          <cell r="AG27">
            <v>8617375</v>
          </cell>
          <cell r="AH27">
            <v>8668067</v>
          </cell>
          <cell r="AI27">
            <v>8718561</v>
          </cell>
          <cell r="AJ27">
            <v>8780745</v>
          </cell>
          <cell r="AK27">
            <v>8826939</v>
          </cell>
          <cell r="AL27">
            <v>8840998</v>
          </cell>
          <cell r="AM27">
            <v>8846062</v>
          </cell>
          <cell r="AN27">
            <v>8850974</v>
          </cell>
          <cell r="AO27">
            <v>8857874</v>
          </cell>
          <cell r="AP27">
            <v>8872109</v>
          </cell>
          <cell r="AQ27">
            <v>8895960</v>
          </cell>
          <cell r="AR27">
            <v>8924958</v>
          </cell>
          <cell r="AS27">
            <v>8958229</v>
          </cell>
          <cell r="AT27">
            <v>8993531</v>
          </cell>
          <cell r="AU27">
            <v>9029572</v>
          </cell>
          <cell r="AV27">
            <v>9080505</v>
          </cell>
          <cell r="AW27">
            <v>9148092</v>
          </cell>
          <cell r="AX27">
            <v>9219637</v>
          </cell>
          <cell r="AY27">
            <v>9298515</v>
          </cell>
          <cell r="AZ27">
            <v>9378126</v>
          </cell>
          <cell r="BA27">
            <v>9449213</v>
          </cell>
          <cell r="BB27">
            <v>9519374</v>
          </cell>
          <cell r="BC27">
            <v>9600379</v>
          </cell>
          <cell r="BD27">
            <v>9696110</v>
          </cell>
          <cell r="BE27">
            <v>9799186</v>
          </cell>
          <cell r="BF27">
            <v>9923085</v>
          </cell>
          <cell r="BG27">
            <v>10057698</v>
          </cell>
          <cell r="BH27">
            <v>10175214</v>
          </cell>
          <cell r="BI27">
            <v>10285453</v>
          </cell>
        </row>
        <row r="28">
          <cell r="B28" t="str">
            <v>United Kingdom</v>
          </cell>
          <cell r="C28">
            <v>52800000</v>
          </cell>
          <cell r="D28">
            <v>53250000</v>
          </cell>
          <cell r="E28">
            <v>53650000</v>
          </cell>
          <cell r="F28">
            <v>54000000</v>
          </cell>
          <cell r="G28">
            <v>54348048</v>
          </cell>
          <cell r="H28">
            <v>54648500</v>
          </cell>
          <cell r="I28">
            <v>54943600</v>
          </cell>
          <cell r="J28">
            <v>55211700</v>
          </cell>
          <cell r="K28">
            <v>55441752</v>
          </cell>
          <cell r="L28">
            <v>55663248</v>
          </cell>
          <cell r="M28">
            <v>55896224</v>
          </cell>
          <cell r="N28">
            <v>56086064</v>
          </cell>
          <cell r="O28">
            <v>56194528</v>
          </cell>
          <cell r="P28">
            <v>56229976</v>
          </cell>
          <cell r="Q28">
            <v>56225800</v>
          </cell>
          <cell r="R28">
            <v>56211968</v>
          </cell>
          <cell r="S28">
            <v>56193492</v>
          </cell>
          <cell r="T28">
            <v>56196504</v>
          </cell>
          <cell r="U28">
            <v>56246952</v>
          </cell>
          <cell r="V28">
            <v>56314216</v>
          </cell>
          <cell r="W28">
            <v>56333828</v>
          </cell>
          <cell r="X28">
            <v>56313640</v>
          </cell>
          <cell r="Y28">
            <v>56332848</v>
          </cell>
          <cell r="Z28">
            <v>56422072</v>
          </cell>
          <cell r="AA28">
            <v>56550268</v>
          </cell>
          <cell r="AB28">
            <v>56681396</v>
          </cell>
          <cell r="AC28">
            <v>56802048</v>
          </cell>
          <cell r="AD28">
            <v>56928328</v>
          </cell>
          <cell r="AE28">
            <v>57076712</v>
          </cell>
          <cell r="AF28">
            <v>57247584</v>
          </cell>
          <cell r="AG28">
            <v>57424896</v>
          </cell>
          <cell r="AH28">
            <v>57580400</v>
          </cell>
          <cell r="AI28">
            <v>57718616</v>
          </cell>
          <cell r="AJ28">
            <v>57865744</v>
          </cell>
          <cell r="AK28">
            <v>58019032</v>
          </cell>
          <cell r="AL28">
            <v>58166952</v>
          </cell>
          <cell r="AM28">
            <v>58316952</v>
          </cell>
          <cell r="AN28">
            <v>58487140</v>
          </cell>
          <cell r="AO28">
            <v>58682464</v>
          </cell>
          <cell r="AP28">
            <v>58892512</v>
          </cell>
          <cell r="AQ28">
            <v>59119672</v>
          </cell>
          <cell r="AR28">
            <v>59370480</v>
          </cell>
          <cell r="AS28">
            <v>59647576</v>
          </cell>
          <cell r="AT28">
            <v>59987904</v>
          </cell>
          <cell r="AU28">
            <v>60401208</v>
          </cell>
          <cell r="AV28">
            <v>60846820</v>
          </cell>
          <cell r="AW28">
            <v>61322464</v>
          </cell>
          <cell r="AX28">
            <v>61806996</v>
          </cell>
          <cell r="AY28">
            <v>62276272</v>
          </cell>
          <cell r="AZ28">
            <v>62766364</v>
          </cell>
          <cell r="BA28">
            <v>63258808</v>
          </cell>
          <cell r="BB28">
            <v>63700216</v>
          </cell>
          <cell r="BC28">
            <v>64128272</v>
          </cell>
          <cell r="BD28">
            <v>64602296</v>
          </cell>
          <cell r="BE28">
            <v>65116220</v>
          </cell>
          <cell r="BF28">
            <v>65611592</v>
          </cell>
          <cell r="BG28">
            <v>66058860</v>
          </cell>
          <cell r="BH28">
            <v>66460344</v>
          </cell>
          <cell r="BI28">
            <v>66834404</v>
          </cell>
        </row>
        <row r="29">
          <cell r="B29" t="str">
            <v>United States</v>
          </cell>
          <cell r="C29">
            <v>183691008</v>
          </cell>
          <cell r="D29">
            <v>186538000</v>
          </cell>
          <cell r="E29">
            <v>189242000</v>
          </cell>
          <cell r="F29">
            <v>191888992</v>
          </cell>
          <cell r="G29">
            <v>194303008</v>
          </cell>
          <cell r="H29">
            <v>196560000</v>
          </cell>
          <cell r="I29">
            <v>198712000</v>
          </cell>
          <cell r="J29">
            <v>200706000</v>
          </cell>
          <cell r="K29">
            <v>202676992</v>
          </cell>
          <cell r="L29">
            <v>205052000</v>
          </cell>
          <cell r="M29">
            <v>207660992</v>
          </cell>
          <cell r="N29">
            <v>209896000</v>
          </cell>
          <cell r="O29">
            <v>211908992</v>
          </cell>
          <cell r="P29">
            <v>213854000</v>
          </cell>
          <cell r="Q29">
            <v>215972992</v>
          </cell>
          <cell r="R29">
            <v>218035008</v>
          </cell>
          <cell r="S29">
            <v>220239008</v>
          </cell>
          <cell r="T29">
            <v>222584992</v>
          </cell>
          <cell r="U29">
            <v>225055008</v>
          </cell>
          <cell r="V29">
            <v>227224992</v>
          </cell>
          <cell r="W29">
            <v>229466000</v>
          </cell>
          <cell r="X29">
            <v>231664000</v>
          </cell>
          <cell r="Y29">
            <v>233792000</v>
          </cell>
          <cell r="Z29">
            <v>235824992</v>
          </cell>
          <cell r="AA29">
            <v>237924000</v>
          </cell>
          <cell r="AB29">
            <v>240132992</v>
          </cell>
          <cell r="AC29">
            <v>242288992</v>
          </cell>
          <cell r="AD29">
            <v>244499008</v>
          </cell>
          <cell r="AE29">
            <v>246819008</v>
          </cell>
          <cell r="AF29">
            <v>249623008</v>
          </cell>
          <cell r="AG29">
            <v>252980992</v>
          </cell>
          <cell r="AH29">
            <v>256514000</v>
          </cell>
          <cell r="AI29">
            <v>259919008</v>
          </cell>
          <cell r="AJ29">
            <v>263126000</v>
          </cell>
          <cell r="AK29">
            <v>266278000</v>
          </cell>
          <cell r="AL29">
            <v>269393984</v>
          </cell>
          <cell r="AM29">
            <v>272656992</v>
          </cell>
          <cell r="AN29">
            <v>275854016</v>
          </cell>
          <cell r="AO29">
            <v>279040000</v>
          </cell>
          <cell r="AP29">
            <v>282162400</v>
          </cell>
          <cell r="AQ29">
            <v>284968960</v>
          </cell>
          <cell r="AR29">
            <v>287625184</v>
          </cell>
          <cell r="AS29">
            <v>290107936</v>
          </cell>
          <cell r="AT29">
            <v>292805312</v>
          </cell>
          <cell r="AU29">
            <v>295516608</v>
          </cell>
          <cell r="AV29">
            <v>298379904</v>
          </cell>
          <cell r="AW29">
            <v>301231200</v>
          </cell>
          <cell r="AX29">
            <v>304093952</v>
          </cell>
          <cell r="AY29">
            <v>306771520</v>
          </cell>
          <cell r="AZ29">
            <v>309321664</v>
          </cell>
          <cell r="BA29">
            <v>311556864</v>
          </cell>
          <cell r="BB29">
            <v>313830976</v>
          </cell>
          <cell r="BC29">
            <v>315993728</v>
          </cell>
          <cell r="BD29">
            <v>318300992</v>
          </cell>
          <cell r="BE29">
            <v>320635168</v>
          </cell>
          <cell r="BF29">
            <v>322941312</v>
          </cell>
          <cell r="BG29">
            <v>324985536</v>
          </cell>
          <cell r="BH29">
            <v>326687488</v>
          </cell>
          <cell r="BI29">
            <v>328239520</v>
          </cell>
        </row>
      </sheetData>
      <sheetData sheetId="4"/>
      <sheetData sheetId="5"/>
      <sheetData sheetId="6"/>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pyright"/>
      <sheetName val="Index"/>
      <sheetName val="Geography Geopolitical"/>
      <sheetName val="Geography Geoeconomic"/>
      <sheetName val="Src UN Pop"/>
      <sheetName val="Src UN GDP"/>
      <sheetName val="Src UN Consumption"/>
      <sheetName val="Src UN Real GDP"/>
      <sheetName val="Src PENN GDP"/>
      <sheetName val="Src North"/>
      <sheetName val="Src GDP comparisons"/>
      <sheetName val="Src MADDISON Multiple"/>
      <sheetName val="Src WID"/>
      <sheetName val="Src US Quintiles"/>
      <sheetName val="SRC Countries"/>
      <sheetName val="Real and Nominal GDP"/>
      <sheetName val="Growth"/>
      <sheetName val="Table 1"/>
      <sheetName val="Short Series"/>
      <sheetName val="CH Inverted Current Long Series"/>
      <sheetName val="Long Series"/>
      <sheetName val="Price Index"/>
      <sheetName val="Country GDP-Cap ratio North"/>
      <sheetName val="Geoeconomic"/>
      <sheetName val="PPP"/>
      <sheetName val="NDP-GDP-FI"/>
      <sheetName val="Comparisons"/>
      <sheetName val="MADDISON Multiple"/>
      <sheetName val="Transitional"/>
      <sheetName val="North"/>
      <sheetName val="Dispersion UN GD-Cap"/>
      <sheetName val="Dispersion PPP GD-Cap"/>
      <sheetName val="Dispersion Weighted"/>
      <sheetName val="Dispersion Weighted North"/>
      <sheetName val="Scale (includes Tables 4 and 5)"/>
      <sheetName val="In-text calculations"/>
      <sheetName val="CHART 1"/>
      <sheetName val="CHART 2"/>
      <sheetName val="CHART 3"/>
      <sheetName val="CHART 4"/>
      <sheetName val="CHART 5"/>
      <sheetName val="CHART 6"/>
      <sheetName val="CHART 7"/>
      <sheetName val="CHART 8"/>
      <sheetName val="CHART 9"/>
      <sheetName val="CHART 10"/>
      <sheetName val="CHART 11"/>
      <sheetName val="CHART 12"/>
      <sheetName val="CHART 13"/>
      <sheetName val="CHART 14"/>
      <sheetName val="CHART 15"/>
      <sheetName val="CHART 16"/>
      <sheetName val="CHART 17"/>
      <sheetName val="CHART 18"/>
      <sheetName val="CHART 19"/>
      <sheetName val="CHART 20"/>
      <sheetName val="CHART 21"/>
      <sheetName val="CHART 22"/>
      <sheetName val="CHART 23"/>
      <sheetName val="CHART 24"/>
      <sheetName val="CHART 25"/>
      <sheetName val="CHART 26"/>
      <sheetName val="CHART 27"/>
      <sheetName val="CHART 28"/>
      <sheetName val="CHART 29"/>
      <sheetName val="CHART 30"/>
      <sheetName val="CHART 31"/>
      <sheetName val="CHART 32"/>
      <sheetName val="CHART 33"/>
      <sheetName val="CHART 35"/>
      <sheetName val="CHART 36"/>
      <sheetName val="CHART X1"/>
      <sheetName val="CHART X2"/>
      <sheetName val="CHART X3"/>
      <sheetName val="CHART X4"/>
      <sheetName val="CHART X5"/>
      <sheetName val="CHART X6"/>
      <sheetName val="CHART X7"/>
      <sheetName val="CHART X8"/>
      <sheetName val="CHART X9"/>
      <sheetName val="CHART X10"/>
      <sheetName val="1970"/>
      <sheetName val="1975"/>
      <sheetName val="1980"/>
      <sheetName val="1985"/>
      <sheetName val="1990"/>
      <sheetName val="1995"/>
      <sheetName val="2000"/>
      <sheetName val="2005"/>
      <sheetName val="2010"/>
      <sheetName val="2015"/>
      <sheetName val="TO D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ow r="45">
          <cell r="C45">
            <v>6.554239893559016</v>
          </cell>
        </row>
      </sheetData>
      <sheetData sheetId="21"/>
      <sheetData sheetId="22"/>
      <sheetData sheetId="23"/>
      <sheetData sheetId="24"/>
      <sheetData sheetId="25"/>
      <sheetData sheetId="26"/>
      <sheetData sheetId="27"/>
      <sheetData sheetId="28"/>
      <sheetData sheetId="29"/>
      <sheetData sheetId="30">
        <row r="3">
          <cell r="E3">
            <v>4097.7420707694846</v>
          </cell>
          <cell r="F3">
            <v>4426.1704918032783</v>
          </cell>
          <cell r="G3">
            <v>5336.3827309236949</v>
          </cell>
          <cell r="H3">
            <v>6760.5480376877294</v>
          </cell>
          <cell r="I3">
            <v>7996.4589498644982</v>
          </cell>
          <cell r="J3">
            <v>9070.6502914834709</v>
          </cell>
          <cell r="K3">
            <v>9050.2050665575716</v>
          </cell>
          <cell r="L3">
            <v>9807.1507399835209</v>
          </cell>
          <cell r="M3">
            <v>11552.477354240153</v>
          </cell>
          <cell r="N3">
            <v>14956.124220230915</v>
          </cell>
          <cell r="O3">
            <v>15660.095297640502</v>
          </cell>
          <cell r="P3">
            <v>13125.066093333333</v>
          </cell>
          <cell r="Q3">
            <v>12160.719128700721</v>
          </cell>
          <cell r="R3">
            <v>10150.898659064771</v>
          </cell>
          <cell r="S3">
            <v>9779.6489767245821</v>
          </cell>
          <cell r="T3">
            <v>9837.2758811659187</v>
          </cell>
          <cell r="U3">
            <v>13110.947397725564</v>
          </cell>
          <cell r="V3">
            <v>15963.130682076155</v>
          </cell>
          <cell r="W3">
            <v>18099.664400999325</v>
          </cell>
          <cell r="X3">
            <v>19191.441389566808</v>
          </cell>
          <cell r="Y3">
            <v>23886.077234952027</v>
          </cell>
          <cell r="Z3">
            <v>24714.173298512465</v>
          </cell>
          <cell r="AA3">
            <v>25999.083599375084</v>
          </cell>
          <cell r="AB3">
            <v>20900.057551950926</v>
          </cell>
          <cell r="AC3">
            <v>20542.220687014375</v>
          </cell>
          <cell r="AD3">
            <v>23359.37334377447</v>
          </cell>
          <cell r="AE3">
            <v>24064.444422001245</v>
          </cell>
          <cell r="AF3">
            <v>23223.546691125033</v>
          </cell>
          <cell r="AG3">
            <v>23908.137912756072</v>
          </cell>
          <cell r="AH3">
            <v>24371.617710113405</v>
          </cell>
          <cell r="AI3">
            <v>21936.513258908089</v>
          </cell>
          <cell r="AJ3">
            <v>22228.647584680952</v>
          </cell>
          <cell r="AK3">
            <v>24742.619009550457</v>
          </cell>
          <cell r="AL3">
            <v>32775.178363532017</v>
          </cell>
          <cell r="AM3">
            <v>38505.152916950843</v>
          </cell>
          <cell r="AN3">
            <v>41280.993355902974</v>
          </cell>
          <cell r="AO3">
            <v>43746.531145435911</v>
          </cell>
          <cell r="AP3">
            <v>48580.31493777439</v>
          </cell>
          <cell r="AQ3">
            <v>47787.429246014239</v>
          </cell>
          <cell r="AR3">
            <v>43336.769328218608</v>
          </cell>
          <cell r="AS3">
            <v>39733.988336155548</v>
          </cell>
          <cell r="AT3">
            <v>41101.323423003902</v>
          </cell>
          <cell r="AU3">
            <v>38391.396489184895</v>
          </cell>
          <cell r="AV3">
            <v>40621.912722186462</v>
          </cell>
          <cell r="AW3">
            <v>42293.269959481462</v>
          </cell>
          <cell r="AX3">
            <v>36039.907862691311</v>
          </cell>
          <cell r="AY3">
            <v>37060.605963804985</v>
          </cell>
          <cell r="AZ3">
            <v>38952.39437184111</v>
          </cell>
        </row>
        <row r="4">
          <cell r="E4">
            <v>1516.6329631359633</v>
          </cell>
          <cell r="F4">
            <v>1673.9902257433216</v>
          </cell>
          <cell r="G4">
            <v>1924.5067126139627</v>
          </cell>
          <cell r="H4">
            <v>2528.2344226842383</v>
          </cell>
          <cell r="I4">
            <v>2842.5758789146635</v>
          </cell>
          <cell r="J4">
            <v>3167.3615923431926</v>
          </cell>
          <cell r="K4">
            <v>3415.1128542081406</v>
          </cell>
          <cell r="L4">
            <v>3908.3161922038857</v>
          </cell>
          <cell r="M4">
            <v>4711.9389498401479</v>
          </cell>
          <cell r="N4">
            <v>5722.0523996205711</v>
          </cell>
          <cell r="O4">
            <v>5900.1121751571227</v>
          </cell>
          <cell r="P4">
            <v>5380.927442431549</v>
          </cell>
          <cell r="Q4">
            <v>5569.5480398842692</v>
          </cell>
          <cell r="R4">
            <v>5008.6100909876714</v>
          </cell>
          <cell r="S4">
            <v>4839.6933145718021</v>
          </cell>
          <cell r="T4">
            <v>4793.7407172257845</v>
          </cell>
          <cell r="U4">
            <v>5624.7690750639458</v>
          </cell>
          <cell r="V4">
            <v>6520.006877837438</v>
          </cell>
          <cell r="W4">
            <v>7538.4552438632709</v>
          </cell>
          <cell r="X4">
            <v>7780.6518630661631</v>
          </cell>
          <cell r="Y4">
            <v>9551.8934363021763</v>
          </cell>
          <cell r="Z4">
            <v>10152.881116917484</v>
          </cell>
          <cell r="AA4">
            <v>11098.973469339133</v>
          </cell>
          <cell r="AB4">
            <v>10312.768285720827</v>
          </cell>
          <cell r="AC4">
            <v>10950.116323928025</v>
          </cell>
          <cell r="AD4">
            <v>12697.677112900423</v>
          </cell>
          <cell r="AE4">
            <v>13417.992903536027</v>
          </cell>
          <cell r="AF4">
            <v>13046.108505487988</v>
          </cell>
          <cell r="AG4">
            <v>13054.838571934835</v>
          </cell>
          <cell r="AH4">
            <v>13435.205251163497</v>
          </cell>
          <cell r="AI4">
            <v>11846.938629896162</v>
          </cell>
          <cell r="AJ4">
            <v>12159.796173204852</v>
          </cell>
          <cell r="AK4">
            <v>13729.407115167171</v>
          </cell>
          <cell r="AL4">
            <v>17965.828815713019</v>
          </cell>
          <cell r="AM4">
            <v>21383.302710551001</v>
          </cell>
          <cell r="AN4">
            <v>21944.56449065073</v>
          </cell>
          <cell r="AO4">
            <v>24076.685566423872</v>
          </cell>
          <cell r="AP4">
            <v>27941.558560805883</v>
          </cell>
          <cell r="AQ4">
            <v>30999.206893172792</v>
          </cell>
          <cell r="AR4">
            <v>28836.504708040004</v>
          </cell>
          <cell r="AS4">
            <v>26122.651527760121</v>
          </cell>
          <cell r="AT4">
            <v>25212.721393738229</v>
          </cell>
          <cell r="AU4">
            <v>21620.18312646656</v>
          </cell>
          <cell r="AV4">
            <v>21198.978915848886</v>
          </cell>
          <cell r="AW4">
            <v>21039.126917068377</v>
          </cell>
          <cell r="AX4">
            <v>17561.375670808891</v>
          </cell>
          <cell r="AY4">
            <v>17412.842694790103</v>
          </cell>
          <cell r="AZ4">
            <v>18166.521856518306</v>
          </cell>
        </row>
        <row r="5">
          <cell r="E5">
            <v>1648.8279708729438</v>
          </cell>
          <cell r="F5">
            <v>2051.1617988386388</v>
          </cell>
          <cell r="G5">
            <v>2411.5992740811612</v>
          </cell>
          <cell r="H5">
            <v>3142.380883499528</v>
          </cell>
          <cell r="I5">
            <v>3771.365580696267</v>
          </cell>
          <cell r="J5">
            <v>4654.1559371596823</v>
          </cell>
          <cell r="K5">
            <v>5285.5075934110082</v>
          </cell>
          <cell r="L5">
            <v>6188.331564481181</v>
          </cell>
          <cell r="M5">
            <v>7801.973387484958</v>
          </cell>
          <cell r="N5">
            <v>9203.1785748608509</v>
          </cell>
          <cell r="O5">
            <v>10367.026082624205</v>
          </cell>
          <cell r="P5">
            <v>9413.3727028309349</v>
          </cell>
          <cell r="Q5">
            <v>8595.6399006978518</v>
          </cell>
          <cell r="R5">
            <v>8774.7479480599668</v>
          </cell>
          <cell r="S5">
            <v>7891.2665930635394</v>
          </cell>
          <cell r="T5">
            <v>8482.2696503102088</v>
          </cell>
          <cell r="U5">
            <v>12248.785134858821</v>
          </cell>
          <cell r="V5">
            <v>15824.458435252791</v>
          </cell>
          <cell r="W5">
            <v>17893.440604613872</v>
          </cell>
          <cell r="X5">
            <v>18374.92789583145</v>
          </cell>
          <cell r="Y5">
            <v>20025.365549241062</v>
          </cell>
          <cell r="Z5">
            <v>19910.438419760168</v>
          </cell>
          <cell r="AA5">
            <v>20303.717155081362</v>
          </cell>
          <cell r="AB5">
            <v>18142.386943131358</v>
          </cell>
          <cell r="AC5">
            <v>19693.392278061452</v>
          </cell>
          <cell r="AD5">
            <v>23670.735482252603</v>
          </cell>
          <cell r="AE5">
            <v>23435.872503895265</v>
          </cell>
          <cell r="AF5">
            <v>20965.980404788748</v>
          </cell>
          <cell r="AG5">
            <v>22458.549456638306</v>
          </cell>
          <cell r="AH5">
            <v>22062.41738928737</v>
          </cell>
          <cell r="AI5">
            <v>20775.92386292835</v>
          </cell>
          <cell r="AJ5">
            <v>21071.887922310791</v>
          </cell>
          <cell r="AK5">
            <v>22604.79199547047</v>
          </cell>
          <cell r="AL5">
            <v>27487.475206320098</v>
          </cell>
          <cell r="AM5">
            <v>32051.843460368265</v>
          </cell>
          <cell r="AN5">
            <v>32480.599954346719</v>
          </cell>
          <cell r="AO5">
            <v>35335.641238524862</v>
          </cell>
          <cell r="AP5">
            <v>39520.989425053136</v>
          </cell>
          <cell r="AQ5">
            <v>43966.369275698882</v>
          </cell>
          <cell r="AR5">
            <v>44598.153663094061</v>
          </cell>
          <cell r="AS5">
            <v>44195.896518238638</v>
          </cell>
          <cell r="AT5">
            <v>47468.906634601779</v>
          </cell>
          <cell r="AU5">
            <v>46213.541615016824</v>
          </cell>
          <cell r="AV5">
            <v>47593.631722622042</v>
          </cell>
          <cell r="AW5">
            <v>50407.32639849597</v>
          </cell>
          <cell r="AX5">
            <v>44328.592954573673</v>
          </cell>
          <cell r="AY5">
            <v>48080.640572673954</v>
          </cell>
          <cell r="AZ5">
            <v>49363.478945506016</v>
          </cell>
        </row>
        <row r="6">
          <cell r="E6">
            <v>5201.8770185751237</v>
          </cell>
          <cell r="F6">
            <v>5927.3040044186691</v>
          </cell>
          <cell r="G6">
            <v>6924.8907724256242</v>
          </cell>
          <cell r="H6">
            <v>9138.158861853477</v>
          </cell>
          <cell r="I6">
            <v>10798.909964753493</v>
          </cell>
          <cell r="J6">
            <v>12192.841673779449</v>
          </cell>
          <cell r="K6">
            <v>13470.275022987544</v>
          </cell>
          <cell r="L6">
            <v>15384.370998363338</v>
          </cell>
          <cell r="M6">
            <v>20931.671396522714</v>
          </cell>
          <cell r="N6">
            <v>24641.711584862656</v>
          </cell>
          <cell r="O6">
            <v>26476.260152323513</v>
          </cell>
          <cell r="P6">
            <v>23186.973474679682</v>
          </cell>
          <cell r="Q6">
            <v>23706.97023948708</v>
          </cell>
          <cell r="R6">
            <v>23833.176271249766</v>
          </cell>
          <cell r="S6">
            <v>23481.8956536226</v>
          </cell>
          <cell r="T6">
            <v>24995.405892064424</v>
          </cell>
          <cell r="U6">
            <v>36642.20037058567</v>
          </cell>
          <cell r="V6">
            <v>45682.524027048414</v>
          </cell>
          <cell r="W6">
            <v>51738.808186510054</v>
          </cell>
          <cell r="X6">
            <v>51087.746224522125</v>
          </cell>
          <cell r="Y6">
            <v>61079.781124986956</v>
          </cell>
          <cell r="Z6">
            <v>65232.765974989692</v>
          </cell>
          <cell r="AA6">
            <v>68926.197918432386</v>
          </cell>
          <cell r="AB6">
            <v>67207.262074267186</v>
          </cell>
          <cell r="AC6">
            <v>73952.501498435697</v>
          </cell>
          <cell r="AD6">
            <v>87414.296468069922</v>
          </cell>
          <cell r="AE6">
            <v>86767.603351955302</v>
          </cell>
          <cell r="AF6">
            <v>80515.191689176456</v>
          </cell>
          <cell r="AG6">
            <v>84764.083016535311</v>
          </cell>
          <cell r="AH6">
            <v>89717.31484075269</v>
          </cell>
          <cell r="AI6">
            <v>82532.544222796365</v>
          </cell>
          <cell r="AJ6">
            <v>81848.673131181131</v>
          </cell>
          <cell r="AK6">
            <v>87412.730348638957</v>
          </cell>
          <cell r="AL6">
            <v>98956.986917630609</v>
          </cell>
          <cell r="AM6">
            <v>110432.74815007516</v>
          </cell>
          <cell r="AN6">
            <v>116094.77757374039</v>
          </cell>
          <cell r="AO6">
            <v>126060.80965949566</v>
          </cell>
          <cell r="AP6">
            <v>144079.42390011891</v>
          </cell>
          <cell r="AQ6">
            <v>158130.24470330041</v>
          </cell>
          <cell r="AR6">
            <v>139289.60319856848</v>
          </cell>
          <cell r="AS6">
            <v>156127.46762769768</v>
          </cell>
          <cell r="AT6">
            <v>175052.49586366644</v>
          </cell>
          <cell r="AU6">
            <v>165123.43308250103</v>
          </cell>
          <cell r="AV6">
            <v>173527.48626269208</v>
          </cell>
          <cell r="AW6">
            <v>179317.65658415708</v>
          </cell>
          <cell r="AX6">
            <v>167593.8598508141</v>
          </cell>
          <cell r="AY6">
            <v>165134.42644948716</v>
          </cell>
          <cell r="AZ6">
            <v>166337.51698811096</v>
          </cell>
        </row>
        <row r="7">
          <cell r="E7">
            <v>810.17816180651448</v>
          </cell>
          <cell r="F7">
            <v>854.95124969538688</v>
          </cell>
          <cell r="G7">
            <v>952.88860035527307</v>
          </cell>
          <cell r="H7">
            <v>1114.1134300959316</v>
          </cell>
          <cell r="I7">
            <v>1209.1952484278002</v>
          </cell>
          <cell r="J7">
            <v>1520.6372853686719</v>
          </cell>
          <cell r="K7">
            <v>1683.8605682144082</v>
          </cell>
          <cell r="L7">
            <v>1984.2272271443424</v>
          </cell>
          <cell r="M7">
            <v>2501.1803931127574</v>
          </cell>
          <cell r="N7">
            <v>3132.4544071431378</v>
          </cell>
          <cell r="O7">
            <v>3879.9012584239995</v>
          </cell>
          <cell r="P7">
            <v>3825.6347693140547</v>
          </cell>
          <cell r="Q7">
            <v>3762.5955142599501</v>
          </cell>
          <cell r="R7">
            <v>3518.9907596577045</v>
          </cell>
          <cell r="S7">
            <v>3294.1074525651252</v>
          </cell>
          <cell r="T7">
            <v>3310.828666422296</v>
          </cell>
          <cell r="U7">
            <v>4212.5913673311843</v>
          </cell>
          <cell r="V7">
            <v>5096.8314035122276</v>
          </cell>
          <cell r="W7">
            <v>5828.3586938930403</v>
          </cell>
          <cell r="X7">
            <v>6063.7030972851371</v>
          </cell>
          <cell r="Y7">
            <v>7229.5769734188361</v>
          </cell>
          <cell r="Z7">
            <v>7739.6114391284473</v>
          </cell>
          <cell r="AA7">
            <v>8432.8584860863048</v>
          </cell>
          <cell r="AB7">
            <v>7496.5675844872976</v>
          </cell>
          <cell r="AC7">
            <v>8226.2019543455535</v>
          </cell>
          <cell r="AD7">
            <v>9721.9962240833011</v>
          </cell>
          <cell r="AE7">
            <v>9919.3967866357398</v>
          </cell>
          <cell r="AF7">
            <v>9753.1940963469569</v>
          </cell>
          <cell r="AG7">
            <v>10178.367650183689</v>
          </cell>
          <cell r="AH7">
            <v>10395.2526199515</v>
          </cell>
          <cell r="AI7">
            <v>10218.471479927799</v>
          </cell>
          <cell r="AJ7">
            <v>10187.598757374955</v>
          </cell>
          <cell r="AK7">
            <v>11131.599033647892</v>
          </cell>
          <cell r="AL7">
            <v>13431.516027588534</v>
          </cell>
          <cell r="AM7">
            <v>14923.134814953815</v>
          </cell>
          <cell r="AN7">
            <v>15716.123145528249</v>
          </cell>
          <cell r="AO7">
            <v>16601.871782319984</v>
          </cell>
          <cell r="AP7">
            <v>19327.06677893567</v>
          </cell>
          <cell r="AQ7">
            <v>21783.237489323707</v>
          </cell>
          <cell r="AR7">
            <v>20596.042898718737</v>
          </cell>
          <cell r="AS7">
            <v>21005.35723486578</v>
          </cell>
          <cell r="AT7">
            <v>22727.688118326732</v>
          </cell>
          <cell r="AU7">
            <v>21887.197581210534</v>
          </cell>
          <cell r="AV7">
            <v>23972.335471569724</v>
          </cell>
          <cell r="AW7">
            <v>26397.814582794839</v>
          </cell>
          <cell r="AX7">
            <v>24703.045349098258</v>
          </cell>
          <cell r="AY7">
            <v>26266.187856296478</v>
          </cell>
          <cell r="AZ7">
            <v>29211.006515522069</v>
          </cell>
        </row>
        <row r="8">
          <cell r="E8">
            <v>12096.740040027255</v>
          </cell>
          <cell r="F8">
            <v>13393.913178752109</v>
          </cell>
          <cell r="G8">
            <v>16199.423695480438</v>
          </cell>
          <cell r="H8">
            <v>20710.653537378781</v>
          </cell>
          <cell r="I8">
            <v>22004.213074290317</v>
          </cell>
          <cell r="J8">
            <v>27403.083529785294</v>
          </cell>
          <cell r="K8">
            <v>27904.743435332839</v>
          </cell>
          <cell r="L8">
            <v>30407.973253516218</v>
          </cell>
          <cell r="M8">
            <v>37153.866998888334</v>
          </cell>
          <cell r="N8">
            <v>44501.425307823454</v>
          </cell>
          <cell r="O8">
            <v>50172.588259487755</v>
          </cell>
          <cell r="P8">
            <v>43363.590082462084</v>
          </cell>
          <cell r="Q8">
            <v>40517.785548798143</v>
          </cell>
          <cell r="R8">
            <v>38144.12514682328</v>
          </cell>
          <cell r="S8">
            <v>35632.24677328844</v>
          </cell>
          <cell r="T8">
            <v>36724.007907057392</v>
          </cell>
          <cell r="U8">
            <v>50871.043972315005</v>
          </cell>
          <cell r="V8">
            <v>61349.900761003701</v>
          </cell>
          <cell r="W8">
            <v>66771.533401744484</v>
          </cell>
          <cell r="X8">
            <v>67025.83617631004</v>
          </cell>
          <cell r="Y8">
            <v>82621.82652264004</v>
          </cell>
          <cell r="Z8">
            <v>82122.067040237642</v>
          </cell>
          <cell r="AA8">
            <v>89968.890098114731</v>
          </cell>
          <cell r="AB8">
            <v>84180.40261463933</v>
          </cell>
          <cell r="AC8">
            <v>87860.474315574989</v>
          </cell>
          <cell r="AD8">
            <v>100041.13463230262</v>
          </cell>
          <cell r="AE8">
            <v>99429.249297639428</v>
          </cell>
          <cell r="AF8">
            <v>89149.783270935324</v>
          </cell>
          <cell r="AG8">
            <v>91411.06696697649</v>
          </cell>
          <cell r="AH8">
            <v>89981.006226415091</v>
          </cell>
          <cell r="AI8">
            <v>81354.749797394179</v>
          </cell>
          <cell r="AJ8">
            <v>81467.369561186657</v>
          </cell>
          <cell r="AK8">
            <v>87705.029145851848</v>
          </cell>
          <cell r="AL8">
            <v>107029.2647800079</v>
          </cell>
          <cell r="AM8">
            <v>121615.51816053312</v>
          </cell>
          <cell r="AN8">
            <v>124374.15808007575</v>
          </cell>
          <cell r="AO8">
            <v>133187.40327830738</v>
          </cell>
          <cell r="AP8">
            <v>167129.76773660677</v>
          </cell>
          <cell r="AQ8">
            <v>180647.59294898613</v>
          </cell>
          <cell r="AR8">
            <v>149241.88068648381</v>
          </cell>
          <cell r="AS8">
            <v>144561.10271202889</v>
          </cell>
          <cell r="AT8">
            <v>162165.74485958877</v>
          </cell>
          <cell r="AU8">
            <v>152003.12600905169</v>
          </cell>
          <cell r="AV8">
            <v>172597.20923862947</v>
          </cell>
          <cell r="AW8">
            <v>185144.142478758</v>
          </cell>
          <cell r="AX8">
            <v>163393.91602057064</v>
          </cell>
          <cell r="AY8">
            <v>168011.80980336131</v>
          </cell>
          <cell r="AZ8">
            <v>165429.53991678081</v>
          </cell>
        </row>
        <row r="9">
          <cell r="E9">
            <v>926.26811257111694</v>
          </cell>
          <cell r="F9">
            <v>1075.4888892573338</v>
          </cell>
          <cell r="G9">
            <v>1371.8785649451017</v>
          </cell>
          <cell r="H9">
            <v>1930.7209804373788</v>
          </cell>
          <cell r="I9">
            <v>2362.8824755075898</v>
          </cell>
          <cell r="J9">
            <v>2561.8916529630737</v>
          </cell>
          <cell r="K9">
            <v>2652.630798448854</v>
          </cell>
          <cell r="L9">
            <v>2895.3219672442729</v>
          </cell>
          <cell r="M9">
            <v>3443.367435869292</v>
          </cell>
          <cell r="N9">
            <v>4096.6085437376059</v>
          </cell>
          <cell r="O9">
            <v>5008.4507604594273</v>
          </cell>
          <cell r="P9">
            <v>5837.7206016777036</v>
          </cell>
          <cell r="Q9">
            <v>6305.0863091088704</v>
          </cell>
          <cell r="R9">
            <v>6976.808802287831</v>
          </cell>
          <cell r="S9">
            <v>7394.2760402897029</v>
          </cell>
          <cell r="T9">
            <v>6858.1826023318863</v>
          </cell>
          <cell r="U9">
            <v>6789.265234808794</v>
          </cell>
          <cell r="V9">
            <v>7662.8914325111955</v>
          </cell>
          <cell r="W9">
            <v>9216.6731472714309</v>
          </cell>
          <cell r="X9">
            <v>10676.921972652795</v>
          </cell>
          <cell r="Y9">
            <v>12910.876442812085</v>
          </cell>
          <cell r="Z9">
            <v>14684.998783169765</v>
          </cell>
          <cell r="AA9">
            <v>16353.214583281731</v>
          </cell>
          <cell r="AB9">
            <v>18446.629077305308</v>
          </cell>
          <cell r="AC9">
            <v>21792.623809059623</v>
          </cell>
          <cell r="AD9">
            <v>25265.059982827308</v>
          </cell>
          <cell r="AE9">
            <v>27032.35328323425</v>
          </cell>
          <cell r="AF9">
            <v>27403.754588416159</v>
          </cell>
          <cell r="AG9">
            <v>22969.02827889501</v>
          </cell>
          <cell r="AH9">
            <v>22596.881352230295</v>
          </cell>
          <cell r="AI9">
            <v>24485.679717983832</v>
          </cell>
          <cell r="AJ9">
            <v>22216.968734782382</v>
          </cell>
          <cell r="AK9">
            <v>22255.425518153526</v>
          </cell>
          <cell r="AL9">
            <v>22827.858629725637</v>
          </cell>
          <cell r="AM9">
            <v>26086.717741714034</v>
          </cell>
          <cell r="AN9">
            <v>28278.515320052673</v>
          </cell>
          <cell r="AO9">
            <v>32090.888334333282</v>
          </cell>
          <cell r="AP9">
            <v>38034.640259920277</v>
          </cell>
          <cell r="AQ9">
            <v>39578.578836303204</v>
          </cell>
          <cell r="AR9">
            <v>38666.660759260165</v>
          </cell>
          <cell r="AS9">
            <v>46509.318023622007</v>
          </cell>
          <cell r="AT9">
            <v>53322.854233284008</v>
          </cell>
          <cell r="AU9">
            <v>55208.180372524308</v>
          </cell>
          <cell r="AV9">
            <v>56707.562643669262</v>
          </cell>
          <cell r="AW9">
            <v>57265.127629653201</v>
          </cell>
          <cell r="AX9">
            <v>54920.616223766825</v>
          </cell>
          <cell r="AY9">
            <v>55017.507990849343</v>
          </cell>
          <cell r="AZ9">
            <v>56629.931785401925</v>
          </cell>
        </row>
        <row r="10">
          <cell r="E10">
            <v>279.40203703189707</v>
          </cell>
          <cell r="F10">
            <v>300.94089013825101</v>
          </cell>
          <cell r="G10">
            <v>323.46742868033255</v>
          </cell>
          <cell r="H10">
            <v>405.1518440579801</v>
          </cell>
          <cell r="I10">
            <v>559.98717005400647</v>
          </cell>
          <cell r="J10">
            <v>613.36236019671674</v>
          </cell>
          <cell r="K10">
            <v>828.37895832343509</v>
          </cell>
          <cell r="L10">
            <v>1048.8876427350303</v>
          </cell>
          <cell r="M10">
            <v>1397.3971380730745</v>
          </cell>
          <cell r="N10">
            <v>1774.3658523420422</v>
          </cell>
          <cell r="O10">
            <v>1707.7484706872124</v>
          </cell>
          <cell r="P10">
            <v>1875.9837742398881</v>
          </cell>
          <cell r="Q10">
            <v>1985.0406588193064</v>
          </cell>
          <cell r="R10">
            <v>2189.1870195590545</v>
          </cell>
          <cell r="S10">
            <v>2396.9472650643665</v>
          </cell>
          <cell r="T10">
            <v>2450.4657943400512</v>
          </cell>
          <cell r="U10">
            <v>2810.8047333951708</v>
          </cell>
          <cell r="V10">
            <v>3501.9689700603722</v>
          </cell>
          <cell r="W10">
            <v>4680.3327949445948</v>
          </cell>
          <cell r="X10">
            <v>5741.7536181519235</v>
          </cell>
          <cell r="Y10">
            <v>6499.9916595089098</v>
          </cell>
          <cell r="Z10">
            <v>7515.313026619423</v>
          </cell>
          <cell r="AA10">
            <v>7981.1284166298619</v>
          </cell>
          <cell r="AB10">
            <v>8705.3478801350284</v>
          </cell>
          <cell r="AC10">
            <v>10172.693972973293</v>
          </cell>
          <cell r="AD10">
            <v>12274.106765125607</v>
          </cell>
          <cell r="AE10">
            <v>13068.935795246929</v>
          </cell>
          <cell r="AF10">
            <v>12077.241360681748</v>
          </cell>
          <cell r="AG10">
            <v>8021.0279612176864</v>
          </cell>
          <cell r="AH10">
            <v>10313.908592825603</v>
          </cell>
          <cell r="AI10">
            <v>11859.964962033762</v>
          </cell>
          <cell r="AJ10">
            <v>11171.009331921665</v>
          </cell>
          <cell r="AK10">
            <v>12686.235605184684</v>
          </cell>
          <cell r="AL10">
            <v>14109.596216092215</v>
          </cell>
          <cell r="AM10">
            <v>15773.819023448432</v>
          </cell>
          <cell r="AN10">
            <v>18436.208746827248</v>
          </cell>
          <cell r="AO10">
            <v>20656.152289752888</v>
          </cell>
          <cell r="AP10">
            <v>22828.05897824706</v>
          </cell>
          <cell r="AQ10">
            <v>20317.363722908216</v>
          </cell>
          <cell r="AR10">
            <v>18266.79763677052</v>
          </cell>
          <cell r="AS10">
            <v>21996.713973458965</v>
          </cell>
          <cell r="AT10">
            <v>24123.192318532281</v>
          </cell>
          <cell r="AU10">
            <v>24423.327208283175</v>
          </cell>
          <cell r="AV10">
            <v>26111.617397433169</v>
          </cell>
          <cell r="AW10">
            <v>27984.208173929197</v>
          </cell>
          <cell r="AX10">
            <v>27276.142720163538</v>
          </cell>
          <cell r="AY10">
            <v>27788.573496244011</v>
          </cell>
          <cell r="AZ10">
            <v>30075.857209108275</v>
          </cell>
        </row>
        <row r="11">
          <cell r="E11">
            <v>393.25049866474149</v>
          </cell>
          <cell r="F11">
            <v>446.89854148880846</v>
          </cell>
          <cell r="G11">
            <v>524.90572744184738</v>
          </cell>
          <cell r="H11">
            <v>699.9348901178322</v>
          </cell>
          <cell r="I11">
            <v>927.44519189414405</v>
          </cell>
          <cell r="J11">
            <v>978.39934691917267</v>
          </cell>
          <cell r="K11">
            <v>1150.557159794387</v>
          </cell>
          <cell r="L11">
            <v>1322.5548493245265</v>
          </cell>
          <cell r="M11">
            <v>1598.6182243493276</v>
          </cell>
          <cell r="N11">
            <v>1943.3259481526945</v>
          </cell>
          <cell r="O11">
            <v>2384.7401283344543</v>
          </cell>
          <cell r="P11">
            <v>2721.212587521597</v>
          </cell>
          <cell r="Q11">
            <v>2699.5554514190185</v>
          </cell>
          <cell r="R11">
            <v>2904.0072753658446</v>
          </cell>
          <cell r="S11">
            <v>3225.173115412696</v>
          </cell>
          <cell r="T11">
            <v>3315.1628210344202</v>
          </cell>
          <cell r="U11">
            <v>4038.1325261915636</v>
          </cell>
          <cell r="V11">
            <v>5350.2677248289847</v>
          </cell>
          <cell r="W11">
            <v>6369.3274596487945</v>
          </cell>
          <cell r="X11">
            <v>7614.3729714312412</v>
          </cell>
          <cell r="Y11">
            <v>8216.1763268176819</v>
          </cell>
          <cell r="Z11">
            <v>9135.6810031368095</v>
          </cell>
          <cell r="AA11">
            <v>10778.424268932895</v>
          </cell>
          <cell r="AB11">
            <v>11251.233845247336</v>
          </cell>
          <cell r="AC11">
            <v>12159.530532415361</v>
          </cell>
          <cell r="AD11">
            <v>13129.057332305963</v>
          </cell>
          <cell r="AE11">
            <v>13649.523566854785</v>
          </cell>
          <cell r="AF11">
            <v>14039.700438485943</v>
          </cell>
          <cell r="AG11">
            <v>12839.926813983631</v>
          </cell>
          <cell r="AH11">
            <v>13819.36138567146</v>
          </cell>
          <cell r="AI11">
            <v>14940.701902078761</v>
          </cell>
          <cell r="AJ11">
            <v>13448.288954458631</v>
          </cell>
          <cell r="AK11">
            <v>13750.265576138378</v>
          </cell>
          <cell r="AL11">
            <v>14120.228082333311</v>
          </cell>
          <cell r="AM11">
            <v>15387.52528571254</v>
          </cell>
          <cell r="AN11">
            <v>16532.042189373155</v>
          </cell>
          <cell r="AO11">
            <v>17025.866022327402</v>
          </cell>
          <cell r="AP11">
            <v>17814.116595569241</v>
          </cell>
          <cell r="AQ11">
            <v>18130.555421827747</v>
          </cell>
          <cell r="AR11">
            <v>16988.377696183772</v>
          </cell>
          <cell r="AS11">
            <v>19277.718274348124</v>
          </cell>
          <cell r="AT11">
            <v>20939.178207067653</v>
          </cell>
          <cell r="AU11">
            <v>21307.98359322951</v>
          </cell>
          <cell r="AV11">
            <v>21915.652330118912</v>
          </cell>
          <cell r="AW11">
            <v>22619.431152931047</v>
          </cell>
          <cell r="AX11"/>
          <cell r="AY11"/>
          <cell r="AZ11"/>
        </row>
        <row r="12">
          <cell r="E12">
            <v>3520.5742157908639</v>
          </cell>
          <cell r="F12">
            <v>3856.7853888485133</v>
          </cell>
          <cell r="G12">
            <v>4466.4404296739867</v>
          </cell>
          <cell r="H12">
            <v>6361.8359115283074</v>
          </cell>
          <cell r="I12">
            <v>7465.9377569160933</v>
          </cell>
          <cell r="J12">
            <v>7880.7299956345096</v>
          </cell>
          <cell r="K12">
            <v>8431.8098458243567</v>
          </cell>
          <cell r="L12">
            <v>8196.68366418611</v>
          </cell>
          <cell r="M12">
            <v>9504.30971526346</v>
          </cell>
          <cell r="N12">
            <v>10363.953010666166</v>
          </cell>
          <cell r="O12">
            <v>11809.587938219336</v>
          </cell>
          <cell r="P12">
            <v>13613.241343764401</v>
          </cell>
          <cell r="Q12">
            <v>12765.053538429625</v>
          </cell>
          <cell r="R12">
            <v>12649.634360024849</v>
          </cell>
          <cell r="S12">
            <v>13365.864254216414</v>
          </cell>
          <cell r="T12">
            <v>11570.510532247934</v>
          </cell>
          <cell r="U12">
            <v>12010.38598127731</v>
          </cell>
          <cell r="V12">
            <v>14026.509487734033</v>
          </cell>
          <cell r="W12">
            <v>17486.082228150415</v>
          </cell>
          <cell r="X12">
            <v>19056.360018470376</v>
          </cell>
          <cell r="Y12">
            <v>19012.486744071743</v>
          </cell>
          <cell r="Z12">
            <v>19106.207004520762</v>
          </cell>
          <cell r="AA12">
            <v>18643.541659851671</v>
          </cell>
          <cell r="AB12">
            <v>17922.281749576538</v>
          </cell>
          <cell r="AC12">
            <v>20298.907281301923</v>
          </cell>
          <cell r="AD12">
            <v>21630.001509121332</v>
          </cell>
          <cell r="AE12">
            <v>23807.329417474601</v>
          </cell>
          <cell r="AF12">
            <v>23608.930413652288</v>
          </cell>
          <cell r="AG12">
            <v>20841.097401109797</v>
          </cell>
          <cell r="AH12">
            <v>22582.563123034892</v>
          </cell>
          <cell r="AI12">
            <v>21451.983537464603</v>
          </cell>
          <cell r="AJ12">
            <v>20240.254940023453</v>
          </cell>
          <cell r="AK12">
            <v>22336.108419367574</v>
          </cell>
          <cell r="AL12">
            <v>28329.227456890327</v>
          </cell>
          <cell r="AM12">
            <v>33987.640529870325</v>
          </cell>
          <cell r="AN12">
            <v>37551.44053255058</v>
          </cell>
          <cell r="AO12">
            <v>39711.074470853579</v>
          </cell>
          <cell r="AP12">
            <v>46976.454102667616</v>
          </cell>
          <cell r="AQ12">
            <v>49666.177689090851</v>
          </cell>
          <cell r="AR12">
            <v>46460.193274404024</v>
          </cell>
          <cell r="AS12">
            <v>58770.173540185053</v>
          </cell>
          <cell r="AT12">
            <v>68505.947561811045</v>
          </cell>
          <cell r="AU12">
            <v>69670.0810556621</v>
          </cell>
          <cell r="AV12">
            <v>66520.586307264297</v>
          </cell>
          <cell r="AW12">
            <v>62194.702817522273</v>
          </cell>
          <cell r="AX12">
            <v>52521.988225326553</v>
          </cell>
          <cell r="AY12">
            <v>53865.951017453233</v>
          </cell>
          <cell r="AZ12">
            <v>57644.710709406063</v>
          </cell>
        </row>
        <row r="13">
          <cell r="E13">
            <v>2045.3124369781217</v>
          </cell>
          <cell r="F13">
            <v>2365.2907800178536</v>
          </cell>
          <cell r="G13">
            <v>2909.8851656029051</v>
          </cell>
          <cell r="H13">
            <v>3879.9143702597521</v>
          </cell>
          <cell r="I13">
            <v>4614.084011360701</v>
          </cell>
          <cell r="J13">
            <v>5244.8363222173621</v>
          </cell>
          <cell r="K13">
            <v>5622.3683651956107</v>
          </cell>
          <cell r="L13">
            <v>6750.0889316101875</v>
          </cell>
          <cell r="M13">
            <v>8134.821135539285</v>
          </cell>
          <cell r="N13">
            <v>9706.2109748586354</v>
          </cell>
          <cell r="O13">
            <v>10782.916843019326</v>
          </cell>
          <cell r="P13">
            <v>9340.6737622777418</v>
          </cell>
          <cell r="Q13">
            <v>9375.3036168173312</v>
          </cell>
          <cell r="R13">
            <v>9485.3990213468132</v>
          </cell>
          <cell r="S13">
            <v>8936.7610711195157</v>
          </cell>
          <cell r="T13">
            <v>9112.2272907422685</v>
          </cell>
          <cell r="U13">
            <v>12987.611671031251</v>
          </cell>
          <cell r="V13">
            <v>16231.743215916742</v>
          </cell>
          <cell r="W13">
            <v>17365.55405257193</v>
          </cell>
          <cell r="X13">
            <v>17302.901735650172</v>
          </cell>
          <cell r="Y13">
            <v>21491.597109198934</v>
          </cell>
          <cell r="Z13">
            <v>22386.040579716111</v>
          </cell>
          <cell r="AA13">
            <v>24901.247399256255</v>
          </cell>
          <cell r="AB13">
            <v>24074.750325832738</v>
          </cell>
          <cell r="AC13">
            <v>25669.389089930817</v>
          </cell>
          <cell r="AD13">
            <v>30162.246604275453</v>
          </cell>
          <cell r="AE13">
            <v>29558.99845133298</v>
          </cell>
          <cell r="AF13">
            <v>26516.032364996048</v>
          </cell>
          <cell r="AG13">
            <v>27110.887259748415</v>
          </cell>
          <cell r="AH13">
            <v>26952.795222225795</v>
          </cell>
          <cell r="AI13">
            <v>24413.590512953084</v>
          </cell>
          <cell r="AJ13">
            <v>24327.751369887035</v>
          </cell>
          <cell r="AK13">
            <v>26185.051851320048</v>
          </cell>
          <cell r="AL13">
            <v>32045.589866352766</v>
          </cell>
          <cell r="AM13">
            <v>36632.243311116668</v>
          </cell>
          <cell r="AN13">
            <v>38286.09160795527</v>
          </cell>
          <cell r="AO13">
            <v>40556.517498749206</v>
          </cell>
          <cell r="AP13">
            <v>46801.029333898638</v>
          </cell>
          <cell r="AQ13">
            <v>51568.318487853801</v>
          </cell>
          <cell r="AR13">
            <v>47789.508243570701</v>
          </cell>
          <cell r="AS13">
            <v>46611.459831682689</v>
          </cell>
          <cell r="AT13">
            <v>50946.445474773587</v>
          </cell>
          <cell r="AU13">
            <v>48018.51424846681</v>
          </cell>
          <cell r="AV13">
            <v>50129.509003609557</v>
          </cell>
          <cell r="AW13">
            <v>51197.583288738155</v>
          </cell>
          <cell r="AX13">
            <v>44016.026903701808</v>
          </cell>
          <cell r="AY13">
            <v>45320.601848390397</v>
          </cell>
          <cell r="AZ13">
            <v>47892.071255132891</v>
          </cell>
        </row>
        <row r="14">
          <cell r="E14">
            <v>2787.5153439823594</v>
          </cell>
          <cell r="F14">
            <v>3102.609331633711</v>
          </cell>
          <cell r="G14">
            <v>3859.4269007265771</v>
          </cell>
          <cell r="H14">
            <v>4937.8082603820831</v>
          </cell>
          <cell r="I14">
            <v>5779.6160878914789</v>
          </cell>
          <cell r="J14">
            <v>6757.1323729842834</v>
          </cell>
          <cell r="K14">
            <v>7299.2736201140669</v>
          </cell>
          <cell r="L14">
            <v>8483.6678677836207</v>
          </cell>
          <cell r="M14">
            <v>10369.211006734498</v>
          </cell>
          <cell r="N14">
            <v>11872.896683372272</v>
          </cell>
          <cell r="O14">
            <v>12969.912336565172</v>
          </cell>
          <cell r="P14">
            <v>10626.89361123301</v>
          </cell>
          <cell r="Q14">
            <v>9361.7062578666719</v>
          </cell>
          <cell r="R14">
            <v>8855.3781370354063</v>
          </cell>
          <cell r="S14">
            <v>8458.6138543569596</v>
          </cell>
          <cell r="T14">
            <v>8745.7138872905562</v>
          </cell>
          <cell r="U14">
            <v>12187.086482587272</v>
          </cell>
          <cell r="V14">
            <v>15087.06898381248</v>
          </cell>
          <cell r="W14">
            <v>16367.07226213021</v>
          </cell>
          <cell r="X14">
            <v>16532.774572312152</v>
          </cell>
          <cell r="Y14">
            <v>20586.528175961652</v>
          </cell>
          <cell r="Z14">
            <v>21116.705156510146</v>
          </cell>
          <cell r="AA14">
            <v>23417.110028962798</v>
          </cell>
          <cell r="AB14">
            <v>22334.942305681554</v>
          </cell>
          <cell r="AC14">
            <v>24222.327885836821</v>
          </cell>
          <cell r="AD14">
            <v>28469.597169925699</v>
          </cell>
          <cell r="AE14">
            <v>27526.68790760437</v>
          </cell>
          <cell r="AF14">
            <v>24941.829296359698</v>
          </cell>
          <cell r="AG14">
            <v>25495.006055796552</v>
          </cell>
          <cell r="AH14">
            <v>25353.090541737038</v>
          </cell>
          <cell r="AI14">
            <v>23147.173326520155</v>
          </cell>
          <cell r="AJ14">
            <v>23064.207944573027</v>
          </cell>
          <cell r="AK14">
            <v>24988.2174283651</v>
          </cell>
          <cell r="AL14">
            <v>30617.047725738819</v>
          </cell>
          <cell r="AM14">
            <v>35400.368144744949</v>
          </cell>
          <cell r="AN14">
            <v>36693.295063585596</v>
          </cell>
          <cell r="AO14">
            <v>38607.977142570882</v>
          </cell>
          <cell r="AP14">
            <v>44121.076834705338</v>
          </cell>
          <cell r="AQ14">
            <v>48148.406190345027</v>
          </cell>
          <cell r="AR14">
            <v>44658.107656425382</v>
          </cell>
          <cell r="AS14">
            <v>44246.416337385876</v>
          </cell>
          <cell r="AT14">
            <v>47852.17726952571</v>
          </cell>
          <cell r="AU14">
            <v>44931.452467846495</v>
          </cell>
          <cell r="AV14">
            <v>46720.121899164886</v>
          </cell>
          <cell r="AW14">
            <v>47329.742393392873</v>
          </cell>
          <cell r="AX14">
            <v>40397.096370108273</v>
          </cell>
          <cell r="AY14">
            <v>41354.437001134611</v>
          </cell>
          <cell r="AZ14">
            <v>43300.915381351158</v>
          </cell>
        </row>
        <row r="15">
          <cell r="E15">
            <v>4097.1386365356848</v>
          </cell>
          <cell r="F15">
            <v>4552.9059171351228</v>
          </cell>
          <cell r="G15">
            <v>5100.1507117102346</v>
          </cell>
          <cell r="H15">
            <v>5821.3829081709282</v>
          </cell>
          <cell r="I15">
            <v>7005.8091293574489</v>
          </cell>
          <cell r="J15">
            <v>7514.1836694505419</v>
          </cell>
          <cell r="K15">
            <v>8824.8429817430624</v>
          </cell>
          <cell r="L15">
            <v>8929.4785167698137</v>
          </cell>
          <cell r="M15">
            <v>9119.649045922306</v>
          </cell>
          <cell r="N15">
            <v>10009.041913089553</v>
          </cell>
          <cell r="O15">
            <v>11166.617259139937</v>
          </cell>
          <cell r="P15">
            <v>12343.119356350697</v>
          </cell>
          <cell r="Q15">
            <v>12499.526775104521</v>
          </cell>
          <cell r="R15">
            <v>13479.944530621216</v>
          </cell>
          <cell r="S15">
            <v>13882.549408579931</v>
          </cell>
          <cell r="T15">
            <v>14106.853735657194</v>
          </cell>
          <cell r="U15">
            <v>14384.876725040522</v>
          </cell>
          <cell r="V15">
            <v>16221.445081601396</v>
          </cell>
          <cell r="W15">
            <v>18814.122481495921</v>
          </cell>
          <cell r="X15">
            <v>20676.153398175215</v>
          </cell>
          <cell r="Y15">
            <v>21449.711620543767</v>
          </cell>
          <cell r="Z15">
            <v>21751.063288248726</v>
          </cell>
          <cell r="AA15">
            <v>20856.563564076681</v>
          </cell>
          <cell r="AB15">
            <v>20096.614211601118</v>
          </cell>
          <cell r="AC15">
            <v>19913.052309865834</v>
          </cell>
          <cell r="AD15">
            <v>20593.198680180532</v>
          </cell>
          <cell r="AE15">
            <v>21234.123188702284</v>
          </cell>
          <cell r="AF15">
            <v>21837.164312120964</v>
          </cell>
          <cell r="AG15">
            <v>20942.315386365506</v>
          </cell>
          <cell r="AH15">
            <v>22197.497041756644</v>
          </cell>
          <cell r="AI15">
            <v>24141.251438226442</v>
          </cell>
          <cell r="AJ15">
            <v>23723.00911414803</v>
          </cell>
          <cell r="AK15">
            <v>24201.101833383524</v>
          </cell>
          <cell r="AL15">
            <v>28203.031218795259</v>
          </cell>
          <cell r="AM15">
            <v>31925.466180665087</v>
          </cell>
          <cell r="AN15">
            <v>36236.395091919658</v>
          </cell>
          <cell r="AO15">
            <v>40434.382899637822</v>
          </cell>
          <cell r="AP15">
            <v>44215.717948783175</v>
          </cell>
          <cell r="AQ15">
            <v>46400.867330999361</v>
          </cell>
          <cell r="AR15">
            <v>40544.741388474496</v>
          </cell>
          <cell r="AS15">
            <v>47119.191184157367</v>
          </cell>
          <cell r="AT15">
            <v>51826.036845011542</v>
          </cell>
          <cell r="AU15">
            <v>52147.945210503487</v>
          </cell>
          <cell r="AV15">
            <v>52190.444292713961</v>
          </cell>
          <cell r="AW15">
            <v>50555.083583281412</v>
          </cell>
          <cell r="AX15">
            <v>43115.788311827178</v>
          </cell>
          <cell r="AY15">
            <v>42170.358989375498</v>
          </cell>
          <cell r="AZ15">
            <v>45069.840224411746</v>
          </cell>
        </row>
        <row r="16">
          <cell r="E16">
            <v>993.2357820218017</v>
          </cell>
          <cell r="F16">
            <v>1149.220660729731</v>
          </cell>
          <cell r="G16">
            <v>1382.2165252658431</v>
          </cell>
          <cell r="H16">
            <v>1663.4426407352416</v>
          </cell>
          <cell r="I16">
            <v>1457.2038023535858</v>
          </cell>
          <cell r="J16">
            <v>1201.5672467314603</v>
          </cell>
          <cell r="K16">
            <v>1372.6436397205316</v>
          </cell>
          <cell r="L16">
            <v>1728.4440970177063</v>
          </cell>
          <cell r="M16">
            <v>2235.3788735553308</v>
          </cell>
          <cell r="N16">
            <v>2899.3954759555359</v>
          </cell>
          <cell r="O16">
            <v>3486.7765499572515</v>
          </cell>
          <cell r="P16">
            <v>3346.7080036507523</v>
          </cell>
          <cell r="Q16">
            <v>3458.4728466883139</v>
          </cell>
          <cell r="R16">
            <v>3450.5786404102137</v>
          </cell>
          <cell r="S16">
            <v>3614.8309142532003</v>
          </cell>
          <cell r="T16">
            <v>3811.903452813538</v>
          </cell>
          <cell r="U16">
            <v>4811.8642504081608</v>
          </cell>
          <cell r="V16">
            <v>5677.8586704083609</v>
          </cell>
          <cell r="W16">
            <v>6432.9888034825162</v>
          </cell>
          <cell r="X16">
            <v>6739.1391662805372</v>
          </cell>
          <cell r="Y16">
            <v>8076.2741483980208</v>
          </cell>
          <cell r="Z16">
            <v>8160.9331068061583</v>
          </cell>
          <cell r="AA16">
            <v>9566.4955814885925</v>
          </cell>
          <cell r="AB16">
            <v>8923.1330734252533</v>
          </cell>
          <cell r="AC16">
            <v>9827.1111060673029</v>
          </cell>
          <cell r="AD16">
            <v>11487.912255782199</v>
          </cell>
          <cell r="AE16">
            <v>11338.124510117092</v>
          </cell>
          <cell r="AF16">
            <v>10752.998378576109</v>
          </cell>
          <cell r="AG16">
            <v>11384.075605477692</v>
          </cell>
          <cell r="AH16">
            <v>11453.774151503698</v>
          </cell>
          <cell r="AI16">
            <v>10770.815605235315</v>
          </cell>
          <cell r="AJ16">
            <v>10996.228051759796</v>
          </cell>
          <cell r="AK16">
            <v>11853.731648798423</v>
          </cell>
          <cell r="AL16">
            <v>14652.897057358216</v>
          </cell>
          <cell r="AM16">
            <v>17228.967823952651</v>
          </cell>
          <cell r="AN16">
            <v>18456.709555124369</v>
          </cell>
          <cell r="AO16">
            <v>19839.025317811705</v>
          </cell>
          <cell r="AP16">
            <v>22713.741942367858</v>
          </cell>
          <cell r="AQ16">
            <v>25741.251507309331</v>
          </cell>
          <cell r="AR16">
            <v>23624.10279069937</v>
          </cell>
          <cell r="AS16">
            <v>22973.727285555458</v>
          </cell>
          <cell r="AT16">
            <v>24384.668484711092</v>
          </cell>
          <cell r="AU16">
            <v>22061.859258789387</v>
          </cell>
          <cell r="AV16">
            <v>21056.00314713925</v>
          </cell>
          <cell r="AW16">
            <v>20275.621537278628</v>
          </cell>
          <cell r="AX16">
            <v>16952.414590197117</v>
          </cell>
          <cell r="AY16">
            <v>17467.686301085574</v>
          </cell>
          <cell r="AZ16">
            <v>18683.786952005936</v>
          </cell>
        </row>
        <row r="17">
          <cell r="E17">
            <v>3462.7118512358247</v>
          </cell>
          <cell r="F17">
            <v>3846.5336283763713</v>
          </cell>
          <cell r="G17">
            <v>4655.290174662251</v>
          </cell>
          <cell r="H17">
            <v>6124.9989837058083</v>
          </cell>
          <cell r="I17">
            <v>6775.9421678698</v>
          </cell>
          <cell r="J17">
            <v>7994.6512380970817</v>
          </cell>
          <cell r="K17">
            <v>8772.5489461585075</v>
          </cell>
          <cell r="L17">
            <v>9767.2967048554601</v>
          </cell>
          <cell r="M17">
            <v>11813.354886304258</v>
          </cell>
          <cell r="N17">
            <v>13746.994600003478</v>
          </cell>
          <cell r="O17">
            <v>13881.309599927399</v>
          </cell>
          <cell r="P17">
            <v>12073.06278893442</v>
          </cell>
          <cell r="Q17">
            <v>11791.61211660576</v>
          </cell>
          <cell r="R17">
            <v>11845.614030725405</v>
          </cell>
          <cell r="S17">
            <v>11552.89010288781</v>
          </cell>
          <cell r="T17">
            <v>12251.782656592579</v>
          </cell>
          <cell r="U17">
            <v>17220.865479346903</v>
          </cell>
          <cell r="V17">
            <v>21300.390813317317</v>
          </cell>
          <cell r="W17">
            <v>22645.453603077127</v>
          </cell>
          <cell r="X17">
            <v>21830.822431403951</v>
          </cell>
          <cell r="Y17">
            <v>26842.426205210348</v>
          </cell>
          <cell r="Z17">
            <v>26964.593742507142</v>
          </cell>
          <cell r="AA17">
            <v>29584.368625100306</v>
          </cell>
          <cell r="AB17">
            <v>27549.047901051526</v>
          </cell>
          <cell r="AC17">
            <v>29934.753750191408</v>
          </cell>
          <cell r="AD17">
            <v>35354.570027274618</v>
          </cell>
          <cell r="AE17">
            <v>35776.405080249519</v>
          </cell>
          <cell r="AF17">
            <v>32968.838195194847</v>
          </cell>
          <cell r="AG17">
            <v>33393.838440609623</v>
          </cell>
          <cell r="AH17">
            <v>33447.493260705924</v>
          </cell>
          <cell r="AI17">
            <v>30704.745043898423</v>
          </cell>
          <cell r="AJ17">
            <v>30794.716447849987</v>
          </cell>
          <cell r="AK17">
            <v>33315.955681217303</v>
          </cell>
          <cell r="AL17">
            <v>40468.033223884013</v>
          </cell>
          <cell r="AM17">
            <v>46457.727817314146</v>
          </cell>
          <cell r="AN17">
            <v>48693.196343140953</v>
          </cell>
          <cell r="AO17">
            <v>51980.942280398427</v>
          </cell>
          <cell r="AP17">
            <v>58318.557165988692</v>
          </cell>
          <cell r="AQ17">
            <v>64207.55957615735</v>
          </cell>
          <cell r="AR17">
            <v>58084.335197641449</v>
          </cell>
          <cell r="AS17">
            <v>57967.424467725825</v>
          </cell>
          <cell r="AT17">
            <v>61617.02048389781</v>
          </cell>
          <cell r="AU17">
            <v>58281.913357786783</v>
          </cell>
          <cell r="AV17">
            <v>61016.524658391718</v>
          </cell>
          <cell r="AW17">
            <v>62324.392637317585</v>
          </cell>
          <cell r="AX17">
            <v>53263.534079432982</v>
          </cell>
          <cell r="AY17">
            <v>54679.994097364739</v>
          </cell>
          <cell r="AZ17">
            <v>57657.682842558708</v>
          </cell>
        </row>
        <row r="18">
          <cell r="E18">
            <v>2443.9109444046721</v>
          </cell>
          <cell r="F18">
            <v>2685.1550767057361</v>
          </cell>
          <cell r="G18">
            <v>3146.204339895407</v>
          </cell>
          <cell r="H18">
            <v>4134.1850563880826</v>
          </cell>
          <cell r="I18">
            <v>5256.3027135347293</v>
          </cell>
          <cell r="J18">
            <v>6218.1357762406942</v>
          </cell>
          <cell r="K18">
            <v>6699.4050230259691</v>
          </cell>
          <cell r="L18">
            <v>7033.5887486907332</v>
          </cell>
          <cell r="M18">
            <v>7606.9301014322064</v>
          </cell>
          <cell r="N18">
            <v>9299.6106934208274</v>
          </cell>
          <cell r="O18">
            <v>11212.651870425123</v>
          </cell>
          <cell r="P18">
            <v>10912.584211901793</v>
          </cell>
          <cell r="Q18">
            <v>10926.305971748257</v>
          </cell>
          <cell r="R18">
            <v>10491.791893056979</v>
          </cell>
          <cell r="S18">
            <v>10827.269229557523</v>
          </cell>
          <cell r="T18">
            <v>11384.876468576036</v>
          </cell>
          <cell r="U18">
            <v>14924.709946837349</v>
          </cell>
          <cell r="V18">
            <v>18527.606737906746</v>
          </cell>
          <cell r="W18">
            <v>21970.991437965105</v>
          </cell>
          <cell r="X18">
            <v>23909.43347702434</v>
          </cell>
          <cell r="Y18">
            <v>28421.475266711528</v>
          </cell>
          <cell r="Z18">
            <v>25502.453116828132</v>
          </cell>
          <cell r="AA18">
            <v>22398.747255905688</v>
          </cell>
          <cell r="AB18">
            <v>17597.769760729399</v>
          </cell>
          <cell r="AC18">
            <v>20207.580903404429</v>
          </cell>
          <cell r="AD18">
            <v>26176.962124475362</v>
          </cell>
          <cell r="AE18">
            <v>25696.036522633243</v>
          </cell>
          <cell r="AF18">
            <v>24651.836484174491</v>
          </cell>
          <cell r="AG18">
            <v>25947.660857101586</v>
          </cell>
          <cell r="AH18">
            <v>26082.289429949346</v>
          </cell>
          <cell r="AI18">
            <v>24287.031072364945</v>
          </cell>
          <cell r="AJ18">
            <v>24805.407348053901</v>
          </cell>
          <cell r="AK18">
            <v>26854.015624817177</v>
          </cell>
          <cell r="AL18">
            <v>32714.105691049135</v>
          </cell>
          <cell r="AM18">
            <v>37579.749665454387</v>
          </cell>
          <cell r="AN18">
            <v>38791.183068333143</v>
          </cell>
          <cell r="AO18">
            <v>41117.408201122867</v>
          </cell>
          <cell r="AP18">
            <v>48131.243141297855</v>
          </cell>
          <cell r="AQ18">
            <v>53384.442044233147</v>
          </cell>
          <cell r="AR18">
            <v>46980.466233398205</v>
          </cell>
          <cell r="AS18">
            <v>46218.799049234578</v>
          </cell>
          <cell r="AT18">
            <v>50842.029361457513</v>
          </cell>
          <cell r="AU18">
            <v>47478.468422199971</v>
          </cell>
          <cell r="AV18">
            <v>49663.246401805831</v>
          </cell>
          <cell r="AW18">
            <v>50002.591709423767</v>
          </cell>
          <cell r="AX18">
            <v>42320.583527880328</v>
          </cell>
          <cell r="AY18">
            <v>43459.183734700411</v>
          </cell>
          <cell r="AZ18">
            <v>45683.829827733891</v>
          </cell>
        </row>
        <row r="19">
          <cell r="E19">
            <v>2910.8744526474284</v>
          </cell>
          <cell r="F19">
            <v>3237.5416277641584</v>
          </cell>
          <cell r="G19">
            <v>3923.4759074226677</v>
          </cell>
          <cell r="H19">
            <v>5056.2786800170807</v>
          </cell>
          <cell r="I19">
            <v>5432.4908540407478</v>
          </cell>
          <cell r="J19">
            <v>6809.9423195999116</v>
          </cell>
          <cell r="K19">
            <v>6979.913160873939</v>
          </cell>
          <cell r="L19">
            <v>7661.2298344284909</v>
          </cell>
          <cell r="M19">
            <v>9441.9646199342933</v>
          </cell>
          <cell r="N19">
            <v>11397.292463657301</v>
          </cell>
          <cell r="O19">
            <v>12964.479766682271</v>
          </cell>
          <cell r="P19">
            <v>11344.7917203058</v>
          </cell>
          <cell r="Q19">
            <v>10724.560864981115</v>
          </cell>
          <cell r="R19">
            <v>10215.653913492966</v>
          </cell>
          <cell r="S19">
            <v>9636.5436900928198</v>
          </cell>
          <cell r="T19">
            <v>9982.4035317129947</v>
          </cell>
          <cell r="U19">
            <v>13840.893560907543</v>
          </cell>
          <cell r="V19">
            <v>16671.275363988916</v>
          </cell>
          <cell r="W19">
            <v>18101.726592373394</v>
          </cell>
          <cell r="X19">
            <v>18177.581345382445</v>
          </cell>
          <cell r="Y19">
            <v>22296.021076656951</v>
          </cell>
          <cell r="Z19">
            <v>22188.171628966807</v>
          </cell>
          <cell r="AA19">
            <v>24349.106638234331</v>
          </cell>
          <cell r="AB19">
            <v>22859.193257507774</v>
          </cell>
          <cell r="AC19">
            <v>23969.377137628715</v>
          </cell>
          <cell r="AD19">
            <v>27471.682189998548</v>
          </cell>
          <cell r="AE19">
            <v>27521.514302777137</v>
          </cell>
          <cell r="AF19">
            <v>24675.22469259605</v>
          </cell>
          <cell r="AG19">
            <v>25408.690314139494</v>
          </cell>
          <cell r="AH19">
            <v>25119.652152497936</v>
          </cell>
          <cell r="AI19">
            <v>22815.652879972891</v>
          </cell>
          <cell r="AJ19">
            <v>23034.070461421838</v>
          </cell>
          <cell r="AK19">
            <v>24740.525026485644</v>
          </cell>
          <cell r="AL19">
            <v>30388.060821571613</v>
          </cell>
          <cell r="AM19">
            <v>34818.8225561851</v>
          </cell>
          <cell r="AN19">
            <v>35927.811228747472</v>
          </cell>
          <cell r="AO19">
            <v>37666.688898672124</v>
          </cell>
          <cell r="AP19">
            <v>42930.263563413289</v>
          </cell>
          <cell r="AQ19">
            <v>46847.749690804849</v>
          </cell>
          <cell r="AR19">
            <v>42911.252510866594</v>
          </cell>
          <cell r="AS19">
            <v>41886.983207444966</v>
          </cell>
          <cell r="AT19">
            <v>45150.592697829372</v>
          </cell>
          <cell r="AU19">
            <v>42111.964021549255</v>
          </cell>
          <cell r="AV19">
            <v>43961.259273244352</v>
          </cell>
          <cell r="AW19">
            <v>44398.99648920777</v>
          </cell>
          <cell r="AX19">
            <v>37854.576370056413</v>
          </cell>
          <cell r="AY19">
            <v>38176.837460460694</v>
          </cell>
          <cell r="AZ19">
            <v>39737.792180588243</v>
          </cell>
        </row>
        <row r="20">
          <cell r="E20">
            <v>2736.3094673863984</v>
          </cell>
          <cell r="F20">
            <v>3160.4355907795903</v>
          </cell>
          <cell r="G20">
            <v>3789.5252553734454</v>
          </cell>
          <cell r="H20">
            <v>5029.3801948936771</v>
          </cell>
          <cell r="I20">
            <v>5626.1487987614764</v>
          </cell>
          <cell r="J20">
            <v>6200.3515409128868</v>
          </cell>
          <cell r="K20">
            <v>6574.0632442144179</v>
          </cell>
          <cell r="L20">
            <v>7598.3014365618064</v>
          </cell>
          <cell r="M20">
            <v>9390.589906169429</v>
          </cell>
          <cell r="N20">
            <v>11191.150354405123</v>
          </cell>
          <cell r="O20">
            <v>12094.408209750703</v>
          </cell>
          <cell r="P20">
            <v>10201.455841187217</v>
          </cell>
          <cell r="Q20">
            <v>9930.0982664049843</v>
          </cell>
          <cell r="R20">
            <v>9872.7241314059575</v>
          </cell>
          <cell r="S20">
            <v>9291.6307784934943</v>
          </cell>
          <cell r="T20">
            <v>9393.0020744895428</v>
          </cell>
          <cell r="U20">
            <v>13361.168415677872</v>
          </cell>
          <cell r="V20">
            <v>16527.001122606162</v>
          </cell>
          <cell r="W20">
            <v>17867.622764862492</v>
          </cell>
          <cell r="X20">
            <v>17658.505540603841</v>
          </cell>
          <cell r="Y20">
            <v>22245.161702608275</v>
          </cell>
          <cell r="Z20">
            <v>23377.272886777482</v>
          </cell>
          <cell r="AA20">
            <v>26484.718317530784</v>
          </cell>
          <cell r="AB20">
            <v>25707.87056268493</v>
          </cell>
          <cell r="AC20">
            <v>27307.198820131311</v>
          </cell>
          <cell r="AD20">
            <v>31880.608279051776</v>
          </cell>
          <cell r="AE20">
            <v>30702.597253055817</v>
          </cell>
          <cell r="AF20">
            <v>27239.309258233854</v>
          </cell>
          <cell r="AG20">
            <v>27484.921575702701</v>
          </cell>
          <cell r="AH20">
            <v>26999.955425528133</v>
          </cell>
          <cell r="AI20">
            <v>23929.974268528182</v>
          </cell>
          <cell r="AJ20">
            <v>23915.860910651227</v>
          </cell>
          <cell r="AK20">
            <v>25486.488044288457</v>
          </cell>
          <cell r="AL20">
            <v>30727.233054530825</v>
          </cell>
          <cell r="AM20">
            <v>34509.91080583138</v>
          </cell>
          <cell r="AN20">
            <v>35018.450560412755</v>
          </cell>
          <cell r="AO20">
            <v>36791.599820417745</v>
          </cell>
          <cell r="AP20">
            <v>42289.298732294672</v>
          </cell>
          <cell r="AQ20">
            <v>46221.574840790709</v>
          </cell>
          <cell r="AR20">
            <v>42240.152906389303</v>
          </cell>
          <cell r="AS20">
            <v>42277.138659520991</v>
          </cell>
          <cell r="AT20">
            <v>46457.61661751385</v>
          </cell>
          <cell r="AU20">
            <v>43668.001608166676</v>
          </cell>
          <cell r="AV20">
            <v>46145.249790758979</v>
          </cell>
          <cell r="AW20">
            <v>47858.830292882296</v>
          </cell>
          <cell r="AX20">
            <v>41366.92373231674</v>
          </cell>
          <cell r="AY20">
            <v>42712.392129243497</v>
          </cell>
          <cell r="AZ20">
            <v>44946.74797001484</v>
          </cell>
        </row>
        <row r="21">
          <cell r="E21">
            <v>2538.3368333773592</v>
          </cell>
          <cell r="F21">
            <v>3188.6049355829405</v>
          </cell>
          <cell r="G21">
            <v>3940.4270500978905</v>
          </cell>
          <cell r="H21">
            <v>5325.6714313907923</v>
          </cell>
          <cell r="I21">
            <v>6924.7434903021394</v>
          </cell>
          <cell r="J21">
            <v>6356.1150639702846</v>
          </cell>
          <cell r="K21">
            <v>7466.2182068264246</v>
          </cell>
          <cell r="L21">
            <v>9789.1322604446923</v>
          </cell>
          <cell r="M21">
            <v>11039.959915235333</v>
          </cell>
          <cell r="N21">
            <v>12433.107123744488</v>
          </cell>
          <cell r="O21">
            <v>14594.177331312265</v>
          </cell>
          <cell r="P21">
            <v>14918.920256303541</v>
          </cell>
          <cell r="Q21">
            <v>13542.791519661849</v>
          </cell>
          <cell r="R21">
            <v>11545.586283307699</v>
          </cell>
          <cell r="S21">
            <v>11817.034307895883</v>
          </cell>
          <cell r="T21">
            <v>12169.149187439461</v>
          </cell>
          <cell r="U21">
            <v>16086.875386258806</v>
          </cell>
          <cell r="V21">
            <v>22013.388972540637</v>
          </cell>
          <cell r="W21">
            <v>24088.194986306637</v>
          </cell>
          <cell r="X21">
            <v>22140.435809566068</v>
          </cell>
          <cell r="Y21">
            <v>24987.581729355443</v>
          </cell>
          <cell r="Z21">
            <v>26423.629359065926</v>
          </cell>
          <cell r="AA21">
            <v>26815.489042902005</v>
          </cell>
          <cell r="AB21">
            <v>23325.02526879264</v>
          </cell>
          <cell r="AC21">
            <v>23741.619258650211</v>
          </cell>
          <cell r="AD21">
            <v>26223.255962545165</v>
          </cell>
          <cell r="AE21">
            <v>27136.647192300574</v>
          </cell>
          <cell r="AF21">
            <v>27798.825355965517</v>
          </cell>
          <cell r="AG21">
            <v>30854.392381291411</v>
          </cell>
          <cell r="AH21">
            <v>32287.076402634324</v>
          </cell>
          <cell r="AI21">
            <v>32105.998135040205</v>
          </cell>
          <cell r="AJ21">
            <v>29003.725704913628</v>
          </cell>
          <cell r="AK21">
            <v>32575.221134199466</v>
          </cell>
          <cell r="AL21">
            <v>39638.750614685778</v>
          </cell>
          <cell r="AM21">
            <v>47525.139661426845</v>
          </cell>
          <cell r="AN21">
            <v>56995.714227114469</v>
          </cell>
          <cell r="AO21">
            <v>57440.137594752574</v>
          </cell>
          <cell r="AP21">
            <v>70494.636084534737</v>
          </cell>
          <cell r="AQ21">
            <v>57594.628346907528</v>
          </cell>
          <cell r="AR21">
            <v>41648.964316673308</v>
          </cell>
          <cell r="AS21">
            <v>42717.744593042131</v>
          </cell>
          <cell r="AT21">
            <v>46869.835237989224</v>
          </cell>
          <cell r="AU21">
            <v>45231.6505102511</v>
          </cell>
          <cell r="AV21">
            <v>49027.815664665824</v>
          </cell>
          <cell r="AW21">
            <v>54064.858359795289</v>
          </cell>
          <cell r="AX21">
            <v>52519.405125922429</v>
          </cell>
          <cell r="AY21">
            <v>62232.149905522361</v>
          </cell>
          <cell r="AZ21">
            <v>72954.137381077278</v>
          </cell>
        </row>
        <row r="22">
          <cell r="E22">
            <v>1492.0720146250947</v>
          </cell>
          <cell r="F22">
            <v>1709.1085452140312</v>
          </cell>
          <cell r="G22">
            <v>2087.4306643193381</v>
          </cell>
          <cell r="H22">
            <v>2432.5578257360858</v>
          </cell>
          <cell r="I22">
            <v>2524.852363409902</v>
          </cell>
          <cell r="J22">
            <v>2982.1677706849541</v>
          </cell>
          <cell r="K22">
            <v>2923.4014876479264</v>
          </cell>
          <cell r="L22">
            <v>3421.8011144972761</v>
          </cell>
          <cell r="M22">
            <v>4386.917186411486</v>
          </cell>
          <cell r="N22">
            <v>5407.9935006693049</v>
          </cell>
          <cell r="O22">
            <v>6338.7991221422826</v>
          </cell>
          <cell r="P22">
            <v>5959.1085307098874</v>
          </cell>
          <cell r="Q22">
            <v>6133.53881084967</v>
          </cell>
          <cell r="R22">
            <v>5886.6425209299796</v>
          </cell>
          <cell r="S22">
            <v>5667.980575810594</v>
          </cell>
          <cell r="T22">
            <v>5973.6397950158753</v>
          </cell>
          <cell r="U22">
            <v>8050.0796685619371</v>
          </cell>
          <cell r="V22">
            <v>9507.9266753645261</v>
          </cell>
          <cell r="W22">
            <v>10595.419249101737</v>
          </cell>
          <cell r="X22">
            <v>11013.222449877203</v>
          </cell>
          <cell r="Y22">
            <v>13831.081634076783</v>
          </cell>
          <cell r="Z22">
            <v>13938.155121316977</v>
          </cell>
          <cell r="AA22">
            <v>15601.971837438283</v>
          </cell>
          <cell r="AB22">
            <v>14554.449227535004</v>
          </cell>
          <cell r="AC22">
            <v>15762.44238900474</v>
          </cell>
          <cell r="AD22">
            <v>18957.613752808742</v>
          </cell>
          <cell r="AE22">
            <v>20620.00255064814</v>
          </cell>
          <cell r="AF22">
            <v>22310.98061987941</v>
          </cell>
          <cell r="AG22">
            <v>24018.223870771642</v>
          </cell>
          <cell r="AH22">
            <v>26000.270656867153</v>
          </cell>
          <cell r="AI22">
            <v>25944.06152085754</v>
          </cell>
          <cell r="AJ22">
            <v>27882.279481225891</v>
          </cell>
          <cell r="AK22">
            <v>32190.827223782584</v>
          </cell>
          <cell r="AL22">
            <v>40498.356976718627</v>
          </cell>
          <cell r="AM22">
            <v>46987.598422669915</v>
          </cell>
          <cell r="AN22">
            <v>50320.711458904239</v>
          </cell>
          <cell r="AO22">
            <v>53911.237007275697</v>
          </cell>
          <cell r="AP22">
            <v>61390.522622066528</v>
          </cell>
          <cell r="AQ22">
            <v>61252.822919870836</v>
          </cell>
          <cell r="AR22">
            <v>51663.023985653439</v>
          </cell>
          <cell r="AS22">
            <v>47979.998824273905</v>
          </cell>
          <cell r="AT22">
            <v>51044.711521241785</v>
          </cell>
          <cell r="AU22">
            <v>48096.274633575857</v>
          </cell>
          <cell r="AV22">
            <v>51046.921091071337</v>
          </cell>
          <cell r="AW22">
            <v>55266.927523719438</v>
          </cell>
          <cell r="AX22">
            <v>61913.484097276931</v>
          </cell>
          <cell r="AY22">
            <v>63736.154270195708</v>
          </cell>
          <cell r="AZ22">
            <v>69310.285185648958</v>
          </cell>
        </row>
        <row r="23">
          <cell r="E23">
            <v>2110.3867849841135</v>
          </cell>
          <cell r="F23">
            <v>2166.6054051734823</v>
          </cell>
          <cell r="G23">
            <v>2755.1582499484166</v>
          </cell>
          <cell r="H23">
            <v>3427.0471295647831</v>
          </cell>
          <cell r="I23">
            <v>4511.6037854488395</v>
          </cell>
          <cell r="J23">
            <v>4338.9580293458321</v>
          </cell>
          <cell r="K23">
            <v>4450.5181966493801</v>
          </cell>
          <cell r="L23">
            <v>4711.8147981701586</v>
          </cell>
          <cell r="M23">
            <v>4547.7243643600978</v>
          </cell>
          <cell r="N23">
            <v>5739.7288936126397</v>
          </cell>
          <cell r="O23">
            <v>6392.7893356071445</v>
          </cell>
          <cell r="P23">
            <v>6655.6798931231442</v>
          </cell>
          <cell r="Q23">
            <v>7144.8015242565471</v>
          </cell>
          <cell r="R23">
            <v>7832.8262243985819</v>
          </cell>
          <cell r="S23">
            <v>7227.0569931750215</v>
          </cell>
          <cell r="T23">
            <v>6705.9656820206392</v>
          </cell>
          <cell r="U23">
            <v>8180.1743387356692</v>
          </cell>
          <cell r="V23">
            <v>9670.6018567997235</v>
          </cell>
          <cell r="W23">
            <v>11619.720511765374</v>
          </cell>
          <cell r="X23">
            <v>11329.150615312858</v>
          </cell>
          <cell r="Y23">
            <v>13051.824762275093</v>
          </cell>
          <cell r="Z23">
            <v>14482.624920367385</v>
          </cell>
          <cell r="AA23">
            <v>15649.924395147455</v>
          </cell>
          <cell r="AB23">
            <v>15164.281855673824</v>
          </cell>
          <cell r="AC23">
            <v>16636.448497620629</v>
          </cell>
          <cell r="AD23">
            <v>18748.644238663492</v>
          </cell>
          <cell r="AE23">
            <v>20043.450556542848</v>
          </cell>
          <cell r="AF23">
            <v>20420.687470434397</v>
          </cell>
          <cell r="AG23">
            <v>20120.689445831114</v>
          </cell>
          <cell r="AH23">
            <v>19858.20899322275</v>
          </cell>
          <cell r="AI23">
            <v>21949.731456675636</v>
          </cell>
          <cell r="AJ23">
            <v>21371.948583333469</v>
          </cell>
          <cell r="AK23">
            <v>19393.247784000891</v>
          </cell>
          <cell r="AL23">
            <v>20001.515075393901</v>
          </cell>
          <cell r="AM23">
            <v>20869.316801948793</v>
          </cell>
          <cell r="AN23">
            <v>21505.474051828194</v>
          </cell>
          <cell r="AO23">
            <v>22797.21536455338</v>
          </cell>
          <cell r="AP23">
            <v>25857.019350150989</v>
          </cell>
          <cell r="AQ23">
            <v>30433.637059152563</v>
          </cell>
          <cell r="AR23">
            <v>28481.42412624288</v>
          </cell>
          <cell r="AS23">
            <v>31511.081599023102</v>
          </cell>
          <cell r="AT23">
            <v>34615.910053596526</v>
          </cell>
          <cell r="AU23">
            <v>33380.503318242838</v>
          </cell>
          <cell r="AV23">
            <v>37462.737042911453</v>
          </cell>
          <cell r="AW23">
            <v>39036.287251164133</v>
          </cell>
          <cell r="AX23">
            <v>37199.857598945113</v>
          </cell>
          <cell r="AY23">
            <v>38908.313230704829</v>
          </cell>
          <cell r="AZ23">
            <v>42363.509393118125</v>
          </cell>
        </row>
        <row r="24">
          <cell r="E24">
            <v>2109.0476951617552</v>
          </cell>
          <cell r="F24">
            <v>2298.4275345094065</v>
          </cell>
          <cell r="G24">
            <v>2669.3167889201482</v>
          </cell>
          <cell r="H24">
            <v>3200.2851069996123</v>
          </cell>
          <cell r="I24">
            <v>3616.7209259619785</v>
          </cell>
          <cell r="J24">
            <v>4102.6051795914518</v>
          </cell>
          <cell r="K24">
            <v>4028.4662938225197</v>
          </cell>
          <cell r="L24">
            <v>4602.0178541102323</v>
          </cell>
          <cell r="M24">
            <v>5601.4389918380257</v>
          </cell>
          <cell r="N24">
            <v>6969.2853637895842</v>
          </cell>
          <cell r="O24">
            <v>8436.8322318186274</v>
          </cell>
          <cell r="P24">
            <v>7582.6530391485485</v>
          </cell>
          <cell r="Q24">
            <v>7510.9654806605331</v>
          </cell>
          <cell r="R24">
            <v>7776.3950729605313</v>
          </cell>
          <cell r="S24">
            <v>7657.4928497282363</v>
          </cell>
          <cell r="T24">
            <v>7910.5664681225571</v>
          </cell>
          <cell r="U24">
            <v>11180.863968842192</v>
          </cell>
          <cell r="V24">
            <v>14065.645611732269</v>
          </cell>
          <cell r="W24">
            <v>15568.324032967161</v>
          </cell>
          <cell r="X24">
            <v>16213.426117553292</v>
          </cell>
          <cell r="Y24">
            <v>20655.688576634006</v>
          </cell>
          <cell r="Z24">
            <v>21696.332668888979</v>
          </cell>
          <cell r="AA24">
            <v>23081.407003402481</v>
          </cell>
          <cell r="AB24">
            <v>18522.839219938236</v>
          </cell>
          <cell r="AC24">
            <v>19213.514688417577</v>
          </cell>
          <cell r="AD24">
            <v>20434.827989049449</v>
          </cell>
          <cell r="AE24">
            <v>22890.223798591753</v>
          </cell>
          <cell r="AF24">
            <v>21684.045963182587</v>
          </cell>
          <cell r="AG24">
            <v>22220.841147370858</v>
          </cell>
          <cell r="AH24">
            <v>21860.795073968886</v>
          </cell>
          <cell r="AI24">
            <v>19897.468692903865</v>
          </cell>
          <cell r="AJ24">
            <v>20171.679073872307</v>
          </cell>
          <cell r="AK24">
            <v>21971.647785697336</v>
          </cell>
          <cell r="AL24">
            <v>27000.516414972553</v>
          </cell>
          <cell r="AM24">
            <v>30772.016557259612</v>
          </cell>
          <cell r="AN24">
            <v>31458.046087363859</v>
          </cell>
          <cell r="AO24">
            <v>32836.904781168436</v>
          </cell>
          <cell r="AP24">
            <v>37091.042594139428</v>
          </cell>
          <cell r="AQ24">
            <v>40166.457868309946</v>
          </cell>
          <cell r="AR24">
            <v>36719.181691406899</v>
          </cell>
          <cell r="AS24">
            <v>35660.586754271833</v>
          </cell>
          <cell r="AT24">
            <v>38152.656408822986</v>
          </cell>
          <cell r="AU24">
            <v>34653.728560391035</v>
          </cell>
          <cell r="AV24">
            <v>35697.52631226118</v>
          </cell>
          <cell r="AW24">
            <v>36082.50225540813</v>
          </cell>
          <cell r="AX24">
            <v>30754.125439052954</v>
          </cell>
          <cell r="AY24">
            <v>31483.955675169895</v>
          </cell>
          <cell r="AZ24">
            <v>32733.573280549266</v>
          </cell>
        </row>
        <row r="25">
          <cell r="E25">
            <v>2030.0089068785164</v>
          </cell>
          <cell r="F25">
            <v>2255.1034682814811</v>
          </cell>
          <cell r="G25">
            <v>2945.0705446268948</v>
          </cell>
          <cell r="H25">
            <v>3944.0211925405411</v>
          </cell>
          <cell r="I25">
            <v>4323.1502969139619</v>
          </cell>
          <cell r="J25">
            <v>4643.1756845321834</v>
          </cell>
          <cell r="K25">
            <v>5154.3620609679756</v>
          </cell>
          <cell r="L25">
            <v>6278.3483537665561</v>
          </cell>
          <cell r="M25">
            <v>8715.1392703416186</v>
          </cell>
          <cell r="N25">
            <v>9069.2840597647337</v>
          </cell>
          <cell r="O25">
            <v>9420.5630624712667</v>
          </cell>
          <cell r="P25">
            <v>10274.273932219974</v>
          </cell>
          <cell r="Q25">
            <v>9446.9264316173285</v>
          </cell>
          <cell r="R25">
            <v>10295.74630909119</v>
          </cell>
          <cell r="S25">
            <v>10891.107081034786</v>
          </cell>
          <cell r="T25">
            <v>11485.385175518015</v>
          </cell>
          <cell r="U25">
            <v>16976.868885552136</v>
          </cell>
          <cell r="V25">
            <v>20555.200348694194</v>
          </cell>
          <cell r="W25">
            <v>24839.198955090145</v>
          </cell>
          <cell r="X25">
            <v>24583.113912249923</v>
          </cell>
          <cell r="Y25">
            <v>25137.420576191442</v>
          </cell>
          <cell r="Z25">
            <v>28653.750132383528</v>
          </cell>
          <cell r="AA25">
            <v>31194.782840909989</v>
          </cell>
          <cell r="AB25">
            <v>35396.816609172689</v>
          </cell>
          <cell r="AC25">
            <v>38948.72520108489</v>
          </cell>
          <cell r="AD25">
            <v>43125.459859834817</v>
          </cell>
          <cell r="AE25">
            <v>38135.385260242503</v>
          </cell>
          <cell r="AF25">
            <v>34751.054477801816</v>
          </cell>
          <cell r="AG25">
            <v>31700.517050378745</v>
          </cell>
          <cell r="AH25">
            <v>35810.808858111421</v>
          </cell>
          <cell r="AI25">
            <v>38342.735693502</v>
          </cell>
          <cell r="AJ25">
            <v>33666.471682989737</v>
          </cell>
          <cell r="AK25">
            <v>32212.007297802258</v>
          </cell>
          <cell r="AL25">
            <v>34747.2220025469</v>
          </cell>
          <cell r="AM25">
            <v>37593.506437755386</v>
          </cell>
          <cell r="AN25">
            <v>37090.205436725948</v>
          </cell>
          <cell r="AO25">
            <v>35271.310972806736</v>
          </cell>
          <cell r="AP25">
            <v>35173.660767535344</v>
          </cell>
          <cell r="AQ25">
            <v>39206.378267867185</v>
          </cell>
          <cell r="AR25">
            <v>40679.287792940653</v>
          </cell>
          <cell r="AS25">
            <v>44340.07775476035</v>
          </cell>
          <cell r="AT25">
            <v>47935.728770931026</v>
          </cell>
          <cell r="AU25">
            <v>48276.684329911521</v>
          </cell>
          <cell r="AV25">
            <v>40214.188875134321</v>
          </cell>
          <cell r="AW25">
            <v>37842.472818493021</v>
          </cell>
          <cell r="AX25">
            <v>34303.585638940618</v>
          </cell>
          <cell r="AY25">
            <v>38777.22302064133</v>
          </cell>
          <cell r="AZ25">
            <v>38265.105680836015</v>
          </cell>
        </row>
        <row r="26">
          <cell r="E26">
            <v>4443.1459690050287</v>
          </cell>
          <cell r="F26">
            <v>4594.550910801634</v>
          </cell>
          <cell r="G26">
            <v>5704.8057652353064</v>
          </cell>
          <cell r="H26">
            <v>7760.1322302418621</v>
          </cell>
          <cell r="I26">
            <v>9385.0346252302897</v>
          </cell>
          <cell r="J26">
            <v>9134.1703584635416</v>
          </cell>
          <cell r="K26">
            <v>9940.0916385277251</v>
          </cell>
          <cell r="L26">
            <v>10928.032245214057</v>
          </cell>
          <cell r="M26">
            <v>13529.306062762931</v>
          </cell>
          <cell r="N26">
            <v>15743.394626077417</v>
          </cell>
          <cell r="O26">
            <v>17119.532861953972</v>
          </cell>
          <cell r="P26">
            <v>14342.170902541526</v>
          </cell>
          <cell r="Q26">
            <v>13049.595982448549</v>
          </cell>
          <cell r="R26">
            <v>12821.123702111934</v>
          </cell>
          <cell r="S26">
            <v>12561.157364097377</v>
          </cell>
          <cell r="T26">
            <v>12915.319103585874</v>
          </cell>
          <cell r="U26">
            <v>18774.011690798718</v>
          </cell>
          <cell r="V26">
            <v>23214.336452174477</v>
          </cell>
          <cell r="W26">
            <v>26062.779505396695</v>
          </cell>
          <cell r="X26">
            <v>27512.161596585705</v>
          </cell>
          <cell r="Y26">
            <v>34650.140791689693</v>
          </cell>
          <cell r="Z26">
            <v>37068.939205698429</v>
          </cell>
          <cell r="AA26">
            <v>41049.276389009538</v>
          </cell>
          <cell r="AB26">
            <v>41547.372614097425</v>
          </cell>
          <cell r="AC26">
            <v>45539.423553734414</v>
          </cell>
          <cell r="AD26">
            <v>52893.552163548113</v>
          </cell>
          <cell r="AE26">
            <v>52599.546310498336</v>
          </cell>
          <cell r="AF26">
            <v>46983.03853809998</v>
          </cell>
          <cell r="AG26">
            <v>47456.813565411794</v>
          </cell>
          <cell r="AH26">
            <v>51558.641575190952</v>
          </cell>
          <cell r="AI26">
            <v>48757.973478742409</v>
          </cell>
          <cell r="AJ26">
            <v>48324.227815664766</v>
          </cell>
          <cell r="AK26">
            <v>53225.195447190381</v>
          </cell>
          <cell r="AL26">
            <v>66073.623219962348</v>
          </cell>
          <cell r="AM26">
            <v>76771.426655364208</v>
          </cell>
          <cell r="AN26">
            <v>81570.641623092684</v>
          </cell>
          <cell r="AO26">
            <v>91100.356682576021</v>
          </cell>
          <cell r="AP26">
            <v>107190.15039117631</v>
          </cell>
          <cell r="AQ26">
            <v>115133.3328145453</v>
          </cell>
          <cell r="AR26">
            <v>103505.18337467432</v>
          </cell>
          <cell r="AS26">
            <v>104771.86316695184</v>
          </cell>
          <cell r="AT26">
            <v>115406.61389273014</v>
          </cell>
          <cell r="AU26">
            <v>106460.07845232885</v>
          </cell>
          <cell r="AV26">
            <v>113341.23746284796</v>
          </cell>
          <cell r="AW26">
            <v>118824.28913962567</v>
          </cell>
          <cell r="AX26">
            <v>100935.70097275476</v>
          </cell>
          <cell r="AY26">
            <v>102791.37486161984</v>
          </cell>
          <cell r="AZ26">
            <v>107356.29975381721</v>
          </cell>
        </row>
        <row r="27">
          <cell r="E27">
            <v>2935.3366408389884</v>
          </cell>
          <cell r="F27">
            <v>3390.6197230104322</v>
          </cell>
          <cell r="G27">
            <v>4115.7684603215812</v>
          </cell>
          <cell r="H27">
            <v>5348.961555058967</v>
          </cell>
          <cell r="I27">
            <v>6432.5380391047684</v>
          </cell>
          <cell r="J27">
            <v>7308.1833895076852</v>
          </cell>
          <cell r="K27">
            <v>7902.4962463142829</v>
          </cell>
          <cell r="L27">
            <v>9141.3487894586851</v>
          </cell>
          <cell r="M27">
            <v>11155.558543084055</v>
          </cell>
          <cell r="N27">
            <v>12794.456417923242</v>
          </cell>
          <cell r="O27">
            <v>13782.462558526873</v>
          </cell>
          <cell r="P27">
            <v>11530.00088654458</v>
          </cell>
          <cell r="Q27">
            <v>11052.647889150616</v>
          </cell>
          <cell r="R27">
            <v>10650.602124481871</v>
          </cell>
          <cell r="S27">
            <v>9974.0218289779405</v>
          </cell>
          <cell r="T27">
            <v>9921.4900093696069</v>
          </cell>
          <cell r="U27">
            <v>13771.127290092221</v>
          </cell>
          <cell r="V27">
            <v>16686.362249754795</v>
          </cell>
          <cell r="W27">
            <v>17733.81116252713</v>
          </cell>
          <cell r="X27">
            <v>17351.939365060254</v>
          </cell>
          <cell r="Y27">
            <v>21248.946239364166</v>
          </cell>
          <cell r="Z27">
            <v>21706.633978821363</v>
          </cell>
          <cell r="AA27">
            <v>23935.335821992841</v>
          </cell>
          <cell r="AB27">
            <v>23185.738858106291</v>
          </cell>
          <cell r="AC27">
            <v>24659.837388217413</v>
          </cell>
          <cell r="AD27">
            <v>29221.900314400493</v>
          </cell>
          <cell r="AE27">
            <v>28914.259902571794</v>
          </cell>
          <cell r="AF27">
            <v>26636.049049933012</v>
          </cell>
          <cell r="AG27">
            <v>27817.211957057083</v>
          </cell>
          <cell r="AH27">
            <v>28227.675208453802</v>
          </cell>
          <cell r="AI27">
            <v>26120.500398463209</v>
          </cell>
          <cell r="AJ27">
            <v>26907.037869751708</v>
          </cell>
          <cell r="AK27">
            <v>29297.926706146449</v>
          </cell>
          <cell r="AL27">
            <v>35738.642750045969</v>
          </cell>
          <cell r="AM27">
            <v>40338.469847024491</v>
          </cell>
          <cell r="AN27">
            <v>41852.104073291157</v>
          </cell>
          <cell r="AO27">
            <v>44585.77262521151</v>
          </cell>
          <cell r="AP27">
            <v>51311.390716794078</v>
          </cell>
          <cell r="AQ27">
            <v>57216.200103158153</v>
          </cell>
          <cell r="AR27">
            <v>52204.478446587178</v>
          </cell>
          <cell r="AS27">
            <v>50770.497749284492</v>
          </cell>
          <cell r="AT27">
            <v>54012.062614320057</v>
          </cell>
          <cell r="AU27">
            <v>49972.910989370721</v>
          </cell>
          <cell r="AV27">
            <v>52079.312576827375</v>
          </cell>
          <cell r="AW27">
            <v>52755.119851816729</v>
          </cell>
          <cell r="AX27">
            <v>45163.3851875904</v>
          </cell>
          <cell r="AY27">
            <v>46175.50224693292</v>
          </cell>
          <cell r="AZ27">
            <v>48830.449046219692</v>
          </cell>
        </row>
        <row r="28">
          <cell r="E28">
            <v>2305.171603473902</v>
          </cell>
          <cell r="F28">
            <v>2764.9589041048175</v>
          </cell>
          <cell r="G28">
            <v>3296.3314157216851</v>
          </cell>
          <cell r="H28">
            <v>4249.9140134387771</v>
          </cell>
          <cell r="I28">
            <v>4688.0571870078566</v>
          </cell>
          <cell r="J28">
            <v>4484.5501465792395</v>
          </cell>
          <cell r="K28">
            <v>4472.804582492915</v>
          </cell>
          <cell r="L28">
            <v>4869.9876483071066</v>
          </cell>
          <cell r="M28">
            <v>5901.9564989089013</v>
          </cell>
          <cell r="N28">
            <v>6697.0980561012238</v>
          </cell>
          <cell r="O28">
            <v>7425.3132161853719</v>
          </cell>
          <cell r="P28">
            <v>7956.3690311132232</v>
          </cell>
          <cell r="Q28">
            <v>7866.6558495913023</v>
          </cell>
          <cell r="R28">
            <v>7739.7293363340004</v>
          </cell>
          <cell r="S28">
            <v>7384.4223856904455</v>
          </cell>
          <cell r="T28">
            <v>7376.3860902333854</v>
          </cell>
          <cell r="U28">
            <v>9206.369807166755</v>
          </cell>
          <cell r="V28">
            <v>11615.692184503599</v>
          </cell>
          <cell r="W28">
            <v>13883.536416013962</v>
          </cell>
          <cell r="X28">
            <v>13280.205049335651</v>
          </cell>
          <cell r="Y28">
            <v>13371.951515697263</v>
          </cell>
          <cell r="Z28">
            <v>12719.483922151258</v>
          </cell>
          <cell r="AA28">
            <v>12006.544070089441</v>
          </cell>
          <cell r="AB28">
            <v>12804.55900129725</v>
          </cell>
          <cell r="AC28">
            <v>14783.319469463986</v>
          </cell>
          <cell r="AD28">
            <v>17184.363520888528</v>
          </cell>
          <cell r="AE28">
            <v>18694.103498756776</v>
          </cell>
          <cell r="AF28">
            <v>18468.937640078435</v>
          </cell>
          <cell r="AG28">
            <v>15111.170003017991</v>
          </cell>
          <cell r="AH28">
            <v>15694.004473916688</v>
          </cell>
          <cell r="AI28">
            <v>14108.161148784957</v>
          </cell>
          <cell r="AJ28">
            <v>13845.956917122172</v>
          </cell>
          <cell r="AK28">
            <v>15775.204078213446</v>
          </cell>
          <cell r="AL28">
            <v>20862.492318505723</v>
          </cell>
          <cell r="AM28">
            <v>24997.31646455601</v>
          </cell>
          <cell r="AN28">
            <v>27808.978914748554</v>
          </cell>
          <cell r="AO28">
            <v>26756.383368327657</v>
          </cell>
          <cell r="AP28">
            <v>32363.598652634882</v>
          </cell>
          <cell r="AQ28">
            <v>31086.93238592206</v>
          </cell>
          <cell r="AR28">
            <v>27986.701459610566</v>
          </cell>
          <cell r="AS28">
            <v>33637.9666924634</v>
          </cell>
          <cell r="AT28">
            <v>38023.114885257331</v>
          </cell>
          <cell r="AU28">
            <v>39393.492418879061</v>
          </cell>
          <cell r="AV28">
            <v>42279.769440226919</v>
          </cell>
          <cell r="AW28">
            <v>44014.27726804914</v>
          </cell>
          <cell r="AX28">
            <v>38357.085832322759</v>
          </cell>
          <cell r="AY28">
            <v>40341.356542488247</v>
          </cell>
          <cell r="AZ28">
            <v>42932.082720346792</v>
          </cell>
        </row>
        <row r="29">
          <cell r="E29">
            <v>3305.984650134415</v>
          </cell>
          <cell r="F29">
            <v>3734.2122995880695</v>
          </cell>
          <cell r="G29">
            <v>4412.7338059981312</v>
          </cell>
          <cell r="H29">
            <v>5689.282986627456</v>
          </cell>
          <cell r="I29">
            <v>6810.6916580881698</v>
          </cell>
          <cell r="J29">
            <v>8202.9163746487993</v>
          </cell>
          <cell r="K29">
            <v>8924.241841103918</v>
          </cell>
          <cell r="L29">
            <v>10263.264975657277</v>
          </cell>
          <cell r="M29">
            <v>11461.305083067209</v>
          </cell>
          <cell r="N29">
            <v>13045.498741427416</v>
          </cell>
          <cell r="O29">
            <v>15770.400929400237</v>
          </cell>
          <cell r="P29">
            <v>15515.243070398366</v>
          </cell>
          <cell r="Q29">
            <v>15236.405174848</v>
          </cell>
          <cell r="R29">
            <v>14941.508632504845</v>
          </cell>
          <cell r="S29">
            <v>14996.194510118727</v>
          </cell>
          <cell r="T29">
            <v>15751.257500352147</v>
          </cell>
          <cell r="U29">
            <v>18874.246188708861</v>
          </cell>
          <cell r="V29">
            <v>22505.726090813208</v>
          </cell>
          <cell r="W29">
            <v>24251.265939857811</v>
          </cell>
          <cell r="X29">
            <v>24372.225884628981</v>
          </cell>
          <cell r="Y29">
            <v>28253.343017951469</v>
          </cell>
          <cell r="Z29">
            <v>28574.968655367375</v>
          </cell>
          <cell r="AA29">
            <v>30517.04493436855</v>
          </cell>
          <cell r="AB29">
            <v>28030.100157802513</v>
          </cell>
          <cell r="AC29">
            <v>29251.787641234885</v>
          </cell>
          <cell r="AD29">
            <v>34806.543172135527</v>
          </cell>
          <cell r="AE29">
            <v>37330.343263887517</v>
          </cell>
          <cell r="AF29">
            <v>36423.180345418441</v>
          </cell>
          <cell r="AG29">
            <v>34626.303489207159</v>
          </cell>
          <cell r="AH29">
            <v>36209.176388756023</v>
          </cell>
          <cell r="AI29">
            <v>38005.346085349338</v>
          </cell>
          <cell r="AJ29">
            <v>38468.808760276312</v>
          </cell>
          <cell r="AK29">
            <v>42894.673339464702</v>
          </cell>
          <cell r="AL29">
            <v>50108.246942193466</v>
          </cell>
          <cell r="AM29">
            <v>57413.595800456438</v>
          </cell>
          <cell r="AN29">
            <v>66704.602660758086</v>
          </cell>
          <cell r="AO29">
            <v>73827.269867560302</v>
          </cell>
          <cell r="AP29">
            <v>84963.963414220721</v>
          </cell>
          <cell r="AQ29">
            <v>97036.32616696661</v>
          </cell>
          <cell r="AR29">
            <v>80171.031533939065</v>
          </cell>
          <cell r="AS29">
            <v>87804.075337124668</v>
          </cell>
          <cell r="AT29">
            <v>100857.08308784368</v>
          </cell>
          <cell r="AU29">
            <v>101755.64399650678</v>
          </cell>
          <cell r="AV29">
            <v>103208.50422317775</v>
          </cell>
          <cell r="AW29">
            <v>97075.838407442658</v>
          </cell>
          <cell r="AX29">
            <v>74425.424186455115</v>
          </cell>
          <cell r="AY29">
            <v>70713.040952380776</v>
          </cell>
          <cell r="AZ29">
            <v>75373.26768995481</v>
          </cell>
        </row>
        <row r="30">
          <cell r="E30">
            <v>931.84547685522227</v>
          </cell>
          <cell r="F30">
            <v>1051.952753360777</v>
          </cell>
          <cell r="G30">
            <v>1271.1532266129218</v>
          </cell>
          <cell r="H30">
            <v>1684.8358736201806</v>
          </cell>
          <cell r="I30">
            <v>1925.9101851200035</v>
          </cell>
          <cell r="J30">
            <v>2098.4367835244766</v>
          </cell>
          <cell r="K30">
            <v>2174.0629431158968</v>
          </cell>
          <cell r="L30">
            <v>2260.6188301967527</v>
          </cell>
          <cell r="M30">
            <v>2445.9055638730479</v>
          </cell>
          <cell r="N30">
            <v>2740.561294440281</v>
          </cell>
          <cell r="O30">
            <v>3355.3381782140291</v>
          </cell>
          <cell r="P30">
            <v>3238.5237485971252</v>
          </cell>
          <cell r="Q30">
            <v>3075.8333061480926</v>
          </cell>
          <cell r="R30">
            <v>2735.7696723284434</v>
          </cell>
          <cell r="S30">
            <v>2527.8447170579866</v>
          </cell>
          <cell r="T30">
            <v>2715.6851811738434</v>
          </cell>
          <cell r="U30">
            <v>3881.2993103127737</v>
          </cell>
          <cell r="V30">
            <v>4832.5414796745799</v>
          </cell>
          <cell r="W30">
            <v>5659.4942581215892</v>
          </cell>
          <cell r="X30">
            <v>6091.3430452444745</v>
          </cell>
          <cell r="Y30">
            <v>7909.5186344224403</v>
          </cell>
          <cell r="Z30">
            <v>8947.659879017805</v>
          </cell>
          <cell r="AA30">
            <v>10789.667814101216</v>
          </cell>
          <cell r="AB30">
            <v>9450.3171392609202</v>
          </cell>
          <cell r="AC30">
            <v>9868.1458166290449</v>
          </cell>
          <cell r="AD30">
            <v>11625.919297400376</v>
          </cell>
          <cell r="AE30">
            <v>12067.8223388931</v>
          </cell>
          <cell r="AF30">
            <v>11433.726796863915</v>
          </cell>
          <cell r="AG30">
            <v>12071.31499259269</v>
          </cell>
          <cell r="AH30">
            <v>12315.01896076561</v>
          </cell>
          <cell r="AI30">
            <v>11395.332375288468</v>
          </cell>
          <cell r="AJ30">
            <v>11731.54531761332</v>
          </cell>
          <cell r="AK30">
            <v>12830.741076794091</v>
          </cell>
          <cell r="AL30">
            <v>15733.596081209385</v>
          </cell>
          <cell r="AM30">
            <v>17951.670683155102</v>
          </cell>
          <cell r="AN30">
            <v>18645.198250985759</v>
          </cell>
          <cell r="AO30">
            <v>19717.072277032225</v>
          </cell>
          <cell r="AP30">
            <v>22577.35566484668</v>
          </cell>
          <cell r="AQ30">
            <v>24596.091343124019</v>
          </cell>
          <cell r="AR30">
            <v>22887.983208475009</v>
          </cell>
          <cell r="AS30">
            <v>22342.548633297851</v>
          </cell>
          <cell r="AT30">
            <v>23058.107371723985</v>
          </cell>
          <cell r="AU30">
            <v>20412.36569773766</v>
          </cell>
          <cell r="AV30">
            <v>21467.230083302351</v>
          </cell>
          <cell r="AW30">
            <v>21965.075911302349</v>
          </cell>
          <cell r="AX30">
            <v>19100.687787932071</v>
          </cell>
          <cell r="AY30">
            <v>18127.060084936846</v>
          </cell>
          <cell r="AZ30">
            <v>18886.60280282997</v>
          </cell>
        </row>
        <row r="31">
          <cell r="E31">
            <v>1203.075327228066</v>
          </cell>
          <cell r="F31">
            <v>1352.9050751666371</v>
          </cell>
          <cell r="G31">
            <v>1696.6090692544301</v>
          </cell>
          <cell r="H31">
            <v>2230.5092955732025</v>
          </cell>
          <cell r="I31">
            <v>2727.0804330291767</v>
          </cell>
          <cell r="J31">
            <v>3168.8394342387433</v>
          </cell>
          <cell r="K31">
            <v>3244.1557084768688</v>
          </cell>
          <cell r="L31">
            <v>3590.5150343568766</v>
          </cell>
          <cell r="M31">
            <v>4308.2900332233785</v>
          </cell>
          <cell r="N31">
            <v>5708.9886265208452</v>
          </cell>
          <cell r="O31">
            <v>6138.0864134621361</v>
          </cell>
          <cell r="P31">
            <v>5305.8390706439377</v>
          </cell>
          <cell r="Q31">
            <v>5090.0930813575424</v>
          </cell>
          <cell r="R31">
            <v>4413.9724557732943</v>
          </cell>
          <cell r="S31">
            <v>4445.8092044793075</v>
          </cell>
          <cell r="T31">
            <v>4634.8887024175892</v>
          </cell>
          <cell r="U31">
            <v>6442.8239672640884</v>
          </cell>
          <cell r="V31">
            <v>8141.9021920970699</v>
          </cell>
          <cell r="W31">
            <v>9580.5986898237479</v>
          </cell>
          <cell r="X31">
            <v>10555.370567445503</v>
          </cell>
          <cell r="Y31">
            <v>13611.117499714548</v>
          </cell>
          <cell r="Z31">
            <v>14618.102083079546</v>
          </cell>
          <cell r="AA31">
            <v>15917.799571975684</v>
          </cell>
          <cell r="AB31">
            <v>13219.425612929768</v>
          </cell>
          <cell r="AC31">
            <v>13303.303242887636</v>
          </cell>
          <cell r="AD31">
            <v>15367.068887787207</v>
          </cell>
          <cell r="AE31">
            <v>16021.265443025231</v>
          </cell>
          <cell r="AF31">
            <v>14676.728240815957</v>
          </cell>
          <cell r="AG31">
            <v>15312.970309217762</v>
          </cell>
          <cell r="AH31">
            <v>15614.314493112977</v>
          </cell>
          <cell r="AI31">
            <v>14546.35706412171</v>
          </cell>
          <cell r="AJ31">
            <v>15123.657400938111</v>
          </cell>
          <cell r="AK31">
            <v>16791.503356395253</v>
          </cell>
          <cell r="AL31">
            <v>21264.420418645095</v>
          </cell>
          <cell r="AM31">
            <v>24681.864605532595</v>
          </cell>
          <cell r="AN31">
            <v>26338.117122518928</v>
          </cell>
          <cell r="AO31">
            <v>28171.828118221154</v>
          </cell>
          <cell r="AP31">
            <v>32603.531191533937</v>
          </cell>
          <cell r="AQ31">
            <v>35653.872897595465</v>
          </cell>
          <cell r="AR31">
            <v>32274.672437894493</v>
          </cell>
          <cell r="AS31">
            <v>30562.97948612817</v>
          </cell>
          <cell r="AT31">
            <v>31763.535359082289</v>
          </cell>
          <cell r="AU31">
            <v>28597.40159740817</v>
          </cell>
          <cell r="AV31">
            <v>29123.582323972787</v>
          </cell>
          <cell r="AW31">
            <v>29663.494736277346</v>
          </cell>
          <cell r="AX31">
            <v>25863.371052473678</v>
          </cell>
          <cell r="AY31">
            <v>26723.720948836919</v>
          </cell>
          <cell r="AZ31">
            <v>28243.822407674179</v>
          </cell>
        </row>
        <row r="32">
          <cell r="E32">
            <v>4667.6221252959067</v>
          </cell>
          <cell r="F32">
            <v>5067.5882908567446</v>
          </cell>
          <cell r="G32">
            <v>5945.3098991587831</v>
          </cell>
          <cell r="H32">
            <v>7192.8928538919608</v>
          </cell>
          <cell r="I32">
            <v>7971.0390593650473</v>
          </cell>
          <cell r="J32">
            <v>9979.8626536169049</v>
          </cell>
          <cell r="K32">
            <v>10725.788643150658</v>
          </cell>
          <cell r="L32">
            <v>11300.877625097037</v>
          </cell>
          <cell r="M32">
            <v>12443.499866020959</v>
          </cell>
          <cell r="N32">
            <v>14698.789867907277</v>
          </cell>
          <cell r="O32">
            <v>16834.33261130079</v>
          </cell>
          <cell r="P32">
            <v>15374.464911567398</v>
          </cell>
          <cell r="Q32">
            <v>13566.362624070689</v>
          </cell>
          <cell r="R32">
            <v>12481.333505671746</v>
          </cell>
          <cell r="S32">
            <v>12948.957129360082</v>
          </cell>
          <cell r="T32">
            <v>13520.543808237051</v>
          </cell>
          <cell r="U32">
            <v>17769.850383822806</v>
          </cell>
          <cell r="V32">
            <v>21493.741402503438</v>
          </cell>
          <cell r="W32">
            <v>24099.83854289541</v>
          </cell>
          <cell r="X32">
            <v>25251.91427127791</v>
          </cell>
          <cell r="Y32">
            <v>30114.209891840965</v>
          </cell>
          <cell r="Z32">
            <v>31419.790781294258</v>
          </cell>
          <cell r="AA32">
            <v>32348.161070358055</v>
          </cell>
          <cell r="AB32">
            <v>24008.846230885527</v>
          </cell>
          <cell r="AC32">
            <v>25686.973090281528</v>
          </cell>
          <cell r="AD32">
            <v>29876.352640549001</v>
          </cell>
          <cell r="AE32">
            <v>32508.611677973757</v>
          </cell>
          <cell r="AF32">
            <v>29879.850303077525</v>
          </cell>
          <cell r="AG32">
            <v>30098.588094396386</v>
          </cell>
          <cell r="AH32">
            <v>30541.749783052146</v>
          </cell>
          <cell r="AI32">
            <v>29273.872843303714</v>
          </cell>
          <cell r="AJ32">
            <v>26972.980827942389</v>
          </cell>
          <cell r="AK32">
            <v>29594.110054666151</v>
          </cell>
          <cell r="AL32">
            <v>37089.079254670374</v>
          </cell>
          <cell r="AM32">
            <v>42488.637348246324</v>
          </cell>
          <cell r="AN32">
            <v>43037.52905724688</v>
          </cell>
          <cell r="AO32">
            <v>46282.737616234532</v>
          </cell>
          <cell r="AP32">
            <v>53256.254363220534</v>
          </cell>
          <cell r="AQ32">
            <v>55754.696656558648</v>
          </cell>
          <cell r="AR32">
            <v>46169.647901675402</v>
          </cell>
          <cell r="AS32">
            <v>52075.745609663216</v>
          </cell>
          <cell r="AT32">
            <v>59582.340470396237</v>
          </cell>
          <cell r="AU32">
            <v>57017.639937167398</v>
          </cell>
          <cell r="AV32">
            <v>60216.861823726424</v>
          </cell>
          <cell r="AW32">
            <v>59240.140954381379</v>
          </cell>
          <cell r="AX32">
            <v>51005.959401099906</v>
          </cell>
          <cell r="AY32">
            <v>52063.345635332465</v>
          </cell>
          <cell r="AZ32">
            <v>54128.647435175641</v>
          </cell>
        </row>
        <row r="33">
          <cell r="E33">
            <v>3934.6642765746451</v>
          </cell>
          <cell r="F33">
            <v>4688.5544286992081</v>
          </cell>
          <cell r="G33">
            <v>5706.062981719173</v>
          </cell>
          <cell r="H33">
            <v>7623.323223023197</v>
          </cell>
          <cell r="I33">
            <v>8744.612458607091</v>
          </cell>
          <cell r="J33">
            <v>10001.356095204907</v>
          </cell>
          <cell r="K33">
            <v>10462.596191955286</v>
          </cell>
          <cell r="L33">
            <v>11199.31457452484</v>
          </cell>
          <cell r="M33">
            <v>15710.87492420749</v>
          </cell>
          <cell r="N33">
            <v>17759.344705550859</v>
          </cell>
          <cell r="O33">
            <v>18878.071454293651</v>
          </cell>
          <cell r="P33">
            <v>17258.083234943788</v>
          </cell>
          <cell r="Q33">
            <v>17661.302886929185</v>
          </cell>
          <cell r="R33">
            <v>17406.04460181321</v>
          </cell>
          <cell r="S33">
            <v>16519.381832264378</v>
          </cell>
          <cell r="T33">
            <v>16728.044132297764</v>
          </cell>
          <cell r="U33">
            <v>23713.883678165024</v>
          </cell>
          <cell r="V33">
            <v>29547.348401052132</v>
          </cell>
          <cell r="W33">
            <v>31800.295362360561</v>
          </cell>
          <cell r="X33">
            <v>30517.490525603345</v>
          </cell>
          <cell r="Y33">
            <v>38652.322360368482</v>
          </cell>
          <cell r="Z33">
            <v>38717.894743400488</v>
          </cell>
          <cell r="AA33">
            <v>39909.756996532546</v>
          </cell>
          <cell r="AB33">
            <v>38307.504788438098</v>
          </cell>
          <cell r="AC33">
            <v>42090.063254326116</v>
          </cell>
          <cell r="AD33">
            <v>48870.667269832338</v>
          </cell>
          <cell r="AE33">
            <v>46734.444829492211</v>
          </cell>
          <cell r="AF33">
            <v>40469.47410129918</v>
          </cell>
          <cell r="AG33">
            <v>41460.960570345407</v>
          </cell>
          <cell r="AH33">
            <v>40624.985991384143</v>
          </cell>
          <cell r="AI33">
            <v>37950.399386096484</v>
          </cell>
          <cell r="AJ33">
            <v>38735.554865997889</v>
          </cell>
          <cell r="AK33">
            <v>41552.122236680334</v>
          </cell>
          <cell r="AL33">
            <v>48409.925927327786</v>
          </cell>
          <cell r="AM33">
            <v>53625.528037916789</v>
          </cell>
          <cell r="AN33">
            <v>55193.387373372338</v>
          </cell>
          <cell r="AO33">
            <v>57609.484419174092</v>
          </cell>
          <cell r="AP33">
            <v>63489.056999681758</v>
          </cell>
          <cell r="AQ33">
            <v>72455.115429238358</v>
          </cell>
          <cell r="AR33">
            <v>69922.288033039513</v>
          </cell>
          <cell r="AS33">
            <v>74566.159655085547</v>
          </cell>
          <cell r="AT33">
            <v>88267.697263487018</v>
          </cell>
          <cell r="AU33">
            <v>83170.747802138285</v>
          </cell>
          <cell r="AV33">
            <v>84719.98262809994</v>
          </cell>
          <cell r="AW33">
            <v>86152.121802817594</v>
          </cell>
          <cell r="AX33">
            <v>81733.038501429546</v>
          </cell>
          <cell r="AY33">
            <v>79833.032192014885</v>
          </cell>
          <cell r="AZ33">
            <v>80255.095371183954</v>
          </cell>
        </row>
        <row r="34">
          <cell r="E34">
            <v>2354.6355836555649</v>
          </cell>
          <cell r="F34">
            <v>2651.8662903214477</v>
          </cell>
          <cell r="G34">
            <v>3038.2468815076568</v>
          </cell>
          <cell r="H34">
            <v>3442.3204079017696</v>
          </cell>
          <cell r="I34">
            <v>3668.6020026292836</v>
          </cell>
          <cell r="J34">
            <v>4305.1345596491337</v>
          </cell>
          <cell r="K34">
            <v>4142.4133992032766</v>
          </cell>
          <cell r="L34">
            <v>4674.5566547379567</v>
          </cell>
          <cell r="M34">
            <v>5971.8830947009137</v>
          </cell>
          <cell r="N34">
            <v>7802.7620995778898</v>
          </cell>
          <cell r="O34">
            <v>10041.681687719127</v>
          </cell>
          <cell r="P34">
            <v>9613.2803007218881</v>
          </cell>
          <cell r="Q34">
            <v>9148.0354638249373</v>
          </cell>
          <cell r="R34">
            <v>8698.6042965140459</v>
          </cell>
          <cell r="S34">
            <v>8175.7558370995012</v>
          </cell>
          <cell r="T34">
            <v>8660.0583868574522</v>
          </cell>
          <cell r="U34">
            <v>10623.201921438505</v>
          </cell>
          <cell r="V34">
            <v>13137.196343845959</v>
          </cell>
          <cell r="W34">
            <v>16003.406931888023</v>
          </cell>
          <cell r="X34">
            <v>16256.386111722162</v>
          </cell>
          <cell r="Y34">
            <v>19061.498549962078</v>
          </cell>
          <cell r="Z34">
            <v>19881.600534417423</v>
          </cell>
          <cell r="AA34">
            <v>20523.689416329926</v>
          </cell>
          <cell r="AB34">
            <v>18386.666461291072</v>
          </cell>
          <cell r="AC34">
            <v>19719.508329693297</v>
          </cell>
          <cell r="AD34">
            <v>23112.087414743994</v>
          </cell>
          <cell r="AE34">
            <v>24244.823609794938</v>
          </cell>
          <cell r="AF34">
            <v>26565.354061667818</v>
          </cell>
          <cell r="AG34">
            <v>28012.670472472633</v>
          </cell>
          <cell r="AH34">
            <v>28427.115123756339</v>
          </cell>
          <cell r="AI34">
            <v>27989.419253137799</v>
          </cell>
          <cell r="AJ34">
            <v>27557.363949801369</v>
          </cell>
          <cell r="AK34">
            <v>29823.610027688443</v>
          </cell>
          <cell r="AL34">
            <v>34239.54901545855</v>
          </cell>
          <cell r="AM34">
            <v>40077.397469994052</v>
          </cell>
          <cell r="AN34">
            <v>41966.102270694566</v>
          </cell>
          <cell r="AO34">
            <v>44405.84973060451</v>
          </cell>
          <cell r="AP34">
            <v>50150.892311379728</v>
          </cell>
          <cell r="AQ34">
            <v>46716.762070886405</v>
          </cell>
          <cell r="AR34">
            <v>38104.28290864436</v>
          </cell>
          <cell r="AS34">
            <v>38700.39706923315</v>
          </cell>
          <cell r="AT34">
            <v>41214.896035032973</v>
          </cell>
          <cell r="AU34">
            <v>41711.849315384039</v>
          </cell>
          <cell r="AV34">
            <v>42542.584972857519</v>
          </cell>
          <cell r="AW34">
            <v>46604.136527786955</v>
          </cell>
          <cell r="AX34">
            <v>44344.487552043611</v>
          </cell>
          <cell r="AY34">
            <v>40442.107032560096</v>
          </cell>
          <cell r="AZ34">
            <v>39766.996247870498</v>
          </cell>
        </row>
        <row r="35">
          <cell r="E35">
            <v>5105.2506099772518</v>
          </cell>
          <cell r="F35">
            <v>5485.6295421958412</v>
          </cell>
          <cell r="G35">
            <v>5999.481344837739</v>
          </cell>
          <cell r="H35">
            <v>6642.8611299010654</v>
          </cell>
          <cell r="I35">
            <v>7135.6754308106492</v>
          </cell>
          <cell r="J35">
            <v>7664.0484087574232</v>
          </cell>
          <cell r="K35">
            <v>8452.3893810941736</v>
          </cell>
          <cell r="L35">
            <v>9313.820068316154</v>
          </cell>
          <cell r="M35">
            <v>10423.612784803263</v>
          </cell>
          <cell r="N35">
            <v>11555.366779819629</v>
          </cell>
          <cell r="O35">
            <v>12447.606024181712</v>
          </cell>
          <cell r="P35">
            <v>13839.848208338952</v>
          </cell>
          <cell r="Q35">
            <v>14265.418098049038</v>
          </cell>
          <cell r="R35">
            <v>15358.968283518938</v>
          </cell>
          <cell r="S35">
            <v>16933.95943602471</v>
          </cell>
          <cell r="T35">
            <v>18021.450076630197</v>
          </cell>
          <cell r="U35">
            <v>18840.066625057269</v>
          </cell>
          <cell r="V35">
            <v>19804.169848645288</v>
          </cell>
          <cell r="W35">
            <v>21151.24242720937</v>
          </cell>
          <cell r="X35">
            <v>22549.790897868064</v>
          </cell>
          <cell r="Y35">
            <v>23601.160784285898</v>
          </cell>
          <cell r="Z35">
            <v>24159.248731451189</v>
          </cell>
          <cell r="AA35">
            <v>25324.885655810755</v>
          </cell>
          <cell r="AB35">
            <v>26382.566473914456</v>
          </cell>
          <cell r="AC35">
            <v>27745.895160372947</v>
          </cell>
          <cell r="AD35">
            <v>28758.688285812335</v>
          </cell>
          <cell r="AE35">
            <v>30021.939006253135</v>
          </cell>
          <cell r="AF35">
            <v>31528.290445255305</v>
          </cell>
          <cell r="AG35">
            <v>32880.579130213016</v>
          </cell>
          <cell r="AH35">
            <v>34533.176291413132</v>
          </cell>
          <cell r="AI35">
            <v>36527.052658647415</v>
          </cell>
          <cell r="AJ35">
            <v>37212.256577076776</v>
          </cell>
          <cell r="AK35">
            <v>37912.140444042569</v>
          </cell>
          <cell r="AL35">
            <v>39651.396507014011</v>
          </cell>
          <cell r="AM35">
            <v>41703.794438196019</v>
          </cell>
          <cell r="AN35">
            <v>44048.459485772051</v>
          </cell>
          <cell r="AO35">
            <v>46335.568364169092</v>
          </cell>
          <cell r="AP35">
            <v>48237.635010819598</v>
          </cell>
          <cell r="AQ35">
            <v>48455.029513398113</v>
          </cell>
          <cell r="AR35">
            <v>47047.08451308254</v>
          </cell>
          <cell r="AS35">
            <v>48600.094369719242</v>
          </cell>
          <cell r="AT35">
            <v>49830.998970716602</v>
          </cell>
          <cell r="AU35">
            <v>51701.78268767977</v>
          </cell>
          <cell r="AV35">
            <v>53242.622778248733</v>
          </cell>
          <cell r="AW35">
            <v>55080.155411900356</v>
          </cell>
          <cell r="AX35">
            <v>56887.594913513851</v>
          </cell>
          <cell r="AY35">
            <v>58060.772676488603</v>
          </cell>
          <cell r="AZ35">
            <v>60142.66061162285</v>
          </cell>
        </row>
      </sheetData>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650128240741" createdVersion="5" refreshedVersion="6" minRefreshableVersion="3" recordCount="0" supportSubquery="1" supportAdvancedDrill="1" xr:uid="{42907D93-3195-4B44-B523-4762E27FD04E}">
  <cacheSource type="external" connectionId="2"/>
  <cacheFields count="7">
    <cacheField name="[Measures].[Item]" caption="Item" numFmtId="0" hierarchy="22" level="32767"/>
    <cacheField name="[fact].[date (Year)].[date (Year)]" caption="date (Year)" numFmtId="0" hierarchy="11" level="1">
      <sharedItems count="11">
        <s v="2010"/>
        <s v="2011"/>
        <s v="2012"/>
        <s v="2013"/>
        <s v="2014"/>
        <s v="2015"/>
        <s v="2016"/>
        <s v="2017"/>
        <s v="2018"/>
        <s v="2019"/>
        <s v="2020"/>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0" memberValueDatatype="130" unbalanced="0"/>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0"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0" memberValueDatatype="130" unbalanced="0"/>
    <cacheHierarchy uniqueName="[fact].[date (Month)]" caption="date (Month)" attribute="1" defaultMemberUniqueName="[fact].[date (Month)].[All]" allUniqueName="[fact].[date (Month)].[All]" dimensionUniqueName="[fact]" displayFolder="" count="0"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650223495373" createdVersion="5" refreshedVersion="6" minRefreshableVersion="3" recordCount="0" supportSubquery="1" supportAdvancedDrill="1" xr:uid="{E4694421-1785-4941-9F75-1371CA0E99C9}">
  <cacheSource type="external" connectionId="2"/>
  <cacheFields count="7">
    <cacheField name="[Measures].[Item]" caption="Item" numFmtId="0" hierarchy="22" level="32767"/>
    <cacheField name="[fact].[date (Year)].[date (Year)]" caption="date (Year)" numFmtId="0" hierarchy="11" level="1">
      <sharedItems count="11">
        <s v="2010"/>
        <s v="2011"/>
        <s v="2012"/>
        <s v="2013"/>
        <s v="2014"/>
        <s v="2015"/>
        <s v="2016"/>
        <s v="2017"/>
        <s v="2018"/>
        <s v="2019"/>
        <s v="2020"/>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0" memberValueDatatype="130" unbalanced="0"/>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0"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0" memberValueDatatype="130" unbalanced="0"/>
    <cacheHierarchy uniqueName="[fact].[date (Month)]" caption="date (Month)" attribute="1" defaultMemberUniqueName="[fact].[date (Month)].[All]" allUniqueName="[fact].[date (Month)].[All]" dimensionUniqueName="[fact]" displayFolder="" count="0"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499468865739" createdVersion="5" refreshedVersion="6" minRefreshableVersion="3" recordCount="0" supportSubquery="1" supportAdvancedDrill="1" xr:uid="{F5FAAF93-A39E-49D3-B80D-FB75716C3E06}">
  <cacheSource type="external" connectionId="2"/>
  <cacheFields count="7">
    <cacheField name="[Measures].[Item]" caption="Item" numFmtId="0" hierarchy="22" level="32767"/>
    <cacheField name="[fact].[date (Year)].[date (Year)]" caption="date (Year)" numFmtId="0" hierarchy="11" level="1">
      <sharedItems count="23">
        <s v="1997"/>
        <s v="1998"/>
        <s v="1999"/>
        <s v="2000"/>
        <s v="2001"/>
        <s v="2002"/>
        <s v="2003"/>
        <s v="2004"/>
        <s v="2005"/>
        <s v="2006"/>
        <s v="2007"/>
        <s v="2008"/>
        <s v="2009"/>
        <s v="2010"/>
        <s v="2011"/>
        <s v="2012"/>
        <s v="2013"/>
        <s v="2014"/>
        <s v="2015"/>
        <s v="2016"/>
        <s v="2017"/>
        <s v="2018"/>
        <s v="2019"/>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0" memberValueDatatype="130" unbalanced="0"/>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0"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0" memberValueDatatype="130" unbalanced="0"/>
    <cacheHierarchy uniqueName="[fact].[date (Month)]" caption="date (Month)" attribute="1" defaultMemberUniqueName="[fact].[date (Month)].[All]" allUniqueName="[fact].[date (Month)].[All]" dimensionUniqueName="[fact]" displayFolder="" count="0"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503336689813" createdVersion="5" refreshedVersion="6" minRefreshableVersion="3" recordCount="0" supportSubquery="1" supportAdvancedDrill="1" xr:uid="{6962417B-1C2C-4FC8-8E9F-35EDC8C64FA2}">
  <cacheSource type="external" connectionId="2"/>
  <cacheFields count="7">
    <cacheField name="[Measures].[Item]" caption="Item" numFmtId="0" hierarchy="22" level="32767"/>
    <cacheField name="[fact].[date (Year)].[date (Year)]" caption="date (Year)" numFmtId="0" hierarchy="11" level="1">
      <sharedItems count="23">
        <s v="1997"/>
        <s v="1998"/>
        <s v="1999"/>
        <s v="2000"/>
        <s v="2001"/>
        <s v="2002"/>
        <s v="2003"/>
        <s v="2004"/>
        <s v="2005"/>
        <s v="2006"/>
        <s v="2007"/>
        <s v="2008"/>
        <s v="2009"/>
        <s v="2010"/>
        <s v="2011"/>
        <s v="2012"/>
        <s v="2013"/>
        <s v="2014"/>
        <s v="2015"/>
        <s v="2016"/>
        <s v="2017"/>
        <s v="2018"/>
        <s v="2019"/>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0" memberValueDatatype="130" unbalanced="0"/>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0"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0" memberValueDatatype="130" unbalanced="0"/>
    <cacheHierarchy uniqueName="[fact].[date (Month)]" caption="date (Month)" attribute="1" defaultMemberUniqueName="[fact].[date (Month)].[All]" allUniqueName="[fact].[date (Month)].[All]" dimensionUniqueName="[fact]" displayFolder="" count="0"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778603356484" createdVersion="5" refreshedVersion="6" minRefreshableVersion="3" recordCount="0" supportSubquery="1" supportAdvancedDrill="1" xr:uid="{8EE69FAF-E02F-432F-ACF1-1911548EF264}">
  <cacheSource type="external" connectionId="2"/>
  <cacheFields count="8">
    <cacheField name="[Measures].[Item]" caption="Item" numFmtId="0" hierarchy="22" level="32767"/>
    <cacheField name="[fact].[date (Year)].[date (Year)]" caption="date (Year)" numFmtId="0" hierarchy="11" level="1">
      <sharedItems count="11">
        <s v="2010"/>
        <s v="2011"/>
        <s v="2012"/>
        <s v="2013"/>
        <s v="2014"/>
        <s v="2015"/>
        <s v="2016"/>
        <s v="2017"/>
        <s v="2018"/>
        <s v="2019"/>
        <s v="2020"/>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2">
        <s v="Alberta"/>
        <s v="British Columbia"/>
        <s v="Canad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 name="[dim_industry_with_descriptions].[Main Industry].[Main Industry]" caption="Main Industry" numFmtId="0" hierarchy="1"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7"/>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0"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0" memberValueDatatype="130" unbalanced="0"/>
    <cacheHierarchy uniqueName="[fact].[date (Month)]" caption="date (Month)" attribute="1" defaultMemberUniqueName="[fact].[date (Month)].[All]" allUniqueName="[fact].[date (Month)].[All]" dimensionUniqueName="[fact]" displayFolder="" count="0"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772698148146" createdVersion="5" refreshedVersion="6" minRefreshableVersion="3" recordCount="0" supportSubquery="1" supportAdvancedDrill="1" xr:uid="{90330BCE-0C97-4479-B1F6-E089D57DA6F9}">
  <cacheSource type="external" connectionId="2"/>
  <cacheFields count="8">
    <cacheField name="[Measures].[Item]" caption="Item" numFmtId="0" hierarchy="22" level="32767"/>
    <cacheField name="[fact].[date (Year)].[date (Year)]" caption="date (Year)" numFmtId="0" hierarchy="11" level="1">
      <sharedItems count="10">
        <s v="2010"/>
        <s v="2011"/>
        <s v="2012"/>
        <s v="2013"/>
        <s v="2014"/>
        <s v="2015"/>
        <s v="2016"/>
        <s v="2017"/>
        <s v="2018"/>
        <s v="2019"/>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 name="[dim_industry_with_descriptions].[Main Industry].[Main Industry]" caption="Main Industry" numFmtId="0" hierarchy="1"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7"/>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0"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0" memberValueDatatype="130" unbalanced="0"/>
    <cacheHierarchy uniqueName="[fact].[date (Month)]" caption="date (Month)" attribute="1" defaultMemberUniqueName="[fact].[date (Month)].[All]" allUniqueName="[fact].[date (Month)].[All]" dimensionUniqueName="[fact]" displayFolder="" count="0"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770334375004" createdVersion="5" refreshedVersion="6" minRefreshableVersion="3" recordCount="0" supportSubquery="1" supportAdvancedDrill="1" xr:uid="{3CCBADE5-2DBF-416A-A038-B14BD8EF6C3D}">
  <cacheSource type="external" connectionId="2"/>
  <cacheFields count="6">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 name="[dim_industry_with_descriptions].[Main Industry].[Main Industry]" caption="Main Industry" numFmtId="0" hierarchy="1" level="1">
      <sharedItems count="2">
        <s v="Arts, entertainment and recreation"/>
        <s v="Information and cultural industries"/>
      </sharedItems>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1"/>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5"/>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3"/>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4"/>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2"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2"/>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0"/>
      </fieldsUsage>
    </cacheHierarchy>
    <cacheHierarchy uniqueName="[fact].[pnaics_description]" caption="pnaics_description" attribute="1" defaultMemberUniqueName="[fact].[pnaics_description].[All]" allUniqueName="[fact].[pnaics_description].[All]" dimensionUniqueName="[fact]" displayFolder="" count="2"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2" memberValueDatatype="7" unbalanced="0"/>
    <cacheHierarchy uniqueName="[fact].[date (Year)]" caption="date (Year)" attribute="1" defaultMemberUniqueName="[fact].[date (Year)].[All]" allUniqueName="[fact].[date (Year)].[All]" dimensionUniqueName="[fact]" displayFolder="" count="2" memberValueDatatype="130" unbalanced="0"/>
    <cacheHierarchy uniqueName="[fact].[date (Quarter)]" caption="date (Quarter)" attribute="1" defaultMemberUniqueName="[fact].[date (Quarter)].[All]" allUniqueName="[fact].[date (Quarter)].[All]" dimensionUniqueName="[fact]" displayFolder="" count="2" memberValueDatatype="130" unbalanced="0"/>
    <cacheHierarchy uniqueName="[fact].[date (Month)]" caption="date (Month)" attribute="1" defaultMemberUniqueName="[fact].[date (Month)].[All]" allUniqueName="[fact].[date (Month)].[All]" dimensionUniqueName="[fact]" displayFolder="" count="2"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cacheHierarchy uniqueName="[Measures].[__XL_Count dim_geography]" caption="__XL_Count dim_geography" measure="1" displayFolder="" measureGroup="dim_geography" count="0" hidden="1"/>
    <cacheHierarchy uniqueName="[Measures].[__XL_Count fact]" caption="__XL_Count fact" measure="1" displayFolder="" measureGroup="fact"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n Freeman" refreshedDate="44185.781589583334" createdVersion="5" refreshedVersion="6" minRefreshableVersion="3" recordCount="0" supportSubquery="1" supportAdvancedDrill="1" xr:uid="{7FE981C2-3295-48CC-819F-5BF400A10247}">
  <cacheSource type="external" connectionId="2"/>
  <cacheFields count="8">
    <cacheField name="[Measures].[Item]" caption="Item" numFmtId="0" hierarchy="22" level="32767"/>
    <cacheField name="[fact].[date (Year)].[date (Year)]" caption="date (Year)" numFmtId="0" hierarchy="11" level="1">
      <sharedItems count="10">
        <s v="2010"/>
        <s v="2011"/>
        <s v="2012"/>
        <s v="2013"/>
        <s v="2014"/>
        <s v="2015"/>
        <s v="2016"/>
        <s v="2017"/>
        <s v="2018"/>
        <s v="2019"/>
      </sharedItems>
    </cacheField>
    <cacheField name="[fact].[indicator].[indicator]" caption="indicator" numFmtId="0" hierarchy="7" level="1">
      <sharedItems containsSemiMixedTypes="0" containsNonDate="0" containsString="0"/>
    </cacheField>
    <cacheField name="[dim_geography].[Province].[Province]" caption="Province" numFmtId="0" level="1">
      <sharedItems count="11">
        <s v="Alberta"/>
        <s v="British Columbia"/>
        <s v="Manitoba"/>
        <s v="New Brunswick"/>
        <s v="Newfoundland and Labrador"/>
        <s v="North (NorthWest, Northern, Nunavut and Yukon)"/>
        <s v="Nova Scotia"/>
        <s v="Ontario"/>
        <s v="Prince Edward Island"/>
        <s v="Quebec"/>
        <s v="Saskatchewan"/>
      </sharedItems>
    </cacheField>
    <cacheField name="[fact].[source].[source]" caption="source" numFmtId="0" hierarchy="6" level="1">
      <sharedItems containsSemiMixedTypes="0" containsNonDate="0" containsString="0"/>
    </cacheField>
    <cacheField name="[dim_industry_with_descriptions].[Creative Sector].[Creative Sector]" caption="Creative Sector" numFmtId="0" hierarchy="2" level="1">
      <sharedItems count="8">
        <s v="Advertising and marketing"/>
        <s v="Architecture"/>
        <s v="Crafts"/>
        <s v="Design"/>
        <s v="Film, TV, video, radio and photography"/>
        <s v="IT, software and computer services"/>
        <s v="Music"/>
        <s v="Publishing"/>
      </sharedItems>
    </cacheField>
    <cacheField name="[dim_industry_with_descriptions].[Aggregation Level].[Aggregation Level]" caption="Aggregation Level" numFmtId="0" hierarchy="3" level="1">
      <sharedItems containsSemiMixedTypes="0" containsNonDate="0" containsString="0"/>
    </cacheField>
    <cacheField name="[dim_industry_with_descriptions].[Main Industry].[Main Industry]" caption="Main Industry" numFmtId="0" hierarchy="1" level="1">
      <sharedItems containsSemiMixedTypes="0" containsNonDate="0" containsString="0"/>
    </cacheField>
  </cacheFields>
  <cacheHierarchies count="27">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3"/>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7"/>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fieldsUsage count="2">
        <fieldUsage x="-1"/>
        <fieldUsage x="5"/>
      </fieldsUsage>
    </cacheHierarchy>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0" memberValueDatatype="130" unbalanced="0"/>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0"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4"/>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2"/>
      </fieldsUsage>
    </cacheHierarchy>
    <cacheHierarchy uniqueName="[fact].[pnaics_description]" caption="pnaics_description" attribute="1" defaultMemberUniqueName="[fact].[pnaics_description].[All]" allUniqueName="[fact].[pnaics_description].[All]" dimensionUniqueName="[fact]" displayFolder="" count="0" memberValueDatatype="130" unbalanced="0"/>
    <cacheHierarchy uniqueName="[fact].[redacted]" caption="redacted" attribute="1" defaultMemberUniqueName="[fact].[redacted].[All]" allUniqueName="[fact].[redacted].[All]" dimensionUniqueName="[fact]" displayFolder="" count="0" memberValueDatatype="130" unbalanced="0"/>
    <cacheHierarchy uniqueName="[fact].[date]" caption="date" attribute="1" time="1" defaultMemberUniqueName="[fact].[date].[All]" allUniqueName="[fact].[date].[All]" dimensionUniqueName="[fact]" displayFolder="" count="0"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0" memberValueDatatype="130" unbalanced="0"/>
    <cacheHierarchy uniqueName="[fact].[date (Month)]" caption="date (Month)" attribute="1" defaultMemberUniqueName="[fact].[date (Month)].[All]" allUniqueName="[fact].[date (Month)].[All]" dimensionUniqueName="[fact]" displayFolder="" count="0" memberValueDatatype="130" unbalanced="0"/>
    <cacheHierarchy uniqueName="[dim_geography].[geo_id]" caption="geo_id" attribute="1" defaultMemberUniqueName="[dim_geography].[geo_id].[All]" allUniqueName="[dim_geography].[geo_id].[All]" dimensionUniqueName="[dim_geography]" displayFolder="" count="0" memberValueDatatype="20" unbalanced="0" hidden="1"/>
    <cacheHierarchy uniqueName="[dim_geography].[geo_name_id]" caption="geo_name_id" attribute="1" defaultMemberUniqueName="[dim_geography].[geo_name_id].[All]" allUniqueName="[dim_geography].[geo_name_id].[All]" dimensionUniqueName="[dim_geography]" displayFolder="" count="0"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0" memberValueDatatype="130" unbalanced="0" hidden="1"/>
    <cacheHierarchy uniqueName="[fact].[date (Month Index)]" caption="date (Month Index)" attribute="1" defaultMemberUniqueName="[fact].[date (Month Index)].[All]" allUniqueName="[fact].[date (Month Index)].[All]" dimensionUniqueName="[fact]" displayFolder="" count="0" memberValueDatatype="20" unbalanced="0" hidden="1"/>
    <cacheHierarchy uniqueName="[fact].[factpk]" caption="factpk" attribute="1" defaultMemberUniqueName="[fact].[factpk].[All]" allUniqueName="[fact].[factpk].[All]" dimensionUniqueName="[fact]" displayFolder="" count="0" memberValueDatatype="20" unbalanced="0" hidden="1"/>
    <cacheHierarchy uniqueName="[fact].[geo_name_id]" caption="geo_name_id" attribute="1" defaultMemberUniqueName="[fact].[geo_name_id].[All]" allUniqueName="[fact].[geo_name_id].[All]" dimensionUniqueName="[fact]" displayFolder="" count="0" memberValueDatatype="130" unbalanced="0" hidden="1"/>
    <cacheHierarchy uniqueName="[fact].[pnaics_id]" caption="pnaics_id" attribute="1" defaultMemberUniqueName="[fact].[pnaics_id].[All]" allUniqueName="[fact].[pnaics_id].[All]" dimensionUniqueName="[fact]" displayFolder="" count="0" memberValueDatatype="130" unbalanced="0" hidden="1"/>
    <cacheHierarchy uniqueName="[fact].[value]" caption="value" attribute="1" defaultMemberUniqueName="[fact].[value].[All]" allUniqueName="[fact].[value].[All]" dimensionUniqueName="[fact]" displayFolder="" count="0" memberValueDatatype="5" unbalanced="0" hidden="1"/>
    <cacheHierarchy uniqueName="[Measures].[Item]" caption="Item" measure="1" displayFolder="" measureGroup="fact" count="0" oneField="1">
      <fieldsUsage count="1">
        <fieldUsage x="0"/>
      </fieldsUsage>
    </cacheHierarchy>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dimensions count="4">
    <dimension name="dim_geography" uniqueName="[dim_geography]" caption="dim_geography"/>
    <dimension name="dim_industry_with_descriptions" uniqueName="[dim_industry_with_descriptions]" caption="dim_industry_with_descriptions"/>
    <dimension name="fact" uniqueName="[fact]" caption="fact"/>
    <dimension measure="1" name="Measures" uniqueName="[Measures]" caption="Measures"/>
  </dimensions>
  <measureGroups count="3">
    <measureGroup name="dim_geography" caption="dim_geography"/>
    <measureGroup name="dim_industry_with_descriptions" caption="dim_industry_with_descriptions"/>
    <measureGroup name="fact" caption="fact"/>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Alan Freeman" refreshedDate="44185.824548263889" createdVersion="3" refreshedVersion="6" minRefreshableVersion="3" recordCount="0" tupleCache="1" supportSubquery="1" supportAdvancedDrill="1" xr:uid="{143E3E47-DA6A-4C07-9B6F-3F9D8BCBFFAA}">
  <cacheSource type="external" connectionId="2"/>
  <cacheFields count="8">
    <cacheField name="[fact].[indicator].[indicator]" caption="indicator" numFmtId="0" hierarchy="7" level="1">
      <sharedItems count="1">
        <s v="[fact].[indicator].&amp;[Labour Force]" c="Labour Force"/>
      </sharedItems>
    </cacheField>
    <cacheField name="[fact].[date (Year)].[date (Year)]" caption="date (Year)" numFmtId="0" hierarchy="11" level="1">
      <sharedItems count="11">
        <s v="[fact].[date (Year)].&amp;[2018]" c="2018"/>
        <s v="[fact].[date (Year)].&amp;[2012]" c="2012"/>
        <s v="[fact].[date (Year)].&amp;[2011]" c="2011"/>
        <s v="[fact].[date (Year)].&amp;[2010]" c="2010"/>
        <s v="[fact].[date (Year)].&amp;[2020]" c="2020"/>
        <s v="[fact].[date (Year)].&amp;[2016]" c="2016"/>
        <s v="[fact].[date (Year)].&amp;[2019]" c="2019"/>
        <s v="[fact].[date (Year)].&amp;[2017]" c="2017"/>
        <s v="[fact].[date (Year)].&amp;[2014]" c="2014"/>
        <s v="[fact].[date (Year)].&amp;[2015]" c="2015"/>
        <s v="[fact].[date (Year)].&amp;[2013]" c="2013"/>
      </sharedItems>
    </cacheField>
    <cacheField name="[dim_industry_with_descriptions].[Main Industry].[Main Industry]" caption="Main Industry" numFmtId="0" hierarchy="1" level="1">
      <sharedItems count="2">
        <s v="[dim_industry_with_descriptions].[Main Industry].&amp;[Information and cultural industries]" c="Information and cultural industries"/>
        <s v="[dim_industry_with_descriptions].[Main Industry].&amp;[Arts, entertainment and recreation]" c="Arts, entertainment and recreation"/>
      </sharedItems>
    </cacheField>
    <cacheField name="[dim_industry_with_descriptions].[naics_description].[naics_description]" caption="naics_description" numFmtId="0" hierarchy="4" level="1">
      <sharedItems count="21">
        <s v="[dim_industry_with_descriptions].[naics_description].&amp;[Other telecommunications]" c="Other telecommunications"/>
        <s v="[dim_industry_with_descriptions].[naics_description].&amp;[Promoters (presenters) of performing arts, sports and similar events]" c="Promoters (presenters) of performing arts, sports and similar events"/>
        <s v="[dim_industry_with_descriptions].[naics_description].&amp;[Wired telecommunications carriers]" c="Wired telecommunications carriers"/>
        <s v="[dim_industry_with_descriptions].[naics_description].&amp;[Data processing, hosting, and related services]" c="Data processing, hosting, and related services"/>
        <s v="[dim_industry_with_descriptions].[naics_description].&amp;[Gambling industries]" c="Gambling industries"/>
        <s v="[dim_industry_with_descriptions].[naics_description].&amp;[Wireless telecommunications carriers (except satellite)]" c="Wireless telecommunications carriers (except satellite)"/>
        <s v="[dim_industry_with_descriptions].[naics_description].&amp;[Radio and television broadcasting]" c="Radio and television broadcasting"/>
        <s v="[dim_industry_with_descriptions].[naics_description].&amp;[Heritage institutions]" c="Heritage institutions"/>
        <s v="[dim_industry_with_descriptions].[naics_description].&amp;[Satellite telecommunications]" c="Satellite telecommunications"/>
        <s v="[dim_industry_with_descriptions].[naics_description].&amp;[Motion picture and video industries]" c="Motion picture and video industries"/>
        <s v="[dim_industry_with_descriptions].[naics_description].&amp;[Independent artists, writers and performers]" c="Independent artists, writers and performers"/>
        <s v="[dim_industry_with_descriptions].[naics_description].&amp;[Newspaper, periodical, book and directory publishers]" c="Newspaper, periodical, book and directory publishers"/>
        <s v="[dim_industry_with_descriptions].[naics_description].&amp;[Other amusement and recreation industries]" c="Other amusement and recreation industries"/>
        <s v="[dim_industry_with_descriptions].[naics_description].&amp;[Software publishers]" c="Software publishers"/>
        <s v="[dim_industry_with_descriptions].[naics_description].&amp;[Other information services]" c="Other information services"/>
        <s v="[dim_industry_with_descriptions].[naics_description].&amp;[Performing arts companies]" c="Performing arts companies"/>
        <s v="[dim_industry_with_descriptions].[naics_description].&amp;[Agents and managers for artists, athletes, entertainers and other public figures]" c="Agents and managers for artists, athletes, entertainers and other public figures"/>
        <s v="[dim_industry_with_descriptions].[naics_description].&amp;[Pay and specialty television]" c="Pay and specialty television"/>
        <s v="[dim_industry_with_descriptions].[naics_description].&amp;[Spectator sports]" c="Spectator sports"/>
        <s v="[dim_industry_with_descriptions].[naics_description].&amp;[Amusement parks and arcades]" c="Amusement parks and arcades"/>
        <s v="[dim_industry_with_descriptions].[naics_description].&amp;[Sound recording industries]" c="Sound recording industries"/>
      </sharedItems>
    </cacheField>
    <cacheField name="[Measures].[MeasuresLevel]" caption="MeasuresLevel" numFmtId="0" hierarchy="14">
      <sharedItems count="1">
        <s v="[Measures].[Item]" c="Item"/>
      </sharedItems>
    </cacheField>
    <cacheField name="[fact].[source].[source]" caption="source" numFmtId="0" hierarchy="6" level="1">
      <sharedItems count="1">
        <s v="[fact].[source].&amp;[Monthly LFS all Provinces]" c="Monthly LFS all Provinces"/>
      </sharedItems>
    </cacheField>
    <cacheField name="[dim_industry_with_descriptions].[Aggregation Level].[Aggregation Level]" caption="Aggregation Level" numFmtId="0" hierarchy="3" level="1">
      <sharedItems count="1">
        <s v="[dim_industry_with_descriptions].[Aggregation Level].&amp;[Four-digit]" c="Four-digit"/>
      </sharedItems>
    </cacheField>
    <cacheField name="[dim_geography].[Province].[Province]" caption="Province" numFmtId="0" level="1">
      <sharedItems count="1">
        <s v="[dim_geography].[Province].&amp;[Manitoba]" c="Manitoba"/>
      </sharedItems>
    </cacheField>
  </cacheFields>
  <cacheHierarchies count="28">
    <cacheHierarchy uniqueName="[dim_geography].[Province]" caption="Province" attribute="1" defaultMemberUniqueName="[dim_geography].[Province].[All]" allUniqueName="[dim_geography].[Province].[All]" dimensionUniqueName="[dim_geography]" displayFolder="" count="2" memberValueDatatype="130" unbalanced="0">
      <fieldsUsage count="2">
        <fieldUsage x="-1"/>
        <fieldUsage x="7"/>
      </fieldsUsage>
    </cacheHierarchy>
    <cacheHierarchy uniqueName="[dim_industry_with_descriptions].[Main Industry]" caption="Main Industry" attribute="1" defaultMemberUniqueName="[dim_industry_with_descriptions].[Main Industry].[All]" allUniqueName="[dim_industry_with_descriptions].[Main Industry].[All]" dimensionUniqueName="[dim_industry_with_descriptions]" displayFolder="" count="2" memberValueDatatype="130" unbalanced="0">
      <fieldsUsage count="2">
        <fieldUsage x="-1"/>
        <fieldUsage x="2"/>
      </fieldsUsage>
    </cacheHierarchy>
    <cacheHierarchy uniqueName="[dim_industry_with_descriptions].[Creative Sector]" caption="Creative Sector" attribute="1" defaultMemberUniqueName="[dim_industry_with_descriptions].[Creative Sector].[All]" allUniqueName="[dim_industry_with_descriptions].[Creative Sector].[All]" dimensionUniqueName="[dim_industry_with_descriptions]" displayFolder="" count="2" memberValueDatatype="130" unbalanced="0"/>
    <cacheHierarchy uniqueName="[dim_industry_with_descriptions].[Aggregation Level]" caption="Aggregation Level" attribute="1" defaultMemberUniqueName="[dim_industry_with_descriptions].[Aggregation Level].[All]" allUniqueName="[dim_industry_with_descriptions].[Aggregation Level].[All]" dimensionUniqueName="[dim_industry_with_descriptions]" displayFolder="" count="2" memberValueDatatype="130" unbalanced="0">
      <fieldsUsage count="2">
        <fieldUsage x="-1"/>
        <fieldUsage x="6"/>
      </fieldsUsage>
    </cacheHierarchy>
    <cacheHierarchy uniqueName="[dim_industry_with_descriptions].[naics_description]" caption="naics_description" attribute="1" defaultMemberUniqueName="[dim_industry_with_descriptions].[naics_description].[All]" allUniqueName="[dim_industry_with_descriptions].[naics_description].[All]" dimensionUniqueName="[dim_industry_with_descriptions]" displayFolder="" count="2" memberValueDatatype="130" unbalanced="0">
      <fieldsUsage count="2">
        <fieldUsage x="-1"/>
        <fieldUsage x="3"/>
      </fieldsUsage>
    </cacheHierarchy>
    <cacheHierarchy uniqueName="[dim_industry_with_descriptions].[description]" caption="description" attribute="1" defaultMemberUniqueName="[dim_industry_with_descriptions].[description].[All]" allUniqueName="[dim_industry_with_descriptions].[description].[All]" dimensionUniqueName="[dim_industry_with_descriptions]" displayFolder="" count="2" memberValueDatatype="130" unbalanced="0"/>
    <cacheHierarchy uniqueName="[fact].[source]" caption="source" attribute="1" defaultMemberUniqueName="[fact].[source].[All]" allUniqueName="[fact].[source].[All]" dimensionUniqueName="[fact]" displayFolder="" count="2" memberValueDatatype="130" unbalanced="0">
      <fieldsUsage count="2">
        <fieldUsage x="-1"/>
        <fieldUsage x="5"/>
      </fieldsUsage>
    </cacheHierarchy>
    <cacheHierarchy uniqueName="[fact].[indicator]" caption="indicator" attribute="1" defaultMemberUniqueName="[fact].[indicator].[All]" allUniqueName="[fact].[indicator].[All]" dimensionUniqueName="[fact]" displayFolder="" count="2" memberValueDatatype="130" unbalanced="0">
      <fieldsUsage count="2">
        <fieldUsage x="-1"/>
        <fieldUsage x="0"/>
      </fieldsUsage>
    </cacheHierarchy>
    <cacheHierarchy uniqueName="[fact].[pnaics_description]" caption="pnaics_description" attribute="1" defaultMemberUniqueName="[fact].[pnaics_description].[All]" allUniqueName="[fact].[pnaics_description].[All]" dimensionUniqueName="[fact]" displayFolder="" count="2" memberValueDatatype="130" unbalanced="0"/>
    <cacheHierarchy uniqueName="[fact].[redacted]" caption="redacted" attribute="1" defaultMemberUniqueName="[fact].[redacted].[All]" allUniqueName="[fact].[redacted].[All]" dimensionUniqueName="[fact]" displayFolder="" count="2" memberValueDatatype="130" unbalanced="0"/>
    <cacheHierarchy uniqueName="[fact].[date]" caption="date" attribute="1" time="1" defaultMemberUniqueName="[fact].[date].[All]" allUniqueName="[fact].[date].[All]" dimensionUniqueName="[fact]" displayFolder="" count="2" memberValueDatatype="7" unbalanced="0"/>
    <cacheHierarchy uniqueName="[fact].[date (Year)]" caption="date (Year)" attribute="1" defaultMemberUniqueName="[fact].[date (Year)].[All]" allUniqueName="[fact].[date (Year)].[All]" dimensionUniqueName="[fact]" displayFolder="" count="2" memberValueDatatype="130" unbalanced="0">
      <fieldsUsage count="2">
        <fieldUsage x="-1"/>
        <fieldUsage x="1"/>
      </fieldsUsage>
    </cacheHierarchy>
    <cacheHierarchy uniqueName="[fact].[date (Quarter)]" caption="date (Quarter)" attribute="1" defaultMemberUniqueName="[fact].[date (Quarter)].[All]" allUniqueName="[fact].[date (Quarter)].[All]" dimensionUniqueName="[fact]" displayFolder="" count="2" memberValueDatatype="130" unbalanced="0"/>
    <cacheHierarchy uniqueName="[fact].[date (Month)]" caption="date (Month)" attribute="1" defaultMemberUniqueName="[fact].[date (Month)].[All]" allUniqueName="[fact].[date (Month)].[All]" dimensionUniqueName="[fact]" displayFolder="" count="2" memberValueDatatype="130" unbalanced="0"/>
    <cacheHierarchy uniqueName="[Measures]" caption="Measures" attribute="1" keyAttribute="1" defaultMemberUniqueName="[Measures].[__No measures defined]" dimensionUniqueName="[Measures]" displayFolder="" measures="1" count="1" memberValueDatatype="130" unbalanced="0">
      <fieldsUsage count="1">
        <fieldUsage x="4"/>
      </fieldsUsage>
    </cacheHierarchy>
    <cacheHierarchy uniqueName="[dim_geography].[geo_id]" caption="geo_id" attribute="1" defaultMemberUniqueName="[dim_geography].[geo_id].[All]" allUniqueName="[dim_geography].[geo_id].[All]" dimensionUniqueName="[dim_geography]" displayFolder="" count="2" memberValueDatatype="20" unbalanced="0" hidden="1"/>
    <cacheHierarchy uniqueName="[dim_geography].[geo_name_id]" caption="geo_name_id" attribute="1" defaultMemberUniqueName="[dim_geography].[geo_name_id].[All]" allUniqueName="[dim_geography].[geo_name_id].[All]" dimensionUniqueName="[dim_geography]" displayFolder="" count="2" memberValueDatatype="130" unbalanced="0" hidden="1"/>
    <cacheHierarchy uniqueName="[dim_industry_with_descriptions].[pnaics_id]" caption="pnaics_id" attribute="1" defaultMemberUniqueName="[dim_industry_with_descriptions].[pnaics_id].[All]" allUniqueName="[dim_industry_with_descriptions].[pnaics_id].[All]" dimensionUniqueName="[dim_industry_with_descriptions]" displayFolder="" count="2" memberValueDatatype="130" unbalanced="0" hidden="1"/>
    <cacheHierarchy uniqueName="[fact].[date (Month Index)]" caption="date (Month Index)" attribute="1" defaultMemberUniqueName="[fact].[date (Month Index)].[All]" allUniqueName="[fact].[date (Month Index)].[All]" dimensionUniqueName="[fact]" displayFolder="" count="2" memberValueDatatype="20" unbalanced="0" hidden="1"/>
    <cacheHierarchy uniqueName="[fact].[factpk]" caption="factpk" attribute="1" defaultMemberUniqueName="[fact].[factpk].[All]" allUniqueName="[fact].[factpk].[All]" dimensionUniqueName="[fact]" displayFolder="" count="2" memberValueDatatype="20" unbalanced="0" hidden="1"/>
    <cacheHierarchy uniqueName="[fact].[geo_name_id]" caption="geo_name_id" attribute="1" defaultMemberUniqueName="[fact].[geo_name_id].[All]" allUniqueName="[fact].[geo_name_id].[All]" dimensionUniqueName="[fact]" displayFolder="" count="2" memberValueDatatype="130" unbalanced="0" hidden="1"/>
    <cacheHierarchy uniqueName="[fact].[pnaics_id]" caption="pnaics_id" attribute="1" defaultMemberUniqueName="[fact].[pnaics_id].[All]" allUniqueName="[fact].[pnaics_id].[All]" dimensionUniqueName="[fact]" displayFolder="" count="2" memberValueDatatype="130" unbalanced="0" hidden="1"/>
    <cacheHierarchy uniqueName="[fact].[value]" caption="value" attribute="1" defaultMemberUniqueName="[fact].[value].[All]" allUniqueName="[fact].[value].[All]" dimensionUniqueName="[fact]" displayFolder="" count="2" memberValueDatatype="5" unbalanced="0" hidden="1"/>
    <cacheHierarchy uniqueName="[Measures].[Item]" caption="Item" measure="1" displayFolder="" measureGroup="fact" count="0"/>
    <cacheHierarchy uniqueName="[Measures].[__XL_Count fact]" caption="__XL_Count fact" measure="1" displayFolder="" measureGroup="fact" count="0" hidden="1"/>
    <cacheHierarchy uniqueName="[Measures].[__XL_Count dim_geography]" caption="__XL_Count dim_geography" measure="1" displayFolder="" measureGroup="dim_geography" count="0" hidden="1"/>
    <cacheHierarchy uniqueName="[Measures].[__XL_Count dim_industry_with_descriptions]" caption="__XL_Count dim_industry_with_descriptions" measure="1" displayFolder="" measureGroup="dim_industry_with_descriptions" count="0" hidden="1"/>
    <cacheHierarchy uniqueName="[Measures].[__No measures defined]" caption="__No measures defined" measure="1" displayFolder="" count="0" hidden="1"/>
  </cacheHierarchies>
  <kpis count="0"/>
  <tupleCache>
    <entries count="253">
      <m in="0">
        <tpls c="8">
          <tpl hier="0" item="3"/>
          <tpl fld="2" item="0"/>
          <tpl hier="3" item="2"/>
          <tpl fld="3" item="5"/>
          <tpl hier="6" item="1"/>
          <tpl hier="7" item="0"/>
          <tpl fld="1" item="0"/>
          <tpl fld="4" item="0"/>
        </tpls>
      </m>
      <n v="55200" in="0">
        <tpls c="8">
          <tpl hier="0" item="3"/>
          <tpl fld="2" item="0"/>
          <tpl hier="3" item="2"/>
          <tpl fld="3" item="2"/>
          <tpl hier="6" item="1"/>
          <tpl hier="7" item="0"/>
          <tpl fld="1" item="5"/>
          <tpl fld="4" item="0"/>
        </tpls>
      </n>
      <m in="0">
        <tpls c="8">
          <tpl hier="0" item="3"/>
          <tpl fld="2" item="0"/>
          <tpl hier="3" item="2"/>
          <tpl fld="3" item="20"/>
          <tpl hier="6" item="1"/>
          <tpl hier="7" item="0"/>
          <tpl fld="1" item="1"/>
          <tpl fld="4" item="0"/>
        </tpls>
      </m>
      <m in="0">
        <tpls c="8">
          <tpl hier="0" item="3"/>
          <tpl fld="2" item="0"/>
          <tpl hier="3" item="2"/>
          <tpl fld="3" item="8"/>
          <tpl hier="6" item="1"/>
          <tpl hier="7" item="0"/>
          <tpl fld="1" item="4"/>
          <tpl fld="4" item="0"/>
        </tpls>
      </m>
      <n v="14500" in="0">
        <tpls c="8">
          <tpl hier="0" item="3"/>
          <tpl fld="2" item="0"/>
          <tpl hier="3" item="2"/>
          <tpl fld="3" item="6"/>
          <tpl hier="6" item="1"/>
          <tpl hier="7" item="0"/>
          <tpl fld="1" item="0"/>
          <tpl fld="4" item="0"/>
        </tpls>
      </n>
      <m in="0">
        <tpls c="8">
          <tpl hier="0" item="3"/>
          <tpl fld="2" item="0"/>
          <tpl hier="3" item="2"/>
          <tpl fld="3" item="17"/>
          <tpl hier="6" item="1"/>
          <tpl hier="7" item="0"/>
          <tpl fld="1" item="8"/>
          <tpl fld="4" item="0"/>
        </tpls>
      </m>
      <n v="500" in="0">
        <tpls c="8">
          <tpl hier="0" item="3"/>
          <tpl fld="2" item="0"/>
          <tpl hier="3" item="2"/>
          <tpl fld="3" item="0"/>
          <tpl hier="6" item="1"/>
          <tpl hier="7" item="0"/>
          <tpl fld="1" item="3"/>
          <tpl fld="4" item="0"/>
        </tpls>
      </n>
      <n v="10700" in="0">
        <tpls c="8">
          <tpl hier="0" item="3"/>
          <tpl fld="2" item="0"/>
          <tpl hier="3" item="2"/>
          <tpl fld="3" item="9"/>
          <tpl hier="6" item="1"/>
          <tpl hier="7" item="0"/>
          <tpl fld="1" item="4"/>
          <tpl fld="4" item="0"/>
        </tpls>
      </n>
      <m in="0">
        <tpls c="8">
          <tpl hier="0" item="3"/>
          <tpl fld="2" item="0"/>
          <tpl hier="3" item="2"/>
          <tpl fld="3" item="3"/>
          <tpl hier="6" item="1"/>
          <tpl hier="7" item="0"/>
          <tpl fld="1" item="5"/>
          <tpl fld="4" item="0"/>
        </tpls>
      </m>
      <n v="111000" in="0">
        <tpls c="7">
          <tpl hier="0" item="3"/>
          <tpl fld="2" item="0"/>
          <tpl hier="3" item="2"/>
          <tpl hier="6" item="1"/>
          <tpl hier="7" item="0"/>
          <tpl fld="1" item="8"/>
          <tpl fld="4" item="0"/>
        </tpls>
      </n>
      <n v="4100" in="0">
        <tpls c="8">
          <tpl hier="0" item="3"/>
          <tpl fld="2" item="1"/>
          <tpl hier="3" item="2"/>
          <tpl fld="3" item="18"/>
          <tpl hier="6" item="1"/>
          <tpl hier="7" item="0"/>
          <tpl fld="1" item="1"/>
          <tpl fld="4" item="0"/>
        </tpls>
      </n>
      <n v="5100" in="0">
        <tpls c="8">
          <tpl hier="0" item="3"/>
          <tpl fld="2" item="1"/>
          <tpl hier="3" item="2"/>
          <tpl fld="3" item="1"/>
          <tpl hier="6" item="1"/>
          <tpl hier="7" item="0"/>
          <tpl fld="1" item="3"/>
          <tpl fld="4" item="0"/>
        </tpls>
      </n>
      <n v="14400" in="0">
        <tpls c="8">
          <tpl hier="0" item="3"/>
          <tpl fld="2" item="1"/>
          <tpl hier="3" item="2"/>
          <tpl fld="3" item="10"/>
          <tpl hier="6" item="1"/>
          <tpl hier="7" item="0"/>
          <tpl fld="1" item="4"/>
          <tpl fld="4" item="0"/>
        </tpls>
      </n>
      <n v="19600" in="0">
        <tpls c="8">
          <tpl hier="0" item="3"/>
          <tpl fld="2" item="1"/>
          <tpl hier="3" item="2"/>
          <tpl fld="3" item="7"/>
          <tpl hier="6" item="1"/>
          <tpl hier="7" item="0"/>
          <tpl fld="1" item="0"/>
          <tpl fld="4" item="0"/>
        </tpls>
      </n>
      <n v="19500" in="0">
        <tpls c="8">
          <tpl hier="0" item="3"/>
          <tpl fld="2" item="1"/>
          <tpl hier="3" item="2"/>
          <tpl fld="3" item="4"/>
          <tpl hier="6" item="1"/>
          <tpl hier="7" item="0"/>
          <tpl fld="1" item="5"/>
          <tpl fld="4" item="0"/>
        </tpls>
      </n>
      <n v="2700" in="0">
        <tpls c="8">
          <tpl hier="0" item="3"/>
          <tpl fld="2" item="1"/>
          <tpl hier="3" item="2"/>
          <tpl fld="3" item="19"/>
          <tpl hier="6" item="1"/>
          <tpl hier="7" item="0"/>
          <tpl fld="1" item="1"/>
          <tpl fld="4" item="0"/>
        </tpls>
      </n>
      <m in="0">
        <tpls c="8">
          <tpl hier="0" item="3"/>
          <tpl fld="2" item="0"/>
          <tpl hier="3" item="2"/>
          <tpl fld="3" item="20"/>
          <tpl hier="6" item="1"/>
          <tpl hier="7" item="0"/>
          <tpl fld="1" item="2"/>
          <tpl fld="4" item="0"/>
        </tpls>
      </m>
      <m in="0">
        <tpls c="8">
          <tpl hier="0" item="3"/>
          <tpl fld="2" item="0"/>
          <tpl hier="3" item="2"/>
          <tpl fld="3" item="8"/>
          <tpl hier="6" item="1"/>
          <tpl hier="7" item="0"/>
          <tpl fld="1" item="0"/>
          <tpl fld="4" item="0"/>
        </tpls>
      </m>
      <n v="143500" in="0">
        <tpls c="7">
          <tpl hier="0" item="3"/>
          <tpl fld="2" item="0"/>
          <tpl hier="3" item="2"/>
          <tpl hier="6" item="1"/>
          <tpl hier="7" item="0"/>
          <tpl fld="1" item="1"/>
          <tpl fld="4" item="0"/>
        </tpls>
      </n>
      <n v="89700" in="0">
        <tpls c="7">
          <tpl hier="0" item="3"/>
          <tpl fld="2" item="1"/>
          <tpl hier="3" item="2"/>
          <tpl hier="6" item="1"/>
          <tpl hier="7" item="0"/>
          <tpl fld="1" item="4"/>
          <tpl fld="4" item="0"/>
        </tpls>
      </n>
      <n v="500" in="0">
        <tpls c="8">
          <tpl hier="0" item="3"/>
          <tpl fld="2" item="0"/>
          <tpl hier="3" item="2"/>
          <tpl fld="3" item="5"/>
          <tpl hier="6" item="1"/>
          <tpl hier="7" item="0"/>
          <tpl fld="1" item="1"/>
          <tpl fld="4" item="0"/>
        </tpls>
      </n>
      <n v="51100" in="0">
        <tpls c="8">
          <tpl hier="0" item="3"/>
          <tpl fld="2" item="0"/>
          <tpl hier="3" item="2"/>
          <tpl fld="3" item="2"/>
          <tpl hier="6" item="1"/>
          <tpl hier="7" item="0"/>
          <tpl fld="1" item="3"/>
          <tpl fld="4" item="0"/>
        </tpls>
      </n>
      <m in="0">
        <tpls c="8">
          <tpl hier="0" item="3"/>
          <tpl fld="2" item="0"/>
          <tpl hier="3" item="2"/>
          <tpl fld="3" item="13"/>
          <tpl hier="6" item="1"/>
          <tpl hier="7" item="0"/>
          <tpl fld="1" item="0"/>
          <tpl fld="4" item="0"/>
        </tpls>
      </m>
      <m in="0">
        <tpls c="8">
          <tpl hier="0" item="3"/>
          <tpl fld="2" item="0"/>
          <tpl hier="3" item="2"/>
          <tpl fld="3" item="8"/>
          <tpl hier="6" item="1"/>
          <tpl hier="7" item="0"/>
          <tpl fld="1" item="8"/>
          <tpl fld="4" item="0"/>
        </tpls>
      </m>
      <n v="24100" in="0">
        <tpls c="8">
          <tpl hier="0" item="3"/>
          <tpl fld="2" item="0"/>
          <tpl hier="3" item="2"/>
          <tpl fld="3" item="6"/>
          <tpl hier="6" item="1"/>
          <tpl hier="7" item="0"/>
          <tpl fld="1" item="1"/>
          <tpl fld="4" item="0"/>
        </tpls>
      </n>
      <n v="1900" in="0">
        <tpls c="8">
          <tpl hier="0" item="3"/>
          <tpl fld="2" item="0"/>
          <tpl hier="3" item="2"/>
          <tpl fld="3" item="0"/>
          <tpl hier="6" item="1"/>
          <tpl hier="7" item="0"/>
          <tpl fld="1" item="4"/>
          <tpl fld="4" item="0"/>
        </tpls>
      </n>
      <n v="12700" in="0">
        <tpls c="8">
          <tpl hier="0" item="3"/>
          <tpl fld="2" item="0"/>
          <tpl hier="3" item="2"/>
          <tpl fld="3" item="14"/>
          <tpl hier="6" item="1"/>
          <tpl hier="7" item="0"/>
          <tpl fld="1" item="0"/>
          <tpl fld="4" item="0"/>
        </tpls>
      </n>
      <n v="16300" in="0">
        <tpls c="8">
          <tpl hier="0" item="3"/>
          <tpl fld="2" item="0"/>
          <tpl hier="3" item="2"/>
          <tpl fld="3" item="11"/>
          <tpl hier="6" item="1"/>
          <tpl hier="7" item="0"/>
          <tpl fld="1" item="5"/>
          <tpl fld="4" item="0"/>
        </tpls>
      </n>
      <n v="11500" in="0">
        <tpls c="8">
          <tpl hier="0" item="3"/>
          <tpl fld="2" item="0"/>
          <tpl hier="3" item="2"/>
          <tpl fld="3" item="9"/>
          <tpl hier="6" item="1"/>
          <tpl hier="7" item="0"/>
          <tpl fld="1" item="8"/>
          <tpl fld="4" item="0"/>
        </tpls>
      </n>
      <m in="0">
        <tpls c="8">
          <tpl hier="0" item="3"/>
          <tpl fld="2" item="0"/>
          <tpl hier="3" item="2"/>
          <tpl fld="3" item="3"/>
          <tpl hier="6" item="1"/>
          <tpl hier="7" item="0"/>
          <tpl fld="1" item="3"/>
          <tpl fld="4" item="0"/>
        </tpls>
      </m>
      <n v="1900" in="0">
        <tpls c="8">
          <tpl hier="0" item="3"/>
          <tpl fld="2" item="1"/>
          <tpl hier="3" item="2"/>
          <tpl fld="3" item="1"/>
          <tpl hier="6" item="1"/>
          <tpl hier="7" item="0"/>
          <tpl fld="1" item="4"/>
          <tpl fld="4" item="0"/>
        </tpls>
      </n>
      <n v="14400" in="0">
        <tpls c="8">
          <tpl hier="0" item="3"/>
          <tpl fld="2" item="1"/>
          <tpl hier="3" item="2"/>
          <tpl fld="3" item="15"/>
          <tpl hier="6" item="1"/>
          <tpl hier="7" item="0"/>
          <tpl fld="1" item="0"/>
          <tpl fld="4" item="0"/>
        </tpls>
      </n>
      <n v="79800" in="0">
        <tpls c="8">
          <tpl hier="0" item="3"/>
          <tpl fld="2" item="1"/>
          <tpl hier="3" item="2"/>
          <tpl fld="3" item="12"/>
          <tpl hier="6" item="1"/>
          <tpl hier="7" item="0"/>
          <tpl fld="1" item="5"/>
          <tpl fld="4" item="0"/>
        </tpls>
      </n>
      <n v="18200" in="0">
        <tpls c="8">
          <tpl hier="0" item="3"/>
          <tpl fld="2" item="1"/>
          <tpl hier="3" item="2"/>
          <tpl fld="3" item="10"/>
          <tpl hier="6" item="1"/>
          <tpl hier="7" item="0"/>
          <tpl fld="1" item="8"/>
          <tpl fld="4" item="0"/>
        </tpls>
      </n>
      <n v="14400" in="0">
        <tpls c="8">
          <tpl hier="0" item="3"/>
          <tpl fld="2" item="1"/>
          <tpl hier="3" item="2"/>
          <tpl fld="3" item="7"/>
          <tpl hier="6" item="1"/>
          <tpl hier="7" item="0"/>
          <tpl fld="1" item="1"/>
          <tpl fld="4" item="0"/>
        </tpls>
      </n>
      <n v="29600" in="0">
        <tpls c="8">
          <tpl hier="0" item="3"/>
          <tpl fld="2" item="1"/>
          <tpl hier="3" item="2"/>
          <tpl fld="3" item="4"/>
          <tpl hier="6" item="1"/>
          <tpl hier="7" item="0"/>
          <tpl fld="1" item="3"/>
          <tpl fld="4" item="0"/>
        </tpls>
      </n>
      <m in="0">
        <tpls c="8">
          <tpl hier="0" item="3"/>
          <tpl fld="2" item="1"/>
          <tpl hier="3" item="2"/>
          <tpl fld="3" item="16"/>
          <tpl hier="6" item="1"/>
          <tpl hier="7" item="0"/>
          <tpl fld="1" item="0"/>
          <tpl fld="4" item="0"/>
        </tpls>
      </m>
      <n v="166500" in="0">
        <tpls c="7">
          <tpl hier="0" item="3"/>
          <tpl fld="2" item="1"/>
          <tpl hier="3" item="2"/>
          <tpl hier="6" item="1"/>
          <tpl hier="7" item="0"/>
          <tpl fld="1" item="5"/>
          <tpl fld="4" item="0"/>
        </tpls>
      </n>
      <n v="1000" in="0">
        <tpls c="8">
          <tpl hier="0" item="3"/>
          <tpl fld="2" item="0"/>
          <tpl hier="3" item="2"/>
          <tpl fld="3" item="5"/>
          <tpl hier="6" item="1"/>
          <tpl hier="7" item="0"/>
          <tpl fld="1" item="2"/>
          <tpl fld="4" item="0"/>
        </tpls>
      </n>
      <n v="500" in="0">
        <tpls c="8">
          <tpl hier="0" item="3"/>
          <tpl fld="2" item="0"/>
          <tpl hier="3" item="2"/>
          <tpl fld="3" item="13"/>
          <tpl hier="6" item="1"/>
          <tpl hier="7" item="0"/>
          <tpl fld="1" item="7"/>
          <tpl fld="4" item="0"/>
        </tpls>
      </n>
      <m in="0">
        <tpls c="8">
          <tpl hier="0" item="3"/>
          <tpl fld="2" item="0"/>
          <tpl hier="3" item="2"/>
          <tpl fld="3" item="8"/>
          <tpl hier="6" item="1"/>
          <tpl hier="7" item="0"/>
          <tpl fld="1" item="10"/>
          <tpl fld="4" item="0"/>
        </tpls>
      </m>
      <n v="13400" in="0">
        <tpls c="8">
          <tpl hier="0" item="3"/>
          <tpl fld="2" item="0"/>
          <tpl hier="3" item="2"/>
          <tpl fld="3" item="6"/>
          <tpl hier="6" item="1"/>
          <tpl hier="7" item="0"/>
          <tpl fld="1" item="2"/>
          <tpl fld="4" item="0"/>
        </tpls>
      </n>
      <m in="0">
        <tpls c="8">
          <tpl hier="0" item="3"/>
          <tpl fld="2" item="0"/>
          <tpl hier="3" item="2"/>
          <tpl fld="3" item="0"/>
          <tpl hier="6" item="1"/>
          <tpl hier="7" item="0"/>
          <tpl fld="1" item="6"/>
          <tpl fld="4" item="0"/>
        </tpls>
      </m>
      <n v="9800" in="0">
        <tpls c="8">
          <tpl hier="0" item="3"/>
          <tpl fld="2" item="0"/>
          <tpl hier="3" item="2"/>
          <tpl fld="3" item="14"/>
          <tpl hier="6" item="1"/>
          <tpl hier="7" item="0"/>
          <tpl fld="1" item="7"/>
          <tpl fld="4" item="0"/>
        </tpls>
      </n>
      <n v="20100" in="0">
        <tpls c="8">
          <tpl hier="0" item="3"/>
          <tpl fld="2" item="0"/>
          <tpl hier="3" item="2"/>
          <tpl fld="3" item="11"/>
          <tpl hier="6" item="1"/>
          <tpl hier="7" item="0"/>
          <tpl fld="1" item="9"/>
          <tpl fld="4" item="0"/>
        </tpls>
      </n>
      <n v="16100" in="0">
        <tpls c="8">
          <tpl hier="0" item="3"/>
          <tpl fld="2" item="0"/>
          <tpl hier="3" item="2"/>
          <tpl fld="3" item="9"/>
          <tpl hier="6" item="1"/>
          <tpl hier="7" item="0"/>
          <tpl fld="1" item="10"/>
          <tpl fld="4" item="0"/>
        </tpls>
      </n>
      <n v="1600" in="0">
        <tpls c="8">
          <tpl hier="0" item="3"/>
          <tpl fld="2" item="1"/>
          <tpl hier="3" item="2"/>
          <tpl fld="3" item="1"/>
          <tpl hier="6" item="1"/>
          <tpl hier="7" item="0"/>
          <tpl fld="1" item="6"/>
          <tpl fld="4" item="0"/>
        </tpls>
      </n>
      <n v="8300" in="0">
        <tpls c="8">
          <tpl hier="0" item="3"/>
          <tpl fld="2" item="1"/>
          <tpl hier="3" item="2"/>
          <tpl fld="3" item="15"/>
          <tpl hier="6" item="1"/>
          <tpl hier="7" item="0"/>
          <tpl fld="1" item="7"/>
          <tpl fld="4" item="0"/>
        </tpls>
      </n>
      <n v="66700" in="0">
        <tpls c="8">
          <tpl hier="0" item="3"/>
          <tpl fld="2" item="1"/>
          <tpl hier="3" item="2"/>
          <tpl fld="3" item="12"/>
          <tpl hier="6" item="1"/>
          <tpl hier="7" item="0"/>
          <tpl fld="1" item="9"/>
          <tpl fld="4" item="0"/>
        </tpls>
      </n>
      <n v="17800" in="0">
        <tpls c="8">
          <tpl hier="0" item="3"/>
          <tpl fld="2" item="1"/>
          <tpl hier="3" item="2"/>
          <tpl fld="3" item="10"/>
          <tpl hier="6" item="1"/>
          <tpl hier="7" item="0"/>
          <tpl fld="1" item="10"/>
          <tpl fld="4" item="0"/>
        </tpls>
      </n>
      <n v="15500" in="0">
        <tpls c="8">
          <tpl hier="0" item="3"/>
          <tpl fld="2" item="1"/>
          <tpl hier="3" item="2"/>
          <tpl fld="3" item="7"/>
          <tpl hier="6" item="1"/>
          <tpl hier="7" item="0"/>
          <tpl fld="1" item="2"/>
          <tpl fld="4" item="0"/>
        </tpls>
      </n>
      <m in="0">
        <tpls c="8">
          <tpl hier="0" item="3"/>
          <tpl fld="2" item="1"/>
          <tpl hier="3" item="2"/>
          <tpl fld="3" item="16"/>
          <tpl hier="6" item="1"/>
          <tpl hier="7" item="0"/>
          <tpl fld="1" item="7"/>
          <tpl fld="4" item="0"/>
        </tpls>
      </m>
      <n v="161200" in="0">
        <tpls c="7">
          <tpl hier="0" item="3"/>
          <tpl fld="2" item="1"/>
          <tpl hier="3" item="2"/>
          <tpl hier="6" item="1"/>
          <tpl hier="7" item="0"/>
          <tpl fld="1" item="9"/>
          <tpl fld="4" item="0"/>
        </tpls>
      </n>
      <n v="600" in="0">
        <tpls c="8">
          <tpl hier="0" item="3"/>
          <tpl fld="2" item="0"/>
          <tpl hier="3" item="2"/>
          <tpl fld="3" item="5"/>
          <tpl hier="6" item="1"/>
          <tpl hier="7" item="0"/>
          <tpl fld="1" item="3"/>
          <tpl fld="4" item="0"/>
        </tpls>
      </n>
      <m in="0">
        <tpls c="8">
          <tpl hier="0" item="3"/>
          <tpl fld="2" item="0"/>
          <tpl hier="3" item="2"/>
          <tpl fld="3" item="20"/>
          <tpl hier="6" item="1"/>
          <tpl hier="7" item="0"/>
          <tpl fld="1" item="4"/>
          <tpl fld="4" item="0"/>
        </tpls>
      </m>
      <n v="500" in="0">
        <tpls c="8">
          <tpl hier="0" item="3"/>
          <tpl fld="2" item="0"/>
          <tpl hier="3" item="2"/>
          <tpl fld="3" item="13"/>
          <tpl hier="6" item="1"/>
          <tpl hier="7" item="0"/>
          <tpl fld="1" item="5"/>
          <tpl fld="4" item="0"/>
        </tpls>
      </n>
      <m in="0">
        <tpls c="8">
          <tpl hier="0" item="3"/>
          <tpl fld="2" item="0"/>
          <tpl hier="3" item="2"/>
          <tpl fld="3" item="8"/>
          <tpl hier="6" item="1"/>
          <tpl hier="7" item="0"/>
          <tpl fld="1" item="1"/>
          <tpl fld="4" item="0"/>
        </tpls>
      </m>
      <n v="18000" in="0">
        <tpls c="8">
          <tpl hier="0" item="3"/>
          <tpl fld="2" item="0"/>
          <tpl hier="3" item="2"/>
          <tpl fld="3" item="6"/>
          <tpl hier="6" item="1"/>
          <tpl hier="7" item="0"/>
          <tpl fld="1" item="3"/>
          <tpl fld="4" item="0"/>
        </tpls>
      </n>
      <m in="0">
        <tpls c="8">
          <tpl hier="0" item="3"/>
          <tpl fld="2" item="0"/>
          <tpl hier="3" item="2"/>
          <tpl fld="3" item="0"/>
          <tpl hier="6" item="1"/>
          <tpl hier="7" item="0"/>
          <tpl fld="1" item="0"/>
          <tpl fld="4" item="0"/>
        </tpls>
      </m>
      <n v="8100" in="0">
        <tpls c="8">
          <tpl hier="0" item="3"/>
          <tpl fld="2" item="0"/>
          <tpl hier="3" item="2"/>
          <tpl fld="3" item="14"/>
          <tpl hier="6" item="1"/>
          <tpl hier="7" item="0"/>
          <tpl fld="1" item="5"/>
          <tpl fld="4" item="0"/>
        </tpls>
      </n>
      <n v="22000" in="0">
        <tpls c="8">
          <tpl hier="0" item="3"/>
          <tpl fld="2" item="0"/>
          <tpl hier="3" item="2"/>
          <tpl fld="3" item="11"/>
          <tpl hier="6" item="1"/>
          <tpl hier="7" item="0"/>
          <tpl fld="1" item="8"/>
          <tpl fld="4" item="0"/>
        </tpls>
      </n>
      <n v="17600" in="0">
        <tpls c="8">
          <tpl hier="0" item="3"/>
          <tpl fld="2" item="0"/>
          <tpl hier="3" item="2"/>
          <tpl fld="3" item="9"/>
          <tpl hier="6" item="1"/>
          <tpl hier="7" item="0"/>
          <tpl fld="1" item="1"/>
          <tpl fld="4" item="0"/>
        </tpls>
      </n>
      <n v="4300" in="0">
        <tpls c="8">
          <tpl hier="0" item="3"/>
          <tpl fld="2" item="1"/>
          <tpl hier="3" item="2"/>
          <tpl fld="3" item="18"/>
          <tpl hier="6" item="1"/>
          <tpl hier="7" item="0"/>
          <tpl fld="1" item="4"/>
          <tpl fld="4" item="0"/>
        </tpls>
      </n>
      <n v="5400" in="0">
        <tpls c="8">
          <tpl hier="0" item="3"/>
          <tpl fld="2" item="1"/>
          <tpl hier="3" item="2"/>
          <tpl fld="3" item="1"/>
          <tpl hier="6" item="1"/>
          <tpl hier="7" item="0"/>
          <tpl fld="1" item="0"/>
          <tpl fld="4" item="0"/>
        </tpls>
      </n>
      <n v="10600" in="0">
        <tpls c="8">
          <tpl hier="0" item="3"/>
          <tpl fld="2" item="1"/>
          <tpl hier="3" item="2"/>
          <tpl fld="3" item="15"/>
          <tpl hier="6" item="1"/>
          <tpl hier="7" item="0"/>
          <tpl fld="1" item="5"/>
          <tpl fld="4" item="0"/>
        </tpls>
      </n>
      <n v="58300" in="0">
        <tpls c="8">
          <tpl hier="0" item="3"/>
          <tpl fld="2" item="1"/>
          <tpl hier="3" item="2"/>
          <tpl fld="3" item="12"/>
          <tpl hier="6" item="1"/>
          <tpl hier="7" item="0"/>
          <tpl fld="1" item="8"/>
          <tpl fld="4" item="0"/>
        </tpls>
      </n>
      <n v="9200" in="0">
        <tpls c="8">
          <tpl hier="0" item="3"/>
          <tpl fld="2" item="1"/>
          <tpl hier="3" item="2"/>
          <tpl fld="3" item="10"/>
          <tpl hier="6" item="1"/>
          <tpl hier="7" item="0"/>
          <tpl fld="1" item="1"/>
          <tpl fld="4" item="0"/>
        </tpls>
      </n>
      <n v="14600" in="0">
        <tpls c="8">
          <tpl hier="0" item="3"/>
          <tpl fld="2" item="1"/>
          <tpl hier="3" item="2"/>
          <tpl fld="3" item="7"/>
          <tpl hier="6" item="1"/>
          <tpl hier="7" item="0"/>
          <tpl fld="1" item="3"/>
          <tpl fld="4" item="0"/>
        </tpls>
      </n>
      <m in="0">
        <tpls c="8">
          <tpl hier="0" item="3"/>
          <tpl fld="2" item="1"/>
          <tpl hier="3" item="2"/>
          <tpl fld="3" item="19"/>
          <tpl hier="6" item="1"/>
          <tpl hier="7" item="0"/>
          <tpl fld="1" item="4"/>
          <tpl fld="4" item="0"/>
        </tpls>
      </m>
      <m in="0">
        <tpls c="8">
          <tpl hier="0" item="3"/>
          <tpl fld="2" item="1"/>
          <tpl hier="3" item="2"/>
          <tpl fld="3" item="16"/>
          <tpl hier="6" item="1"/>
          <tpl hier="7" item="0"/>
          <tpl fld="1" item="5"/>
          <tpl fld="4" item="0"/>
        </tpls>
      </m>
      <n v="154200" in="0">
        <tpls c="7">
          <tpl hier="0" item="3"/>
          <tpl fld="2" item="1"/>
          <tpl hier="3" item="2"/>
          <tpl hier="6" item="1"/>
          <tpl hier="7" item="0"/>
          <tpl fld="1" item="8"/>
          <tpl fld="4" item="0"/>
        </tpls>
      </n>
      <m in="0">
        <tpls c="8">
          <tpl hier="0" item="3"/>
          <tpl fld="2" item="0"/>
          <tpl hier="3" item="2"/>
          <tpl fld="3" item="20"/>
          <tpl hier="6" item="1"/>
          <tpl hier="7" item="0"/>
          <tpl fld="1" item="6"/>
          <tpl fld="4" item="0"/>
        </tpls>
      </m>
      <m in="0">
        <tpls c="8">
          <tpl hier="0" item="3"/>
          <tpl fld="2" item="0"/>
          <tpl hier="3" item="2"/>
          <tpl fld="3" item="13"/>
          <tpl hier="6" item="1"/>
          <tpl hier="7" item="0"/>
          <tpl fld="1" item="9"/>
          <tpl fld="4" item="0"/>
        </tpls>
      </m>
      <m in="0">
        <tpls c="8">
          <tpl hier="0" item="3"/>
          <tpl fld="2" item="0"/>
          <tpl hier="3" item="2"/>
          <tpl fld="3" item="8"/>
          <tpl hier="6" item="1"/>
          <tpl hier="7" item="0"/>
          <tpl fld="1" item="2"/>
          <tpl fld="4" item="0"/>
        </tpls>
      </m>
      <n v="1000" in="0">
        <tpls c="8">
          <tpl hier="0" item="3"/>
          <tpl fld="2" item="0"/>
          <tpl hier="3" item="2"/>
          <tpl fld="3" item="0"/>
          <tpl hier="6" item="1"/>
          <tpl hier="7" item="0"/>
          <tpl fld="1" item="7"/>
          <tpl fld="4" item="0"/>
        </tpls>
      </n>
      <n v="6300" in="0">
        <tpls c="8">
          <tpl hier="0" item="3"/>
          <tpl fld="2" item="0"/>
          <tpl hier="3" item="2"/>
          <tpl fld="3" item="14"/>
          <tpl hier="6" item="1"/>
          <tpl hier="7" item="0"/>
          <tpl fld="1" item="9"/>
          <tpl fld="4" item="0"/>
        </tpls>
      </n>
      <n v="31300" in="0">
        <tpls c="8">
          <tpl hier="0" item="3"/>
          <tpl fld="2" item="0"/>
          <tpl hier="3" item="2"/>
          <tpl fld="3" item="11"/>
          <tpl hier="6" item="1"/>
          <tpl hier="7" item="0"/>
          <tpl fld="1" item="10"/>
          <tpl fld="4" item="0"/>
        </tpls>
      </n>
      <n v="13200" in="0">
        <tpls c="8">
          <tpl hier="0" item="3"/>
          <tpl fld="2" item="0"/>
          <tpl hier="3" item="2"/>
          <tpl fld="3" item="9"/>
          <tpl hier="6" item="1"/>
          <tpl hier="7" item="0"/>
          <tpl fld="1" item="2"/>
          <tpl fld="4" item="0"/>
        </tpls>
      </n>
      <n v="12400" in="0">
        <tpls c="8">
          <tpl hier="0" item="3"/>
          <tpl fld="2" item="1"/>
          <tpl hier="3" item="2"/>
          <tpl fld="3" item="18"/>
          <tpl hier="6" item="1"/>
          <tpl hier="7" item="0"/>
          <tpl fld="1" item="6"/>
          <tpl fld="4" item="0"/>
        </tpls>
      </n>
      <n v="3400" in="0">
        <tpls c="8">
          <tpl hier="0" item="3"/>
          <tpl fld="2" item="1"/>
          <tpl hier="3" item="2"/>
          <tpl fld="3" item="1"/>
          <tpl hier="6" item="1"/>
          <tpl hier="7" item="0"/>
          <tpl fld="1" item="7"/>
          <tpl fld="4" item="0"/>
        </tpls>
      </n>
      <n v="8600" in="0">
        <tpls c="8">
          <tpl hier="0" item="3"/>
          <tpl fld="2" item="1"/>
          <tpl hier="3" item="2"/>
          <tpl fld="3" item="15"/>
          <tpl hier="6" item="1"/>
          <tpl hier="7" item="0"/>
          <tpl fld="1" item="9"/>
          <tpl fld="4" item="0"/>
        </tpls>
      </n>
      <n v="74200" in="0">
        <tpls c="8">
          <tpl hier="0" item="3"/>
          <tpl fld="2" item="1"/>
          <tpl hier="3" item="2"/>
          <tpl fld="3" item="12"/>
          <tpl hier="6" item="1"/>
          <tpl hier="7" item="0"/>
          <tpl fld="1" item="10"/>
          <tpl fld="4" item="0"/>
        </tpls>
      </n>
      <n v="15800" in="0">
        <tpls c="8">
          <tpl hier="0" item="3"/>
          <tpl fld="2" item="1"/>
          <tpl hier="3" item="2"/>
          <tpl fld="3" item="10"/>
          <tpl hier="6" item="1"/>
          <tpl hier="7" item="0"/>
          <tpl fld="1" item="2"/>
          <tpl fld="4" item="0"/>
        </tpls>
      </n>
      <n v="1200" in="0">
        <tpls c="8">
          <tpl hier="0" item="3"/>
          <tpl fld="2" item="1"/>
          <tpl hier="3" item="2"/>
          <tpl fld="3" item="19"/>
          <tpl hier="6" item="1"/>
          <tpl hier="7" item="0"/>
          <tpl fld="1" item="6"/>
          <tpl fld="4" item="0"/>
        </tpls>
      </n>
      <m in="0">
        <tpls c="8">
          <tpl hier="0" item="3"/>
          <tpl fld="2" item="1"/>
          <tpl hier="3" item="2"/>
          <tpl fld="3" item="16"/>
          <tpl hier="6" item="1"/>
          <tpl hier="7" item="0"/>
          <tpl fld="1" item="9"/>
          <tpl fld="4" item="0"/>
        </tpls>
      </m>
      <n v="164900" in="0">
        <tpls c="7">
          <tpl hier="0" item="3"/>
          <tpl fld="2" item="1"/>
          <tpl hier="3" item="2"/>
          <tpl hier="6" item="1"/>
          <tpl hier="7" item="0"/>
          <tpl fld="1" item="10"/>
          <tpl fld="4" item="0"/>
        </tpls>
      </n>
      <m in="0">
        <tpls c="8">
          <tpl hier="0" item="3"/>
          <tpl fld="2" item="0"/>
          <tpl hier="3" item="2"/>
          <tpl fld="3" item="20"/>
          <tpl hier="6" item="1"/>
          <tpl hier="7" item="0"/>
          <tpl fld="1" item="0"/>
          <tpl fld="4" item="0"/>
        </tpls>
      </m>
      <m in="0">
        <tpls c="8">
          <tpl hier="0" item="3"/>
          <tpl fld="2" item="0"/>
          <tpl hier="3" item="2"/>
          <tpl fld="3" item="13"/>
          <tpl hier="6" item="1"/>
          <tpl hier="7" item="0"/>
          <tpl fld="1" item="8"/>
          <tpl fld="4" item="0"/>
        </tpls>
      </m>
      <m in="0">
        <tpls c="8">
          <tpl hier="0" item="3"/>
          <tpl fld="2" item="0"/>
          <tpl hier="3" item="2"/>
          <tpl fld="3" item="8"/>
          <tpl hier="6" item="1"/>
          <tpl hier="7" item="0"/>
          <tpl fld="1" item="3"/>
          <tpl fld="4" item="0"/>
        </tpls>
      </m>
      <m in="0">
        <tpls c="8">
          <tpl hier="0" item="3"/>
          <tpl fld="2" item="0"/>
          <tpl hier="3" item="2"/>
          <tpl fld="3" item="17"/>
          <tpl hier="6" item="1"/>
          <tpl hier="7" item="0"/>
          <tpl fld="1" item="4"/>
          <tpl fld="4" item="0"/>
        </tpls>
      </m>
      <m in="0">
        <tpls c="8">
          <tpl hier="0" item="3"/>
          <tpl fld="2" item="0"/>
          <tpl hier="3" item="2"/>
          <tpl fld="3" item="0"/>
          <tpl hier="6" item="1"/>
          <tpl hier="7" item="0"/>
          <tpl fld="1" item="5"/>
          <tpl fld="4" item="0"/>
        </tpls>
      </m>
      <n v="12100" in="0">
        <tpls c="8">
          <tpl hier="0" item="3"/>
          <tpl fld="2" item="0"/>
          <tpl hier="3" item="2"/>
          <tpl fld="3" item="14"/>
          <tpl hier="6" item="1"/>
          <tpl hier="7" item="0"/>
          <tpl fld="1" item="8"/>
          <tpl fld="4" item="0"/>
        </tpls>
      </n>
      <n v="28500" in="0">
        <tpls c="8">
          <tpl hier="0" item="3"/>
          <tpl fld="2" item="0"/>
          <tpl hier="3" item="2"/>
          <tpl fld="3" item="11"/>
          <tpl hier="6" item="1"/>
          <tpl hier="7" item="0"/>
          <tpl fld="1" item="1"/>
          <tpl fld="4" item="0"/>
        </tpls>
      </n>
      <n v="13400" in="0">
        <tpls c="8">
          <tpl hier="0" item="3"/>
          <tpl fld="2" item="0"/>
          <tpl hier="3" item="2"/>
          <tpl fld="3" item="9"/>
          <tpl hier="6" item="1"/>
          <tpl hier="7" item="0"/>
          <tpl fld="1" item="3"/>
          <tpl fld="4" item="0"/>
        </tpls>
      </n>
      <n v="55500" in="0">
        <tpls c="7">
          <tpl hier="0" item="3"/>
          <tpl fld="2" item="0"/>
          <tpl hier="3" item="2"/>
          <tpl hier="6" item="1"/>
          <tpl hier="7" item="0"/>
          <tpl fld="1" item="4"/>
          <tpl fld="4" item="0"/>
        </tpls>
      </n>
      <n v="10600" in="0">
        <tpls c="8">
          <tpl hier="0" item="3"/>
          <tpl fld="2" item="1"/>
          <tpl hier="3" item="2"/>
          <tpl fld="3" item="18"/>
          <tpl hier="6" item="1"/>
          <tpl hier="7" item="0"/>
          <tpl fld="1" item="0"/>
          <tpl fld="4" item="0"/>
        </tpls>
      </n>
      <n v="7000" in="0">
        <tpls c="8">
          <tpl hier="0" item="3"/>
          <tpl fld="2" item="1"/>
          <tpl hier="3" item="2"/>
          <tpl fld="3" item="1"/>
          <tpl hier="6" item="1"/>
          <tpl hier="7" item="0"/>
          <tpl fld="1" item="5"/>
          <tpl fld="4" item="0"/>
        </tpls>
      </n>
      <n v="12100" in="0">
        <tpls c="8">
          <tpl hier="0" item="3"/>
          <tpl fld="2" item="1"/>
          <tpl hier="3" item="2"/>
          <tpl fld="3" item="15"/>
          <tpl hier="6" item="1"/>
          <tpl hier="7" item="0"/>
          <tpl fld="1" item="8"/>
          <tpl fld="4" item="0"/>
        </tpls>
      </n>
      <n v="61200" in="0">
        <tpls c="8">
          <tpl hier="0" item="3"/>
          <tpl fld="2" item="1"/>
          <tpl hier="3" item="2"/>
          <tpl fld="3" item="12"/>
          <tpl hier="6" item="1"/>
          <tpl hier="7" item="0"/>
          <tpl fld="1" item="1"/>
          <tpl fld="4" item="0"/>
        </tpls>
      </n>
      <n v="17300" in="0">
        <tpls c="8">
          <tpl hier="0" item="3"/>
          <tpl fld="2" item="1"/>
          <tpl hier="3" item="2"/>
          <tpl fld="3" item="10"/>
          <tpl hier="6" item="1"/>
          <tpl hier="7" item="0"/>
          <tpl fld="1" item="3"/>
          <tpl fld="4" item="0"/>
        </tpls>
      </n>
      <m in="0">
        <tpls c="8">
          <tpl hier="0" item="3"/>
          <tpl fld="2" item="1"/>
          <tpl hier="3" item="2"/>
          <tpl fld="3" item="19"/>
          <tpl hier="6" item="1"/>
          <tpl hier="7" item="0"/>
          <tpl fld="1" item="0"/>
          <tpl fld="4" item="0"/>
        </tpls>
      </m>
      <m in="0">
        <tpls c="8">
          <tpl hier="0" item="3"/>
          <tpl fld="2" item="1"/>
          <tpl hier="3" item="2"/>
          <tpl fld="3" item="16"/>
          <tpl hier="6" item="1"/>
          <tpl hier="7" item="0"/>
          <tpl fld="1" item="8"/>
          <tpl fld="4" item="0"/>
        </tpls>
      </m>
      <n v="130000" in="0">
        <tpls c="7">
          <tpl hier="0" item="3"/>
          <tpl fld="2" item="1"/>
          <tpl hier="3" item="2"/>
          <tpl hier="6" item="1"/>
          <tpl hier="7" item="0"/>
          <tpl fld="1" item="1"/>
          <tpl fld="4" item="0"/>
        </tpls>
      </n>
      <m in="0">
        <tpls c="8">
          <tpl hier="0" item="3"/>
          <tpl fld="2" item="0"/>
          <tpl hier="3" item="2"/>
          <tpl fld="3" item="20"/>
          <tpl hier="6" item="1"/>
          <tpl hier="7" item="0"/>
          <tpl fld="1" item="7"/>
          <tpl fld="4" item="0"/>
        </tpls>
      </m>
      <m in="0">
        <tpls c="8">
          <tpl hier="0" item="3"/>
          <tpl fld="2" item="0"/>
          <tpl hier="3" item="2"/>
          <tpl fld="3" item="13"/>
          <tpl hier="6" item="1"/>
          <tpl hier="7" item="0"/>
          <tpl fld="1" item="10"/>
          <tpl fld="4" item="0"/>
        </tpls>
      </m>
      <m in="0">
        <tpls c="8">
          <tpl hier="0" item="3"/>
          <tpl fld="2" item="0"/>
          <tpl hier="3" item="2"/>
          <tpl fld="3" item="17"/>
          <tpl hier="6" item="1"/>
          <tpl hier="7" item="0"/>
          <tpl fld="1" item="6"/>
          <tpl fld="4" item="0"/>
        </tpls>
      </m>
      <n v="1100" in="0">
        <tpls c="8">
          <tpl hier="0" item="3"/>
          <tpl fld="2" item="0"/>
          <tpl hier="3" item="2"/>
          <tpl fld="3" item="0"/>
          <tpl hier="6" item="1"/>
          <tpl hier="7" item="0"/>
          <tpl fld="1" item="9"/>
          <tpl fld="4" item="0"/>
        </tpls>
      </n>
      <n v="8600" in="0">
        <tpls c="8">
          <tpl hier="0" item="3"/>
          <tpl fld="2" item="0"/>
          <tpl hier="3" item="2"/>
          <tpl fld="3" item="14"/>
          <tpl hier="6" item="1"/>
          <tpl hier="7" item="0"/>
          <tpl fld="1" item="10"/>
          <tpl fld="4" item="0"/>
        </tpls>
      </n>
      <n v="31900" in="0">
        <tpls c="8">
          <tpl hier="0" item="3"/>
          <tpl fld="2" item="0"/>
          <tpl hier="3" item="2"/>
          <tpl fld="3" item="11"/>
          <tpl hier="6" item="1"/>
          <tpl hier="7" item="0"/>
          <tpl fld="1" item="2"/>
          <tpl fld="4" item="0"/>
        </tpls>
      </n>
      <n v="105800" in="0">
        <tpls c="7">
          <tpl hier="0" item="3"/>
          <tpl fld="2" item="0"/>
          <tpl hier="3" item="2"/>
          <tpl hier="6" item="1"/>
          <tpl hier="7" item="0"/>
          <tpl fld="1" item="6"/>
          <tpl fld="4" item="0"/>
        </tpls>
      </n>
      <n v="9100" in="0">
        <tpls c="8">
          <tpl hier="0" item="3"/>
          <tpl fld="2" item="1"/>
          <tpl hier="3" item="2"/>
          <tpl fld="3" item="18"/>
          <tpl hier="6" item="1"/>
          <tpl hier="7" item="0"/>
          <tpl fld="1" item="7"/>
          <tpl fld="4" item="0"/>
        </tpls>
      </n>
      <n v="8100" in="0">
        <tpls c="8">
          <tpl hier="0" item="3"/>
          <tpl fld="2" item="1"/>
          <tpl hier="3" item="2"/>
          <tpl fld="3" item="1"/>
          <tpl hier="6" item="1"/>
          <tpl hier="7" item="0"/>
          <tpl fld="1" item="9"/>
          <tpl fld="4" item="0"/>
        </tpls>
      </n>
      <n v="12600" in="0">
        <tpls c="8">
          <tpl hier="0" item="3"/>
          <tpl fld="2" item="1"/>
          <tpl hier="3" item="2"/>
          <tpl fld="3" item="15"/>
          <tpl hier="6" item="1"/>
          <tpl hier="7" item="0"/>
          <tpl fld="1" item="10"/>
          <tpl fld="4" item="0"/>
        </tpls>
      </n>
      <n v="65100" in="0">
        <tpls c="8">
          <tpl hier="0" item="3"/>
          <tpl fld="2" item="1"/>
          <tpl hier="3" item="2"/>
          <tpl fld="3" item="12"/>
          <tpl hier="6" item="1"/>
          <tpl hier="7" item="0"/>
          <tpl fld="1" item="2"/>
          <tpl fld="4" item="0"/>
        </tpls>
      </n>
      <n v="1200" in="0">
        <tpls c="8">
          <tpl hier="0" item="3"/>
          <tpl fld="2" item="1"/>
          <tpl hier="3" item="2"/>
          <tpl fld="3" item="19"/>
          <tpl hier="6" item="1"/>
          <tpl hier="7" item="0"/>
          <tpl fld="1" item="7"/>
          <tpl fld="4" item="0"/>
        </tpls>
      </n>
      <m in="0">
        <tpls c="8">
          <tpl hier="0" item="3"/>
          <tpl fld="2" item="1"/>
          <tpl hier="3" item="2"/>
          <tpl fld="3" item="16"/>
          <tpl hier="6" item="1"/>
          <tpl hier="7" item="0"/>
          <tpl fld="1" item="10"/>
          <tpl fld="4" item="0"/>
        </tpls>
      </m>
      <n v="140400" in="0">
        <tpls c="7">
          <tpl hier="0" item="3"/>
          <tpl fld="2" item="1"/>
          <tpl hier="3" item="2"/>
          <tpl hier="6" item="1"/>
          <tpl hier="7" item="0"/>
          <tpl fld="1" item="2"/>
          <tpl fld="4" item="0"/>
        </tpls>
      </n>
      <m in="0">
        <tpls c="8">
          <tpl hier="0" item="3"/>
          <tpl fld="2" item="0"/>
          <tpl hier="3" item="2"/>
          <tpl fld="3" item="5"/>
          <tpl hier="6" item="1"/>
          <tpl hier="7" item="0"/>
          <tpl fld="1" item="7"/>
          <tpl fld="4" item="0"/>
        </tpls>
      </m>
      <n v="21500" in="0">
        <tpls c="8">
          <tpl hier="0" item="3"/>
          <tpl fld="2" item="0"/>
          <tpl hier="3" item="2"/>
          <tpl fld="3" item="9"/>
          <tpl hier="6" item="1"/>
          <tpl hier="7" item="0"/>
          <tpl fld="1" item="6"/>
          <tpl fld="4" item="0"/>
        </tpls>
      </n>
      <n v="20600" in="0">
        <tpls c="8">
          <tpl hier="0" item="3"/>
          <tpl fld="2" item="1"/>
          <tpl hier="3" item="2"/>
          <tpl fld="3" item="7"/>
          <tpl hier="6" item="1"/>
          <tpl hier="7" item="0"/>
          <tpl fld="1" item="7"/>
          <tpl fld="4" item="0"/>
        </tpls>
      </n>
      <m in="0">
        <tpls c="8">
          <tpl hier="0" item="3"/>
          <tpl fld="2" item="0"/>
          <tpl hier="3" item="2"/>
          <tpl fld="3" item="17"/>
          <tpl hier="6" item="1"/>
          <tpl hier="7" item="0"/>
          <tpl fld="1" item="1"/>
          <tpl fld="4" item="0"/>
        </tpls>
      </m>
      <m in="0">
        <tpls c="8">
          <tpl hier="0" item="3"/>
          <tpl fld="2" item="0"/>
          <tpl hier="3" item="2"/>
          <tpl fld="3" item="3"/>
          <tpl hier="6" item="1"/>
          <tpl hier="7" item="0"/>
          <tpl fld="1" item="8"/>
          <tpl fld="4" item="0"/>
        </tpls>
      </m>
      <n v="19500" in="0">
        <tpls c="8">
          <tpl hier="0" item="3"/>
          <tpl fld="2" item="1"/>
          <tpl hier="3" item="2"/>
          <tpl fld="3" item="10"/>
          <tpl hier="6" item="1"/>
          <tpl hier="7" item="0"/>
          <tpl fld="1" item="0"/>
          <tpl fld="4" item="0"/>
        </tpls>
      </n>
      <n v="1100" in="0">
        <tpls c="8">
          <tpl hier="0" item="3"/>
          <tpl fld="2" item="1"/>
          <tpl hier="3" item="2"/>
          <tpl fld="3" item="19"/>
          <tpl hier="6" item="1"/>
          <tpl hier="7" item="0"/>
          <tpl fld="1" item="3"/>
          <tpl fld="4" item="0"/>
        </tpls>
      </n>
      <n v="20100" in="0">
        <tpls c="8">
          <tpl hier="0" item="3"/>
          <tpl fld="2" item="0"/>
          <tpl hier="3" item="2"/>
          <tpl fld="3" item="2"/>
          <tpl hier="6" item="1"/>
          <tpl hier="7" item="0"/>
          <tpl fld="1" item="4"/>
          <tpl fld="4" item="0"/>
        </tpls>
      </n>
      <m in="0">
        <tpls c="8">
          <tpl hier="0" item="3"/>
          <tpl fld="2" item="0"/>
          <tpl hier="3" item="2"/>
          <tpl fld="3" item="20"/>
          <tpl hier="6" item="1"/>
          <tpl hier="7" item="0"/>
          <tpl fld="1" item="5"/>
          <tpl fld="4" item="0"/>
        </tpls>
      </m>
      <m in="0">
        <tpls c="8">
          <tpl hier="0" item="3"/>
          <tpl fld="2" item="0"/>
          <tpl hier="3" item="2"/>
          <tpl fld="3" item="13"/>
          <tpl hier="6" item="1"/>
          <tpl hier="7" item="0"/>
          <tpl fld="1" item="1"/>
          <tpl fld="4" item="0"/>
        </tpls>
      </m>
      <m in="0">
        <tpls c="8">
          <tpl hier="0" item="3"/>
          <tpl fld="2" item="0"/>
          <tpl hier="3" item="2"/>
          <tpl fld="3" item="17"/>
          <tpl hier="6" item="1"/>
          <tpl hier="7" item="0"/>
          <tpl fld="1" item="0"/>
          <tpl fld="4" item="0"/>
        </tpls>
      </m>
      <m in="0">
        <tpls c="8">
          <tpl hier="0" item="3"/>
          <tpl fld="2" item="0"/>
          <tpl hier="3" item="2"/>
          <tpl fld="3" item="0"/>
          <tpl hier="6" item="1"/>
          <tpl hier="7" item="0"/>
          <tpl fld="1" item="8"/>
          <tpl fld="4" item="0"/>
        </tpls>
      </m>
      <n v="11000" in="0">
        <tpls c="8">
          <tpl hier="0" item="3"/>
          <tpl fld="2" item="0"/>
          <tpl hier="3" item="2"/>
          <tpl fld="3" item="14"/>
          <tpl hier="6" item="1"/>
          <tpl hier="7" item="0"/>
          <tpl fld="1" item="1"/>
          <tpl fld="4" item="0"/>
        </tpls>
      </n>
      <n v="24800" in="0">
        <tpls c="8">
          <tpl hier="0" item="3"/>
          <tpl fld="2" item="0"/>
          <tpl hier="3" item="2"/>
          <tpl fld="3" item="11"/>
          <tpl hier="6" item="1"/>
          <tpl hier="7" item="0"/>
          <tpl fld="1" item="3"/>
          <tpl fld="4" item="0"/>
        </tpls>
      </n>
      <n v="600" in="0">
        <tpls c="8">
          <tpl hier="0" item="3"/>
          <tpl fld="2" item="0"/>
          <tpl hier="3" item="2"/>
          <tpl fld="3" item="3"/>
          <tpl hier="6" item="1"/>
          <tpl hier="7" item="0"/>
          <tpl fld="1" item="4"/>
          <tpl fld="4" item="0"/>
        </tpls>
      </n>
      <n v="107600" in="0">
        <tpls c="7">
          <tpl hier="0" item="3"/>
          <tpl fld="2" item="0"/>
          <tpl hier="3" item="2"/>
          <tpl hier="6" item="1"/>
          <tpl hier="7" item="0"/>
          <tpl fld="1" item="0"/>
          <tpl fld="4" item="0"/>
        </tpls>
      </n>
      <n v="12800" in="0">
        <tpls c="8">
          <tpl hier="0" item="3"/>
          <tpl fld="2" item="1"/>
          <tpl hier="3" item="2"/>
          <tpl fld="3" item="18"/>
          <tpl hier="6" item="1"/>
          <tpl hier="7" item="0"/>
          <tpl fld="1" item="5"/>
          <tpl fld="4" item="0"/>
        </tpls>
      </n>
      <n v="8800" in="0">
        <tpls c="8">
          <tpl hier="0" item="3"/>
          <tpl fld="2" item="1"/>
          <tpl hier="3" item="2"/>
          <tpl fld="3" item="1"/>
          <tpl hier="6" item="1"/>
          <tpl hier="7" item="0"/>
          <tpl fld="1" item="8"/>
          <tpl fld="4" item="0"/>
        </tpls>
      </n>
      <n v="8700" in="0">
        <tpls c="8">
          <tpl hier="0" item="3"/>
          <tpl fld="2" item="1"/>
          <tpl hier="3" item="2"/>
          <tpl fld="3" item="15"/>
          <tpl hier="6" item="1"/>
          <tpl hier="7" item="0"/>
          <tpl fld="1" item="1"/>
          <tpl fld="4" item="0"/>
        </tpls>
      </n>
      <n v="58900" in="0">
        <tpls c="8">
          <tpl hier="0" item="3"/>
          <tpl fld="2" item="1"/>
          <tpl hier="3" item="2"/>
          <tpl fld="3" item="12"/>
          <tpl hier="6" item="1"/>
          <tpl hier="7" item="0"/>
          <tpl fld="1" item="3"/>
          <tpl fld="4" item="0"/>
        </tpls>
      </n>
      <n v="8700" in="0">
        <tpls c="8">
          <tpl hier="0" item="3"/>
          <tpl fld="2" item="1"/>
          <tpl hier="3" item="2"/>
          <tpl fld="3" item="4"/>
          <tpl hier="6" item="1"/>
          <tpl hier="7" item="0"/>
          <tpl fld="1" item="4"/>
          <tpl fld="4" item="0"/>
        </tpls>
      </n>
      <m in="0">
        <tpls c="8">
          <tpl hier="0" item="3"/>
          <tpl fld="2" item="1"/>
          <tpl hier="3" item="2"/>
          <tpl fld="3" item="19"/>
          <tpl hier="6" item="1"/>
          <tpl hier="7" item="0"/>
          <tpl fld="1" item="5"/>
          <tpl fld="4" item="0"/>
        </tpls>
      </m>
      <m in="0">
        <tpls c="8">
          <tpl hier="0" item="3"/>
          <tpl fld="2" item="1"/>
          <tpl hier="3" item="2"/>
          <tpl fld="3" item="16"/>
          <tpl hier="6" item="1"/>
          <tpl hier="7" item="0"/>
          <tpl fld="1" item="1"/>
          <tpl fld="4" item="0"/>
        </tpls>
      </m>
      <n v="140500" in="0">
        <tpls c="7">
          <tpl hier="0" item="3"/>
          <tpl fld="2" item="1"/>
          <tpl hier="3" item="2"/>
          <tpl hier="6" item="1"/>
          <tpl hier="7" item="0"/>
          <tpl fld="1" item="3"/>
          <tpl fld="4" item="0"/>
        </tpls>
      </n>
      <m in="0">
        <tpls c="8">
          <tpl hier="0" item="3"/>
          <tpl fld="2" item="0"/>
          <tpl hier="3" item="2"/>
          <tpl fld="3" item="17"/>
          <tpl hier="6" item="1"/>
          <tpl hier="7" item="0"/>
          <tpl fld="1" item="10"/>
          <tpl fld="4" item="0"/>
        </tpls>
      </m>
      <n v="129300" in="0">
        <tpls c="7">
          <tpl hier="0" item="3"/>
          <tpl fld="2" item="0"/>
          <tpl hier="3" item="2"/>
          <tpl hier="6" item="1"/>
          <tpl hier="7" item="0"/>
          <tpl fld="1" item="10"/>
          <tpl fld="4" item="0"/>
        </tpls>
      </n>
      <n v="27700" in="0">
        <tpls c="8">
          <tpl hier="0" item="3"/>
          <tpl fld="2" item="1"/>
          <tpl hier="3" item="2"/>
          <tpl fld="3" item="4"/>
          <tpl hier="6" item="1"/>
          <tpl hier="7" item="0"/>
          <tpl fld="1" item="9"/>
          <tpl fld="4" item="0"/>
        </tpls>
      </n>
      <m in="0">
        <tpls c="8">
          <tpl hier="0" item="3"/>
          <tpl fld="2" item="0"/>
          <tpl hier="3" item="2"/>
          <tpl fld="3" item="20"/>
          <tpl hier="6" item="1"/>
          <tpl hier="7" item="0"/>
          <tpl fld="1" item="3"/>
          <tpl fld="4" item="0"/>
        </tpls>
      </m>
      <n v="8000" in="0">
        <tpls c="8">
          <tpl hier="0" item="3"/>
          <tpl fld="2" item="0"/>
          <tpl hier="3" item="2"/>
          <tpl fld="3" item="11"/>
          <tpl hier="6" item="1"/>
          <tpl hier="7" item="0"/>
          <tpl fld="1" item="4"/>
          <tpl fld="4" item="0"/>
        </tpls>
      </n>
      <n v="45900" in="0">
        <tpls c="8">
          <tpl hier="0" item="3"/>
          <tpl fld="2" item="1"/>
          <tpl hier="3" item="2"/>
          <tpl fld="3" item="12"/>
          <tpl hier="6" item="1"/>
          <tpl hier="7" item="0"/>
          <tpl fld="1" item="4"/>
          <tpl fld="4" item="0"/>
        </tpls>
      </n>
      <n v="26100" in="0">
        <tpls c="8">
          <tpl hier="0" item="3"/>
          <tpl fld="2" item="1"/>
          <tpl hier="3" item="2"/>
          <tpl fld="3" item="4"/>
          <tpl hier="6" item="1"/>
          <tpl hier="7" item="0"/>
          <tpl fld="1" item="8"/>
          <tpl fld="4" item="0"/>
        </tpls>
      </n>
      <n v="41000" in="0">
        <tpls c="8">
          <tpl hier="0" item="3"/>
          <tpl fld="2" item="0"/>
          <tpl hier="3" item="2"/>
          <tpl fld="3" item="2"/>
          <tpl hier="6" item="1"/>
          <tpl hier="7" item="0"/>
          <tpl fld="1" item="6"/>
          <tpl fld="4" item="0"/>
        </tpls>
      </n>
      <m in="0">
        <tpls c="8">
          <tpl hier="0" item="3"/>
          <tpl fld="2" item="0"/>
          <tpl hier="3" item="2"/>
          <tpl fld="3" item="20"/>
          <tpl hier="6" item="1"/>
          <tpl hier="7" item="0"/>
          <tpl fld="1" item="9"/>
          <tpl fld="4" item="0"/>
        </tpls>
      </m>
      <n v="1500" in="0">
        <tpls c="8">
          <tpl hier="0" item="3"/>
          <tpl fld="2" item="0"/>
          <tpl hier="3" item="2"/>
          <tpl fld="3" item="13"/>
          <tpl hier="6" item="1"/>
          <tpl hier="7" item="0"/>
          <tpl fld="1" item="2"/>
          <tpl fld="4" item="0"/>
        </tpls>
      </n>
      <m in="0">
        <tpls c="8">
          <tpl hier="0" item="3"/>
          <tpl fld="2" item="0"/>
          <tpl hier="3" item="2"/>
          <tpl fld="3" item="17"/>
          <tpl hier="6" item="1"/>
          <tpl hier="7" item="0"/>
          <tpl fld="1" item="7"/>
          <tpl fld="4" item="0"/>
        </tpls>
      </m>
      <m in="0">
        <tpls c="8">
          <tpl hier="0" item="3"/>
          <tpl fld="2" item="0"/>
          <tpl hier="3" item="2"/>
          <tpl fld="3" item="0"/>
          <tpl hier="6" item="1"/>
          <tpl hier="7" item="0"/>
          <tpl fld="1" item="10"/>
          <tpl fld="4" item="0"/>
        </tpls>
      </m>
      <n v="10000" in="0">
        <tpls c="8">
          <tpl hier="0" item="3"/>
          <tpl fld="2" item="0"/>
          <tpl hier="3" item="2"/>
          <tpl fld="3" item="14"/>
          <tpl hier="6" item="1"/>
          <tpl hier="7" item="0"/>
          <tpl fld="1" item="2"/>
          <tpl fld="4" item="0"/>
        </tpls>
      </n>
      <m in="0">
        <tpls c="8">
          <tpl hier="0" item="3"/>
          <tpl fld="2" item="0"/>
          <tpl hier="3" item="2"/>
          <tpl fld="3" item="3"/>
          <tpl hier="6" item="1"/>
          <tpl hier="7" item="0"/>
          <tpl fld="1" item="6"/>
          <tpl fld="4" item="0"/>
        </tpls>
      </m>
      <n v="103300" in="0">
        <tpls c="7">
          <tpl hier="0" item="3"/>
          <tpl fld="2" item="0"/>
          <tpl hier="3" item="2"/>
          <tpl hier="6" item="1"/>
          <tpl hier="7" item="0"/>
          <tpl fld="1" item="7"/>
          <tpl fld="4" item="0"/>
        </tpls>
      </n>
      <n v="13700" in="0">
        <tpls c="8">
          <tpl hier="0" item="3"/>
          <tpl fld="2" item="1"/>
          <tpl hier="3" item="2"/>
          <tpl fld="3" item="18"/>
          <tpl hier="6" item="1"/>
          <tpl hier="7" item="0"/>
          <tpl fld="1" item="9"/>
          <tpl fld="4" item="0"/>
        </tpls>
      </n>
      <n v="1800" in="0">
        <tpls c="8">
          <tpl hier="0" item="3"/>
          <tpl fld="2" item="1"/>
          <tpl hier="3" item="2"/>
          <tpl fld="3" item="1"/>
          <tpl hier="6" item="1"/>
          <tpl hier="7" item="0"/>
          <tpl fld="1" item="10"/>
          <tpl fld="4" item="0"/>
        </tpls>
      </n>
      <n v="11500" in="0">
        <tpls c="8">
          <tpl hier="0" item="3"/>
          <tpl fld="2" item="1"/>
          <tpl hier="3" item="2"/>
          <tpl fld="3" item="15"/>
          <tpl hier="6" item="1"/>
          <tpl hier="7" item="0"/>
          <tpl fld="1" item="2"/>
          <tpl fld="4" item="0"/>
        </tpls>
      </n>
      <n v="16600" in="0">
        <tpls c="8">
          <tpl hier="0" item="3"/>
          <tpl fld="2" item="1"/>
          <tpl hier="3" item="2"/>
          <tpl fld="3" item="4"/>
          <tpl hier="6" item="1"/>
          <tpl hier="7" item="0"/>
          <tpl fld="1" item="6"/>
          <tpl fld="4" item="0"/>
        </tpls>
      </n>
      <n v="1200" in="0">
        <tpls c="8">
          <tpl hier="0" item="3"/>
          <tpl fld="2" item="1"/>
          <tpl hier="3" item="2"/>
          <tpl fld="3" item="19"/>
          <tpl hier="6" item="1"/>
          <tpl hier="7" item="0"/>
          <tpl fld="1" item="9"/>
          <tpl fld="4" item="0"/>
        </tpls>
      </n>
      <m in="0">
        <tpls c="8">
          <tpl hier="0" item="3"/>
          <tpl fld="2" item="1"/>
          <tpl hier="3" item="2"/>
          <tpl fld="3" item="16"/>
          <tpl hier="6" item="1"/>
          <tpl hier="7" item="0"/>
          <tpl fld="1" item="2"/>
          <tpl fld="4" item="0"/>
        </tpls>
      </m>
      <n v="12100" in="0">
        <tpls c="8">
          <tpl hier="0" item="3"/>
          <tpl fld="2" item="0"/>
          <tpl hier="3" item="2"/>
          <tpl fld="3" item="6"/>
          <tpl hier="6" item="1"/>
          <tpl hier="7" item="0"/>
          <tpl fld="1" item="7"/>
          <tpl fld="4" item="0"/>
        </tpls>
      </n>
      <n v="51800" in="0">
        <tpls c="8">
          <tpl hier="0" item="3"/>
          <tpl fld="2" item="0"/>
          <tpl hier="3" item="2"/>
          <tpl fld="3" item="2"/>
          <tpl hier="6" item="1"/>
          <tpl hier="7" item="0"/>
          <tpl fld="1" item="8"/>
          <tpl fld="4" item="0"/>
        </tpls>
      </n>
      <n v="5100" in="0">
        <tpls c="8">
          <tpl hier="0" item="3"/>
          <tpl fld="2" item="1"/>
          <tpl hier="3" item="2"/>
          <tpl fld="3" item="18"/>
          <tpl hier="6" item="1"/>
          <tpl hier="7" item="0"/>
          <tpl fld="1" item="3"/>
          <tpl fld="4" item="0"/>
        </tpls>
      </n>
      <m in="0">
        <tpls c="8">
          <tpl hier="0" item="3"/>
          <tpl fld="2" item="0"/>
          <tpl hier="3" item="2"/>
          <tpl fld="3" item="5"/>
          <tpl hier="6" item="1"/>
          <tpl hier="7" item="0"/>
          <tpl fld="1" item="4"/>
          <tpl fld="4" item="0"/>
        </tpls>
      </m>
      <n v="43700" in="0">
        <tpls c="8">
          <tpl hier="0" item="3"/>
          <tpl fld="2" item="0"/>
          <tpl hier="3" item="2"/>
          <tpl fld="3" item="2"/>
          <tpl hier="6" item="1"/>
          <tpl hier="7" item="0"/>
          <tpl fld="1" item="0"/>
          <tpl fld="4" item="0"/>
        </tpls>
      </n>
      <m in="0">
        <tpls c="8">
          <tpl hier="0" item="3"/>
          <tpl fld="2" item="0"/>
          <tpl hier="3" item="2"/>
          <tpl fld="3" item="20"/>
          <tpl hier="6" item="1"/>
          <tpl hier="7" item="0"/>
          <tpl fld="1" item="8"/>
          <tpl fld="4" item="0"/>
        </tpls>
      </m>
      <n v="1900" in="0">
        <tpls c="8">
          <tpl hier="0" item="3"/>
          <tpl fld="2" item="0"/>
          <tpl hier="3" item="2"/>
          <tpl fld="3" item="13"/>
          <tpl hier="6" item="1"/>
          <tpl hier="7" item="0"/>
          <tpl fld="1" item="3"/>
          <tpl fld="4" item="0"/>
        </tpls>
      </n>
      <n v="8300" in="0">
        <tpls c="8">
          <tpl hier="0" item="3"/>
          <tpl fld="2" item="0"/>
          <tpl hier="3" item="2"/>
          <tpl fld="3" item="6"/>
          <tpl hier="6" item="1"/>
          <tpl hier="7" item="0"/>
          <tpl fld="1" item="4"/>
          <tpl fld="4" item="0"/>
        </tpls>
      </n>
      <m in="0">
        <tpls c="8">
          <tpl hier="0" item="3"/>
          <tpl fld="2" item="0"/>
          <tpl hier="3" item="2"/>
          <tpl fld="3" item="17"/>
          <tpl hier="6" item="1"/>
          <tpl hier="7" item="0"/>
          <tpl fld="1" item="5"/>
          <tpl fld="4" item="0"/>
        </tpls>
      </m>
      <m in="0">
        <tpls c="8">
          <tpl hier="0" item="3"/>
          <tpl fld="2" item="0"/>
          <tpl hier="3" item="2"/>
          <tpl fld="3" item="0"/>
          <tpl hier="6" item="1"/>
          <tpl hier="7" item="0"/>
          <tpl fld="1" item="1"/>
          <tpl fld="4" item="0"/>
        </tpls>
      </m>
      <n v="11100" in="0">
        <tpls c="8">
          <tpl hier="0" item="3"/>
          <tpl fld="2" item="0"/>
          <tpl hier="3" item="2"/>
          <tpl fld="3" item="14"/>
          <tpl hier="6" item="1"/>
          <tpl hier="7" item="0"/>
          <tpl fld="1" item="3"/>
          <tpl fld="4" item="0"/>
        </tpls>
      </n>
      <m in="0">
        <tpls c="8">
          <tpl hier="0" item="3"/>
          <tpl fld="2" item="0"/>
          <tpl hier="3" item="2"/>
          <tpl fld="3" item="3"/>
          <tpl hier="6" item="1"/>
          <tpl hier="7" item="0"/>
          <tpl fld="1" item="0"/>
          <tpl fld="4" item="0"/>
        </tpls>
      </m>
      <n v="113400" in="0">
        <tpls c="7">
          <tpl hier="0" item="3"/>
          <tpl fld="2" item="0"/>
          <tpl hier="3" item="2"/>
          <tpl hier="6" item="1"/>
          <tpl hier="7" item="0"/>
          <tpl fld="1" item="5"/>
          <tpl fld="4" item="0"/>
        </tpls>
      </n>
      <n v="13600" in="0">
        <tpls c="8">
          <tpl hier="0" item="3"/>
          <tpl fld="2" item="1"/>
          <tpl hier="3" item="2"/>
          <tpl fld="3" item="18"/>
          <tpl hier="6" item="1"/>
          <tpl hier="7" item="0"/>
          <tpl fld="1" item="8"/>
          <tpl fld="4" item="0"/>
        </tpls>
      </n>
      <n v="2500" in="0">
        <tpls c="8">
          <tpl hier="0" item="3"/>
          <tpl fld="2" item="1"/>
          <tpl hier="3" item="2"/>
          <tpl fld="3" item="1"/>
          <tpl hier="6" item="1"/>
          <tpl hier="7" item="0"/>
          <tpl fld="1" item="1"/>
          <tpl fld="4" item="0"/>
        </tpls>
      </n>
      <n v="8800" in="0">
        <tpls c="8">
          <tpl hier="0" item="3"/>
          <tpl fld="2" item="1"/>
          <tpl hier="3" item="2"/>
          <tpl fld="3" item="15"/>
          <tpl hier="6" item="1"/>
          <tpl hier="7" item="0"/>
          <tpl fld="1" item="3"/>
          <tpl fld="4" item="0"/>
        </tpls>
      </n>
      <n v="11700" in="0">
        <tpls c="8">
          <tpl hier="0" item="3"/>
          <tpl fld="2" item="1"/>
          <tpl hier="3" item="2"/>
          <tpl fld="3" item="7"/>
          <tpl hier="6" item="1"/>
          <tpl hier="7" item="0"/>
          <tpl fld="1" item="4"/>
          <tpl fld="4" item="0"/>
        </tpls>
      </n>
      <n v="22200" in="0">
        <tpls c="8">
          <tpl hier="0" item="3"/>
          <tpl fld="2" item="1"/>
          <tpl hier="3" item="2"/>
          <tpl fld="3" item="4"/>
          <tpl hier="6" item="1"/>
          <tpl hier="7" item="0"/>
          <tpl fld="1" item="0"/>
          <tpl fld="4" item="0"/>
        </tpls>
      </n>
      <m in="0">
        <tpls c="8">
          <tpl hier="0" item="3"/>
          <tpl fld="2" item="1"/>
          <tpl hier="3" item="2"/>
          <tpl fld="3" item="19"/>
          <tpl hier="6" item="1"/>
          <tpl hier="7" item="0"/>
          <tpl fld="1" item="8"/>
          <tpl fld="4" item="0"/>
        </tpls>
      </m>
      <m in="0">
        <tpls c="8">
          <tpl hier="0" item="3"/>
          <tpl fld="2" item="1"/>
          <tpl hier="3" item="2"/>
          <tpl fld="3" item="16"/>
          <tpl hier="6" item="1"/>
          <tpl hier="7" item="0"/>
          <tpl fld="1" item="3"/>
          <tpl fld="4" item="0"/>
        </tpls>
      </m>
      <n v="54100" in="0">
        <tpls c="8">
          <tpl hier="0" item="3"/>
          <tpl fld="2" item="0"/>
          <tpl hier="3" item="2"/>
          <tpl fld="3" item="2"/>
          <tpl hier="6" item="1"/>
          <tpl hier="7" item="0"/>
          <tpl fld="1" item="9"/>
          <tpl fld="4" item="0"/>
        </tpls>
      </n>
      <n v="6600" in="0">
        <tpls c="8">
          <tpl hier="0" item="3"/>
          <tpl fld="2" item="1"/>
          <tpl hier="3" item="2"/>
          <tpl fld="3" item="18"/>
          <tpl hier="6" item="1"/>
          <tpl hier="7" item="0"/>
          <tpl fld="1" item="2"/>
          <tpl fld="4" item="0"/>
        </tpls>
      </n>
      <n v="500" in="0">
        <tpls c="8">
          <tpl hier="0" item="3"/>
          <tpl fld="2" item="1"/>
          <tpl hier="3" item="2"/>
          <tpl fld="3" item="19"/>
          <tpl hier="6" item="1"/>
          <tpl hier="7" item="0"/>
          <tpl fld="1" item="2"/>
          <tpl fld="4" item="0"/>
        </tpls>
      </n>
      <m in="0">
        <tpls c="8">
          <tpl hier="0" item="3"/>
          <tpl fld="2" item="0"/>
          <tpl hier="3" item="2"/>
          <tpl fld="3" item="5"/>
          <tpl hier="6" item="1"/>
          <tpl hier="7" item="0"/>
          <tpl fld="1" item="5"/>
          <tpl fld="4" item="0"/>
        </tpls>
      </m>
      <n v="13700" in="0">
        <tpls c="8">
          <tpl hier="0" item="3"/>
          <tpl fld="2" item="0"/>
          <tpl hier="3" item="2"/>
          <tpl fld="3" item="6"/>
          <tpl hier="6" item="1"/>
          <tpl hier="7" item="0"/>
          <tpl fld="1" item="5"/>
          <tpl fld="4" item="0"/>
        </tpls>
      </n>
      <n v="21400" in="0">
        <tpls c="8">
          <tpl hier="0" item="3"/>
          <tpl fld="2" item="0"/>
          <tpl hier="3" item="2"/>
          <tpl fld="3" item="9"/>
          <tpl hier="6" item="1"/>
          <tpl hier="7" item="0"/>
          <tpl fld="1" item="0"/>
          <tpl fld="4" item="0"/>
        </tpls>
      </n>
      <n v="20400" in="0">
        <tpls c="8">
          <tpl hier="0" item="3"/>
          <tpl fld="2" item="1"/>
          <tpl hier="3" item="2"/>
          <tpl fld="3" item="7"/>
          <tpl hier="6" item="1"/>
          <tpl hier="7" item="0"/>
          <tpl fld="1" item="5"/>
          <tpl fld="4" item="0"/>
        </tpls>
      </n>
      <m in="0">
        <tpls c="8">
          <tpl hier="0" item="3"/>
          <tpl fld="2" item="0"/>
          <tpl hier="3" item="2"/>
          <tpl fld="3" item="5"/>
          <tpl hier="6" item="1"/>
          <tpl hier="7" item="0"/>
          <tpl fld="1" item="6"/>
          <tpl fld="4" item="0"/>
        </tpls>
      </m>
      <n v="45200" in="0">
        <tpls c="8">
          <tpl hier="0" item="3"/>
          <tpl fld="2" item="0"/>
          <tpl hier="3" item="2"/>
          <tpl fld="3" item="2"/>
          <tpl hier="6" item="1"/>
          <tpl hier="7" item="0"/>
          <tpl fld="1" item="7"/>
          <tpl fld="4" item="0"/>
        </tpls>
      </n>
      <m in="0">
        <tpls c="8">
          <tpl hier="0" item="3"/>
          <tpl fld="2" item="0"/>
          <tpl hier="3" item="2"/>
          <tpl fld="3" item="20"/>
          <tpl hier="6" item="1"/>
          <tpl hier="7" item="0"/>
          <tpl fld="1" item="10"/>
          <tpl fld="4" item="0"/>
        </tpls>
      </m>
      <n v="13700" in="0">
        <tpls c="8">
          <tpl hier="0" item="3"/>
          <tpl fld="2" item="0"/>
          <tpl hier="3" item="2"/>
          <tpl fld="3" item="6"/>
          <tpl hier="6" item="1"/>
          <tpl hier="7" item="0"/>
          <tpl fld="1" item="6"/>
          <tpl fld="4" item="0"/>
        </tpls>
      </n>
      <m in="0">
        <tpls c="8">
          <tpl hier="0" item="3"/>
          <tpl fld="2" item="0"/>
          <tpl hier="3" item="2"/>
          <tpl fld="3" item="17"/>
          <tpl hier="6" item="1"/>
          <tpl hier="7" item="0"/>
          <tpl fld="1" item="9"/>
          <tpl fld="4" item="0"/>
        </tpls>
      </m>
      <m in="0">
        <tpls c="8">
          <tpl hier="0" item="3"/>
          <tpl fld="2" item="0"/>
          <tpl hier="3" item="2"/>
          <tpl fld="3" item="0"/>
          <tpl hier="6" item="1"/>
          <tpl hier="7" item="0"/>
          <tpl fld="1" item="2"/>
          <tpl fld="4" item="0"/>
        </tpls>
      </m>
      <m in="0">
        <tpls c="8">
          <tpl hier="0" item="3"/>
          <tpl fld="2" item="0"/>
          <tpl hier="3" item="2"/>
          <tpl fld="3" item="3"/>
          <tpl hier="6" item="1"/>
          <tpl hier="7" item="0"/>
          <tpl fld="1" item="7"/>
          <tpl fld="4" item="0"/>
        </tpls>
      </m>
      <n v="113200" in="0">
        <tpls c="7">
          <tpl hier="0" item="3"/>
          <tpl fld="2" item="0"/>
          <tpl hier="3" item="2"/>
          <tpl hier="6" item="1"/>
          <tpl hier="7" item="0"/>
          <tpl fld="1" item="9"/>
          <tpl fld="4" item="0"/>
        </tpls>
      </n>
      <n v="11500" in="0">
        <tpls c="8">
          <tpl hier="0" item="3"/>
          <tpl fld="2" item="1"/>
          <tpl hier="3" item="2"/>
          <tpl fld="3" item="18"/>
          <tpl hier="6" item="1"/>
          <tpl hier="7" item="0"/>
          <tpl fld="1" item="10"/>
          <tpl fld="4" item="0"/>
        </tpls>
      </n>
      <n v="3900" in="0">
        <tpls c="8">
          <tpl hier="0" item="3"/>
          <tpl fld="2" item="1"/>
          <tpl hier="3" item="2"/>
          <tpl fld="3" item="1"/>
          <tpl hier="6" item="1"/>
          <tpl hier="7" item="0"/>
          <tpl fld="1" item="2"/>
          <tpl fld="4" item="0"/>
        </tpls>
      </n>
      <n v="20700" in="0">
        <tpls c="8">
          <tpl hier="0" item="3"/>
          <tpl fld="2" item="1"/>
          <tpl hier="3" item="2"/>
          <tpl fld="3" item="7"/>
          <tpl hier="6" item="1"/>
          <tpl hier="7" item="0"/>
          <tpl fld="1" item="6"/>
          <tpl fld="4" item="0"/>
        </tpls>
      </n>
      <n v="27000" in="0">
        <tpls c="8">
          <tpl hier="0" item="3"/>
          <tpl fld="2" item="1"/>
          <tpl hier="3" item="2"/>
          <tpl fld="3" item="4"/>
          <tpl hier="6" item="1"/>
          <tpl hier="7" item="0"/>
          <tpl fld="1" item="7"/>
          <tpl fld="4" item="0"/>
        </tpls>
      </n>
      <m in="0">
        <tpls c="8">
          <tpl hier="0" item="3"/>
          <tpl fld="2" item="1"/>
          <tpl hier="3" item="2"/>
          <tpl fld="3" item="19"/>
          <tpl hier="6" item="1"/>
          <tpl hier="7" item="0"/>
          <tpl fld="1" item="10"/>
          <tpl fld="4" item="0"/>
        </tpls>
      </m>
      <m in="0">
        <tpls c="8">
          <tpl hier="0" item="3"/>
          <tpl fld="2" item="0"/>
          <tpl hier="3" item="2"/>
          <tpl fld="3" item="8"/>
          <tpl hier="6" item="1"/>
          <tpl hier="7" item="0"/>
          <tpl fld="1" item="6"/>
          <tpl fld="4" item="0"/>
        </tpls>
      </m>
      <m in="0">
        <tpls c="8">
          <tpl hier="0" item="3"/>
          <tpl fld="2" item="0"/>
          <tpl hier="3" item="2"/>
          <tpl fld="3" item="3"/>
          <tpl hier="6" item="1"/>
          <tpl hier="7" item="0"/>
          <tpl fld="1" item="9"/>
          <tpl fld="4" item="0"/>
        </tpls>
      </m>
      <n v="18600" in="0">
        <tpls c="8">
          <tpl hier="0" item="3"/>
          <tpl fld="2" item="1"/>
          <tpl hier="3" item="2"/>
          <tpl fld="3" item="10"/>
          <tpl hier="6" item="1"/>
          <tpl hier="7" item="0"/>
          <tpl fld="1" item="6"/>
          <tpl fld="4" item="0"/>
        </tpls>
      </n>
      <m in="0">
        <tpls c="8">
          <tpl hier="0" item="3"/>
          <tpl fld="2" item="0"/>
          <tpl hier="3" item="2"/>
          <tpl fld="3" item="8"/>
          <tpl hier="6" item="1"/>
          <tpl hier="7" item="0"/>
          <tpl fld="1" item="5"/>
          <tpl fld="4" item="0"/>
        </tpls>
      </m>
      <n v="13000" in="0">
        <tpls c="8">
          <tpl hier="0" item="3"/>
          <tpl fld="2" item="0"/>
          <tpl hier="3" item="2"/>
          <tpl fld="3" item="9"/>
          <tpl hier="6" item="1"/>
          <tpl hier="7" item="0"/>
          <tpl fld="1" item="9"/>
          <tpl fld="4" item="0"/>
        </tpls>
      </n>
      <n v="19100" in="0">
        <tpls c="8">
          <tpl hier="0" item="3"/>
          <tpl fld="2" item="1"/>
          <tpl hier="3" item="2"/>
          <tpl fld="3" item="10"/>
          <tpl hier="6" item="1"/>
          <tpl hier="7" item="0"/>
          <tpl fld="1" item="7"/>
          <tpl fld="4" item="0"/>
        </tpls>
      </n>
      <m in="0">
        <tpls c="8">
          <tpl hier="0" item="3"/>
          <tpl fld="2" item="0"/>
          <tpl hier="3" item="2"/>
          <tpl fld="3" item="8"/>
          <tpl hier="6" item="1"/>
          <tpl hier="7" item="0"/>
          <tpl fld="1" item="9"/>
          <tpl fld="4" item="0"/>
        </tpls>
      </m>
      <n v="16400" in="0">
        <tpls c="8">
          <tpl hier="0" item="3"/>
          <tpl fld="2" item="1"/>
          <tpl hier="3" item="2"/>
          <tpl fld="3" item="10"/>
          <tpl hier="6" item="1"/>
          <tpl hier="7" item="0"/>
          <tpl fld="1" item="5"/>
          <tpl fld="4" item="0"/>
        </tpls>
      </n>
      <n v="18600" in="0">
        <tpls c="8">
          <tpl hier="0" item="3"/>
          <tpl fld="2" item="0"/>
          <tpl hier="3" item="2"/>
          <tpl fld="3" item="6"/>
          <tpl hier="6" item="1"/>
          <tpl hier="7" item="0"/>
          <tpl fld="1" item="9"/>
          <tpl fld="4" item="0"/>
        </tpls>
      </n>
      <m in="0">
        <tpls c="8">
          <tpl hier="0" item="3"/>
          <tpl fld="2" item="0"/>
          <tpl hier="3" item="2"/>
          <tpl fld="3" item="3"/>
          <tpl hier="6" item="1"/>
          <tpl hier="7" item="0"/>
          <tpl fld="1" item="1"/>
          <tpl fld="4" item="0"/>
        </tpls>
      </m>
      <n v="19600" in="0">
        <tpls c="8">
          <tpl hier="0" item="3"/>
          <tpl fld="2" item="1"/>
          <tpl hier="3" item="2"/>
          <tpl fld="3" item="10"/>
          <tpl hier="6" item="1"/>
          <tpl hier="7" item="0"/>
          <tpl fld="1" item="9"/>
          <tpl fld="4" item="0"/>
        </tpls>
      </n>
      <m in="0">
        <tpls c="8">
          <tpl hier="0" item="3"/>
          <tpl fld="2" item="0"/>
          <tpl hier="3" item="2"/>
          <tpl fld="3" item="3"/>
          <tpl hier="6" item="1"/>
          <tpl hier="7" item="0"/>
          <tpl fld="1" item="2"/>
          <tpl fld="4" item="0"/>
        </tpls>
      </m>
      <n v="13600" in="0">
        <tpls c="8">
          <tpl hier="0" item="3"/>
          <tpl fld="2" item="0"/>
          <tpl hier="3" item="2"/>
          <tpl fld="3" item="6"/>
          <tpl hier="6" item="1"/>
          <tpl hier="7" item="0"/>
          <tpl fld="1" item="8"/>
          <tpl fld="4" item="0"/>
        </tpls>
      </n>
      <n v="15600" in="0">
        <tpls c="8">
          <tpl hier="0" item="3"/>
          <tpl fld="2" item="1"/>
          <tpl hier="3" item="2"/>
          <tpl fld="3" item="7"/>
          <tpl hier="6" item="1"/>
          <tpl hier="7" item="0"/>
          <tpl fld="1" item="9"/>
          <tpl fld="4" item="0"/>
        </tpls>
      </n>
      <n v="7300" in="0">
        <tpls c="8">
          <tpl hier="0" item="3"/>
          <tpl fld="2" item="1"/>
          <tpl hier="3" item="2"/>
          <tpl fld="3" item="15"/>
          <tpl hier="6" item="1"/>
          <tpl hier="7" item="0"/>
          <tpl fld="1" item="6"/>
          <tpl fld="4" item="0"/>
        </tpls>
      </n>
      <n v="13500" in="0">
        <tpls c="8">
          <tpl hier="0" item="3"/>
          <tpl fld="2" item="0"/>
          <tpl hier="3" item="2"/>
          <tpl fld="3" item="6"/>
          <tpl hier="6" item="1"/>
          <tpl hier="7" item="0"/>
          <tpl fld="1" item="10"/>
          <tpl fld="4" item="0"/>
        </tpls>
      </n>
      <n v="129300" in="0">
        <tpls c="7">
          <tpl hier="0" item="3"/>
          <tpl fld="2" item="0"/>
          <tpl hier="3" item="2"/>
          <tpl hier="6" item="1"/>
          <tpl hier="7" item="0"/>
          <tpl fld="1" item="2"/>
          <tpl fld="4" item="0"/>
        </tpls>
      </n>
      <n v="17100" in="0">
        <tpls c="8">
          <tpl hier="0" item="3"/>
          <tpl fld="2" item="1"/>
          <tpl hier="3" item="2"/>
          <tpl fld="3" item="7"/>
          <tpl hier="6" item="1"/>
          <tpl hier="7" item="0"/>
          <tpl fld="1" item="8"/>
          <tpl fld="4" item="0"/>
        </tpls>
      </n>
      <m in="0">
        <tpls c="8">
          <tpl hier="0" item="3"/>
          <tpl fld="2" item="0"/>
          <tpl hier="3" item="2"/>
          <tpl fld="3" item="17"/>
          <tpl hier="6" item="1"/>
          <tpl hier="7" item="0"/>
          <tpl fld="1" item="2"/>
          <tpl fld="4" item="0"/>
        </tpls>
      </m>
      <n v="121400" in="0">
        <tpls c="7">
          <tpl hier="0" item="3"/>
          <tpl fld="2" item="0"/>
          <tpl hier="3" item="2"/>
          <tpl hier="6" item="1"/>
          <tpl hier="7" item="0"/>
          <tpl fld="1" item="3"/>
          <tpl fld="4" item="0"/>
        </tpls>
      </n>
      <n v="21500" in="0">
        <tpls c="8">
          <tpl hier="0" item="3"/>
          <tpl fld="2" item="1"/>
          <tpl hier="3" item="2"/>
          <tpl fld="3" item="7"/>
          <tpl hier="6" item="1"/>
          <tpl hier="7" item="0"/>
          <tpl fld="1" item="10"/>
          <tpl fld="4" item="0"/>
        </tpls>
      </n>
      <m in="0">
        <tpls c="8">
          <tpl hier="0" item="3"/>
          <tpl fld="2" item="0"/>
          <tpl hier="3" item="2"/>
          <tpl fld="3" item="5"/>
          <tpl hier="6" item="1"/>
          <tpl hier="7" item="0"/>
          <tpl fld="1" item="9"/>
          <tpl fld="4" item="0"/>
        </tpls>
      </m>
      <m in="0">
        <tpls c="8">
          <tpl hier="0" item="3"/>
          <tpl fld="2" item="0"/>
          <tpl hier="3" item="2"/>
          <tpl fld="3" item="17"/>
          <tpl hier="6" item="1"/>
          <tpl hier="7" item="0"/>
          <tpl fld="1" item="3"/>
          <tpl fld="4" item="0"/>
        </tpls>
      </m>
      <n v="25500" in="0">
        <tpls c="8">
          <tpl hier="0" item="3"/>
          <tpl fld="2" item="1"/>
          <tpl hier="3" item="2"/>
          <tpl fld="3" item="4"/>
          <tpl hier="6" item="1"/>
          <tpl hier="7" item="0"/>
          <tpl fld="1" item="10"/>
          <tpl fld="4" item="0"/>
        </tpls>
      </n>
      <n v="4000" in="0">
        <tpls c="8">
          <tpl hier="0" item="3"/>
          <tpl fld="2" item="0"/>
          <tpl hier="3" item="2"/>
          <tpl fld="3" item="14"/>
          <tpl hier="6" item="1"/>
          <tpl hier="7" item="0"/>
          <tpl fld="1" item="4"/>
          <tpl fld="4" item="0"/>
        </tpls>
      </n>
      <n v="61800" in="0">
        <tpls c="8">
          <tpl hier="0" item="3"/>
          <tpl fld="2" item="0"/>
          <tpl hier="3" item="2"/>
          <tpl fld="3" item="2"/>
          <tpl hier="6" item="1"/>
          <tpl hier="7" item="0"/>
          <tpl fld="1" item="1"/>
          <tpl fld="4" item="0"/>
        </tpls>
      </n>
      <m in="0">
        <tpls c="8">
          <tpl hier="0" item="3"/>
          <tpl fld="2" item="0"/>
          <tpl hier="3" item="2"/>
          <tpl fld="3" item="5"/>
          <tpl hier="6" item="1"/>
          <tpl hier="7" item="0"/>
          <tpl fld="1" item="8"/>
          <tpl fld="4" item="0"/>
        </tpls>
      </m>
      <n v="27200" in="0">
        <tpls c="8">
          <tpl hier="0" item="3"/>
          <tpl fld="2" item="1"/>
          <tpl hier="3" item="2"/>
          <tpl fld="3" item="4"/>
          <tpl hier="6" item="1"/>
          <tpl hier="7" item="0"/>
          <tpl fld="1" item="1"/>
          <tpl fld="4" item="0"/>
        </tpls>
      </n>
      <m in="0">
        <tpls c="8">
          <tpl hier="0" item="3"/>
          <tpl fld="2" item="0"/>
          <tpl hier="3" item="2"/>
          <tpl fld="3" item="5"/>
          <tpl hier="6" item="1"/>
          <tpl hier="7" item="0"/>
          <tpl fld="1" item="10"/>
          <tpl fld="4" item="0"/>
        </tpls>
      </m>
      <n v="21500" in="0">
        <tpls c="8">
          <tpl hier="0" item="3"/>
          <tpl fld="2" item="1"/>
          <tpl hier="3" item="2"/>
          <tpl fld="3" item="4"/>
          <tpl hier="6" item="1"/>
          <tpl hier="7" item="0"/>
          <tpl fld="1" item="2"/>
          <tpl fld="4" item="0"/>
        </tpls>
      </n>
      <n v="59800" in="0">
        <tpls c="8">
          <tpl hier="0" item="3"/>
          <tpl fld="2" item="0"/>
          <tpl hier="3" item="2"/>
          <tpl fld="3" item="2"/>
          <tpl hier="6" item="1"/>
          <tpl hier="7" item="0"/>
          <tpl fld="1" item="10"/>
          <tpl fld="4" item="0"/>
        </tpls>
      </n>
      <n v="7000" in="0">
        <tpls c="8">
          <tpl hier="0" item="3"/>
          <tpl fld="2" item="0"/>
          <tpl hier="3" item="2"/>
          <tpl fld="3" item="14"/>
          <tpl hier="6" item="1"/>
          <tpl hier="7" item="0"/>
          <tpl fld="1" item="6"/>
          <tpl fld="4" item="0"/>
        </tpls>
      </n>
      <m in="0">
        <tpls c="8">
          <tpl hier="0" item="3"/>
          <tpl fld="2" item="1"/>
          <tpl hier="3" item="2"/>
          <tpl fld="3" item="16"/>
          <tpl hier="6" item="1"/>
          <tpl hier="7" item="0"/>
          <tpl fld="1" item="4"/>
          <tpl fld="4" item="0"/>
        </tpls>
      </m>
      <n v="58300" in="0">
        <tpls c="8">
          <tpl hier="0" item="3"/>
          <tpl fld="2" item="0"/>
          <tpl hier="3" item="2"/>
          <tpl fld="3" item="2"/>
          <tpl hier="6" item="1"/>
          <tpl hier="7" item="0"/>
          <tpl fld="1" item="2"/>
          <tpl fld="4" item="0"/>
        </tpls>
      </n>
      <n v="16300" in="0">
        <tpls c="8">
          <tpl hier="0" item="3"/>
          <tpl fld="2" item="0"/>
          <tpl hier="3" item="2"/>
          <tpl fld="3" item="11"/>
          <tpl hier="6" item="1"/>
          <tpl hier="7" item="0"/>
          <tpl fld="1" item="6"/>
          <tpl fld="4" item="0"/>
        </tpls>
      </n>
      <n v="2800" in="0">
        <tpls c="8">
          <tpl hier="0" item="3"/>
          <tpl fld="2" item="1"/>
          <tpl hier="3" item="2"/>
          <tpl fld="3" item="15"/>
          <tpl hier="6" item="1"/>
          <tpl hier="7" item="0"/>
          <tpl fld="1" item="4"/>
          <tpl fld="4" item="0"/>
        </tpls>
      </n>
      <m in="0">
        <tpls c="8">
          <tpl hier="0" item="3"/>
          <tpl fld="2" item="1"/>
          <tpl hier="3" item="2"/>
          <tpl fld="3" item="16"/>
          <tpl hier="6" item="1"/>
          <tpl hier="7" item="0"/>
          <tpl fld="1" item="6"/>
          <tpl fld="4" item="0"/>
        </tpls>
      </m>
      <n v="15300" in="0">
        <tpls c="8">
          <tpl hier="0" item="3"/>
          <tpl fld="2" item="0"/>
          <tpl hier="3" item="2"/>
          <tpl fld="3" item="11"/>
          <tpl hier="6" item="1"/>
          <tpl hier="7" item="0"/>
          <tpl fld="1" item="0"/>
          <tpl fld="4" item="0"/>
        </tpls>
      </n>
      <n v="169700" in="0">
        <tpls c="7">
          <tpl hier="0" item="3"/>
          <tpl fld="2" item="1"/>
          <tpl hier="3" item="2"/>
          <tpl hier="6" item="1"/>
          <tpl hier="7" item="0"/>
          <tpl fld="1" item="6"/>
          <tpl fld="4" item="0"/>
        </tpls>
      </n>
      <n v="1900" in="0">
        <tpls c="8">
          <tpl hier="0" item="3"/>
          <tpl fld="2" item="0"/>
          <tpl hier="3" item="2"/>
          <tpl fld="3" item="13"/>
          <tpl hier="6" item="1"/>
          <tpl hier="7" item="0"/>
          <tpl fld="1" item="4"/>
          <tpl fld="4" item="0"/>
        </tpls>
      </n>
      <n v="15500" in="0">
        <tpls c="8">
          <tpl hier="0" item="3"/>
          <tpl fld="2" item="0"/>
          <tpl hier="3" item="2"/>
          <tpl fld="3" item="11"/>
          <tpl hier="6" item="1"/>
          <tpl hier="7" item="0"/>
          <tpl fld="1" item="7"/>
          <tpl fld="4" item="0"/>
        </tpls>
      </n>
      <n v="91300" in="0">
        <tpls c="8">
          <tpl hier="0" item="3"/>
          <tpl fld="2" item="1"/>
          <tpl hier="3" item="2"/>
          <tpl fld="3" item="12"/>
          <tpl hier="6" item="1"/>
          <tpl hier="7" item="0"/>
          <tpl fld="1" item="6"/>
          <tpl fld="4" item="0"/>
        </tpls>
      </n>
      <n v="184600" in="0">
        <tpls c="7">
          <tpl hier="0" item="3"/>
          <tpl fld="2" item="1"/>
          <tpl hier="3" item="2"/>
          <tpl hier="6" item="1"/>
          <tpl hier="7" item="0"/>
          <tpl fld="1" item="0"/>
          <tpl fld="4" item="0"/>
        </tpls>
      </n>
      <n v="6300" in="0">
        <tpls c="8">
          <tpl hier="0" item="3"/>
          <tpl fld="2" item="0"/>
          <tpl hier="3" item="2"/>
          <tpl fld="3" item="13"/>
          <tpl hier="6" item="1"/>
          <tpl hier="7" item="0"/>
          <tpl fld="1" item="6"/>
          <tpl fld="4" item="0"/>
        </tpls>
      </n>
      <n v="19200" in="0">
        <tpls c="8">
          <tpl hier="0" item="3"/>
          <tpl fld="2" item="0"/>
          <tpl hier="3" item="2"/>
          <tpl fld="3" item="9"/>
          <tpl hier="6" item="1"/>
          <tpl hier="7" item="0"/>
          <tpl fld="1" item="7"/>
          <tpl fld="4" item="0"/>
        </tpls>
      </n>
      <n v="92900" in="0">
        <tpls c="8">
          <tpl hier="0" item="3"/>
          <tpl fld="2" item="1"/>
          <tpl hier="3" item="2"/>
          <tpl fld="3" item="12"/>
          <tpl hier="6" item="1"/>
          <tpl hier="7" item="0"/>
          <tpl fld="1" item="0"/>
          <tpl fld="4" item="0"/>
        </tpls>
      </n>
      <n v="182500" in="0">
        <tpls c="7">
          <tpl hier="0" item="3"/>
          <tpl fld="2" item="1"/>
          <tpl hier="3" item="2"/>
          <tpl hier="6" item="1"/>
          <tpl hier="7" item="0"/>
          <tpl fld="1" item="7"/>
          <tpl fld="4" item="0"/>
        </tpls>
      </n>
      <m in="0">
        <tpls c="8">
          <tpl hier="0" item="3"/>
          <tpl fld="2" item="0"/>
          <tpl hier="3" item="2"/>
          <tpl fld="3" item="8"/>
          <tpl hier="6" item="1"/>
          <tpl hier="7" item="0"/>
          <tpl fld="1" item="7"/>
          <tpl fld="4" item="0"/>
        </tpls>
      </m>
      <n v="19600" in="0">
        <tpls c="8">
          <tpl hier="0" item="3"/>
          <tpl fld="2" item="0"/>
          <tpl hier="3" item="2"/>
          <tpl fld="3" item="9"/>
          <tpl hier="6" item="1"/>
          <tpl hier="7" item="0"/>
          <tpl fld="1" item="5"/>
          <tpl fld="4" item="0"/>
        </tpls>
      </n>
      <n v="93800" in="0">
        <tpls c="8">
          <tpl hier="0" item="3"/>
          <tpl fld="2" item="1"/>
          <tpl hier="3" item="2"/>
          <tpl fld="3" item="12"/>
          <tpl hier="6" item="1"/>
          <tpl hier="7" item="0"/>
          <tpl fld="1" item="7"/>
          <tpl fld="4" item="0"/>
        </tpls>
      </n>
      <m in="0">
        <tpls c="8">
          <tpl hier="0" item="3"/>
          <tpl fld="2" item="0"/>
          <tpl hier="3" item="2"/>
          <tpl fld="3" item="3"/>
          <tpl hier="6" item="1"/>
          <tpl hier="7" item="0"/>
          <tpl fld="1" item="10"/>
          <tpl fld="4" item="0"/>
        </tpls>
      </m>
    </entries>
    <sets count="4">
      <set count="1" maxRank="1" setDefinition="{[fact].[indicator].&amp;[Labour Force]}">
        <tpls c="1">
          <tpl fld="0" item="0"/>
        </tpls>
      </set>
      <set count="1" maxRank="1" setDefinition="{[fact].[source].&amp;[Monthly LFS all Provinces]}">
        <tpls c="1">
          <tpl fld="5" item="0"/>
        </tpls>
      </set>
      <set count="1" maxRank="1" setDefinition="{[dim_industry_with_descriptions].[Aggregation Level].&amp;[Four-digit]}">
        <tpls c="1">
          <tpl fld="6" item="0"/>
        </tpls>
      </set>
      <set count="1" maxRank="1" setDefinition="{[dim_geography].[Province].&amp;[Manitoba]}">
        <tpls c="1">
          <tpl fld="7" item="0"/>
        </tpls>
      </set>
    </sets>
    <queryCache count="35">
      <query mdx="[fact].[date (Year)].&amp;[2018]">
        <tpls c="1">
          <tpl fld="1" item="0"/>
        </tpls>
      </query>
      <query mdx="[dim_industry_with_descriptions].[Main Industry].&amp;[Information and cultural industries]">
        <tpls c="1">
          <tpl fld="2" item="0"/>
        </tpls>
      </query>
      <query mdx="[dim_industry_with_descriptions].[naics_description].&amp;[Other telecommunications]">
        <tpls c="1">
          <tpl fld="3" item="0"/>
        </tpls>
      </query>
      <query mdx="[dim_industry_with_descriptions].[Main Industry].&amp;[Arts, entertainment and recreation]">
        <tpls c="1">
          <tpl fld="2" item="1"/>
        </tpls>
      </query>
      <query mdx="[dim_industry_with_descriptions].[naics_description].&amp;[Promoters (presenters) of performing arts, sports and similar events]">
        <tpls c="1">
          <tpl fld="3" item="1"/>
        </tpls>
      </query>
      <query mdx="[fact].[date (Year)].&amp;[2012]">
        <tpls c="1">
          <tpl fld="1" item="1"/>
        </tpls>
      </query>
      <query mdx="[dim_industry_with_descriptions].[naics_description].&amp;[Wired telecommunications carriers]">
        <tpls c="1">
          <tpl fld="3" item="2"/>
        </tpls>
      </query>
      <query mdx="[dim_industry_with_descriptions].[naics_description].&amp;[Data processing, hosting, and related services]">
        <tpls c="1">
          <tpl fld="3" item="3"/>
        </tpls>
      </query>
      <query mdx="[dim_industry_with_descriptions].[naics_description].&amp;[Gambling industries]">
        <tpls c="1">
          <tpl fld="3" item="4"/>
        </tpls>
      </query>
      <query mdx="[fact].[date (Year)].&amp;[2011]">
        <tpls c="1">
          <tpl fld="1" item="2"/>
        </tpls>
      </query>
      <query mdx="[fact].[date (Year)].&amp;[2010]">
        <tpls c="1">
          <tpl fld="1" item="3"/>
        </tpls>
      </query>
      <query mdx="[dim_industry_with_descriptions].[naics_description].&amp;[Wireless telecommunications carriers (except satellite)]">
        <tpls c="1">
          <tpl fld="3" item="5"/>
        </tpls>
      </query>
      <query mdx="[dim_industry_with_descriptions].[naics_description].&amp;[Radio and television broadcasting]">
        <tpls c="1">
          <tpl fld="3" item="6"/>
        </tpls>
      </query>
      <query mdx="[dim_industry_with_descriptions].[naics_description].&amp;[Heritage institutions]">
        <tpls c="1">
          <tpl fld="3" item="7"/>
        </tpls>
      </query>
      <query mdx="[Measures].[Item]">
        <tpls c="1">
          <tpl fld="4" item="0"/>
        </tpls>
      </query>
      <query mdx="[dim_industry_with_descriptions].[naics_description].&amp;[Satellite telecommunications]">
        <tpls c="1">
          <tpl fld="3" item="8"/>
        </tpls>
      </query>
      <query mdx="[dim_industry_with_descriptions].[naics_description].&amp;[Motion picture and video industries]">
        <tpls c="1">
          <tpl fld="3" item="9"/>
        </tpls>
      </query>
      <query mdx="[dim_industry_with_descriptions].[naics_description].&amp;[Independent artists, writers and performers]">
        <tpls c="1">
          <tpl fld="3" item="10"/>
        </tpls>
      </query>
      <query mdx="[dim_industry_with_descriptions].[naics_description].&amp;[Newspaper, periodical, book and directory publishers]">
        <tpls c="1">
          <tpl fld="3" item="11"/>
        </tpls>
      </query>
      <query mdx="[dim_industry_with_descriptions].[naics_description].&amp;[Other amusement and recreation industries]">
        <tpls c="1">
          <tpl fld="3" item="12"/>
        </tpls>
      </query>
      <query mdx="[fact].[date (Year)].&amp;[2020]">
        <tpls c="1">
          <tpl fld="1" item="4"/>
        </tpls>
      </query>
      <query mdx="[fact].[date (Year)].&amp;[2016]">
        <tpls c="1">
          <tpl fld="1" item="5"/>
        </tpls>
      </query>
      <query mdx="[dim_industry_with_descriptions].[naics_description].&amp;[Software publishers]">
        <tpls c="1">
          <tpl fld="3" item="13"/>
        </tpls>
      </query>
      <query mdx="[dim_industry_with_descriptions].[naics_description].&amp;[Other information services]">
        <tpls c="1">
          <tpl fld="3" item="14"/>
        </tpls>
      </query>
      <query mdx="[dim_industry_with_descriptions].[naics_description].&amp;[Performing arts companies]">
        <tpls c="1">
          <tpl fld="3" item="15"/>
        </tpls>
      </query>
      <query mdx="[dim_industry_with_descriptions].[naics_description].&amp;[Agents and managers for artists, athletes, entertainers and other public figures]">
        <tpls c="1">
          <tpl fld="3" item="16"/>
        </tpls>
      </query>
      <query mdx="[fact].[date (Year)].&amp;[2019]">
        <tpls c="1">
          <tpl fld="1" item="6"/>
        </tpls>
      </query>
      <query mdx="[fact].[date (Year)].&amp;[2017]">
        <tpls c="1">
          <tpl fld="1" item="7"/>
        </tpls>
      </query>
      <query mdx="[fact].[date (Year)].&amp;[2014]">
        <tpls c="1">
          <tpl fld="1" item="8"/>
        </tpls>
      </query>
      <query mdx="[dim_industry_with_descriptions].[naics_description].&amp;[Pay and specialty television]">
        <tpls c="1">
          <tpl fld="3" item="17"/>
        </tpls>
      </query>
      <query mdx="[dim_industry_with_descriptions].[naics_description].&amp;[Spectator sports]">
        <tpls c="1">
          <tpl fld="3" item="18"/>
        </tpls>
      </query>
      <query mdx="[dim_industry_with_descriptions].[naics_description].&amp;[Amusement parks and arcades]">
        <tpls c="1">
          <tpl fld="3" item="19"/>
        </tpls>
      </query>
      <query mdx="[dim_industry_with_descriptions].[naics_description].&amp;[Sound recording industries]">
        <tpls c="1">
          <tpl fld="3" item="20"/>
        </tpls>
      </query>
      <query mdx="[fact].[date (Year)].&amp;[2015]">
        <tpls c="1">
          <tpl fld="1" item="9"/>
        </tpls>
      </query>
      <query mdx="[fact].[date (Year)].&amp;[2013]">
        <tpls c="1">
          <tpl fld="1" item="10"/>
        </tpls>
      </query>
    </queryCache>
    <serverFormats count="1">
      <serverFormat format=""/>
    </serverFormats>
  </tupleCache>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CBAAAF-F7A1-4063-8D61-87AA11DA848D}" name="PivotTable1" cacheId="290"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M18" firstHeaderRow="1" firstDataRow="2" firstDataCol="1" rowPageCount="4" colPageCount="1"/>
  <pivotFields count="7">
    <pivotField dataField="1" subtotalTop="0" showAll="0" defaultSubtotal="0"/>
    <pivotField axis="axisCol" allDrilled="1" showAll="0" dataSourceSort="1" defaultAttributeDrillState="1">
      <items count="12">
        <item x="0"/>
        <item x="1"/>
        <item x="2"/>
        <item x="3"/>
        <item x="4"/>
        <item x="5"/>
        <item x="6"/>
        <item x="7"/>
        <item x="8"/>
        <item x="9"/>
        <item x="10"/>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11">
    <i>
      <x/>
    </i>
    <i>
      <x v="1"/>
    </i>
    <i>
      <x v="2"/>
    </i>
    <i>
      <x v="3"/>
    </i>
    <i>
      <x v="4"/>
    </i>
    <i>
      <x v="5"/>
    </i>
    <i>
      <x v="6"/>
    </i>
    <i>
      <x v="7"/>
    </i>
    <i>
      <x v="8"/>
    </i>
    <i>
      <x v="9"/>
    </i>
    <i>
      <x v="10"/>
    </i>
  </colItems>
  <pageFields count="4">
    <pageField fld="2" hier="7" name="[fact].[indicator].&amp;[Employed]" cap="Employed"/>
    <pageField fld="4" hier="6" name="[fact].[source].&amp;[Monthly LFS all Provinces]" cap="Monthly LFS all Provinces"/>
    <pageField fld="6" hier="3" name="[dim_industry_with_descriptions].[Aggregation Level].&amp;[Four-digit]" cap="Four-digit"/>
    <pageField fld="5" hier="2" name="[dim_industry_with_descriptions].[Creative Sector].&amp;[Music]" cap="Music"/>
  </pageFields>
  <dataFields count="1">
    <dataField fld="0" subtotal="count" baseField="3" baseItem="10" numFmtId="3"/>
  </dataFields>
  <pivotHierarchies count="2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D1D013-5B3C-4D1F-A477-718A56062B1E}" name="PivotTable1" cacheId="291"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M18" firstHeaderRow="1" firstDataRow="2" firstDataCol="1" rowPageCount="4" colPageCount="1"/>
  <pivotFields count="7">
    <pivotField dataField="1" subtotalTop="0" showAll="0" defaultSubtotal="0"/>
    <pivotField axis="axisCol" allDrilled="1" showAll="0" dataSourceSort="1" defaultAttributeDrillState="1">
      <items count="12">
        <item x="0"/>
        <item x="1"/>
        <item x="2"/>
        <item x="3"/>
        <item x="4"/>
        <item x="5"/>
        <item x="6"/>
        <item x="7"/>
        <item x="8"/>
        <item x="9"/>
        <item x="10"/>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s="1" x="5"/>
        <item s="1" x="6"/>
        <item s="1" x="7"/>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11">
    <i>
      <x/>
    </i>
    <i>
      <x v="1"/>
    </i>
    <i>
      <x v="2"/>
    </i>
    <i>
      <x v="3"/>
    </i>
    <i>
      <x v="4"/>
    </i>
    <i>
      <x v="5"/>
    </i>
    <i>
      <x v="6"/>
    </i>
    <i>
      <x v="7"/>
    </i>
    <i>
      <x v="8"/>
    </i>
    <i>
      <x v="9"/>
    </i>
    <i>
      <x v="10"/>
    </i>
  </colItems>
  <pageFields count="4">
    <pageField fld="2" hier="7" name="[fact].[indicator].&amp;[Employed]" cap="Employed"/>
    <pageField fld="4" hier="6" name="[fact].[source].&amp;[Monthly LFS all Provinces]" cap="Monthly LFS all Provinces"/>
    <pageField fld="6" hier="3" name="[dim_industry_with_descriptions].[Aggregation Level].&amp;[Four-digit]" cap="Four-digit"/>
    <pageField fld="5" hier="2" name="[dim_industry_with_descriptions].[Creative Sector].&amp;[Music]" cap="Music"/>
  </pageFields>
  <dataFields count="1">
    <dataField fld="0" subtotal="count" baseField="3" baseItem="10" numFmtId="3"/>
  </dataFields>
  <pivotHierarchies count="2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212370-5B6E-4B9D-8003-72298EBB5621}" name="PivotTable1" cacheId="292"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Y18" firstHeaderRow="1" firstDataRow="2" firstDataCol="1" rowPageCount="4" colPageCount="1"/>
  <pivotFields count="7">
    <pivotField dataField="1" subtotalTop="0" showAll="0" defaultSubtotal="0"/>
    <pivotField axis="axisCol" allDrilled="1" showAll="0" dataSourceSort="1" defaultAttributeDrillState="1">
      <items count="24">
        <item x="0"/>
        <item x="1"/>
        <item x="2"/>
        <item x="3"/>
        <item x="4"/>
        <item x="5"/>
        <item x="6"/>
        <item x="7"/>
        <item x="8"/>
        <item x="9"/>
        <item x="10"/>
        <item x="11"/>
        <item x="12"/>
        <item x="13"/>
        <item x="14"/>
        <item x="15"/>
        <item x="16"/>
        <item x="17"/>
        <item x="18"/>
        <item x="19"/>
        <item x="20"/>
        <item x="21"/>
        <item x="22"/>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s="1" x="5"/>
        <item s="1" x="6"/>
        <item s="1" x="7"/>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23">
    <i>
      <x/>
    </i>
    <i>
      <x v="1"/>
    </i>
    <i>
      <x v="2"/>
    </i>
    <i>
      <x v="3"/>
    </i>
    <i>
      <x v="4"/>
    </i>
    <i>
      <x v="5"/>
    </i>
    <i>
      <x v="6"/>
    </i>
    <i>
      <x v="7"/>
    </i>
    <i>
      <x v="8"/>
    </i>
    <i>
      <x v="9"/>
    </i>
    <i>
      <x v="10"/>
    </i>
    <i>
      <x v="11"/>
    </i>
    <i>
      <x v="12"/>
    </i>
    <i>
      <x v="13"/>
    </i>
    <i>
      <x v="14"/>
    </i>
    <i>
      <x v="15"/>
    </i>
    <i>
      <x v="16"/>
    </i>
    <i>
      <x v="17"/>
    </i>
    <i>
      <x v="18"/>
    </i>
    <i>
      <x v="19"/>
    </i>
    <i>
      <x v="20"/>
    </i>
    <i>
      <x v="21"/>
    </i>
    <i>
      <x v="22"/>
    </i>
  </colItems>
  <pageFields count="4">
    <pageField fld="2" hier="7" name="[fact].[indicator].&amp;[Real value added]" cap="Real value added"/>
    <pageField fld="4" hier="6" name="[fact].[source].&amp;[Productivity and Hours]" cap="Productivity and Hours"/>
    <pageField fld="6" hier="3" name="[dim_industry_with_descriptions].[Aggregation Level].&amp;[IOICC]" cap="IOICC"/>
    <pageField fld="5" hier="2" name="[dim_industry_with_descriptions].[Creative Sector].&amp;[Music]" cap="Music"/>
  </pageFields>
  <dataFields count="1">
    <dataField fld="0" subtotal="count" baseField="3" baseItem="10" numFmtId="3"/>
  </dataFields>
  <pivotHierarchies count="2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81BB86-1B7F-41DF-BB44-F5363EAC9780}" name="PivotTable1" cacheId="293"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Y18" firstHeaderRow="1" firstDataRow="2" firstDataCol="1" rowPageCount="4" colPageCount="1"/>
  <pivotFields count="7">
    <pivotField dataField="1" subtotalTop="0" showAll="0" defaultSubtotal="0"/>
    <pivotField axis="axisCol" allDrilled="1" showAll="0" dataSourceSort="1" defaultAttributeDrillState="1">
      <items count="24">
        <item x="0"/>
        <item x="1"/>
        <item x="2"/>
        <item x="3"/>
        <item x="4"/>
        <item x="5"/>
        <item x="6"/>
        <item x="7"/>
        <item x="8"/>
        <item x="9"/>
        <item x="10"/>
        <item x="11"/>
        <item x="12"/>
        <item x="13"/>
        <item x="14"/>
        <item x="15"/>
        <item x="16"/>
        <item x="17"/>
        <item x="18"/>
        <item x="19"/>
        <item x="20"/>
        <item x="21"/>
        <item x="22"/>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23">
    <i>
      <x/>
    </i>
    <i>
      <x v="1"/>
    </i>
    <i>
      <x v="2"/>
    </i>
    <i>
      <x v="3"/>
    </i>
    <i>
      <x v="4"/>
    </i>
    <i>
      <x v="5"/>
    </i>
    <i>
      <x v="6"/>
    </i>
    <i>
      <x v="7"/>
    </i>
    <i>
      <x v="8"/>
    </i>
    <i>
      <x v="9"/>
    </i>
    <i>
      <x v="10"/>
    </i>
    <i>
      <x v="11"/>
    </i>
    <i>
      <x v="12"/>
    </i>
    <i>
      <x v="13"/>
    </i>
    <i>
      <x v="14"/>
    </i>
    <i>
      <x v="15"/>
    </i>
    <i>
      <x v="16"/>
    </i>
    <i>
      <x v="17"/>
    </i>
    <i>
      <x v="18"/>
    </i>
    <i>
      <x v="19"/>
    </i>
    <i>
      <x v="20"/>
    </i>
    <i>
      <x v="21"/>
    </i>
    <i>
      <x v="22"/>
    </i>
  </colItems>
  <pageFields count="4">
    <pageField fld="2" hier="7" name="[fact].[indicator].&amp;[Real value added]" cap="Real value added"/>
    <pageField fld="4" hier="6" name="[fact].[source].&amp;[Productivity and Hours]" cap="Productivity and Hours"/>
    <pageField fld="6" hier="3" name="[dim_industry_with_descriptions].[Aggregation Level].&amp;[IOICC]" cap="IOICC"/>
    <pageField fld="5" hier="2" name="[dim_industry_with_descriptions].[Creative Sector].&amp;[Music]" cap="Music"/>
  </pageFields>
  <dataFields count="1">
    <dataField fld="0" subtotal="count" baseField="3" baseItem="10" numFmtId="3"/>
  </dataFields>
  <pivotHierarchies count="2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10A6C9-3681-4735-903B-1DE0D35B1F5F}" name="PivotTable1" cacheId="294"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M19" firstHeaderRow="1" firstDataRow="2" firstDataCol="1" rowPageCount="4" colPageCount="1"/>
  <pivotFields count="8">
    <pivotField dataField="1" subtotalTop="0" showAll="0" defaultSubtotal="0"/>
    <pivotField axis="axisCol" allDrilled="1" showAll="0" dataSourceSort="1" defaultAttributeDrillState="1">
      <items count="12">
        <item x="0"/>
        <item x="1"/>
        <item x="2"/>
        <item x="3"/>
        <item x="4"/>
        <item x="5"/>
        <item x="6"/>
        <item x="7"/>
        <item x="8"/>
        <item x="9"/>
        <item x="10"/>
        <item t="default"/>
      </items>
    </pivotField>
    <pivotField axis="axisPage" allDrilled="1" showAll="0" dataSourceSort="1" defaultAttributeDrillState="1">
      <items count="1">
        <item t="default"/>
      </items>
    </pivotField>
    <pivotField axis="axisRow" allDrilled="1" showAll="0" dataSourceSort="1" defaultAttributeDrillState="1">
      <items count="13">
        <item x="0"/>
        <item x="1"/>
        <item x="2"/>
        <item x="3"/>
        <item x="4"/>
        <item x="5"/>
        <item x="6"/>
        <item x="7"/>
        <item x="8"/>
        <item x="9"/>
        <item x="10"/>
        <item x="11"/>
        <item t="default"/>
      </items>
    </pivotField>
    <pivotField axis="axisPage" allDrilled="1" showAll="0" dataSourceSort="1" defaultAttributeDrillState="1">
      <items count="1">
        <item t="default"/>
      </items>
    </pivotField>
    <pivotField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 axis="axisPage" allDrilled="1" showAll="0" dataSourceSort="1" defaultAttributeDrillState="1">
      <items count="1">
        <item t="default"/>
      </items>
    </pivotField>
  </pivotFields>
  <rowFields count="1">
    <field x="3"/>
  </rowFields>
  <rowItems count="12">
    <i>
      <x/>
    </i>
    <i>
      <x v="1"/>
    </i>
    <i>
      <x v="2"/>
    </i>
    <i>
      <x v="3"/>
    </i>
    <i>
      <x v="4"/>
    </i>
    <i>
      <x v="5"/>
    </i>
    <i>
      <x v="6"/>
    </i>
    <i>
      <x v="7"/>
    </i>
    <i>
      <x v="8"/>
    </i>
    <i>
      <x v="9"/>
    </i>
    <i>
      <x v="10"/>
    </i>
    <i>
      <x v="11"/>
    </i>
  </rowItems>
  <colFields count="1">
    <field x="1"/>
  </colFields>
  <colItems count="11">
    <i>
      <x/>
    </i>
    <i>
      <x v="1"/>
    </i>
    <i>
      <x v="2"/>
    </i>
    <i>
      <x v="3"/>
    </i>
    <i>
      <x v="4"/>
    </i>
    <i>
      <x v="5"/>
    </i>
    <i>
      <x v="6"/>
    </i>
    <i>
      <x v="7"/>
    </i>
    <i>
      <x v="8"/>
    </i>
    <i>
      <x v="9"/>
    </i>
    <i>
      <x v="10"/>
    </i>
  </colItems>
  <pageFields count="4">
    <pageField fld="2" hier="7" name="[fact].[indicator].&amp;[Labour Force]" cap="Labour Force"/>
    <pageField fld="4" hier="6" name="[fact].[source].&amp;[Monthly LFS all Provinces]" cap="Monthly LFS all Provinces"/>
    <pageField fld="6" hier="3" name="[dim_industry_with_descriptions].[Aggregation Level].&amp;[Four-digit]" cap="Four-digit"/>
    <pageField fld="7" hier="1" name="[dim_industry_with_descriptions].[Main Industry].&amp;[Utilities]" cap="Utilities"/>
  </pageFields>
  <dataFields count="1">
    <dataField fld="0" subtotal="count" baseField="3" baseItem="10" numFmtId="3"/>
  </dataFields>
  <pivotHierarchies count="27">
    <pivotHierarchy dragToData="1"/>
    <pivotHierarchy multipleItemSelectionAllowed="1" dragToData="1">
      <members count="23" level="1">
        <member name="[dim_industry_with_descriptions].[Main Industry].&amp;[Utilities]"/>
        <member name="[dim_industry_with_descriptions].[Main Industry].&amp;[Construction]"/>
        <member name="[dim_industry_with_descriptions].[Main Industry].&amp;[Retail Trade]"/>
        <member name="[dim_industry_with_descriptions].[Main Industry].&amp;[Manufacturing]"/>
        <member name="[dim_industry_with_descriptions].[Main Industry].&amp;[Wholesale Trade]"/>
        <member name="[dim_industry_with_descriptions].[Main Industry].&amp;[Agriculture,Forestry]"/>
        <member name="[dim_industry_with_descriptions].[Main Industry].&amp;[Educational services]"/>
        <member name="[dim_industry_with_descriptions].[Main Industry].&amp;[Finance and Insurance]"/>
        <member name="[dim_industry_with_descriptions].[Main Industry].&amp;[Public administration]"/>
        <member name="[dim_industry_with_descriptions].[Main Industry].&amp;[Wood Product Manufacturing]"/>
        <member name="[dim_industry_with_descriptions].[Main Industry].&amp;[Primary metal manufacturing]"/>
        <member name="[dim_industry_with_descriptions].[Main Industry].&amp;[Transportation and warehousing]"/>
        <member name="[dim_industry_with_descriptions].[Main Industry].&amp;[Accommodation and food services]"/>
        <member name="[dim_industry_with_descriptions].[Main Industry].&amp;[Health care and social assistance]"/>
        <member name="[dim_industry_with_descriptions].[Main Industry].&amp;[Arts, entertainment and recreation]"/>
        <member name="[dim_industry_with_descriptions].[Main Industry].&amp;[Real estate and rental and leasing]"/>
        <member name="[dim_industry_with_descriptions].[Main Industry].&amp;[Information and cultural industries]"/>
        <member name="[dim_industry_with_descriptions].[Main Industry].&amp;[Management of companies and enterprises]"/>
        <member name="[dim_industry_with_descriptions].[Main Industry].&amp;[Agriculture,forestry, fishing and hunting]"/>
        <member name="[dim_industry_with_descriptions].[Main Industry].&amp;[Mining, quarrying, and oil and gas extraction]"/>
        <member name="[dim_industry_with_descriptions].[Main Industry].&amp;[Other services (except public administration)]"/>
        <member name="[dim_industry_with_descriptions].[Main Industry].&amp;[Professional, scientific and technical services]"/>
        <member name="[dim_industry_with_descriptions].[Main Industry].&amp;[Administrative and support, waste management and remediation services]"/>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7380A5-9A5B-43D9-96EC-9B40598B2F83}" name="PivotTable1" cacheId="295"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L18" firstHeaderRow="1" firstDataRow="2" firstDataCol="1" rowPageCount="4" colPageCount="1"/>
  <pivotFields count="8">
    <pivotField dataField="1" subtotalTop="0" showAll="0" defaultSubtotal="0"/>
    <pivotField axis="axisCol" allDrilled="1" showAll="0" dataSourceSort="1" defaultAttributeDrillState="1">
      <items count="11">
        <item x="0"/>
        <item x="1"/>
        <item x="2"/>
        <item x="3"/>
        <item x="4"/>
        <item x="5"/>
        <item x="6"/>
        <item x="7"/>
        <item x="8"/>
        <item x="9"/>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 axis="axisPage" allDrilled="1" showAll="0" dataSourceSort="1" defaultAttributeDrillState="1">
      <items count="1">
        <item t="default"/>
      </items>
    </pivotField>
  </pivotFields>
  <rowFields count="1">
    <field x="3"/>
  </rowFields>
  <rowItems count="11">
    <i>
      <x/>
    </i>
    <i>
      <x v="1"/>
    </i>
    <i>
      <x v="2"/>
    </i>
    <i>
      <x v="3"/>
    </i>
    <i>
      <x v="4"/>
    </i>
    <i>
      <x v="5"/>
    </i>
    <i>
      <x v="6"/>
    </i>
    <i>
      <x v="7"/>
    </i>
    <i>
      <x v="8"/>
    </i>
    <i>
      <x v="9"/>
    </i>
    <i>
      <x v="10"/>
    </i>
  </rowItems>
  <colFields count="1">
    <field x="1"/>
  </colFields>
  <colItems count="10">
    <i>
      <x/>
    </i>
    <i>
      <x v="1"/>
    </i>
    <i>
      <x v="2"/>
    </i>
    <i>
      <x v="3"/>
    </i>
    <i>
      <x v="4"/>
    </i>
    <i>
      <x v="5"/>
    </i>
    <i>
      <x v="6"/>
    </i>
    <i>
      <x v="7"/>
    </i>
    <i>
      <x v="8"/>
    </i>
    <i>
      <x v="9"/>
    </i>
  </colItems>
  <pageFields count="4">
    <pageField fld="2" hier="7" name="[fact].[indicator].&amp;[Real value added]" cap="Real value added"/>
    <pageField fld="4" hier="6" name="[fact].[source].&amp;[Productivity and Hours]" cap="Productivity and Hours"/>
    <pageField fld="6" hier="3" name="[dim_industry_with_descriptions].[Aggregation Level].&amp;[IOICC]" cap="IOICC"/>
    <pageField fld="7" hier="1" name="[dim_industry_with_descriptions].[Main Industry].&amp;[Utilities]" cap="Utilities"/>
  </pageFields>
  <dataFields count="1">
    <dataField fld="0" subtotal="count" baseField="3" baseItem="10" numFmtId="3"/>
  </dataFields>
  <pivotHierarchies count="27">
    <pivotHierarchy dragToData="1"/>
    <pivotHierarchy multipleItemSelectionAllowed="1" dragToData="1">
      <members count="23" level="1">
        <member name="[dim_industry_with_descriptions].[Main Industry].&amp;[Utilities]"/>
        <member name="[dim_industry_with_descriptions].[Main Industry].&amp;[Construction]"/>
        <member name="[dim_industry_with_descriptions].[Main Industry].&amp;[Retail Trade]"/>
        <member name="[dim_industry_with_descriptions].[Main Industry].&amp;[Manufacturing]"/>
        <member name="[dim_industry_with_descriptions].[Main Industry].&amp;[Wholesale Trade]"/>
        <member name="[dim_industry_with_descriptions].[Main Industry].&amp;[Agriculture,Forestry]"/>
        <member name="[dim_industry_with_descriptions].[Main Industry].&amp;[Educational services]"/>
        <member name="[dim_industry_with_descriptions].[Main Industry].&amp;[Finance and Insurance]"/>
        <member name="[dim_industry_with_descriptions].[Main Industry].&amp;[Public administration]"/>
        <member name="[dim_industry_with_descriptions].[Main Industry].&amp;[Wood Product Manufacturing]"/>
        <member name="[dim_industry_with_descriptions].[Main Industry].&amp;[Primary metal manufacturing]"/>
        <member name="[dim_industry_with_descriptions].[Main Industry].&amp;[Transportation and warehousing]"/>
        <member name="[dim_industry_with_descriptions].[Main Industry].&amp;[Accommodation and food services]"/>
        <member name="[dim_industry_with_descriptions].[Main Industry].&amp;[Health care and social assistance]"/>
        <member name="[dim_industry_with_descriptions].[Main Industry].&amp;[Arts, entertainment and recreation]"/>
        <member name="[dim_industry_with_descriptions].[Main Industry].&amp;[Real estate and rental and leasing]"/>
        <member name="[dim_industry_with_descriptions].[Main Industry].&amp;[Information and cultural industries]"/>
        <member name="[dim_industry_with_descriptions].[Main Industry].&amp;[Management of companies and enterprises]"/>
        <member name="[dim_industry_with_descriptions].[Main Industry].&amp;[Agriculture,forestry, fishing and hunting]"/>
        <member name="[dim_industry_with_descriptions].[Main Industry].&amp;[Mining, quarrying, and oil and gas extraction]"/>
        <member name="[dim_industry_with_descriptions].[Main Industry].&amp;[Other services (except public administration)]"/>
        <member name="[dim_industry_with_descriptions].[Main Industry].&amp;[Professional, scientific and technical services]"/>
        <member name="[dim_industry_with_descriptions].[Main Industry].&amp;[Administrative and support, waste management and remediation services]"/>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aptionGreaterThanOrEqual" evalOrder="-1" id="1" stringValue1="2010">
      <autoFilter ref="A1">
        <filterColumn colId="0">
          <customFilters>
            <customFilter operator="greaterThanOrEqual" val="2010"/>
          </customFilters>
        </filterColumn>
      </autoFilter>
    </filter>
  </filters>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7E41E7-D330-4987-B0FB-3CEA96FF7B97}" name="PivotTable1" cacheId="296" applyNumberFormats="0" applyBorderFormats="0" applyFontFormats="0" applyPatternFormats="0" applyAlignmentFormats="0" applyWidthHeightFormats="1" dataCaption="Values" tag="884a9dbd-cf79-4615-8ce7-6024d3588848" updatedVersion="6" minRefreshableVersion="3" subtotalHiddenItems="1" rowGrandTotals="0" colGrandTotals="0" itemPrintTitles="1" createdVersion="5" indent="0" outline="1" outlineData="1" multipleFieldFilters="0">
  <location ref="B7" firstHeaderRow="0" firstDataRow="0" firstDataCol="0" rowPageCount="4" colPageCount="1"/>
  <pivotFields count="6">
    <pivotField axis="axisPage" allDrilled="1" showAll="0" dataSourceSort="1" defaultAttributeDrillState="1">
      <items count="1">
        <item t="default"/>
      </items>
    </pivotField>
    <pivotField axis="axisPage" allDrilled="1" showAll="0" dataSourceSort="1" defaultAttributeDrillState="1">
      <items count="12">
        <item x="0"/>
        <item x="1"/>
        <item s="1" x="2"/>
        <item x="3"/>
        <item x="4"/>
        <item x="5"/>
        <item x="6"/>
        <item x="7"/>
        <item x="8"/>
        <item x="9"/>
        <item x="10"/>
        <item t="default"/>
      </items>
    </pivotField>
    <pivotField axis="axisPage" allDrilled="1" showAll="0" dataSourceSort="1" defaultAttributeDrillState="1">
      <items count="1">
        <item t="default"/>
      </items>
    </pivotField>
    <pivotField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 allDrilled="1" showAll="0" dataSourceSort="1" defaultAttributeDrillState="1">
      <items count="3">
        <item s="1" x="0"/>
        <item s="1" x="1"/>
        <item t="default"/>
      </items>
    </pivotField>
  </pivotFields>
  <pageFields count="4">
    <pageField fld="0" hier="7" name="[fact].[indicator].&amp;[Labour Force]" cap="Labour Force"/>
    <pageField fld="2" hier="6" name="[fact].[source].&amp;[Monthly LFS all Provinces]" cap="Monthly LFS all Provinces"/>
    <pageField fld="4" hier="3" name="[dim_industry_with_descriptions].[Aggregation Level].&amp;[Four-digit]" cap="Four-digit"/>
    <pageField fld="1" hier="0" name="[dim_geography].[Province].&amp;[Manitoba]" cap="Manitoba"/>
  </pageFields>
  <pivotHierarchies count="27">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751C84B-103D-492B-A10D-B69C64BED959}" name="PivotTable1" cacheId="297" applyNumberFormats="0" applyBorderFormats="0" applyFontFormats="0" applyPatternFormats="0" applyAlignmentFormats="0" applyWidthHeightFormats="1" dataCaption="Values" tag="884a9dbd-cf79-4615-8ce7-6024d3588848" updatedVersion="6" minRefreshableVersion="3" useAutoFormatting="1" subtotalHiddenItems="1" rowGrandTotals="0" colGrandTotals="0" itemPrintTitles="1" createdVersion="5" indent="0" outline="1" outlineData="1" multipleFieldFilters="0">
  <location ref="B6:L18" firstHeaderRow="1" firstDataRow="2" firstDataCol="1" rowPageCount="4" colPageCount="1"/>
  <pivotFields count="8">
    <pivotField dataField="1" subtotalTop="0" showAll="0" defaultSubtotal="0"/>
    <pivotField axis="axisCol" allDrilled="1" showAll="0" dataSourceSort="1" defaultAttributeDrillState="1">
      <items count="11">
        <item x="0"/>
        <item x="1"/>
        <item x="2"/>
        <item x="3"/>
        <item x="4"/>
        <item x="5"/>
        <item x="6"/>
        <item x="7"/>
        <item x="8"/>
        <item x="9"/>
        <item t="default"/>
      </items>
    </pivotField>
    <pivotField axis="axisPage" allDrilled="1" showAll="0" dataSourceSort="1" defaultAttributeDrillState="1">
      <items count="1">
        <item t="default"/>
      </items>
    </pivotField>
    <pivotField axis="axisRow" allDrilled="1" showAll="0" dataSourceSort="1" defaultAttributeDrillState="1">
      <items count="12">
        <item s="1" x="0"/>
        <item s="1" x="1"/>
        <item s="1" x="2"/>
        <item s="1" x="3"/>
        <item s="1" x="4"/>
        <item s="1" x="5"/>
        <item s="1" x="6"/>
        <item s="1" x="7"/>
        <item s="1" x="8"/>
        <item s="1" x="9"/>
        <item s="1" x="10"/>
        <item t="default"/>
      </items>
    </pivotField>
    <pivotField axis="axisPage" allDrilled="1" showAll="0" dataSourceSort="1" defaultAttributeDrillState="1">
      <items count="1">
        <item t="default"/>
      </items>
    </pivotField>
    <pivotField axis="axisPage" allDrilled="1" showAll="0" dataSourceSort="1" defaultAttributeDrillState="1">
      <items count="9">
        <item s="1" x="0"/>
        <item s="1" x="1"/>
        <item s="1" x="2"/>
        <item s="1" x="3"/>
        <item s="1" x="4"/>
        <item x="5"/>
        <item s="1" x="6"/>
        <item s="1" x="7"/>
        <item t="default"/>
      </items>
    </pivotField>
    <pivotField axis="axisPage" allDrilled="1" showAll="0" dataSourceSort="1" defaultAttributeDrillState="1">
      <items count="1">
        <item t="default"/>
      </items>
    </pivotField>
    <pivotField allDrilled="1" showAll="0" dataSourceSort="1" defaultAttributeDrillState="1"/>
  </pivotFields>
  <rowFields count="1">
    <field x="3"/>
  </rowFields>
  <rowItems count="11">
    <i>
      <x/>
    </i>
    <i>
      <x v="1"/>
    </i>
    <i>
      <x v="2"/>
    </i>
    <i>
      <x v="3"/>
    </i>
    <i>
      <x v="4"/>
    </i>
    <i>
      <x v="5"/>
    </i>
    <i>
      <x v="6"/>
    </i>
    <i>
      <x v="7"/>
    </i>
    <i>
      <x v="8"/>
    </i>
    <i>
      <x v="9"/>
    </i>
    <i>
      <x v="10"/>
    </i>
  </rowItems>
  <colFields count="1">
    <field x="1"/>
  </colFields>
  <colItems count="10">
    <i>
      <x/>
    </i>
    <i>
      <x v="1"/>
    </i>
    <i>
      <x v="2"/>
    </i>
    <i>
      <x v="3"/>
    </i>
    <i>
      <x v="4"/>
    </i>
    <i>
      <x v="5"/>
    </i>
    <i>
      <x v="6"/>
    </i>
    <i>
      <x v="7"/>
    </i>
    <i>
      <x v="8"/>
    </i>
    <i>
      <x v="9"/>
    </i>
  </colItems>
  <pageFields count="4">
    <pageField fld="2" hier="7" name="[fact].[indicator].&amp;[Total number of jobs]" cap="Total number of jobs"/>
    <pageField fld="4" hier="6" name="[fact].[source].&amp;[Productivity and Hours]" cap="Productivity and Hours"/>
    <pageField fld="6" hier="3" name="[dim_industry_with_descriptions].[Aggregation Level].&amp;[IOICC]" cap="IOICC"/>
    <pageField fld="5" hier="2" name="[dim_industry_with_descriptions].[Creative Sector].&amp;[Music]" cap="Music"/>
  </pageFields>
  <dataFields count="1">
    <dataField fld="0" subtotal="count" baseField="3" baseItem="10" numFmtId="3"/>
  </dataFields>
  <pivotHierarchies count="27">
    <pivotHierarchy dragToData="1"/>
    <pivotHierarchy multipleItemSelectionAllowed="1" dragToData="1">
      <members count="23" level="1">
        <member name="[dim_industry_with_descriptions].[Main Industry].&amp;[Utilities]"/>
        <member name="[dim_industry_with_descriptions].[Main Industry].&amp;[Construction]"/>
        <member name="[dim_industry_with_descriptions].[Main Industry].&amp;[Retail Trade]"/>
        <member name="[dim_industry_with_descriptions].[Main Industry].&amp;[Manufacturing]"/>
        <member name="[dim_industry_with_descriptions].[Main Industry].&amp;[Wholesale Trade]"/>
        <member name="[dim_industry_with_descriptions].[Main Industry].&amp;[Agriculture,Forestry]"/>
        <member name="[dim_industry_with_descriptions].[Main Industry].&amp;[Educational services]"/>
        <member name="[dim_industry_with_descriptions].[Main Industry].&amp;[Finance and Insurance]"/>
        <member name="[dim_industry_with_descriptions].[Main Industry].&amp;[Public administration]"/>
        <member name="[dim_industry_with_descriptions].[Main Industry].&amp;[Wood Product Manufacturing]"/>
        <member name="[dim_industry_with_descriptions].[Main Industry].&amp;[Primary metal manufacturing]"/>
        <member name="[dim_industry_with_descriptions].[Main Industry].&amp;[Transportation and warehousing]"/>
        <member name="[dim_industry_with_descriptions].[Main Industry].&amp;[Accommodation and food services]"/>
        <member name="[dim_industry_with_descriptions].[Main Industry].&amp;[Health care and social assistance]"/>
        <member name="[dim_industry_with_descriptions].[Main Industry].&amp;[Arts, entertainment and recreation]"/>
        <member name="[dim_industry_with_descriptions].[Main Industry].&amp;[Real estate and rental and leasing]"/>
        <member name="[dim_industry_with_descriptions].[Main Industry].&amp;[Information and cultural industries]"/>
        <member name="[dim_industry_with_descriptions].[Main Industry].&amp;[Management of companies and enterprises]"/>
        <member name="[dim_industry_with_descriptions].[Main Industry].&amp;[Agriculture,forestry, fishing and hunting]"/>
        <member name="[dim_industry_with_descriptions].[Main Industry].&amp;[Mining, quarrying, and oil and gas extraction]"/>
        <member name="[dim_industry_with_descriptions].[Main Industry].&amp;[Other services (except public administration)]"/>
        <member name="[dim_industry_with_descriptions].[Main Industry].&amp;[Professional, scientific and technical services]"/>
        <member name="[dim_industry_with_descriptions].[Main Industry].&amp;[Administrative and support, waste management and remediation services]"/>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aptionGreaterThanOrEqual" evalOrder="-1" id="1" stringValue1="2010">
      <autoFilter ref="A1">
        <filterColumn colId="0">
          <customFilters>
            <customFilter operator="greaterThanOrEqual" val="2010"/>
          </customFilters>
        </filterColumn>
      </autoFilter>
    </filter>
  </filters>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
        <x15:activeTabTopLevelEntity name="[dim_geography]"/>
        <x15:activeTabTopLevelEntity name="[dim_industry_with_descriptions]"/>
      </x15:pivotTableUISettings>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axfreeman/Canada-C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43C42-F01F-4DF4-8C48-7230D329F2DA}">
  <sheetPr codeName="Sheet1"/>
  <dimension ref="B1:B30"/>
  <sheetViews>
    <sheetView workbookViewId="0">
      <selection activeCell="D3" sqref="D3"/>
    </sheetView>
  </sheetViews>
  <sheetFormatPr defaultRowHeight="14.25" x14ac:dyDescent="0.45"/>
  <cols>
    <col min="1" max="1" width="17.73046875" customWidth="1"/>
    <col min="2" max="2" width="153.6640625" customWidth="1"/>
    <col min="257" max="257" width="17.73046875" customWidth="1"/>
    <col min="258" max="258" width="153.6640625" customWidth="1"/>
    <col min="513" max="513" width="17.73046875" customWidth="1"/>
    <col min="514" max="514" width="153.6640625" customWidth="1"/>
    <col min="769" max="769" width="17.73046875" customWidth="1"/>
    <col min="770" max="770" width="153.6640625" customWidth="1"/>
    <col min="1025" max="1025" width="17.73046875" customWidth="1"/>
    <col min="1026" max="1026" width="153.6640625" customWidth="1"/>
    <col min="1281" max="1281" width="17.73046875" customWidth="1"/>
    <col min="1282" max="1282" width="153.6640625" customWidth="1"/>
    <col min="1537" max="1537" width="17.73046875" customWidth="1"/>
    <col min="1538" max="1538" width="153.6640625" customWidth="1"/>
    <col min="1793" max="1793" width="17.73046875" customWidth="1"/>
    <col min="1794" max="1794" width="153.6640625" customWidth="1"/>
    <col min="2049" max="2049" width="17.73046875" customWidth="1"/>
    <col min="2050" max="2050" width="153.6640625" customWidth="1"/>
    <col min="2305" max="2305" width="17.73046875" customWidth="1"/>
    <col min="2306" max="2306" width="153.6640625" customWidth="1"/>
    <col min="2561" max="2561" width="17.73046875" customWidth="1"/>
    <col min="2562" max="2562" width="153.6640625" customWidth="1"/>
    <col min="2817" max="2817" width="17.73046875" customWidth="1"/>
    <col min="2818" max="2818" width="153.6640625" customWidth="1"/>
    <col min="3073" max="3073" width="17.73046875" customWidth="1"/>
    <col min="3074" max="3074" width="153.6640625" customWidth="1"/>
    <col min="3329" max="3329" width="17.73046875" customWidth="1"/>
    <col min="3330" max="3330" width="153.6640625" customWidth="1"/>
    <col min="3585" max="3585" width="17.73046875" customWidth="1"/>
    <col min="3586" max="3586" width="153.6640625" customWidth="1"/>
    <col min="3841" max="3841" width="17.73046875" customWidth="1"/>
    <col min="3842" max="3842" width="153.6640625" customWidth="1"/>
    <col min="4097" max="4097" width="17.73046875" customWidth="1"/>
    <col min="4098" max="4098" width="153.6640625" customWidth="1"/>
    <col min="4353" max="4353" width="17.73046875" customWidth="1"/>
    <col min="4354" max="4354" width="153.6640625" customWidth="1"/>
    <col min="4609" max="4609" width="17.73046875" customWidth="1"/>
    <col min="4610" max="4610" width="153.6640625" customWidth="1"/>
    <col min="4865" max="4865" width="17.73046875" customWidth="1"/>
    <col min="4866" max="4866" width="153.6640625" customWidth="1"/>
    <col min="5121" max="5121" width="17.73046875" customWidth="1"/>
    <col min="5122" max="5122" width="153.6640625" customWidth="1"/>
    <col min="5377" max="5377" width="17.73046875" customWidth="1"/>
    <col min="5378" max="5378" width="153.6640625" customWidth="1"/>
    <col min="5633" max="5633" width="17.73046875" customWidth="1"/>
    <col min="5634" max="5634" width="153.6640625" customWidth="1"/>
    <col min="5889" max="5889" width="17.73046875" customWidth="1"/>
    <col min="5890" max="5890" width="153.6640625" customWidth="1"/>
    <col min="6145" max="6145" width="17.73046875" customWidth="1"/>
    <col min="6146" max="6146" width="153.6640625" customWidth="1"/>
    <col min="6401" max="6401" width="17.73046875" customWidth="1"/>
    <col min="6402" max="6402" width="153.6640625" customWidth="1"/>
    <col min="6657" max="6657" width="17.73046875" customWidth="1"/>
    <col min="6658" max="6658" width="153.6640625" customWidth="1"/>
    <col min="6913" max="6913" width="17.73046875" customWidth="1"/>
    <col min="6914" max="6914" width="153.6640625" customWidth="1"/>
    <col min="7169" max="7169" width="17.73046875" customWidth="1"/>
    <col min="7170" max="7170" width="153.6640625" customWidth="1"/>
    <col min="7425" max="7425" width="17.73046875" customWidth="1"/>
    <col min="7426" max="7426" width="153.6640625" customWidth="1"/>
    <col min="7681" max="7681" width="17.73046875" customWidth="1"/>
    <col min="7682" max="7682" width="153.6640625" customWidth="1"/>
    <col min="7937" max="7937" width="17.73046875" customWidth="1"/>
    <col min="7938" max="7938" width="153.6640625" customWidth="1"/>
    <col min="8193" max="8193" width="17.73046875" customWidth="1"/>
    <col min="8194" max="8194" width="153.6640625" customWidth="1"/>
    <col min="8449" max="8449" width="17.73046875" customWidth="1"/>
    <col min="8450" max="8450" width="153.6640625" customWidth="1"/>
    <col min="8705" max="8705" width="17.73046875" customWidth="1"/>
    <col min="8706" max="8706" width="153.6640625" customWidth="1"/>
    <col min="8961" max="8961" width="17.73046875" customWidth="1"/>
    <col min="8962" max="8962" width="153.6640625" customWidth="1"/>
    <col min="9217" max="9217" width="17.73046875" customWidth="1"/>
    <col min="9218" max="9218" width="153.6640625" customWidth="1"/>
    <col min="9473" max="9473" width="17.73046875" customWidth="1"/>
    <col min="9474" max="9474" width="153.6640625" customWidth="1"/>
    <col min="9729" max="9729" width="17.73046875" customWidth="1"/>
    <col min="9730" max="9730" width="153.6640625" customWidth="1"/>
    <col min="9985" max="9985" width="17.73046875" customWidth="1"/>
    <col min="9986" max="9986" width="153.6640625" customWidth="1"/>
    <col min="10241" max="10241" width="17.73046875" customWidth="1"/>
    <col min="10242" max="10242" width="153.6640625" customWidth="1"/>
    <col min="10497" max="10497" width="17.73046875" customWidth="1"/>
    <col min="10498" max="10498" width="153.6640625" customWidth="1"/>
    <col min="10753" max="10753" width="17.73046875" customWidth="1"/>
    <col min="10754" max="10754" width="153.6640625" customWidth="1"/>
    <col min="11009" max="11009" width="17.73046875" customWidth="1"/>
    <col min="11010" max="11010" width="153.6640625" customWidth="1"/>
    <col min="11265" max="11265" width="17.73046875" customWidth="1"/>
    <col min="11266" max="11266" width="153.6640625" customWidth="1"/>
    <col min="11521" max="11521" width="17.73046875" customWidth="1"/>
    <col min="11522" max="11522" width="153.6640625" customWidth="1"/>
    <col min="11777" max="11777" width="17.73046875" customWidth="1"/>
    <col min="11778" max="11778" width="153.6640625" customWidth="1"/>
    <col min="12033" max="12033" width="17.73046875" customWidth="1"/>
    <col min="12034" max="12034" width="153.6640625" customWidth="1"/>
    <col min="12289" max="12289" width="17.73046875" customWidth="1"/>
    <col min="12290" max="12290" width="153.6640625" customWidth="1"/>
    <col min="12545" max="12545" width="17.73046875" customWidth="1"/>
    <col min="12546" max="12546" width="153.6640625" customWidth="1"/>
    <col min="12801" max="12801" width="17.73046875" customWidth="1"/>
    <col min="12802" max="12802" width="153.6640625" customWidth="1"/>
    <col min="13057" max="13057" width="17.73046875" customWidth="1"/>
    <col min="13058" max="13058" width="153.6640625" customWidth="1"/>
    <col min="13313" max="13313" width="17.73046875" customWidth="1"/>
    <col min="13314" max="13314" width="153.6640625" customWidth="1"/>
    <col min="13569" max="13569" width="17.73046875" customWidth="1"/>
    <col min="13570" max="13570" width="153.6640625" customWidth="1"/>
    <col min="13825" max="13825" width="17.73046875" customWidth="1"/>
    <col min="13826" max="13826" width="153.6640625" customWidth="1"/>
    <col min="14081" max="14081" width="17.73046875" customWidth="1"/>
    <col min="14082" max="14082" width="153.6640625" customWidth="1"/>
    <col min="14337" max="14337" width="17.73046875" customWidth="1"/>
    <col min="14338" max="14338" width="153.6640625" customWidth="1"/>
    <col min="14593" max="14593" width="17.73046875" customWidth="1"/>
    <col min="14594" max="14594" width="153.6640625" customWidth="1"/>
    <col min="14849" max="14849" width="17.73046875" customWidth="1"/>
    <col min="14850" max="14850" width="153.6640625" customWidth="1"/>
    <col min="15105" max="15105" width="17.73046875" customWidth="1"/>
    <col min="15106" max="15106" width="153.6640625" customWidth="1"/>
    <col min="15361" max="15361" width="17.73046875" customWidth="1"/>
    <col min="15362" max="15362" width="153.6640625" customWidth="1"/>
    <col min="15617" max="15617" width="17.73046875" customWidth="1"/>
    <col min="15618" max="15618" width="153.6640625" customWidth="1"/>
    <col min="15873" max="15873" width="17.73046875" customWidth="1"/>
    <col min="15874" max="15874" width="153.6640625" customWidth="1"/>
    <col min="16129" max="16129" width="17.73046875" customWidth="1"/>
    <col min="16130" max="16130" width="153.6640625" customWidth="1"/>
  </cols>
  <sheetData>
    <row r="1" spans="2:2" ht="18" x14ac:dyDescent="0.55000000000000004">
      <c r="B1" s="1" t="s">
        <v>0</v>
      </c>
    </row>
    <row r="2" spans="2:2" ht="18" x14ac:dyDescent="0.55000000000000004">
      <c r="B2" s="1" t="s">
        <v>1</v>
      </c>
    </row>
    <row r="3" spans="2:2" x14ac:dyDescent="0.45">
      <c r="B3" s="2" t="s">
        <v>2</v>
      </c>
    </row>
    <row r="4" spans="2:2" ht="18" x14ac:dyDescent="0.55000000000000004">
      <c r="B4" s="3" t="s">
        <v>3</v>
      </c>
    </row>
    <row r="5" spans="2:2" ht="18" x14ac:dyDescent="0.55000000000000004">
      <c r="B5" s="4" t="s">
        <v>4</v>
      </c>
    </row>
    <row r="6" spans="2:2" x14ac:dyDescent="0.45">
      <c r="B6" s="5" t="s">
        <v>5</v>
      </c>
    </row>
    <row r="7" spans="2:2" x14ac:dyDescent="0.45">
      <c r="B7" s="5" t="s">
        <v>6</v>
      </c>
    </row>
    <row r="8" spans="2:2" x14ac:dyDescent="0.45">
      <c r="B8" s="5" t="s">
        <v>7</v>
      </c>
    </row>
    <row r="9" spans="2:2" ht="7.35" customHeight="1" x14ac:dyDescent="0.45">
      <c r="B9" s="5"/>
    </row>
    <row r="10" spans="2:2" x14ac:dyDescent="0.45">
      <c r="B10" s="6" t="s">
        <v>8</v>
      </c>
    </row>
    <row r="11" spans="2:2" x14ac:dyDescent="0.45">
      <c r="B11" s="5" t="s">
        <v>9</v>
      </c>
    </row>
    <row r="12" spans="2:2" x14ac:dyDescent="0.45">
      <c r="B12" s="6" t="s">
        <v>10</v>
      </c>
    </row>
    <row r="13" spans="2:2" ht="5.0999999999999996" customHeight="1" x14ac:dyDescent="0.45">
      <c r="B13" s="5" t="s">
        <v>11</v>
      </c>
    </row>
    <row r="14" spans="2:2" x14ac:dyDescent="0.45">
      <c r="B14" s="6" t="s">
        <v>12</v>
      </c>
    </row>
    <row r="15" spans="2:2" x14ac:dyDescent="0.45">
      <c r="B15" s="5" t="s">
        <v>13</v>
      </c>
    </row>
    <row r="16" spans="2:2" x14ac:dyDescent="0.45">
      <c r="B16" s="5" t="s">
        <v>14</v>
      </c>
    </row>
    <row r="17" spans="2:2" ht="4.3499999999999996" customHeight="1" x14ac:dyDescent="0.45">
      <c r="B17" s="7"/>
    </row>
    <row r="18" spans="2:2" x14ac:dyDescent="0.45">
      <c r="B18" s="5" t="s">
        <v>15</v>
      </c>
    </row>
    <row r="19" spans="2:2" ht="7.35" customHeight="1" x14ac:dyDescent="0.45">
      <c r="B19" s="5" t="s">
        <v>11</v>
      </c>
    </row>
    <row r="20" spans="2:2" x14ac:dyDescent="0.45">
      <c r="B20" s="6" t="s">
        <v>16</v>
      </c>
    </row>
    <row r="21" spans="2:2" ht="28.5" x14ac:dyDescent="0.45">
      <c r="B21" s="8" t="s">
        <v>17</v>
      </c>
    </row>
    <row r="22" spans="2:2" x14ac:dyDescent="0.45">
      <c r="B22" s="5" t="s">
        <v>18</v>
      </c>
    </row>
    <row r="23" spans="2:2" x14ac:dyDescent="0.45">
      <c r="B23" s="5" t="s">
        <v>19</v>
      </c>
    </row>
    <row r="24" spans="2:2" x14ac:dyDescent="0.45">
      <c r="B24" s="5" t="s">
        <v>20</v>
      </c>
    </row>
    <row r="25" spans="2:2" ht="4.3499999999999996" customHeight="1" x14ac:dyDescent="0.45">
      <c r="B25" s="5"/>
    </row>
    <row r="26" spans="2:2" x14ac:dyDescent="0.45">
      <c r="B26" s="6" t="s">
        <v>21</v>
      </c>
    </row>
    <row r="27" spans="2:2" ht="31.8" customHeight="1" x14ac:dyDescent="0.45">
      <c r="B27" s="8" t="s">
        <v>22</v>
      </c>
    </row>
    <row r="28" spans="2:2" ht="6" customHeight="1" x14ac:dyDescent="0.45">
      <c r="B28" s="5" t="s">
        <v>11</v>
      </c>
    </row>
    <row r="29" spans="2:2" ht="28.5" x14ac:dyDescent="0.45">
      <c r="B29" s="9" t="s">
        <v>23</v>
      </c>
    </row>
    <row r="30" spans="2:2" ht="28.5" x14ac:dyDescent="0.45">
      <c r="B30" s="8" t="s">
        <v>24</v>
      </c>
    </row>
  </sheetData>
  <hyperlinks>
    <hyperlink ref="B3" r:id="rId1" xr:uid="{853BC780-93EF-481F-BD37-DE5B5BE489EF}"/>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1EC84-2B32-4907-81CF-74255747C548}">
  <dimension ref="B3:B14"/>
  <sheetViews>
    <sheetView tabSelected="1" workbookViewId="0">
      <selection activeCell="D3" sqref="D3"/>
    </sheetView>
  </sheetViews>
  <sheetFormatPr defaultRowHeight="14.25" x14ac:dyDescent="0.45"/>
  <cols>
    <col min="2" max="2" width="125.9296875" customWidth="1"/>
  </cols>
  <sheetData>
    <row r="3" spans="2:2" x14ac:dyDescent="0.45">
      <c r="B3" t="s">
        <v>25</v>
      </c>
    </row>
    <row r="4" spans="2:2" x14ac:dyDescent="0.45">
      <c r="B4" t="s">
        <v>26</v>
      </c>
    </row>
    <row r="5" spans="2:2" x14ac:dyDescent="0.45">
      <c r="B5" t="s">
        <v>27</v>
      </c>
    </row>
    <row r="6" spans="2:2" x14ac:dyDescent="0.45">
      <c r="B6" t="s">
        <v>28</v>
      </c>
    </row>
    <row r="7" spans="2:2" x14ac:dyDescent="0.45">
      <c r="B7" t="s">
        <v>29</v>
      </c>
    </row>
    <row r="8" spans="2:2" x14ac:dyDescent="0.45">
      <c r="B8" t="s">
        <v>30</v>
      </c>
    </row>
    <row r="9" spans="2:2" x14ac:dyDescent="0.45">
      <c r="B9" t="s">
        <v>31</v>
      </c>
    </row>
    <row r="10" spans="2:2" x14ac:dyDescent="0.45">
      <c r="B10" t="s">
        <v>32</v>
      </c>
    </row>
    <row r="12" spans="2:2" x14ac:dyDescent="0.45">
      <c r="B12" t="s">
        <v>33</v>
      </c>
    </row>
    <row r="14" spans="2:2" x14ac:dyDescent="0.45">
      <c r="B14" t="s">
        <v>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EC606-6415-4AA8-AE81-E0D840C8D6AE}">
  <dimension ref="A1:T27"/>
  <sheetViews>
    <sheetView workbookViewId="0">
      <pane xSplit="2" ySplit="2" topLeftCell="C6"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0.59765625" bestFit="1" customWidth="1"/>
    <col min="5" max="5" width="2.19921875" customWidth="1"/>
    <col min="8" max="8" width="2.33203125" customWidth="1"/>
    <col min="9" max="9" width="11.265625" customWidth="1"/>
    <col min="10" max="10" width="10.1328125" customWidth="1"/>
    <col min="11" max="11" width="2.6640625" customWidth="1"/>
    <col min="14" max="14" width="3.59765625" customWidth="1"/>
  </cols>
  <sheetData>
    <row r="1" spans="1:20" ht="36.75" customHeight="1" x14ac:dyDescent="0.45">
      <c r="A1" s="10" t="s">
        <v>35</v>
      </c>
      <c r="C1" s="48" t="s">
        <v>36</v>
      </c>
      <c r="D1" s="48"/>
      <c r="E1" s="11"/>
      <c r="F1" s="10" t="s">
        <v>37</v>
      </c>
      <c r="G1" s="10"/>
      <c r="H1" s="10"/>
      <c r="I1" s="49" t="s">
        <v>38</v>
      </c>
      <c r="J1" s="49"/>
      <c r="L1" s="49" t="s">
        <v>39</v>
      </c>
      <c r="M1" s="49"/>
    </row>
    <row r="2" spans="1:20" x14ac:dyDescent="0.45">
      <c r="C2" s="10" t="str">
        <f>'Employment CI No IT'!O21</f>
        <v>2010-14</v>
      </c>
      <c r="D2" s="10" t="str">
        <f>'Employment CI No IT'!P21</f>
        <v>2014-18</v>
      </c>
      <c r="E2" s="10"/>
      <c r="F2" s="10" t="str">
        <f>'Employment CI with IT'!O21</f>
        <v>2010-14</v>
      </c>
      <c r="G2" s="10" t="str">
        <f>'Employment CI with IT'!P21</f>
        <v>2014-18</v>
      </c>
      <c r="H2" s="10"/>
      <c r="I2" s="10" t="str">
        <f>'2010-18 Culture Jobs'!V6</f>
        <v>2010-14</v>
      </c>
      <c r="J2" s="10" t="str">
        <f>'2010-18 Culture Jobs'!U6</f>
        <v>2014-18</v>
      </c>
      <c r="L2" s="10" t="str">
        <f>'Main Industries Employment'!O21</f>
        <v>2010-14</v>
      </c>
      <c r="M2" s="10" t="str">
        <f>'Main Industries Employment'!P21</f>
        <v>2014-18</v>
      </c>
      <c r="S2" s="12"/>
      <c r="T2" s="12"/>
    </row>
    <row r="3" spans="1:20" x14ac:dyDescent="0.45">
      <c r="B3" t="str">
        <f>'Employment CI No IT'!B22</f>
        <v>Alberta</v>
      </c>
      <c r="C3" s="13">
        <f>'Employment CI No IT'!O22</f>
        <v>5.6467115175204752E-2</v>
      </c>
      <c r="D3" s="13">
        <f>'Employment CI No IT'!P22</f>
        <v>-4.7888229402737181E-3</v>
      </c>
      <c r="E3" s="13"/>
      <c r="F3" s="13">
        <f>'Employment CI with IT'!O22</f>
        <v>5.7843940754527257E-2</v>
      </c>
      <c r="G3" s="13">
        <f>'Employment CI with IT'!P22</f>
        <v>7.1368594914833494E-4</v>
      </c>
      <c r="I3" s="13">
        <f>VLOOKUP($B3,'2010-18 Culture Jobs'!$T$7:$V$20,3,FALSE)</f>
        <v>1.4550635276603829E-2</v>
      </c>
      <c r="J3" s="13">
        <f>VLOOKUP($B3,'2010-18 Culture Jobs'!$T$7:$V$20,2,FALSE)</f>
        <v>-5.7091423428057092E-2</v>
      </c>
      <c r="L3" s="13">
        <f>'Main Industries Employment'!O22</f>
        <v>2.5214303128394233E-2</v>
      </c>
      <c r="M3" s="13">
        <f>'Main Industries Employment'!P22</f>
        <v>7.9308974779741526E-3</v>
      </c>
      <c r="S3" s="14"/>
      <c r="T3" s="14"/>
    </row>
    <row r="4" spans="1:20" x14ac:dyDescent="0.45">
      <c r="B4" t="str">
        <f>'Employment CI No IT'!B23</f>
        <v>British Columbia</v>
      </c>
      <c r="C4" s="13">
        <f>'Employment CI No IT'!O23</f>
        <v>1.7809509549475688E-3</v>
      </c>
      <c r="D4" s="13">
        <f>'Employment CI No IT'!P23</f>
        <v>4.3039875201659195E-2</v>
      </c>
      <c r="E4" s="13"/>
      <c r="F4" s="13">
        <f>'Employment CI with IT'!O23</f>
        <v>1.8357528377507926E-2</v>
      </c>
      <c r="G4" s="13">
        <f>'Employment CI with IT'!P23</f>
        <v>5.3756832030428026E-2</v>
      </c>
      <c r="I4" s="13">
        <f>VLOOKUP($B4,'2010-18 Culture Jobs'!$T$7:$V$20,3,FALSE)</f>
        <v>8.1268964855971682E-3</v>
      </c>
      <c r="J4" s="13">
        <f>VLOOKUP($B4,'2010-18 Culture Jobs'!$T$7:$V$20,2,FALSE)</f>
        <v>8.3644071122973659E-2</v>
      </c>
      <c r="L4" s="13">
        <f>'Main Industries Employment'!O23</f>
        <v>2.7049743034093243E-3</v>
      </c>
      <c r="M4" s="13">
        <f>'Main Industries Employment'!P23</f>
        <v>1.8650257359787314E-2</v>
      </c>
      <c r="S4" s="14"/>
      <c r="T4" s="14"/>
    </row>
    <row r="5" spans="1:20" x14ac:dyDescent="0.45">
      <c r="B5" t="str">
        <f>'Employment CI No IT'!B24</f>
        <v>Manitoba</v>
      </c>
      <c r="C5" s="13">
        <f>'Employment CI No IT'!O24</f>
        <v>1.8012112607683761E-3</v>
      </c>
      <c r="D5" s="13">
        <f>'Employment CI No IT'!P24</f>
        <v>5.790971617799201E-2</v>
      </c>
      <c r="E5" s="13"/>
      <c r="F5" s="13">
        <f>'Employment CI with IT'!O24</f>
        <v>1.2698006230611014E-2</v>
      </c>
      <c r="G5" s="13">
        <f>'Employment CI with IT'!P24</f>
        <v>4.0801575987850169E-2</v>
      </c>
      <c r="I5" s="13">
        <f>VLOOKUP($B5,'2010-18 Culture Jobs'!$T$7:$V$20,3,FALSE)</f>
        <v>9.3919038597745086E-3</v>
      </c>
      <c r="J5" s="13">
        <f>VLOOKUP($B5,'2010-18 Culture Jobs'!$T$7:$V$20,2,FALSE)</f>
        <v>-3.4583352938408696E-2</v>
      </c>
      <c r="L5" s="13">
        <f>'Main Industries Employment'!O25</f>
        <v>7.4280423507464555E-3</v>
      </c>
      <c r="M5" s="13">
        <f>'Main Industries Employment'!P25</f>
        <v>5.6654596543759261E-3</v>
      </c>
      <c r="S5" s="14"/>
      <c r="T5" s="14"/>
    </row>
    <row r="6" spans="1:20" x14ac:dyDescent="0.45">
      <c r="B6" t="str">
        <f>'Employment CI No IT'!B25</f>
        <v>New Brunswick</v>
      </c>
      <c r="C6" s="13">
        <f>'Employment CI No IT'!O25</f>
        <v>1.7547648865911425E-2</v>
      </c>
      <c r="D6" s="13">
        <f>'Employment CI No IT'!P25</f>
        <v>-1.0304014427031216E-2</v>
      </c>
      <c r="E6" s="13"/>
      <c r="F6" s="13">
        <f>'Employment CI with IT'!O25</f>
        <v>2.4488891085133968E-2</v>
      </c>
      <c r="G6" s="13">
        <f>'Employment CI with IT'!P25</f>
        <v>-4.8840063406185852E-4</v>
      </c>
      <c r="I6" s="13">
        <f>VLOOKUP($B6,'2010-18 Culture Jobs'!$T$7:$V$20,3,FALSE)</f>
        <v>-1.3303529923230584E-2</v>
      </c>
      <c r="J6" s="13">
        <f>VLOOKUP($B6,'2010-18 Culture Jobs'!$T$7:$V$20,2,FALSE)</f>
        <v>-0.15667774086378738</v>
      </c>
      <c r="L6" s="13">
        <f>'Main Industries Employment'!O26</f>
        <v>-4.2054824109540867E-3</v>
      </c>
      <c r="M6" s="13">
        <f>'Main Industries Employment'!P26</f>
        <v>-4.0651416447046174E-5</v>
      </c>
      <c r="S6" s="14"/>
      <c r="T6" s="14"/>
    </row>
    <row r="7" spans="1:20" x14ac:dyDescent="0.45">
      <c r="B7" t="str">
        <f>'Employment CI No IT'!B26</f>
        <v>Newfoundland and Labrador</v>
      </c>
      <c r="C7" s="13">
        <f>'Employment CI No IT'!O26</f>
        <v>0.10612086404742471</v>
      </c>
      <c r="D7" s="13">
        <f>'Employment CI No IT'!P26</f>
        <v>-3.5614124412723158E-2</v>
      </c>
      <c r="E7" s="13"/>
      <c r="F7" s="13">
        <f>'Employment CI with IT'!O26</f>
        <v>0.12193694762570906</v>
      </c>
      <c r="G7" s="13">
        <f>'Employment CI with IT'!P26</f>
        <v>-1.7085704934996393E-2</v>
      </c>
      <c r="I7" s="13">
        <f>VLOOKUP($B7,'2010-18 Culture Jobs'!$T$7:$V$20,3,FALSE)</f>
        <v>-9.0076974436439361E-3</v>
      </c>
      <c r="J7" s="13">
        <f>VLOOKUP($B7,'2010-18 Culture Jobs'!$T$7:$V$20,2,FALSE)</f>
        <v>2.0210185933710592E-3</v>
      </c>
      <c r="L7" s="13">
        <f>'Main Industries Employment'!O27</f>
        <v>6.7834284610965856E-3</v>
      </c>
      <c r="M7" s="13">
        <f>'Main Industries Employment'!P27</f>
        <v>-8.8978656440856785E-3</v>
      </c>
      <c r="S7" s="14"/>
      <c r="T7" s="14"/>
    </row>
    <row r="8" spans="1:20" x14ac:dyDescent="0.45">
      <c r="B8" t="str">
        <f>'Employment CI No IT'!B27</f>
        <v>North (NorthWest, Northern, Nunavut and Yukon)</v>
      </c>
      <c r="C8" s="13">
        <f>'Employment CI No IT'!O27</f>
        <v>0.13919768655229481</v>
      </c>
      <c r="D8" s="13">
        <f>'Employment CI No IT'!P27</f>
        <v>0</v>
      </c>
      <c r="E8" s="13"/>
      <c r="F8" s="13">
        <f>'Employment CI with IT'!O27</f>
        <v>0.14986768306655951</v>
      </c>
      <c r="G8" s="13">
        <f>'Employment CI with IT'!P27</f>
        <v>3.0722328115213582E-3</v>
      </c>
      <c r="I8" s="13" t="e">
        <f>VLOOKUP($B8,'2010-18 Culture Jobs'!$T$7:$V$20,3,FALSE)</f>
        <v>#N/A</v>
      </c>
      <c r="J8" s="13" t="e">
        <f>VLOOKUP($B8,'2010-18 Culture Jobs'!$T$7:$V$20,2,FALSE)</f>
        <v>#N/A</v>
      </c>
      <c r="L8" s="13">
        <f>'Main Industries Employment'!O28</f>
        <v>1.9403160201515668E-2</v>
      </c>
      <c r="M8" s="13">
        <f>'Main Industries Employment'!P28</f>
        <v>6.7776432249215812E-3</v>
      </c>
      <c r="S8" s="14"/>
      <c r="T8" s="14"/>
    </row>
    <row r="9" spans="1:20" x14ac:dyDescent="0.45">
      <c r="B9" t="str">
        <f>'Employment CI No IT'!B28</f>
        <v>Nova Scotia</v>
      </c>
      <c r="C9" s="13">
        <f>'Employment CI No IT'!O28</f>
        <v>1.0302729644139141E-2</v>
      </c>
      <c r="D9" s="13">
        <f>'Employment CI No IT'!P28</f>
        <v>4.6728310278272733E-2</v>
      </c>
      <c r="E9" s="13"/>
      <c r="F9" s="13">
        <f>'Employment CI with IT'!O28</f>
        <v>2.398417739180414E-2</v>
      </c>
      <c r="G9" s="13">
        <f>'Employment CI with IT'!P28</f>
        <v>2.7176794532300708E-2</v>
      </c>
      <c r="I9" s="13">
        <f>VLOOKUP($B9,'2010-18 Culture Jobs'!$T$7:$V$20,3,FALSE)</f>
        <v>2.2335852319231853E-2</v>
      </c>
      <c r="J9" s="13">
        <f>VLOOKUP($B9,'2010-18 Culture Jobs'!$T$7:$V$20,2,FALSE)</f>
        <v>-2.3254040866117719E-2</v>
      </c>
      <c r="L9" s="13">
        <f>'Main Industries Employment'!O29</f>
        <v>-7.0967970987700912E-3</v>
      </c>
      <c r="M9" s="13">
        <f>'Main Industries Employment'!P29</f>
        <v>2.9530137924358435E-3</v>
      </c>
      <c r="S9" s="14"/>
      <c r="T9" s="14"/>
    </row>
    <row r="10" spans="1:20" x14ac:dyDescent="0.45">
      <c r="B10" t="str">
        <f>'Employment CI No IT'!B29</f>
        <v>Ontario</v>
      </c>
      <c r="C10" s="13">
        <f>'Employment CI No IT'!O29</f>
        <v>2.695956234526431E-2</v>
      </c>
      <c r="D10" s="13">
        <f>'Employment CI No IT'!P29</f>
        <v>2.2506018157945951E-2</v>
      </c>
      <c r="E10" s="13"/>
      <c r="F10" s="13">
        <f>'Employment CI with IT'!O29</f>
        <v>3.2705904620136117E-2</v>
      </c>
      <c r="G10" s="13">
        <f>'Employment CI with IT'!P29</f>
        <v>3.6528664482152529E-2</v>
      </c>
      <c r="I10" s="13">
        <f>VLOOKUP($B10,'2010-18 Culture Jobs'!$T$7:$V$20,3,FALSE)</f>
        <v>1.102793472009389E-2</v>
      </c>
      <c r="J10" s="13">
        <f>VLOOKUP($B10,'2010-18 Culture Jobs'!$T$7:$V$20,2,FALSE)</f>
        <v>7.6271491907868652E-3</v>
      </c>
      <c r="L10" s="13">
        <f>'Main Industries Employment'!O30</f>
        <v>8.0941445238411625E-3</v>
      </c>
      <c r="M10" s="13">
        <f>'Main Industries Employment'!P30</f>
        <v>9.9478507386077109E-3</v>
      </c>
      <c r="S10" s="14"/>
      <c r="T10" s="14"/>
    </row>
    <row r="11" spans="1:20" x14ac:dyDescent="0.45">
      <c r="B11" t="str">
        <f>'Employment CI No IT'!B30</f>
        <v>Prince Edward Island</v>
      </c>
      <c r="C11" s="13">
        <f>'Employment CI No IT'!O30</f>
        <v>7.1450682864458104E-2</v>
      </c>
      <c r="D11" s="13">
        <f>'Employment CI No IT'!P30</f>
        <v>7.8961400231348788E-2</v>
      </c>
      <c r="E11" s="13"/>
      <c r="F11" s="13">
        <f>'Employment CI with IT'!O30</f>
        <v>5.0406858667031429E-2</v>
      </c>
      <c r="G11" s="13">
        <f>'Employment CI with IT'!P30</f>
        <v>7.2163265133729615E-2</v>
      </c>
      <c r="I11" s="13">
        <f>VLOOKUP($B11,'2010-18 Culture Jobs'!$T$7:$V$20,3,FALSE)</f>
        <v>-1.1077196376886089E-2</v>
      </c>
      <c r="J11" s="13">
        <f>VLOOKUP($B11,'2010-18 Culture Jobs'!$T$7:$V$20,2,FALSE)</f>
        <v>-1.8937080024434942E-2</v>
      </c>
      <c r="L11" s="13">
        <f>'Main Industries Employment'!O31</f>
        <v>1.8166843247910291E-2</v>
      </c>
      <c r="M11" s="13">
        <f>'Main Industries Employment'!P31</f>
        <v>3.6893788301288755E-3</v>
      </c>
      <c r="S11" s="14"/>
      <c r="T11" s="14"/>
    </row>
    <row r="12" spans="1:20" x14ac:dyDescent="0.45">
      <c r="B12" t="str">
        <f>'Employment CI No IT'!B31</f>
        <v>Quebec</v>
      </c>
      <c r="C12" s="13">
        <f>'Employment CI No IT'!O31</f>
        <v>5.2383703787055591E-3</v>
      </c>
      <c r="D12" s="13">
        <f>'Employment CI No IT'!P31</f>
        <v>1.7376367973679363E-2</v>
      </c>
      <c r="E12" s="13"/>
      <c r="F12" s="13">
        <f>'Employment CI with IT'!O31</f>
        <v>6.8514638899830338E-3</v>
      </c>
      <c r="G12" s="13">
        <f>'Employment CI with IT'!P31</f>
        <v>3.1082978705173847E-2</v>
      </c>
      <c r="I12" s="13">
        <f>VLOOKUP($B12,'2010-18 Culture Jobs'!$T$7:$V$20,3,FALSE)</f>
        <v>-2.2354944361580031E-3</v>
      </c>
      <c r="J12" s="13">
        <f>VLOOKUP($B12,'2010-18 Culture Jobs'!$T$7:$V$20,2,FALSE)</f>
        <v>3.9043516327346324E-2</v>
      </c>
      <c r="L12" s="13">
        <f>'Main Industries Employment'!O32</f>
        <v>5.9895298790630935E-3</v>
      </c>
      <c r="M12" s="13">
        <f>'Main Industries Employment'!P32</f>
        <v>6.6514097162706509E-3</v>
      </c>
      <c r="S12" s="14"/>
      <c r="T12" s="14"/>
    </row>
    <row r="13" spans="1:20" x14ac:dyDescent="0.45">
      <c r="B13" t="str">
        <f>'Employment CI No IT'!B32</f>
        <v>Saskatchewan</v>
      </c>
      <c r="C13" s="13">
        <f>'Employment CI No IT'!O32</f>
        <v>1.3767938566315419E-2</v>
      </c>
      <c r="D13" s="13">
        <f>'Employment CI No IT'!P32</f>
        <v>1.2847518365830091E-2</v>
      </c>
      <c r="E13" s="13"/>
      <c r="F13" s="13">
        <f>'Employment CI with IT'!O32</f>
        <v>1.9674183854304195E-2</v>
      </c>
      <c r="G13" s="13">
        <f>'Employment CI with IT'!P32</f>
        <v>1.8913933159041774E-2</v>
      </c>
      <c r="I13" s="13">
        <f>VLOOKUP($B13,'2010-18 Culture Jobs'!$T$7:$V$20,3,FALSE)</f>
        <v>2.2900216755906255E-2</v>
      </c>
      <c r="J13" s="13">
        <f>VLOOKUP($B13,'2010-18 Culture Jobs'!$T$7:$V$20,2,FALSE)</f>
        <v>6.1845790947958133E-2</v>
      </c>
      <c r="L13" s="13">
        <f>'Main Industries Employment'!O33</f>
        <v>1.51812399414748E-2</v>
      </c>
      <c r="M13" s="13">
        <f>'Main Industries Employment'!P33</f>
        <v>3.6719049224198663E-3</v>
      </c>
      <c r="S13" s="14"/>
      <c r="T13" s="14"/>
    </row>
    <row r="14" spans="1:20" x14ac:dyDescent="0.45">
      <c r="C14" s="13"/>
      <c r="D14" s="13"/>
      <c r="E14" s="13"/>
      <c r="F14" s="13"/>
      <c r="G14" s="13"/>
      <c r="S14" s="14"/>
      <c r="T14" s="14"/>
    </row>
    <row r="15" spans="1:20" x14ac:dyDescent="0.45">
      <c r="A15" s="10" t="s">
        <v>40</v>
      </c>
      <c r="C15" s="49" t="s">
        <v>41</v>
      </c>
      <c r="D15" s="49"/>
      <c r="E15" s="11"/>
      <c r="F15" s="49" t="s">
        <v>42</v>
      </c>
      <c r="G15" s="49"/>
      <c r="I15" s="49" t="s">
        <v>38</v>
      </c>
      <c r="J15" s="49"/>
      <c r="L15" s="49" t="s">
        <v>39</v>
      </c>
      <c r="M15" s="49"/>
    </row>
    <row r="16" spans="1:20" x14ac:dyDescent="0.45">
      <c r="C16" s="10" t="str">
        <f>'Real GDP CI No IT'!AA21</f>
        <v>2010-14</v>
      </c>
      <c r="D16" s="10" t="str">
        <f>'Real GDP CI No IT'!AB21</f>
        <v>2014-18</v>
      </c>
      <c r="E16" s="10"/>
      <c r="F16" s="10" t="str">
        <f>'Real GDP CI With IT'!AA21</f>
        <v>2010-14</v>
      </c>
      <c r="G16" s="10" t="str">
        <f>'Real GDP CI With IT'!AB21</f>
        <v>2014-18</v>
      </c>
      <c r="I16" s="10" t="str">
        <f>'2010-18 Culture GDP'!V6</f>
        <v>2010-14</v>
      </c>
      <c r="J16" s="10" t="str">
        <f>'2010-18 Culture GDP'!U6</f>
        <v>2014-18</v>
      </c>
      <c r="L16" t="str">
        <f>'Main Industries Output'!O21</f>
        <v>2010-14</v>
      </c>
      <c r="M16" t="str">
        <f>'Main Industries Output'!P21</f>
        <v>2014-18</v>
      </c>
    </row>
    <row r="17" spans="2:13" x14ac:dyDescent="0.45">
      <c r="B17" t="str">
        <f t="shared" ref="B17:B27" si="0">B3</f>
        <v>Alberta</v>
      </c>
      <c r="C17" s="13">
        <f>'Real GDP CI No IT'!AA22</f>
        <v>7.1218742833951465E-2</v>
      </c>
      <c r="D17" s="13">
        <f>'Real GDP CI No IT'!AB22</f>
        <v>-7.5745904503007111E-2</v>
      </c>
      <c r="E17" s="13"/>
      <c r="F17" s="13">
        <f>'Real GDP CI With IT'!AA22</f>
        <v>7.0390654011097453E-2</v>
      </c>
      <c r="G17" s="13">
        <f>'Real GDP CI With IT'!AB22</f>
        <v>-6.1526362047777172E-2</v>
      </c>
      <c r="I17" s="13">
        <f>VLOOKUP($B3,'2010-18 Culture GDP'!$T$7:$W$20,2,FALSE)</f>
        <v>-1.0599323198654753E-2</v>
      </c>
      <c r="J17" s="13">
        <f>VLOOKUP($B3,'2010-18 Culture GDP'!$T$7:$W$20,3,FALSE)</f>
        <v>4.8587727430516869E-2</v>
      </c>
      <c r="L17" s="13">
        <f>'Main Industries Output'!O22</f>
        <v>5.7933333224050365E-2</v>
      </c>
      <c r="M17" s="13">
        <f>'Main Industries Output'!P22</f>
        <v>3.5586936780709344E-3</v>
      </c>
    </row>
    <row r="18" spans="2:13" x14ac:dyDescent="0.45">
      <c r="B18" t="str">
        <f t="shared" si="0"/>
        <v>British Columbia</v>
      </c>
      <c r="C18" s="13">
        <f>'Real GDP CI No IT'!AA23</f>
        <v>7.041442275953691E-2</v>
      </c>
      <c r="D18" s="13">
        <f>'Real GDP CI No IT'!AB23</f>
        <v>2.0478185516690228E-2</v>
      </c>
      <c r="E18" s="13"/>
      <c r="F18" s="13">
        <f>'Real GDP CI With IT'!AA23</f>
        <v>7.3565937205795517E-2</v>
      </c>
      <c r="G18" s="13">
        <f>'Real GDP CI With IT'!AB23</f>
        <v>2.8378573667081186E-2</v>
      </c>
      <c r="I18" s="13">
        <f>VLOOKUP($B4,'2010-18 Culture GDP'!$T$7:$W$20,2,FALSE)</f>
        <v>2.9517402150547101E-2</v>
      </c>
      <c r="J18" s="13">
        <f>VLOOKUP($B4,'2010-18 Culture GDP'!$T$7:$W$20,3,FALSE)</f>
        <v>4.0909760170090514E-2</v>
      </c>
      <c r="L18" s="13">
        <f>'Main Industries Output'!O23</f>
        <v>2.9373904197291578E-2</v>
      </c>
      <c r="M18" s="13">
        <f>'Main Industries Output'!P23</f>
        <v>3.1018937026393134E-2</v>
      </c>
    </row>
    <row r="19" spans="2:13" x14ac:dyDescent="0.45">
      <c r="B19" t="str">
        <f t="shared" si="0"/>
        <v>Manitoba</v>
      </c>
      <c r="C19" s="13">
        <f>'Real GDP CI No IT'!AA24</f>
        <v>7.769585007266433E-2</v>
      </c>
      <c r="D19" s="13">
        <f>'Real GDP CI No IT'!AB24</f>
        <v>2.9552938973711917E-2</v>
      </c>
      <c r="E19" s="13"/>
      <c r="F19" s="13">
        <f>'Real GDP CI With IT'!AA24</f>
        <v>5.6169207894473105E-2</v>
      </c>
      <c r="G19" s="13">
        <f>'Real GDP CI With IT'!AB24</f>
        <v>2.6019546969810126E-2</v>
      </c>
      <c r="I19" s="13">
        <f>VLOOKUP($B5,'2010-18 Culture GDP'!$T$7:$W$20,2,FALSE)</f>
        <v>-8.2130620426994483E-3</v>
      </c>
      <c r="J19" s="13">
        <f>VLOOKUP($B5,'2010-18 Culture GDP'!$T$7:$W$20,3,FALSE)</f>
        <v>3.9179345296916024E-2</v>
      </c>
      <c r="L19" s="13">
        <f>'Main Industries Output'!O24</f>
        <v>2.2026471909829315E-2</v>
      </c>
      <c r="M19" s="13">
        <f>'Main Industries Output'!P24</f>
        <v>1.8267583257593811E-2</v>
      </c>
    </row>
    <row r="20" spans="2:13" x14ac:dyDescent="0.45">
      <c r="B20" t="str">
        <f t="shared" si="0"/>
        <v>New Brunswick</v>
      </c>
      <c r="C20" s="13">
        <f>'Real GDP CI No IT'!AA25</f>
        <v>1.1308610667993824E-2</v>
      </c>
      <c r="D20" s="13">
        <f>'Real GDP CI No IT'!AB25</f>
        <v>-6.9483183429917883E-2</v>
      </c>
      <c r="E20" s="13"/>
      <c r="F20" s="13">
        <f>'Real GDP CI With IT'!AA25</f>
        <v>-3.4287032997383227E-3</v>
      </c>
      <c r="G20" s="13">
        <f>'Real GDP CI With IT'!AB25</f>
        <v>-3.3201064033610672E-2</v>
      </c>
      <c r="I20" s="13">
        <f>VLOOKUP($B6,'2010-18 Culture GDP'!$T$7:$W$20,2,FALSE)</f>
        <v>-5.2572237788358622E-3</v>
      </c>
      <c r="J20" s="13">
        <f>VLOOKUP($B6,'2010-18 Culture GDP'!$T$7:$W$20,3,FALSE)</f>
        <v>-1.2034290486829802E-3</v>
      </c>
      <c r="L20" s="13">
        <f>'Main Industries Output'!O25</f>
        <v>-5.3343197858712887E-3</v>
      </c>
      <c r="M20" s="13">
        <f>'Main Industries Output'!P25</f>
        <v>1.1514151553377205E-2</v>
      </c>
    </row>
    <row r="21" spans="2:13" x14ac:dyDescent="0.45">
      <c r="B21" t="str">
        <f t="shared" si="0"/>
        <v>Newfoundland and Labrador</v>
      </c>
      <c r="C21" s="13">
        <f>'Real GDP CI No IT'!AA26</f>
        <v>5.3091061770442316E-2</v>
      </c>
      <c r="D21" s="13">
        <f>'Real GDP CI No IT'!AB26</f>
        <v>-1.6144880452010346E-3</v>
      </c>
      <c r="E21" s="13"/>
      <c r="F21" s="13">
        <f>'Real GDP CI With IT'!AA26</f>
        <v>4.5011184942805427E-2</v>
      </c>
      <c r="G21" s="13">
        <f>'Real GDP CI With IT'!AB26</f>
        <v>3.4110342354611856E-3</v>
      </c>
      <c r="I21" s="13">
        <f>VLOOKUP($B7,'2010-18 Culture GDP'!$T$7:$W$20,2,FALSE)</f>
        <v>9.7744911651482802E-3</v>
      </c>
      <c r="J21" s="13">
        <f>VLOOKUP($B7,'2010-18 Culture GDP'!$T$7:$W$20,3,FALSE)</f>
        <v>3.4339889000510215E-2</v>
      </c>
      <c r="L21" s="13">
        <f>'Main Industries Output'!O26</f>
        <v>2.2716263295938788E-3</v>
      </c>
      <c r="M21" s="13">
        <f>'Main Industries Output'!P26</f>
        <v>2.6315745819851522E-3</v>
      </c>
    </row>
    <row r="22" spans="2:13" x14ac:dyDescent="0.45">
      <c r="B22" t="str">
        <f t="shared" si="0"/>
        <v>North (NorthWest, Northern, Nunavut and Yukon)</v>
      </c>
      <c r="C22" s="13">
        <f>'Real GDP CI No IT'!AA27</f>
        <v>1.9925855634396639E-2</v>
      </c>
      <c r="D22" s="13">
        <f>'Real GDP CI No IT'!AB27</f>
        <v>-2.8510055270590251E-2</v>
      </c>
      <c r="E22" s="13"/>
      <c r="F22" s="13">
        <f>'Real GDP CI With IT'!AA27</f>
        <v>4.1312039176919502E-3</v>
      </c>
      <c r="G22" s="13">
        <f>'Real GDP CI With IT'!AB27</f>
        <v>-3.0783567640530807E-2</v>
      </c>
      <c r="I22" s="13" t="e">
        <f>VLOOKUP($B8,'2010-18 Culture GDP'!$T$7:$W$20,2,FALSE)</f>
        <v>#N/A</v>
      </c>
      <c r="J22" s="13" t="e">
        <f>VLOOKUP($B8,'2010-18 Culture GDP'!$T$7:$W$20,3,FALSE)</f>
        <v>#N/A</v>
      </c>
      <c r="L22" s="13">
        <f>'Main Industries Output'!O27</f>
        <v>1.1684112004386016E-2</v>
      </c>
      <c r="M22" s="13">
        <f>'Main Industries Output'!P27</f>
        <v>3.0418538888448365E-2</v>
      </c>
    </row>
    <row r="23" spans="2:13" x14ac:dyDescent="0.45">
      <c r="B23" t="str">
        <f t="shared" si="0"/>
        <v>Nova Scotia</v>
      </c>
      <c r="C23" s="13">
        <f>'Real GDP CI No IT'!AA28</f>
        <v>3.872035698808185E-2</v>
      </c>
      <c r="D23" s="13">
        <f>'Real GDP CI No IT'!AB28</f>
        <v>1.3634843023357934E-2</v>
      </c>
      <c r="E23" s="13"/>
      <c r="F23" s="13">
        <f>'Real GDP CI With IT'!AA28</f>
        <v>2.8752672983813454E-2</v>
      </c>
      <c r="G23" s="13">
        <f>'Real GDP CI With IT'!AB28</f>
        <v>3.0147719669546547E-2</v>
      </c>
      <c r="I23" s="13">
        <f>VLOOKUP($B9,'2010-18 Culture GDP'!$T$7:$W$20,2,FALSE)</f>
        <v>1.2580290772344904E-2</v>
      </c>
      <c r="J23" s="13">
        <f>VLOOKUP($B9,'2010-18 Culture GDP'!$T$7:$W$20,3,FALSE)</f>
        <v>3.8044743416270732E-2</v>
      </c>
      <c r="L23" s="13">
        <f>'Main Industries Output'!O28</f>
        <v>-3.2368497844930122E-3</v>
      </c>
      <c r="M23" s="13">
        <f>'Main Industries Output'!P28</f>
        <v>1.3575494098884366E-2</v>
      </c>
    </row>
    <row r="24" spans="2:13" x14ac:dyDescent="0.45">
      <c r="B24" t="str">
        <f t="shared" si="0"/>
        <v>Ontario</v>
      </c>
      <c r="C24" s="13">
        <f>'Real GDP CI No IT'!AA29</f>
        <v>2.2612409092286123E-2</v>
      </c>
      <c r="D24" s="13">
        <f>'Real GDP CI No IT'!AB29</f>
        <v>4.2458880522408649E-2</v>
      </c>
      <c r="E24" s="13"/>
      <c r="F24" s="13">
        <f>'Real GDP CI With IT'!AA29</f>
        <v>3.7353495948796667E-2</v>
      </c>
      <c r="G24" s="13">
        <f>'Real GDP CI With IT'!AB29</f>
        <v>5.300391721975295E-2</v>
      </c>
      <c r="I24" s="13">
        <f>VLOOKUP($B10,'2010-18 Culture GDP'!$T$7:$W$20,2,FALSE)</f>
        <v>2.8937535575873197E-2</v>
      </c>
      <c r="J24" s="13">
        <f>VLOOKUP($B10,'2010-18 Culture GDP'!$T$7:$W$20,3,FALSE)</f>
        <v>3.2902634967812094E-2</v>
      </c>
      <c r="L24" s="13">
        <f>'Main Industries Output'!O29</f>
        <v>2.0492254248886788E-2</v>
      </c>
      <c r="M24" s="13">
        <f>'Main Industries Output'!P29</f>
        <v>2.639621905095213E-2</v>
      </c>
    </row>
    <row r="25" spans="2:13" x14ac:dyDescent="0.45">
      <c r="B25" t="str">
        <f t="shared" si="0"/>
        <v>Prince Edward Island</v>
      </c>
      <c r="C25" s="13">
        <f>'Real GDP CI No IT'!AA30</f>
        <v>-3.3978295645281653E-3</v>
      </c>
      <c r="D25" s="13">
        <f>'Real GDP CI No IT'!AB30</f>
        <v>6.8997416175582416E-3</v>
      </c>
      <c r="E25" s="13"/>
      <c r="F25" s="13">
        <f>'Real GDP CI With IT'!AA30</f>
        <v>6.9900674319716138E-3</v>
      </c>
      <c r="G25" s="13">
        <f>'Real GDP CI With IT'!AB30</f>
        <v>3.1321327405818611E-2</v>
      </c>
      <c r="I25" s="13">
        <f>VLOOKUP($B11,'2010-18 Culture GDP'!$T$7:$W$20,2,FALSE)</f>
        <v>1.6287114898269728E-2</v>
      </c>
      <c r="J25" s="13">
        <f>VLOOKUP($B11,'2010-18 Culture GDP'!$T$7:$W$20,3,FALSE)</f>
        <v>5.0873194271585653E-3</v>
      </c>
      <c r="L25" s="13">
        <f>'Main Industries Output'!O30</f>
        <v>1.134124415887916E-2</v>
      </c>
      <c r="M25" s="13">
        <f>'Main Industries Output'!P30</f>
        <v>2.6488544951421167E-2</v>
      </c>
    </row>
    <row r="26" spans="2:13" x14ac:dyDescent="0.45">
      <c r="B26" t="str">
        <f t="shared" si="0"/>
        <v>Quebec</v>
      </c>
      <c r="C26" s="13">
        <f>'Real GDP CI No IT'!AA31</f>
        <v>2.1051123419645101E-2</v>
      </c>
      <c r="D26" s="13">
        <f>'Real GDP CI No IT'!AB31</f>
        <v>1.2233887865532367E-2</v>
      </c>
      <c r="E26" s="13"/>
      <c r="F26" s="13">
        <f>'Real GDP CI With IT'!AA31</f>
        <v>4.0314174700004868E-2</v>
      </c>
      <c r="G26" s="13">
        <f>'Real GDP CI With IT'!AB31</f>
        <v>2.7109717608167605E-2</v>
      </c>
      <c r="I26" s="13">
        <f>VLOOKUP($B12,'2010-18 Culture GDP'!$T$7:$W$20,2,FALSE)</f>
        <v>2.161807710143715E-2</v>
      </c>
      <c r="J26" s="13">
        <f>VLOOKUP($B12,'2010-18 Culture GDP'!$T$7:$W$20,3,FALSE)</f>
        <v>8.3355941775746789E-3</v>
      </c>
      <c r="L26" s="13">
        <f>'Main Industries Output'!O31</f>
        <v>1.5891669514295437E-2</v>
      </c>
      <c r="M26" s="13">
        <f>'Main Industries Output'!P31</f>
        <v>2.2553056287332618E-2</v>
      </c>
    </row>
    <row r="27" spans="2:13" x14ac:dyDescent="0.45">
      <c r="B27" t="str">
        <f t="shared" si="0"/>
        <v>Saskatchewan</v>
      </c>
      <c r="C27" s="13">
        <f>'Real GDP CI No IT'!AA32</f>
        <v>6.0601680334939623E-2</v>
      </c>
      <c r="D27" s="13">
        <f>'Real GDP CI No IT'!AB32</f>
        <v>-7.719314135866473E-2</v>
      </c>
      <c r="E27" s="13"/>
      <c r="F27" s="13">
        <f>'Real GDP CI With IT'!AA32</f>
        <v>6.7180019612516073E-2</v>
      </c>
      <c r="G27" s="13">
        <f>'Real GDP CI With IT'!AB32</f>
        <v>-6.3707360008052549E-2</v>
      </c>
      <c r="I27" s="13">
        <f>VLOOKUP($B13,'2010-18 Culture GDP'!$T$7:$W$20,2,FALSE)</f>
        <v>-4.2326454714680661E-3</v>
      </c>
      <c r="J27" s="13">
        <f>VLOOKUP($B13,'2010-18 Culture GDP'!$T$7:$W$20,3,FALSE)</f>
        <v>4.7919547641543714E-2</v>
      </c>
      <c r="L27" s="13">
        <f>'Main Industries Output'!O32</f>
        <v>3.9270558598449634E-2</v>
      </c>
      <c r="M27" s="13">
        <f>'Main Industries Output'!P32</f>
        <v>6.3683788158892529E-3</v>
      </c>
    </row>
  </sheetData>
  <mergeCells count="7">
    <mergeCell ref="C1:D1"/>
    <mergeCell ref="I1:J1"/>
    <mergeCell ref="L1:M1"/>
    <mergeCell ref="C15:D15"/>
    <mergeCell ref="F15:G15"/>
    <mergeCell ref="I15:J15"/>
    <mergeCell ref="L15:M1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BDAE-F2EF-486D-883B-9E7DAA5219E5}">
  <dimension ref="B1:P34"/>
  <sheetViews>
    <sheetView zoomScale="85" zoomScaleNormal="85" workbookViewId="0">
      <pane xSplit="2" ySplit="9" topLeftCell="C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3.796875" bestFit="1" customWidth="1"/>
    <col min="4" max="13" width="10.19921875" bestFit="1" customWidth="1"/>
    <col min="14" max="14" width="7.46484375" bestFit="1" customWidth="1"/>
    <col min="15" max="15" width="11.796875" customWidth="1"/>
    <col min="16"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1" spans="2:13" x14ac:dyDescent="0.45">
      <c r="B1" t="s">
        <v>43</v>
      </c>
      <c r="C1" t="s" vm="1">
        <v>44</v>
      </c>
    </row>
    <row r="2" spans="2:13" x14ac:dyDescent="0.45">
      <c r="B2" t="s">
        <v>45</v>
      </c>
      <c r="C2" t="s" vm="2">
        <v>46</v>
      </c>
    </row>
    <row r="3" spans="2:13" x14ac:dyDescent="0.45">
      <c r="B3" t="s">
        <v>47</v>
      </c>
      <c r="C3" t="s" vm="3">
        <v>48</v>
      </c>
    </row>
    <row r="4" spans="2:13" x14ac:dyDescent="0.45">
      <c r="B4" t="s">
        <v>49</v>
      </c>
      <c r="C4" t="s" vm="4">
        <v>50</v>
      </c>
    </row>
    <row r="6" spans="2:13" x14ac:dyDescent="0.45">
      <c r="B6" t="s">
        <v>51</v>
      </c>
      <c r="C6" t="s">
        <v>52</v>
      </c>
    </row>
    <row r="7" spans="2:13" x14ac:dyDescent="0.45">
      <c r="B7" t="s">
        <v>53</v>
      </c>
      <c r="C7" t="s">
        <v>54</v>
      </c>
      <c r="D7" t="s">
        <v>55</v>
      </c>
      <c r="E7" t="s">
        <v>56</v>
      </c>
      <c r="F7" t="s">
        <v>57</v>
      </c>
      <c r="G7" t="s">
        <v>58</v>
      </c>
      <c r="H7" t="s">
        <v>59</v>
      </c>
      <c r="I7" t="s">
        <v>60</v>
      </c>
      <c r="J7" t="s">
        <v>61</v>
      </c>
      <c r="K7" t="s">
        <v>62</v>
      </c>
      <c r="L7" t="s">
        <v>63</v>
      </c>
      <c r="M7" t="s">
        <v>64</v>
      </c>
    </row>
    <row r="8" spans="2:13" x14ac:dyDescent="0.45">
      <c r="B8" s="15" t="s">
        <v>65</v>
      </c>
      <c r="C8" s="16">
        <v>1452000</v>
      </c>
      <c r="D8" s="16">
        <v>1691200</v>
      </c>
      <c r="E8" s="16">
        <v>1639700</v>
      </c>
      <c r="F8" s="16">
        <v>1720100</v>
      </c>
      <c r="G8" s="16">
        <v>1808800</v>
      </c>
      <c r="H8" s="16">
        <v>1760100</v>
      </c>
      <c r="I8" s="16">
        <v>1650700</v>
      </c>
      <c r="J8" s="16">
        <v>1627400</v>
      </c>
      <c r="K8" s="16">
        <v>1774400</v>
      </c>
      <c r="L8" s="16">
        <v>1861400</v>
      </c>
      <c r="M8" s="16">
        <v>1000000</v>
      </c>
    </row>
    <row r="9" spans="2:13" x14ac:dyDescent="0.45">
      <c r="B9" s="15" t="s">
        <v>66</v>
      </c>
      <c r="C9" s="16">
        <v>1736000</v>
      </c>
      <c r="D9" s="16">
        <v>1766200</v>
      </c>
      <c r="E9" s="16">
        <v>1698900</v>
      </c>
      <c r="F9" s="16">
        <v>1672800</v>
      </c>
      <c r="G9" s="16">
        <v>1748400</v>
      </c>
      <c r="H9" s="16">
        <v>1796800</v>
      </c>
      <c r="I9" s="16">
        <v>1892300</v>
      </c>
      <c r="J9" s="16">
        <v>1852800</v>
      </c>
      <c r="K9" s="16">
        <v>2069400</v>
      </c>
      <c r="L9" s="16">
        <v>2266300</v>
      </c>
      <c r="M9" s="16">
        <v>1073500</v>
      </c>
    </row>
    <row r="10" spans="2:13" x14ac:dyDescent="0.45">
      <c r="B10" s="15" t="s">
        <v>67</v>
      </c>
      <c r="C10" s="16">
        <v>263000</v>
      </c>
      <c r="D10" s="16">
        <v>238300</v>
      </c>
      <c r="E10" s="16">
        <v>276300</v>
      </c>
      <c r="F10" s="16">
        <v>296900</v>
      </c>
      <c r="G10" s="16">
        <v>264900</v>
      </c>
      <c r="H10" s="16">
        <v>294000</v>
      </c>
      <c r="I10" s="16">
        <v>292500</v>
      </c>
      <c r="J10" s="16">
        <v>279400</v>
      </c>
      <c r="K10" s="16">
        <v>331800</v>
      </c>
      <c r="L10" s="16">
        <v>324400</v>
      </c>
      <c r="M10" s="16">
        <v>183700</v>
      </c>
    </row>
    <row r="11" spans="2:13" x14ac:dyDescent="0.45">
      <c r="B11" s="15" t="s">
        <v>68</v>
      </c>
      <c r="C11" s="16">
        <v>147100</v>
      </c>
      <c r="D11" s="16">
        <v>146900</v>
      </c>
      <c r="E11" s="16">
        <v>141200</v>
      </c>
      <c r="F11" s="16">
        <v>148200</v>
      </c>
      <c r="G11" s="16">
        <v>157700</v>
      </c>
      <c r="H11" s="16">
        <v>136600</v>
      </c>
      <c r="I11" s="16">
        <v>150800</v>
      </c>
      <c r="J11" s="16">
        <v>150600</v>
      </c>
      <c r="K11" s="16">
        <v>151300</v>
      </c>
      <c r="L11" s="16">
        <v>160100</v>
      </c>
      <c r="M11" s="16">
        <v>91200</v>
      </c>
    </row>
    <row r="12" spans="2:13" x14ac:dyDescent="0.45">
      <c r="B12" s="15" t="s">
        <v>69</v>
      </c>
      <c r="C12" s="16">
        <v>65800</v>
      </c>
      <c r="D12" s="16">
        <v>78600</v>
      </c>
      <c r="E12" s="16">
        <v>87600</v>
      </c>
      <c r="F12" s="16">
        <v>93200</v>
      </c>
      <c r="G12" s="16">
        <v>98500</v>
      </c>
      <c r="H12" s="16">
        <v>104800</v>
      </c>
      <c r="I12" s="16">
        <v>102600</v>
      </c>
      <c r="J12" s="16">
        <v>95100</v>
      </c>
      <c r="K12" s="16">
        <v>85200</v>
      </c>
      <c r="L12" s="16">
        <v>84100</v>
      </c>
      <c r="M12" s="16">
        <v>41400</v>
      </c>
    </row>
    <row r="13" spans="2:13" x14ac:dyDescent="0.45">
      <c r="B13" s="15" t="s">
        <v>70</v>
      </c>
      <c r="C13" s="16">
        <v>13300</v>
      </c>
      <c r="D13" s="16">
        <v>24700</v>
      </c>
      <c r="E13" s="16">
        <v>20100</v>
      </c>
      <c r="F13" s="16">
        <v>13400</v>
      </c>
      <c r="G13" s="16">
        <v>22400</v>
      </c>
      <c r="H13" s="16">
        <v>26100</v>
      </c>
      <c r="I13" s="16">
        <v>25000</v>
      </c>
      <c r="J13" s="16">
        <v>20000</v>
      </c>
      <c r="K13" s="16">
        <v>22400</v>
      </c>
      <c r="L13" s="16">
        <v>26300</v>
      </c>
      <c r="M13" s="16">
        <v>13600</v>
      </c>
    </row>
    <row r="14" spans="2:13" x14ac:dyDescent="0.45">
      <c r="B14" s="15" t="s">
        <v>71</v>
      </c>
      <c r="C14" s="16">
        <v>224600</v>
      </c>
      <c r="D14" s="16">
        <v>214900</v>
      </c>
      <c r="E14" s="16">
        <v>247000</v>
      </c>
      <c r="F14" s="16">
        <v>264800</v>
      </c>
      <c r="G14" s="16">
        <v>234000</v>
      </c>
      <c r="H14" s="16">
        <v>253600</v>
      </c>
      <c r="I14" s="16">
        <v>245000</v>
      </c>
      <c r="J14" s="16">
        <v>241900</v>
      </c>
      <c r="K14" s="16">
        <v>280900</v>
      </c>
      <c r="L14" s="16">
        <v>234700</v>
      </c>
      <c r="M14" s="16">
        <v>131700</v>
      </c>
    </row>
    <row r="15" spans="2:13" x14ac:dyDescent="0.45">
      <c r="B15" s="15" t="s">
        <v>72</v>
      </c>
      <c r="C15" s="16">
        <v>4922600</v>
      </c>
      <c r="D15" s="16">
        <v>4902700</v>
      </c>
      <c r="E15" s="16">
        <v>5072800</v>
      </c>
      <c r="F15" s="16">
        <v>5218700</v>
      </c>
      <c r="G15" s="16">
        <v>5475300</v>
      </c>
      <c r="H15" s="16">
        <v>5555100</v>
      </c>
      <c r="I15" s="16">
        <v>5707200</v>
      </c>
      <c r="J15" s="16">
        <v>5764600</v>
      </c>
      <c r="K15" s="16">
        <v>5985100</v>
      </c>
      <c r="L15" s="16">
        <v>5973300</v>
      </c>
      <c r="M15" s="16">
        <v>3227000</v>
      </c>
    </row>
    <row r="16" spans="2:13" x14ac:dyDescent="0.45">
      <c r="B16" s="15" t="s">
        <v>73</v>
      </c>
      <c r="C16" s="16">
        <v>17300</v>
      </c>
      <c r="D16" s="16">
        <v>22700</v>
      </c>
      <c r="E16" s="16">
        <v>21700</v>
      </c>
      <c r="F16" s="16">
        <v>20600</v>
      </c>
      <c r="G16" s="16">
        <v>22800</v>
      </c>
      <c r="H16" s="16">
        <v>23500</v>
      </c>
      <c r="I16" s="16">
        <v>24300</v>
      </c>
      <c r="J16" s="16">
        <v>26600</v>
      </c>
      <c r="K16" s="16">
        <v>30900</v>
      </c>
      <c r="L16" s="16">
        <v>25800</v>
      </c>
      <c r="M16" s="16">
        <v>16700</v>
      </c>
    </row>
    <row r="17" spans="2:16" x14ac:dyDescent="0.45">
      <c r="B17" s="15" t="s">
        <v>74</v>
      </c>
      <c r="C17" s="16">
        <v>2708500</v>
      </c>
      <c r="D17" s="16">
        <v>2892100</v>
      </c>
      <c r="E17" s="16">
        <v>2737200</v>
      </c>
      <c r="F17" s="16">
        <v>2785700</v>
      </c>
      <c r="G17" s="16">
        <v>2765700</v>
      </c>
      <c r="H17" s="16">
        <v>2817000</v>
      </c>
      <c r="I17" s="16">
        <v>2908600</v>
      </c>
      <c r="J17" s="16">
        <v>2932500</v>
      </c>
      <c r="K17" s="16">
        <v>2963000</v>
      </c>
      <c r="L17" s="16">
        <v>3186500</v>
      </c>
      <c r="M17" s="16">
        <v>1644500</v>
      </c>
    </row>
    <row r="18" spans="2:16" x14ac:dyDescent="0.45">
      <c r="B18" s="15" t="s">
        <v>75</v>
      </c>
      <c r="C18" s="16">
        <v>225900</v>
      </c>
      <c r="D18" s="16">
        <v>213800</v>
      </c>
      <c r="E18" s="16">
        <v>198900</v>
      </c>
      <c r="F18" s="16">
        <v>244100</v>
      </c>
      <c r="G18" s="16">
        <v>238600</v>
      </c>
      <c r="H18" s="16">
        <v>237000</v>
      </c>
      <c r="I18" s="16">
        <v>257800</v>
      </c>
      <c r="J18" s="16">
        <v>302200</v>
      </c>
      <c r="K18" s="16">
        <v>251100</v>
      </c>
      <c r="L18" s="16">
        <v>259500</v>
      </c>
      <c r="M18" s="16">
        <v>157000</v>
      </c>
    </row>
    <row r="20" spans="2:16" x14ac:dyDescent="0.45">
      <c r="B20" s="15" t="s">
        <v>76</v>
      </c>
    </row>
    <row r="21" spans="2:16" x14ac:dyDescent="0.45">
      <c r="O21" t="s">
        <v>77</v>
      </c>
      <c r="P21" t="s">
        <v>78</v>
      </c>
    </row>
    <row r="22" spans="2:16" x14ac:dyDescent="0.45">
      <c r="B22" t="str">
        <f>B8</f>
        <v>Alberta</v>
      </c>
      <c r="C22" s="17">
        <f>C8/12</f>
        <v>121000</v>
      </c>
      <c r="D22" s="17">
        <f t="shared" ref="D22:L22" si="0">D8/12</f>
        <v>140933.33333333334</v>
      </c>
      <c r="E22" s="17">
        <f t="shared" si="0"/>
        <v>136641.66666666666</v>
      </c>
      <c r="F22" s="17">
        <f t="shared" si="0"/>
        <v>143341.66666666666</v>
      </c>
      <c r="G22" s="17">
        <f t="shared" si="0"/>
        <v>150733.33333333334</v>
      </c>
      <c r="H22" s="17">
        <f t="shared" si="0"/>
        <v>146675</v>
      </c>
      <c r="I22" s="17">
        <f t="shared" si="0"/>
        <v>137558.33333333334</v>
      </c>
      <c r="J22" s="17">
        <f t="shared" si="0"/>
        <v>135616.66666666666</v>
      </c>
      <c r="K22" s="17">
        <f t="shared" si="0"/>
        <v>147866.66666666666</v>
      </c>
      <c r="L22" s="17">
        <f t="shared" si="0"/>
        <v>155116.66666666666</v>
      </c>
      <c r="M22" s="17">
        <f>M8/7</f>
        <v>142857.14285714287</v>
      </c>
      <c r="O22" s="18">
        <f>(G22/C22)^(1/4)-1</f>
        <v>5.6467115175204752E-2</v>
      </c>
      <c r="P22" s="18">
        <f>(K22/G22)^(1/4)-1</f>
        <v>-4.7888229402737181E-3</v>
      </c>
    </row>
    <row r="23" spans="2:16" x14ac:dyDescent="0.45">
      <c r="B23" t="str">
        <f t="shared" ref="B23:B32" si="1">B9</f>
        <v>British Columbia</v>
      </c>
      <c r="C23" s="17">
        <f t="shared" ref="C23:L32" si="2">C9/12</f>
        <v>144666.66666666666</v>
      </c>
      <c r="D23" s="17">
        <f t="shared" si="2"/>
        <v>147183.33333333334</v>
      </c>
      <c r="E23" s="17">
        <f t="shared" si="2"/>
        <v>141575</v>
      </c>
      <c r="F23" s="17">
        <f t="shared" si="2"/>
        <v>139400</v>
      </c>
      <c r="G23" s="17">
        <f t="shared" si="2"/>
        <v>145700</v>
      </c>
      <c r="H23" s="17">
        <f t="shared" si="2"/>
        <v>149733.33333333334</v>
      </c>
      <c r="I23" s="17">
        <f t="shared" si="2"/>
        <v>157691.66666666666</v>
      </c>
      <c r="J23" s="17">
        <f t="shared" si="2"/>
        <v>154400</v>
      </c>
      <c r="K23" s="17">
        <f t="shared" si="2"/>
        <v>172450</v>
      </c>
      <c r="L23" s="17">
        <f t="shared" si="2"/>
        <v>188858.33333333334</v>
      </c>
      <c r="M23" s="17">
        <f t="shared" ref="M23:M32" si="3">M9/7</f>
        <v>153357.14285714287</v>
      </c>
      <c r="O23" s="18">
        <f t="shared" ref="O23:O32" si="4">(G23/C23)^(1/4)-1</f>
        <v>1.7809509549475688E-3</v>
      </c>
      <c r="P23" s="18">
        <f t="shared" ref="P23:P32" si="5">(K23/G23)^(1/4)-1</f>
        <v>4.3039875201659195E-2</v>
      </c>
    </row>
    <row r="24" spans="2:16" x14ac:dyDescent="0.45">
      <c r="B24" t="str">
        <f t="shared" si="1"/>
        <v>Manitoba</v>
      </c>
      <c r="C24" s="17">
        <f t="shared" si="2"/>
        <v>21916.666666666668</v>
      </c>
      <c r="D24" s="17">
        <f t="shared" si="2"/>
        <v>19858.333333333332</v>
      </c>
      <c r="E24" s="17">
        <f t="shared" si="2"/>
        <v>23025</v>
      </c>
      <c r="F24" s="17">
        <f t="shared" si="2"/>
        <v>24741.666666666668</v>
      </c>
      <c r="G24" s="17">
        <f t="shared" si="2"/>
        <v>22075</v>
      </c>
      <c r="H24" s="17">
        <f t="shared" si="2"/>
        <v>24500</v>
      </c>
      <c r="I24" s="17">
        <f t="shared" si="2"/>
        <v>24375</v>
      </c>
      <c r="J24" s="17">
        <f t="shared" si="2"/>
        <v>23283.333333333332</v>
      </c>
      <c r="K24" s="17">
        <f t="shared" si="2"/>
        <v>27650</v>
      </c>
      <c r="L24" s="17">
        <f t="shared" si="2"/>
        <v>27033.333333333332</v>
      </c>
      <c r="M24" s="17">
        <f t="shared" si="3"/>
        <v>26242.857142857141</v>
      </c>
      <c r="O24" s="18">
        <f t="shared" si="4"/>
        <v>1.8012112607683761E-3</v>
      </c>
      <c r="P24" s="18">
        <f t="shared" si="5"/>
        <v>5.790971617799201E-2</v>
      </c>
    </row>
    <row r="25" spans="2:16" x14ac:dyDescent="0.45">
      <c r="B25" t="str">
        <f t="shared" si="1"/>
        <v>New Brunswick</v>
      </c>
      <c r="C25" s="17">
        <f t="shared" si="2"/>
        <v>12258.333333333334</v>
      </c>
      <c r="D25" s="17">
        <f t="shared" si="2"/>
        <v>12241.666666666666</v>
      </c>
      <c r="E25" s="17">
        <f t="shared" si="2"/>
        <v>11766.666666666666</v>
      </c>
      <c r="F25" s="17">
        <f t="shared" si="2"/>
        <v>12350</v>
      </c>
      <c r="G25" s="17">
        <f t="shared" si="2"/>
        <v>13141.666666666666</v>
      </c>
      <c r="H25" s="17">
        <f t="shared" si="2"/>
        <v>11383.333333333334</v>
      </c>
      <c r="I25" s="17">
        <f t="shared" si="2"/>
        <v>12566.666666666666</v>
      </c>
      <c r="J25" s="17">
        <f t="shared" si="2"/>
        <v>12550</v>
      </c>
      <c r="K25" s="17">
        <f t="shared" si="2"/>
        <v>12608.333333333334</v>
      </c>
      <c r="L25" s="17">
        <f t="shared" si="2"/>
        <v>13341.666666666666</v>
      </c>
      <c r="M25" s="17">
        <f t="shared" si="3"/>
        <v>13028.571428571429</v>
      </c>
      <c r="O25" s="18">
        <f t="shared" si="4"/>
        <v>1.7547648865911425E-2</v>
      </c>
      <c r="P25" s="18">
        <f t="shared" si="5"/>
        <v>-1.0304014427031216E-2</v>
      </c>
    </row>
    <row r="26" spans="2:16" x14ac:dyDescent="0.45">
      <c r="B26" t="str">
        <f t="shared" si="1"/>
        <v>Newfoundland and Labrador</v>
      </c>
      <c r="C26" s="17">
        <f t="shared" si="2"/>
        <v>5483.333333333333</v>
      </c>
      <c r="D26" s="17">
        <f t="shared" si="2"/>
        <v>6550</v>
      </c>
      <c r="E26" s="17">
        <f t="shared" si="2"/>
        <v>7300</v>
      </c>
      <c r="F26" s="17">
        <f t="shared" si="2"/>
        <v>7766.666666666667</v>
      </c>
      <c r="G26" s="17">
        <f t="shared" si="2"/>
        <v>8208.3333333333339</v>
      </c>
      <c r="H26" s="17">
        <f t="shared" si="2"/>
        <v>8733.3333333333339</v>
      </c>
      <c r="I26" s="17">
        <f t="shared" si="2"/>
        <v>8550</v>
      </c>
      <c r="J26" s="17">
        <f t="shared" si="2"/>
        <v>7925</v>
      </c>
      <c r="K26" s="17">
        <f t="shared" si="2"/>
        <v>7100</v>
      </c>
      <c r="L26" s="17">
        <f t="shared" si="2"/>
        <v>7008.333333333333</v>
      </c>
      <c r="M26" s="17">
        <f t="shared" si="3"/>
        <v>5914.2857142857147</v>
      </c>
      <c r="O26" s="18">
        <f t="shared" si="4"/>
        <v>0.10612086404742471</v>
      </c>
      <c r="P26" s="18">
        <f t="shared" si="5"/>
        <v>-3.5614124412723158E-2</v>
      </c>
    </row>
    <row r="27" spans="2:16" x14ac:dyDescent="0.45">
      <c r="B27" t="str">
        <f t="shared" si="1"/>
        <v>North (NorthWest, Northern, Nunavut and Yukon)</v>
      </c>
      <c r="C27" s="17">
        <f t="shared" si="2"/>
        <v>1108.3333333333333</v>
      </c>
      <c r="D27" s="17">
        <f t="shared" si="2"/>
        <v>2058.3333333333335</v>
      </c>
      <c r="E27" s="17">
        <f t="shared" si="2"/>
        <v>1675</v>
      </c>
      <c r="F27" s="17">
        <f t="shared" si="2"/>
        <v>1116.6666666666667</v>
      </c>
      <c r="G27" s="17">
        <f t="shared" si="2"/>
        <v>1866.6666666666667</v>
      </c>
      <c r="H27" s="17">
        <f t="shared" si="2"/>
        <v>2175</v>
      </c>
      <c r="I27" s="17">
        <f t="shared" si="2"/>
        <v>2083.3333333333335</v>
      </c>
      <c r="J27" s="17">
        <f t="shared" si="2"/>
        <v>1666.6666666666667</v>
      </c>
      <c r="K27" s="17">
        <f t="shared" si="2"/>
        <v>1866.6666666666667</v>
      </c>
      <c r="L27" s="17">
        <f t="shared" si="2"/>
        <v>2191.6666666666665</v>
      </c>
      <c r="M27" s="17">
        <f t="shared" si="3"/>
        <v>1942.8571428571429</v>
      </c>
      <c r="O27" s="18">
        <f t="shared" si="4"/>
        <v>0.13919768655229481</v>
      </c>
      <c r="P27" s="18">
        <f t="shared" si="5"/>
        <v>0</v>
      </c>
    </row>
    <row r="28" spans="2:16" x14ac:dyDescent="0.45">
      <c r="B28" t="str">
        <f t="shared" si="1"/>
        <v>Nova Scotia</v>
      </c>
      <c r="C28" s="17">
        <f t="shared" si="2"/>
        <v>18716.666666666668</v>
      </c>
      <c r="D28" s="17">
        <f t="shared" si="2"/>
        <v>17908.333333333332</v>
      </c>
      <c r="E28" s="17">
        <f t="shared" si="2"/>
        <v>20583.333333333332</v>
      </c>
      <c r="F28" s="17">
        <f t="shared" si="2"/>
        <v>22066.666666666668</v>
      </c>
      <c r="G28" s="17">
        <f t="shared" si="2"/>
        <v>19500</v>
      </c>
      <c r="H28" s="17">
        <f t="shared" si="2"/>
        <v>21133.333333333332</v>
      </c>
      <c r="I28" s="17">
        <f t="shared" si="2"/>
        <v>20416.666666666668</v>
      </c>
      <c r="J28" s="17">
        <f t="shared" si="2"/>
        <v>20158.333333333332</v>
      </c>
      <c r="K28" s="17">
        <f t="shared" si="2"/>
        <v>23408.333333333332</v>
      </c>
      <c r="L28" s="17">
        <f t="shared" si="2"/>
        <v>19558.333333333332</v>
      </c>
      <c r="M28" s="17">
        <f t="shared" si="3"/>
        <v>18814.285714285714</v>
      </c>
      <c r="O28" s="18">
        <f t="shared" si="4"/>
        <v>1.0302729644139141E-2</v>
      </c>
      <c r="P28" s="18">
        <f t="shared" si="5"/>
        <v>4.6728310278272733E-2</v>
      </c>
    </row>
    <row r="29" spans="2:16" x14ac:dyDescent="0.45">
      <c r="B29" t="str">
        <f t="shared" si="1"/>
        <v>Ontario</v>
      </c>
      <c r="C29" s="17">
        <f t="shared" si="2"/>
        <v>410216.66666666669</v>
      </c>
      <c r="D29" s="17">
        <f t="shared" si="2"/>
        <v>408558.33333333331</v>
      </c>
      <c r="E29" s="17">
        <f t="shared" si="2"/>
        <v>422733.33333333331</v>
      </c>
      <c r="F29" s="17">
        <f t="shared" si="2"/>
        <v>434891.66666666669</v>
      </c>
      <c r="G29" s="17">
        <f t="shared" si="2"/>
        <v>456275</v>
      </c>
      <c r="H29" s="17">
        <f t="shared" si="2"/>
        <v>462925</v>
      </c>
      <c r="I29" s="17">
        <f t="shared" si="2"/>
        <v>475600</v>
      </c>
      <c r="J29" s="17">
        <f t="shared" si="2"/>
        <v>480383.33333333331</v>
      </c>
      <c r="K29" s="17">
        <f t="shared" si="2"/>
        <v>498758.33333333331</v>
      </c>
      <c r="L29" s="17">
        <f t="shared" si="2"/>
        <v>497775</v>
      </c>
      <c r="M29" s="17">
        <f t="shared" si="3"/>
        <v>461000</v>
      </c>
      <c r="O29" s="18">
        <f t="shared" si="4"/>
        <v>2.695956234526431E-2</v>
      </c>
      <c r="P29" s="18">
        <f t="shared" si="5"/>
        <v>2.2506018157945951E-2</v>
      </c>
    </row>
    <row r="30" spans="2:16" x14ac:dyDescent="0.45">
      <c r="B30" t="str">
        <f t="shared" si="1"/>
        <v>Prince Edward Island</v>
      </c>
      <c r="C30" s="17">
        <f t="shared" si="2"/>
        <v>1441.6666666666667</v>
      </c>
      <c r="D30" s="17">
        <f t="shared" si="2"/>
        <v>1891.6666666666667</v>
      </c>
      <c r="E30" s="17">
        <f t="shared" si="2"/>
        <v>1808.3333333333333</v>
      </c>
      <c r="F30" s="17">
        <f t="shared" si="2"/>
        <v>1716.6666666666667</v>
      </c>
      <c r="G30" s="17">
        <f t="shared" si="2"/>
        <v>1900</v>
      </c>
      <c r="H30" s="17">
        <f t="shared" si="2"/>
        <v>1958.3333333333333</v>
      </c>
      <c r="I30" s="17">
        <f t="shared" si="2"/>
        <v>2025</v>
      </c>
      <c r="J30" s="17">
        <f t="shared" si="2"/>
        <v>2216.6666666666665</v>
      </c>
      <c r="K30" s="17">
        <f t="shared" si="2"/>
        <v>2575</v>
      </c>
      <c r="L30" s="17">
        <f t="shared" si="2"/>
        <v>2150</v>
      </c>
      <c r="M30" s="17">
        <f t="shared" si="3"/>
        <v>2385.7142857142858</v>
      </c>
      <c r="O30" s="18">
        <f t="shared" si="4"/>
        <v>7.1450682864458104E-2</v>
      </c>
      <c r="P30" s="18">
        <f t="shared" si="5"/>
        <v>7.8961400231348788E-2</v>
      </c>
    </row>
    <row r="31" spans="2:16" x14ac:dyDescent="0.45">
      <c r="B31" t="str">
        <f t="shared" si="1"/>
        <v>Quebec</v>
      </c>
      <c r="C31" s="17">
        <f t="shared" si="2"/>
        <v>225708.33333333334</v>
      </c>
      <c r="D31" s="17">
        <f t="shared" si="2"/>
        <v>241008.33333333334</v>
      </c>
      <c r="E31" s="17">
        <f t="shared" si="2"/>
        <v>228100</v>
      </c>
      <c r="F31" s="17">
        <f t="shared" si="2"/>
        <v>232141.66666666666</v>
      </c>
      <c r="G31" s="17">
        <f t="shared" si="2"/>
        <v>230475</v>
      </c>
      <c r="H31" s="17">
        <f t="shared" si="2"/>
        <v>234750</v>
      </c>
      <c r="I31" s="17">
        <f t="shared" si="2"/>
        <v>242383.33333333334</v>
      </c>
      <c r="J31" s="17">
        <f t="shared" si="2"/>
        <v>244375</v>
      </c>
      <c r="K31" s="17">
        <f t="shared" si="2"/>
        <v>246916.66666666666</v>
      </c>
      <c r="L31" s="17">
        <f t="shared" si="2"/>
        <v>265541.66666666669</v>
      </c>
      <c r="M31" s="17">
        <f t="shared" si="3"/>
        <v>234928.57142857142</v>
      </c>
      <c r="O31" s="18">
        <f t="shared" si="4"/>
        <v>5.2383703787055591E-3</v>
      </c>
      <c r="P31" s="18">
        <f t="shared" si="5"/>
        <v>1.7376367973679363E-2</v>
      </c>
    </row>
    <row r="32" spans="2:16" x14ac:dyDescent="0.45">
      <c r="B32" t="str">
        <f t="shared" si="1"/>
        <v>Saskatchewan</v>
      </c>
      <c r="C32" s="17">
        <f t="shared" si="2"/>
        <v>18825</v>
      </c>
      <c r="D32" s="17">
        <f t="shared" si="2"/>
        <v>17816.666666666668</v>
      </c>
      <c r="E32" s="17">
        <f t="shared" si="2"/>
        <v>16575</v>
      </c>
      <c r="F32" s="17">
        <f t="shared" si="2"/>
        <v>20341.666666666668</v>
      </c>
      <c r="G32" s="17">
        <f t="shared" si="2"/>
        <v>19883.333333333332</v>
      </c>
      <c r="H32" s="17">
        <f t="shared" si="2"/>
        <v>19750</v>
      </c>
      <c r="I32" s="17">
        <f t="shared" si="2"/>
        <v>21483.333333333332</v>
      </c>
      <c r="J32" s="17">
        <f t="shared" si="2"/>
        <v>25183.333333333332</v>
      </c>
      <c r="K32" s="17">
        <f t="shared" si="2"/>
        <v>20925</v>
      </c>
      <c r="L32" s="17">
        <f t="shared" si="2"/>
        <v>21625</v>
      </c>
      <c r="M32" s="17">
        <f t="shared" si="3"/>
        <v>22428.571428571428</v>
      </c>
      <c r="O32" s="18">
        <f t="shared" si="4"/>
        <v>1.3767938566315419E-2</v>
      </c>
      <c r="P32" s="18">
        <f t="shared" si="5"/>
        <v>1.2847518365830091E-2</v>
      </c>
    </row>
    <row r="34" spans="2:16" x14ac:dyDescent="0.45">
      <c r="B34" t="s">
        <v>79</v>
      </c>
      <c r="C34" s="19">
        <f>SUM(C22:C32)</f>
        <v>981341.66666666663</v>
      </c>
      <c r="D34" s="19">
        <f t="shared" ref="D34:M34" si="6">SUM(D22:D32)</f>
        <v>1016008.3333333333</v>
      </c>
      <c r="E34" s="19">
        <f t="shared" si="6"/>
        <v>1011783.3333333334</v>
      </c>
      <c r="F34" s="19">
        <f t="shared" si="6"/>
        <v>1039874.9999999999</v>
      </c>
      <c r="G34" s="19">
        <f t="shared" si="6"/>
        <v>1069758.3333333333</v>
      </c>
      <c r="H34" s="19">
        <f t="shared" si="6"/>
        <v>1083716.6666666665</v>
      </c>
      <c r="I34" s="19">
        <f t="shared" si="6"/>
        <v>1104733.3333333333</v>
      </c>
      <c r="J34" s="19">
        <f t="shared" si="6"/>
        <v>1107758.3333333333</v>
      </c>
      <c r="K34" s="19">
        <f t="shared" si="6"/>
        <v>1162125</v>
      </c>
      <c r="L34" s="19">
        <f t="shared" si="6"/>
        <v>1200200</v>
      </c>
      <c r="M34" s="19">
        <f t="shared" si="6"/>
        <v>1082900</v>
      </c>
      <c r="O34" s="18">
        <f t="shared" ref="O34" si="7">(G34/C34)^(1/4)-1</f>
        <v>2.1801085815835508E-2</v>
      </c>
      <c r="P34" s="18">
        <f t="shared" ref="P34" si="8">(K34/G34)^(1/4)-1</f>
        <v>2.0920187158692816E-2</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8C6B8-2349-4EF4-A376-665105CD1A14}">
  <dimension ref="B1:Q34"/>
  <sheetViews>
    <sheetView zoomScale="85" zoomScaleNormal="85" workbookViewId="0">
      <pane xSplit="2" ySplit="9" topLeftCell="C10" activePane="bottomRight" state="frozen"/>
      <selection activeCell="D3" sqref="D3"/>
      <selection pane="topRight" activeCell="D3" sqref="D3"/>
      <selection pane="bottomLeft" activeCell="D3" sqref="D3"/>
      <selection pane="bottomRight" activeCell="D20" sqref="D20"/>
    </sheetView>
  </sheetViews>
  <sheetFormatPr defaultRowHeight="14.25" x14ac:dyDescent="0.45"/>
  <cols>
    <col min="2" max="2" width="41.1328125" bestFit="1" customWidth="1"/>
    <col min="3" max="3" width="23.796875" bestFit="1" customWidth="1"/>
    <col min="4" max="13" width="8.9296875" bestFit="1" customWidth="1"/>
    <col min="14" max="129" width="7.46484375" bestFit="1" customWidth="1"/>
    <col min="130" max="130" width="5.73046875" bestFit="1" customWidth="1"/>
    <col min="131" max="131" width="5.53125" bestFit="1" customWidth="1"/>
    <col min="132" max="132" width="6.19921875" bestFit="1" customWidth="1"/>
    <col min="133" max="133" width="5.796875" bestFit="1" customWidth="1"/>
    <col min="134" max="136" width="6.3984375" bestFit="1" customWidth="1"/>
    <col min="137" max="137" width="9.1328125" bestFit="1" customWidth="1"/>
    <col min="138" max="138" width="9.46484375" bestFit="1" customWidth="1"/>
    <col min="139" max="139" width="6.53125" bestFit="1" customWidth="1"/>
    <col min="140" max="141" width="6.3984375" bestFit="1" customWidth="1"/>
    <col min="142" max="142" width="9.1328125" bestFit="1" customWidth="1"/>
    <col min="143" max="145" width="6.3984375" bestFit="1" customWidth="1"/>
    <col min="146" max="146" width="9.1328125" bestFit="1" customWidth="1"/>
    <col min="147" max="149" width="6.3984375" bestFit="1" customWidth="1"/>
    <col min="150" max="150" width="9.1328125" bestFit="1" customWidth="1"/>
    <col min="151" max="153" width="6.3984375" bestFit="1" customWidth="1"/>
    <col min="154" max="154" width="9.1328125" bestFit="1" customWidth="1"/>
    <col min="155" max="155" width="9.46484375" bestFit="1" customWidth="1"/>
    <col min="156" max="156" width="6.53125" bestFit="1" customWidth="1"/>
    <col min="157" max="158" width="6.3984375" bestFit="1" customWidth="1"/>
    <col min="159" max="159" width="9.1328125" bestFit="1" customWidth="1"/>
    <col min="160" max="162" width="6.3984375" bestFit="1" customWidth="1"/>
    <col min="163" max="163" width="9.1328125" bestFit="1" customWidth="1"/>
    <col min="164" max="166" width="6.3984375" bestFit="1" customWidth="1"/>
    <col min="167" max="167" width="9.1328125" bestFit="1" customWidth="1"/>
    <col min="168" max="170" width="6.3984375" bestFit="1" customWidth="1"/>
    <col min="171" max="171" width="9.1328125" bestFit="1" customWidth="1"/>
    <col min="172" max="172" width="9.46484375" bestFit="1" customWidth="1"/>
    <col min="173" max="173" width="6.53125" bestFit="1" customWidth="1"/>
    <col min="174" max="175" width="6.3984375" bestFit="1" customWidth="1"/>
    <col min="176" max="176" width="9.1328125" bestFit="1" customWidth="1"/>
    <col min="177" max="179" width="6.3984375" bestFit="1" customWidth="1"/>
    <col min="180" max="180" width="9.1328125" bestFit="1" customWidth="1"/>
    <col min="181" max="183" width="6.3984375" bestFit="1" customWidth="1"/>
    <col min="184" max="184" width="9.1328125" bestFit="1" customWidth="1"/>
    <col min="185" max="186" width="6.3984375" bestFit="1" customWidth="1"/>
    <col min="187" max="187" width="9.1328125" bestFit="1" customWidth="1"/>
    <col min="188" max="188" width="9.46484375" bestFit="1" customWidth="1"/>
  </cols>
  <sheetData>
    <row r="1" spans="2:13" x14ac:dyDescent="0.45">
      <c r="B1" t="s">
        <v>43</v>
      </c>
      <c r="C1" t="s" vm="1">
        <v>44</v>
      </c>
    </row>
    <row r="2" spans="2:13" x14ac:dyDescent="0.45">
      <c r="B2" t="s">
        <v>45</v>
      </c>
      <c r="C2" t="s" vm="2">
        <v>46</v>
      </c>
    </row>
    <row r="3" spans="2:13" x14ac:dyDescent="0.45">
      <c r="B3" t="s">
        <v>47</v>
      </c>
      <c r="C3" t="s" vm="3">
        <v>48</v>
      </c>
    </row>
    <row r="4" spans="2:13" x14ac:dyDescent="0.45">
      <c r="B4" t="s">
        <v>49</v>
      </c>
      <c r="C4" t="s" vm="5">
        <v>50</v>
      </c>
    </row>
    <row r="6" spans="2:13" x14ac:dyDescent="0.45">
      <c r="B6" t="s">
        <v>51</v>
      </c>
      <c r="C6" t="s">
        <v>52</v>
      </c>
    </row>
    <row r="7" spans="2:13" x14ac:dyDescent="0.45">
      <c r="B7" t="s">
        <v>53</v>
      </c>
      <c r="C7" t="s">
        <v>54</v>
      </c>
      <c r="D7" t="s">
        <v>55</v>
      </c>
      <c r="E7" t="s">
        <v>56</v>
      </c>
      <c r="F7" t="s">
        <v>57</v>
      </c>
      <c r="G7" t="s">
        <v>58</v>
      </c>
      <c r="H7" t="s">
        <v>59</v>
      </c>
      <c r="I7" t="s">
        <v>60</v>
      </c>
      <c r="J7" t="s">
        <v>61</v>
      </c>
      <c r="K7" t="s">
        <v>62</v>
      </c>
      <c r="L7" t="s">
        <v>63</v>
      </c>
      <c r="M7" t="s">
        <v>64</v>
      </c>
    </row>
    <row r="8" spans="2:13" x14ac:dyDescent="0.45">
      <c r="B8" s="15" t="s">
        <v>65</v>
      </c>
      <c r="C8" s="16">
        <v>1732500</v>
      </c>
      <c r="D8" s="16">
        <v>1949500</v>
      </c>
      <c r="E8" s="16">
        <v>1932700</v>
      </c>
      <c r="F8" s="16">
        <v>2079600</v>
      </c>
      <c r="G8" s="16">
        <v>2169500</v>
      </c>
      <c r="H8" s="16">
        <v>2056900</v>
      </c>
      <c r="I8" s="16">
        <v>2052600</v>
      </c>
      <c r="J8" s="16">
        <v>2094400</v>
      </c>
      <c r="K8" s="16">
        <v>2175700</v>
      </c>
      <c r="L8" s="16">
        <v>2273100</v>
      </c>
      <c r="M8" s="16">
        <v>1277100</v>
      </c>
    </row>
    <row r="9" spans="2:13" x14ac:dyDescent="0.45">
      <c r="B9" s="15" t="s">
        <v>66</v>
      </c>
      <c r="C9" s="16">
        <v>2149000</v>
      </c>
      <c r="D9" s="16">
        <v>2217800</v>
      </c>
      <c r="E9" s="16">
        <v>2237400</v>
      </c>
      <c r="F9" s="16">
        <v>2194900</v>
      </c>
      <c r="G9" s="16">
        <v>2311200</v>
      </c>
      <c r="H9" s="16">
        <v>2443900</v>
      </c>
      <c r="I9" s="16">
        <v>2504700</v>
      </c>
      <c r="J9" s="16">
        <v>2472800</v>
      </c>
      <c r="K9" s="16">
        <v>2849700</v>
      </c>
      <c r="L9" s="16">
        <v>3045700</v>
      </c>
      <c r="M9" s="16">
        <v>1548400</v>
      </c>
    </row>
    <row r="10" spans="2:13" x14ac:dyDescent="0.45">
      <c r="B10" s="15" t="s">
        <v>67</v>
      </c>
      <c r="C10" s="16">
        <v>316800</v>
      </c>
      <c r="D10" s="16">
        <v>274900</v>
      </c>
      <c r="E10" s="16">
        <v>332400</v>
      </c>
      <c r="F10" s="16">
        <v>353900</v>
      </c>
      <c r="G10" s="16">
        <v>333200</v>
      </c>
      <c r="H10" s="16">
        <v>336500</v>
      </c>
      <c r="I10" s="16">
        <v>346500</v>
      </c>
      <c r="J10" s="16">
        <v>343400</v>
      </c>
      <c r="K10" s="16">
        <v>391000</v>
      </c>
      <c r="L10" s="16">
        <v>385300</v>
      </c>
      <c r="M10" s="16">
        <v>222700</v>
      </c>
    </row>
    <row r="11" spans="2:13" x14ac:dyDescent="0.45">
      <c r="B11" s="15" t="s">
        <v>68</v>
      </c>
      <c r="C11" s="16">
        <v>186000</v>
      </c>
      <c r="D11" s="16">
        <v>195500</v>
      </c>
      <c r="E11" s="16">
        <v>182600</v>
      </c>
      <c r="F11" s="16">
        <v>184900</v>
      </c>
      <c r="G11" s="16">
        <v>204900</v>
      </c>
      <c r="H11" s="16">
        <v>191400</v>
      </c>
      <c r="I11" s="16">
        <v>193000</v>
      </c>
      <c r="J11" s="16">
        <v>201900</v>
      </c>
      <c r="K11" s="16">
        <v>204500</v>
      </c>
      <c r="L11" s="16">
        <v>213100</v>
      </c>
      <c r="M11" s="16">
        <v>121700</v>
      </c>
    </row>
    <row r="12" spans="2:13" x14ac:dyDescent="0.45">
      <c r="B12" s="15" t="s">
        <v>69</v>
      </c>
      <c r="C12" s="16">
        <v>75800</v>
      </c>
      <c r="D12" s="16">
        <v>89800</v>
      </c>
      <c r="E12" s="16">
        <v>104000</v>
      </c>
      <c r="F12" s="16">
        <v>106600</v>
      </c>
      <c r="G12" s="16">
        <v>120100</v>
      </c>
      <c r="H12" s="16">
        <v>122300</v>
      </c>
      <c r="I12" s="16">
        <v>115000</v>
      </c>
      <c r="J12" s="16">
        <v>111900</v>
      </c>
      <c r="K12" s="16">
        <v>112100</v>
      </c>
      <c r="L12" s="16">
        <v>103500</v>
      </c>
      <c r="M12" s="16">
        <v>57600</v>
      </c>
    </row>
    <row r="13" spans="2:13" x14ac:dyDescent="0.45">
      <c r="B13" s="15" t="s">
        <v>70</v>
      </c>
      <c r="C13" s="16">
        <v>13900</v>
      </c>
      <c r="D13" s="16">
        <v>24700</v>
      </c>
      <c r="E13" s="16">
        <v>20300</v>
      </c>
      <c r="F13" s="16">
        <v>14500</v>
      </c>
      <c r="G13" s="16">
        <v>24300</v>
      </c>
      <c r="H13" s="16">
        <v>27600</v>
      </c>
      <c r="I13" s="16">
        <v>26600</v>
      </c>
      <c r="J13" s="16">
        <v>22100</v>
      </c>
      <c r="K13" s="16">
        <v>24600</v>
      </c>
      <c r="L13" s="16">
        <v>28200</v>
      </c>
      <c r="M13" s="16">
        <v>14300</v>
      </c>
    </row>
    <row r="14" spans="2:13" x14ac:dyDescent="0.45">
      <c r="B14" s="15" t="s">
        <v>71</v>
      </c>
      <c r="C14" s="16">
        <v>287600</v>
      </c>
      <c r="D14" s="16">
        <v>278800</v>
      </c>
      <c r="E14" s="16">
        <v>302000</v>
      </c>
      <c r="F14" s="16">
        <v>323600</v>
      </c>
      <c r="G14" s="16">
        <v>316200</v>
      </c>
      <c r="H14" s="16">
        <v>342700</v>
      </c>
      <c r="I14" s="16">
        <v>330900</v>
      </c>
      <c r="J14" s="16">
        <v>328000</v>
      </c>
      <c r="K14" s="16">
        <v>352000</v>
      </c>
      <c r="L14" s="16">
        <v>342800</v>
      </c>
      <c r="M14" s="16">
        <v>201500</v>
      </c>
    </row>
    <row r="15" spans="2:13" x14ac:dyDescent="0.45">
      <c r="B15" s="15" t="s">
        <v>72</v>
      </c>
      <c r="C15" s="16">
        <v>6471700</v>
      </c>
      <c r="D15" s="16">
        <v>6489400</v>
      </c>
      <c r="E15" s="16">
        <v>6789400</v>
      </c>
      <c r="F15" s="16">
        <v>6902000</v>
      </c>
      <c r="G15" s="16">
        <v>7360800</v>
      </c>
      <c r="H15" s="16">
        <v>7495400</v>
      </c>
      <c r="I15" s="16">
        <v>7751400</v>
      </c>
      <c r="J15" s="16">
        <v>8157700</v>
      </c>
      <c r="K15" s="16">
        <v>8496700</v>
      </c>
      <c r="L15" s="16">
        <v>8737100</v>
      </c>
      <c r="M15" s="16">
        <v>4950100</v>
      </c>
    </row>
    <row r="16" spans="2:13" x14ac:dyDescent="0.45">
      <c r="B16" s="15" t="s">
        <v>73</v>
      </c>
      <c r="C16" s="16">
        <v>27600</v>
      </c>
      <c r="D16" s="16">
        <v>34200</v>
      </c>
      <c r="E16" s="16">
        <v>31100</v>
      </c>
      <c r="F16" s="16">
        <v>33000</v>
      </c>
      <c r="G16" s="16">
        <v>33600</v>
      </c>
      <c r="H16" s="16">
        <v>35600</v>
      </c>
      <c r="I16" s="16">
        <v>40100</v>
      </c>
      <c r="J16" s="16">
        <v>41000</v>
      </c>
      <c r="K16" s="16">
        <v>44400</v>
      </c>
      <c r="L16" s="16">
        <v>37200</v>
      </c>
      <c r="M16" s="16">
        <v>28300</v>
      </c>
    </row>
    <row r="17" spans="2:17" x14ac:dyDescent="0.45">
      <c r="B17" s="15" t="s">
        <v>74</v>
      </c>
      <c r="C17" s="16">
        <v>3683800</v>
      </c>
      <c r="D17" s="16">
        <v>3832600</v>
      </c>
      <c r="E17" s="16">
        <v>3797400</v>
      </c>
      <c r="F17" s="16">
        <v>3915100</v>
      </c>
      <c r="G17" s="16">
        <v>3785800</v>
      </c>
      <c r="H17" s="16">
        <v>3936000</v>
      </c>
      <c r="I17" s="16">
        <v>4021500</v>
      </c>
      <c r="J17" s="16">
        <v>4205300</v>
      </c>
      <c r="K17" s="16">
        <v>4278900</v>
      </c>
      <c r="L17" s="16">
        <v>4499200</v>
      </c>
      <c r="M17" s="16">
        <v>2476700</v>
      </c>
    </row>
    <row r="18" spans="2:17" x14ac:dyDescent="0.45">
      <c r="B18" s="15" t="s">
        <v>75</v>
      </c>
      <c r="C18" s="16">
        <v>259100</v>
      </c>
      <c r="D18" s="16">
        <v>250800</v>
      </c>
      <c r="E18" s="16">
        <v>234000</v>
      </c>
      <c r="F18" s="16">
        <v>284800</v>
      </c>
      <c r="G18" s="16">
        <v>280100</v>
      </c>
      <c r="H18" s="16">
        <v>278700</v>
      </c>
      <c r="I18" s="16">
        <v>307600</v>
      </c>
      <c r="J18" s="16">
        <v>351600</v>
      </c>
      <c r="K18" s="16">
        <v>301900</v>
      </c>
      <c r="L18" s="16">
        <v>325500</v>
      </c>
      <c r="M18" s="16">
        <v>192400</v>
      </c>
    </row>
    <row r="20" spans="2:17" x14ac:dyDescent="0.45">
      <c r="B20" s="15" t="s">
        <v>76</v>
      </c>
    </row>
    <row r="21" spans="2:17" x14ac:dyDescent="0.45">
      <c r="O21" t="s">
        <v>77</v>
      </c>
      <c r="P21" t="s">
        <v>78</v>
      </c>
    </row>
    <row r="22" spans="2:17" x14ac:dyDescent="0.45">
      <c r="B22" t="str">
        <f>B8</f>
        <v>Alberta</v>
      </c>
      <c r="C22" s="17">
        <f>C8/12</f>
        <v>144375</v>
      </c>
      <c r="D22" s="17">
        <f t="shared" ref="D22:L22" si="0">D8/12</f>
        <v>162458.33333333334</v>
      </c>
      <c r="E22" s="17">
        <f t="shared" si="0"/>
        <v>161058.33333333334</v>
      </c>
      <c r="F22" s="17">
        <f t="shared" si="0"/>
        <v>173300</v>
      </c>
      <c r="G22" s="17">
        <f t="shared" si="0"/>
        <v>180791.66666666666</v>
      </c>
      <c r="H22" s="17">
        <f t="shared" si="0"/>
        <v>171408.33333333334</v>
      </c>
      <c r="I22" s="17">
        <f t="shared" si="0"/>
        <v>171050</v>
      </c>
      <c r="J22" s="17">
        <f t="shared" si="0"/>
        <v>174533.33333333334</v>
      </c>
      <c r="K22" s="17">
        <f t="shared" si="0"/>
        <v>181308.33333333334</v>
      </c>
      <c r="L22" s="17">
        <f t="shared" si="0"/>
        <v>189425</v>
      </c>
      <c r="M22" s="17">
        <f>M8/7</f>
        <v>182442.85714285713</v>
      </c>
      <c r="O22" s="18">
        <f>(G22/C22)^(1/4)-1</f>
        <v>5.7843940754527257E-2</v>
      </c>
      <c r="P22" s="18">
        <f>(K22/G22)^(1/4)-1</f>
        <v>7.1368594914833494E-4</v>
      </c>
      <c r="Q22" s="18"/>
    </row>
    <row r="23" spans="2:17" x14ac:dyDescent="0.45">
      <c r="B23" t="str">
        <f t="shared" ref="B23:B32" si="1">B9</f>
        <v>British Columbia</v>
      </c>
      <c r="C23" s="17">
        <f t="shared" ref="C23:L32" si="2">C9/12</f>
        <v>179083.33333333334</v>
      </c>
      <c r="D23" s="17">
        <f t="shared" si="2"/>
        <v>184816.66666666666</v>
      </c>
      <c r="E23" s="17">
        <f t="shared" si="2"/>
        <v>186450</v>
      </c>
      <c r="F23" s="17">
        <f t="shared" si="2"/>
        <v>182908.33333333334</v>
      </c>
      <c r="G23" s="17">
        <f t="shared" si="2"/>
        <v>192600</v>
      </c>
      <c r="H23" s="17">
        <f t="shared" si="2"/>
        <v>203658.33333333334</v>
      </c>
      <c r="I23" s="17">
        <f t="shared" si="2"/>
        <v>208725</v>
      </c>
      <c r="J23" s="17">
        <f t="shared" si="2"/>
        <v>206066.66666666666</v>
      </c>
      <c r="K23" s="17">
        <f t="shared" si="2"/>
        <v>237475</v>
      </c>
      <c r="L23" s="17">
        <f t="shared" si="2"/>
        <v>253808.33333333334</v>
      </c>
      <c r="M23" s="17">
        <f t="shared" ref="M23:M32" si="3">M9/7</f>
        <v>221200</v>
      </c>
      <c r="O23" s="18">
        <f t="shared" ref="O23:O32" si="4">(G23/C23)^(1/4)-1</f>
        <v>1.8357528377507926E-2</v>
      </c>
      <c r="P23" s="18">
        <f t="shared" ref="P23:P32" si="5">(K23/G23)^(1/4)-1</f>
        <v>5.3756832030428026E-2</v>
      </c>
      <c r="Q23" s="18"/>
    </row>
    <row r="24" spans="2:17" x14ac:dyDescent="0.45">
      <c r="B24" t="str">
        <f t="shared" si="1"/>
        <v>Manitoba</v>
      </c>
      <c r="C24" s="17">
        <f t="shared" si="2"/>
        <v>26400</v>
      </c>
      <c r="D24" s="17">
        <f t="shared" si="2"/>
        <v>22908.333333333332</v>
      </c>
      <c r="E24" s="17">
        <f t="shared" si="2"/>
        <v>27700</v>
      </c>
      <c r="F24" s="17">
        <f t="shared" si="2"/>
        <v>29491.666666666668</v>
      </c>
      <c r="G24" s="17">
        <f t="shared" si="2"/>
        <v>27766.666666666668</v>
      </c>
      <c r="H24" s="17">
        <f t="shared" si="2"/>
        <v>28041.666666666668</v>
      </c>
      <c r="I24" s="17">
        <f t="shared" si="2"/>
        <v>28875</v>
      </c>
      <c r="J24" s="17">
        <f t="shared" si="2"/>
        <v>28616.666666666668</v>
      </c>
      <c r="K24" s="17">
        <f t="shared" si="2"/>
        <v>32583.333333333332</v>
      </c>
      <c r="L24" s="17">
        <f t="shared" si="2"/>
        <v>32108.333333333332</v>
      </c>
      <c r="M24" s="17">
        <f t="shared" si="3"/>
        <v>31814.285714285714</v>
      </c>
      <c r="O24" s="18">
        <f t="shared" si="4"/>
        <v>1.2698006230611014E-2</v>
      </c>
      <c r="P24" s="18">
        <f t="shared" si="5"/>
        <v>4.0801575987850169E-2</v>
      </c>
      <c r="Q24" s="18"/>
    </row>
    <row r="25" spans="2:17" x14ac:dyDescent="0.45">
      <c r="B25" t="str">
        <f t="shared" si="1"/>
        <v>New Brunswick</v>
      </c>
      <c r="C25" s="17">
        <f t="shared" si="2"/>
        <v>15500</v>
      </c>
      <c r="D25" s="17">
        <f t="shared" si="2"/>
        <v>16291.666666666666</v>
      </c>
      <c r="E25" s="17">
        <f t="shared" si="2"/>
        <v>15216.666666666666</v>
      </c>
      <c r="F25" s="17">
        <f t="shared" si="2"/>
        <v>15408.333333333334</v>
      </c>
      <c r="G25" s="17">
        <f t="shared" si="2"/>
        <v>17075</v>
      </c>
      <c r="H25" s="17">
        <f t="shared" si="2"/>
        <v>15950</v>
      </c>
      <c r="I25" s="17">
        <f t="shared" si="2"/>
        <v>16083.333333333334</v>
      </c>
      <c r="J25" s="17">
        <f t="shared" si="2"/>
        <v>16825</v>
      </c>
      <c r="K25" s="17">
        <f t="shared" si="2"/>
        <v>17041.666666666668</v>
      </c>
      <c r="L25" s="17">
        <f t="shared" si="2"/>
        <v>17758.333333333332</v>
      </c>
      <c r="M25" s="17">
        <f t="shared" si="3"/>
        <v>17385.714285714286</v>
      </c>
      <c r="O25" s="18">
        <f t="shared" si="4"/>
        <v>2.4488891085133968E-2</v>
      </c>
      <c r="P25" s="18">
        <f t="shared" si="5"/>
        <v>-4.8840063406185852E-4</v>
      </c>
      <c r="Q25" s="18"/>
    </row>
    <row r="26" spans="2:17" x14ac:dyDescent="0.45">
      <c r="B26" t="str">
        <f t="shared" si="1"/>
        <v>Newfoundland and Labrador</v>
      </c>
      <c r="C26" s="17">
        <f t="shared" si="2"/>
        <v>6316.666666666667</v>
      </c>
      <c r="D26" s="17">
        <f t="shared" si="2"/>
        <v>7483.333333333333</v>
      </c>
      <c r="E26" s="17">
        <f t="shared" si="2"/>
        <v>8666.6666666666661</v>
      </c>
      <c r="F26" s="17">
        <f t="shared" si="2"/>
        <v>8883.3333333333339</v>
      </c>
      <c r="G26" s="17">
        <f t="shared" si="2"/>
        <v>10008.333333333334</v>
      </c>
      <c r="H26" s="17">
        <f t="shared" si="2"/>
        <v>10191.666666666666</v>
      </c>
      <c r="I26" s="17">
        <f t="shared" si="2"/>
        <v>9583.3333333333339</v>
      </c>
      <c r="J26" s="17">
        <f t="shared" si="2"/>
        <v>9325</v>
      </c>
      <c r="K26" s="17">
        <f t="shared" si="2"/>
        <v>9341.6666666666661</v>
      </c>
      <c r="L26" s="17">
        <f t="shared" si="2"/>
        <v>8625</v>
      </c>
      <c r="M26" s="17">
        <f t="shared" si="3"/>
        <v>8228.5714285714294</v>
      </c>
      <c r="O26" s="18">
        <f t="shared" si="4"/>
        <v>0.12193694762570906</v>
      </c>
      <c r="P26" s="18">
        <f t="shared" si="5"/>
        <v>-1.7085704934996393E-2</v>
      </c>
      <c r="Q26" s="18"/>
    </row>
    <row r="27" spans="2:17" x14ac:dyDescent="0.45">
      <c r="B27" t="str">
        <f t="shared" si="1"/>
        <v>North (NorthWest, Northern, Nunavut and Yukon)</v>
      </c>
      <c r="C27" s="17">
        <f t="shared" si="2"/>
        <v>1158.3333333333333</v>
      </c>
      <c r="D27" s="17">
        <f t="shared" si="2"/>
        <v>2058.3333333333335</v>
      </c>
      <c r="E27" s="17">
        <f t="shared" si="2"/>
        <v>1691.6666666666667</v>
      </c>
      <c r="F27" s="17">
        <f t="shared" si="2"/>
        <v>1208.3333333333333</v>
      </c>
      <c r="G27" s="17">
        <f t="shared" si="2"/>
        <v>2025</v>
      </c>
      <c r="H27" s="17">
        <f t="shared" si="2"/>
        <v>2300</v>
      </c>
      <c r="I27" s="17">
        <f t="shared" si="2"/>
        <v>2216.6666666666665</v>
      </c>
      <c r="J27" s="17">
        <f t="shared" si="2"/>
        <v>1841.6666666666667</v>
      </c>
      <c r="K27" s="17">
        <f t="shared" si="2"/>
        <v>2050</v>
      </c>
      <c r="L27" s="17">
        <f t="shared" si="2"/>
        <v>2350</v>
      </c>
      <c r="M27" s="17">
        <f t="shared" si="3"/>
        <v>2042.8571428571429</v>
      </c>
      <c r="O27" s="18">
        <f t="shared" si="4"/>
        <v>0.14986768306655951</v>
      </c>
      <c r="P27" s="18">
        <f t="shared" si="5"/>
        <v>3.0722328115213582E-3</v>
      </c>
      <c r="Q27" s="18"/>
    </row>
    <row r="28" spans="2:17" x14ac:dyDescent="0.45">
      <c r="B28" t="str">
        <f t="shared" si="1"/>
        <v>Nova Scotia</v>
      </c>
      <c r="C28" s="17">
        <f t="shared" si="2"/>
        <v>23966.666666666668</v>
      </c>
      <c r="D28" s="17">
        <f t="shared" si="2"/>
        <v>23233.333333333332</v>
      </c>
      <c r="E28" s="17">
        <f t="shared" si="2"/>
        <v>25166.666666666668</v>
      </c>
      <c r="F28" s="17">
        <f t="shared" si="2"/>
        <v>26966.666666666668</v>
      </c>
      <c r="G28" s="17">
        <f t="shared" si="2"/>
        <v>26350</v>
      </c>
      <c r="H28" s="17">
        <f t="shared" si="2"/>
        <v>28558.333333333332</v>
      </c>
      <c r="I28" s="17">
        <f t="shared" si="2"/>
        <v>27575</v>
      </c>
      <c r="J28" s="17">
        <f t="shared" si="2"/>
        <v>27333.333333333332</v>
      </c>
      <c r="K28" s="17">
        <f t="shared" si="2"/>
        <v>29333.333333333332</v>
      </c>
      <c r="L28" s="17">
        <f t="shared" si="2"/>
        <v>28566.666666666668</v>
      </c>
      <c r="M28" s="17">
        <f t="shared" si="3"/>
        <v>28785.714285714286</v>
      </c>
      <c r="O28" s="18">
        <f t="shared" si="4"/>
        <v>2.398417739180414E-2</v>
      </c>
      <c r="P28" s="18">
        <f t="shared" si="5"/>
        <v>2.7176794532300708E-2</v>
      </c>
      <c r="Q28" s="18"/>
    </row>
    <row r="29" spans="2:17" x14ac:dyDescent="0.45">
      <c r="B29" t="str">
        <f t="shared" si="1"/>
        <v>Ontario</v>
      </c>
      <c r="C29" s="17">
        <f t="shared" si="2"/>
        <v>539308.33333333337</v>
      </c>
      <c r="D29" s="17">
        <f t="shared" si="2"/>
        <v>540783.33333333337</v>
      </c>
      <c r="E29" s="17">
        <f t="shared" si="2"/>
        <v>565783.33333333337</v>
      </c>
      <c r="F29" s="17">
        <f t="shared" si="2"/>
        <v>575166.66666666663</v>
      </c>
      <c r="G29" s="17">
        <f t="shared" si="2"/>
        <v>613400</v>
      </c>
      <c r="H29" s="17">
        <f t="shared" si="2"/>
        <v>624616.66666666663</v>
      </c>
      <c r="I29" s="17">
        <f t="shared" si="2"/>
        <v>645950</v>
      </c>
      <c r="J29" s="17">
        <f t="shared" si="2"/>
        <v>679808.33333333337</v>
      </c>
      <c r="K29" s="17">
        <f t="shared" si="2"/>
        <v>708058.33333333337</v>
      </c>
      <c r="L29" s="17">
        <f t="shared" si="2"/>
        <v>728091.66666666663</v>
      </c>
      <c r="M29" s="17">
        <f t="shared" si="3"/>
        <v>707157.14285714284</v>
      </c>
      <c r="O29" s="18">
        <f t="shared" si="4"/>
        <v>3.2705904620136117E-2</v>
      </c>
      <c r="P29" s="18">
        <f t="shared" si="5"/>
        <v>3.6528664482152529E-2</v>
      </c>
      <c r="Q29" s="18"/>
    </row>
    <row r="30" spans="2:17" x14ac:dyDescent="0.45">
      <c r="B30" t="str">
        <f t="shared" si="1"/>
        <v>Prince Edward Island</v>
      </c>
      <c r="C30" s="17">
        <f t="shared" si="2"/>
        <v>2300</v>
      </c>
      <c r="D30" s="17">
        <f t="shared" si="2"/>
        <v>2850</v>
      </c>
      <c r="E30" s="17">
        <f t="shared" si="2"/>
        <v>2591.6666666666665</v>
      </c>
      <c r="F30" s="17">
        <f t="shared" si="2"/>
        <v>2750</v>
      </c>
      <c r="G30" s="17">
        <f t="shared" si="2"/>
        <v>2800</v>
      </c>
      <c r="H30" s="17">
        <f t="shared" si="2"/>
        <v>2966.6666666666665</v>
      </c>
      <c r="I30" s="17">
        <f t="shared" si="2"/>
        <v>3341.6666666666665</v>
      </c>
      <c r="J30" s="17">
        <f t="shared" si="2"/>
        <v>3416.6666666666665</v>
      </c>
      <c r="K30" s="17">
        <f t="shared" si="2"/>
        <v>3700</v>
      </c>
      <c r="L30" s="17">
        <f t="shared" si="2"/>
        <v>3100</v>
      </c>
      <c r="M30" s="17">
        <f t="shared" si="3"/>
        <v>4042.8571428571427</v>
      </c>
      <c r="O30" s="18">
        <f t="shared" si="4"/>
        <v>5.0406858667031429E-2</v>
      </c>
      <c r="P30" s="18">
        <f t="shared" si="5"/>
        <v>7.2163265133729615E-2</v>
      </c>
      <c r="Q30" s="18"/>
    </row>
    <row r="31" spans="2:17" x14ac:dyDescent="0.45">
      <c r="B31" t="str">
        <f t="shared" si="1"/>
        <v>Quebec</v>
      </c>
      <c r="C31" s="17">
        <f t="shared" si="2"/>
        <v>306983.33333333331</v>
      </c>
      <c r="D31" s="17">
        <f t="shared" si="2"/>
        <v>319383.33333333331</v>
      </c>
      <c r="E31" s="17">
        <f t="shared" si="2"/>
        <v>316450</v>
      </c>
      <c r="F31" s="17">
        <f t="shared" si="2"/>
        <v>326258.33333333331</v>
      </c>
      <c r="G31" s="17">
        <f t="shared" si="2"/>
        <v>315483.33333333331</v>
      </c>
      <c r="H31" s="17">
        <f t="shared" si="2"/>
        <v>328000</v>
      </c>
      <c r="I31" s="17">
        <f t="shared" si="2"/>
        <v>335125</v>
      </c>
      <c r="J31" s="17">
        <f t="shared" si="2"/>
        <v>350441.66666666669</v>
      </c>
      <c r="K31" s="17">
        <f t="shared" si="2"/>
        <v>356575</v>
      </c>
      <c r="L31" s="17">
        <f t="shared" si="2"/>
        <v>374933.33333333331</v>
      </c>
      <c r="M31" s="17">
        <f t="shared" si="3"/>
        <v>353814.28571428574</v>
      </c>
      <c r="O31" s="18">
        <f t="shared" si="4"/>
        <v>6.8514638899830338E-3</v>
      </c>
      <c r="P31" s="18">
        <f t="shared" si="5"/>
        <v>3.1082978705173847E-2</v>
      </c>
      <c r="Q31" s="18"/>
    </row>
    <row r="32" spans="2:17" x14ac:dyDescent="0.45">
      <c r="B32" t="str">
        <f t="shared" si="1"/>
        <v>Saskatchewan</v>
      </c>
      <c r="C32" s="17">
        <f t="shared" si="2"/>
        <v>21591.666666666668</v>
      </c>
      <c r="D32" s="17">
        <f t="shared" si="2"/>
        <v>20900</v>
      </c>
      <c r="E32" s="17">
        <f t="shared" si="2"/>
        <v>19500</v>
      </c>
      <c r="F32" s="17">
        <f t="shared" si="2"/>
        <v>23733.333333333332</v>
      </c>
      <c r="G32" s="17">
        <f t="shared" si="2"/>
        <v>23341.666666666668</v>
      </c>
      <c r="H32" s="17">
        <f t="shared" si="2"/>
        <v>23225</v>
      </c>
      <c r="I32" s="17">
        <f t="shared" si="2"/>
        <v>25633.333333333332</v>
      </c>
      <c r="J32" s="17">
        <f t="shared" si="2"/>
        <v>29300</v>
      </c>
      <c r="K32" s="17">
        <f t="shared" si="2"/>
        <v>25158.333333333332</v>
      </c>
      <c r="L32" s="17">
        <f t="shared" si="2"/>
        <v>27125</v>
      </c>
      <c r="M32" s="17">
        <f t="shared" si="3"/>
        <v>27485.714285714286</v>
      </c>
      <c r="O32" s="18">
        <f t="shared" si="4"/>
        <v>1.9674183854304195E-2</v>
      </c>
      <c r="P32" s="18">
        <f t="shared" si="5"/>
        <v>1.8913933159041774E-2</v>
      </c>
      <c r="Q32" s="18"/>
    </row>
    <row r="34" spans="2:16" x14ac:dyDescent="0.45">
      <c r="B34" t="s">
        <v>79</v>
      </c>
      <c r="C34" s="19">
        <f>SUM(C22:C32)</f>
        <v>1266983.3333333335</v>
      </c>
      <c r="D34" s="19">
        <f t="shared" ref="D34:M34" si="6">SUM(D22:D32)</f>
        <v>1303166.6666666665</v>
      </c>
      <c r="E34" s="19">
        <f t="shared" si="6"/>
        <v>1330275</v>
      </c>
      <c r="F34" s="19">
        <f t="shared" si="6"/>
        <v>1366074.9999999998</v>
      </c>
      <c r="G34" s="19">
        <f t="shared" si="6"/>
        <v>1411641.6666666665</v>
      </c>
      <c r="H34" s="19">
        <f t="shared" si="6"/>
        <v>1438916.6666666667</v>
      </c>
      <c r="I34" s="19">
        <f t="shared" si="6"/>
        <v>1474158.3333333333</v>
      </c>
      <c r="J34" s="19">
        <f t="shared" si="6"/>
        <v>1527508.3333333335</v>
      </c>
      <c r="K34" s="19">
        <f t="shared" si="6"/>
        <v>1602625</v>
      </c>
      <c r="L34" s="19">
        <f t="shared" si="6"/>
        <v>1665891.6666666665</v>
      </c>
      <c r="M34" s="19">
        <f t="shared" si="6"/>
        <v>1584399.9999999998</v>
      </c>
      <c r="O34" s="18">
        <f t="shared" ref="O34" si="7">(G34/C34)^(1/4)-1</f>
        <v>2.7397232879661226E-2</v>
      </c>
      <c r="P34" s="18">
        <f t="shared" ref="P34" si="8">(K34/G34)^(1/4)-1</f>
        <v>3.22309131097267E-2</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3A245-49AD-4E4F-AA5C-C704A16154AD}">
  <dimension ref="B1:AB32"/>
  <sheetViews>
    <sheetView zoomScale="85" zoomScaleNormal="85" workbookViewId="0">
      <pane xSplit="2" ySplit="9" topLeftCell="I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1.86328125" bestFit="1" customWidth="1"/>
    <col min="4" max="25" width="11.19921875" bestFit="1" customWidth="1"/>
    <col min="26" max="26" width="7.46484375" bestFit="1" customWidth="1"/>
    <col min="27" max="28" width="9.6640625" bestFit="1" customWidth="1"/>
    <col min="29" max="129" width="7.46484375" bestFit="1" customWidth="1"/>
    <col min="130" max="130" width="5.73046875" bestFit="1" customWidth="1"/>
    <col min="131" max="131" width="5.53125" bestFit="1" customWidth="1"/>
    <col min="132" max="132" width="6.19921875" bestFit="1" customWidth="1"/>
    <col min="133" max="133" width="5.796875" bestFit="1" customWidth="1"/>
    <col min="134" max="136" width="6.3984375" bestFit="1" customWidth="1"/>
    <col min="137" max="137" width="9.1328125" bestFit="1" customWidth="1"/>
    <col min="138" max="138" width="9.46484375" bestFit="1" customWidth="1"/>
    <col min="139" max="139" width="6.53125" bestFit="1" customWidth="1"/>
    <col min="140" max="141" width="6.3984375" bestFit="1" customWidth="1"/>
    <col min="142" max="142" width="9.1328125" bestFit="1" customWidth="1"/>
    <col min="143" max="145" width="6.3984375" bestFit="1" customWidth="1"/>
    <col min="146" max="146" width="9.1328125" bestFit="1" customWidth="1"/>
    <col min="147" max="149" width="6.3984375" bestFit="1" customWidth="1"/>
    <col min="150" max="150" width="9.1328125" bestFit="1" customWidth="1"/>
    <col min="151" max="153" width="6.3984375" bestFit="1" customWidth="1"/>
    <col min="154" max="154" width="9.1328125" bestFit="1" customWidth="1"/>
    <col min="155" max="155" width="9.46484375" bestFit="1" customWidth="1"/>
    <col min="156" max="156" width="6.53125" bestFit="1" customWidth="1"/>
    <col min="157" max="158" width="6.3984375" bestFit="1" customWidth="1"/>
    <col min="159" max="159" width="9.1328125" bestFit="1" customWidth="1"/>
    <col min="160" max="162" width="6.3984375" bestFit="1" customWidth="1"/>
    <col min="163" max="163" width="9.1328125" bestFit="1" customWidth="1"/>
    <col min="164" max="166" width="6.3984375" bestFit="1" customWidth="1"/>
    <col min="167" max="167" width="9.1328125" bestFit="1" customWidth="1"/>
    <col min="168" max="170" width="6.3984375" bestFit="1" customWidth="1"/>
    <col min="171" max="171" width="9.1328125" bestFit="1" customWidth="1"/>
    <col min="172" max="172" width="9.46484375" bestFit="1" customWidth="1"/>
    <col min="173" max="173" width="6.53125" bestFit="1" customWidth="1"/>
    <col min="174" max="175" width="6.3984375" bestFit="1" customWidth="1"/>
    <col min="176" max="176" width="9.1328125" bestFit="1" customWidth="1"/>
    <col min="177" max="179" width="6.3984375" bestFit="1" customWidth="1"/>
    <col min="180" max="180" width="9.1328125" bestFit="1" customWidth="1"/>
    <col min="181" max="183" width="6.3984375" bestFit="1" customWidth="1"/>
    <col min="184" max="184" width="9.1328125" bestFit="1" customWidth="1"/>
    <col min="185" max="186" width="6.3984375" bestFit="1" customWidth="1"/>
    <col min="187" max="187" width="9.1328125" bestFit="1" customWidth="1"/>
    <col min="188" max="188" width="9.46484375" bestFit="1" customWidth="1"/>
  </cols>
  <sheetData>
    <row r="1" spans="2:25" x14ac:dyDescent="0.45">
      <c r="B1" t="s">
        <v>43</v>
      </c>
      <c r="C1" t="s" vm="6">
        <v>80</v>
      </c>
    </row>
    <row r="2" spans="2:25" x14ac:dyDescent="0.45">
      <c r="B2" t="s">
        <v>45</v>
      </c>
      <c r="C2" t="s" vm="7">
        <v>81</v>
      </c>
    </row>
    <row r="3" spans="2:25" x14ac:dyDescent="0.45">
      <c r="B3" t="s">
        <v>47</v>
      </c>
      <c r="C3" t="s" vm="8">
        <v>82</v>
      </c>
    </row>
    <row r="4" spans="2:25" x14ac:dyDescent="0.45">
      <c r="B4" t="s">
        <v>49</v>
      </c>
      <c r="C4" t="s" vm="5">
        <v>50</v>
      </c>
    </row>
    <row r="6" spans="2:25" x14ac:dyDescent="0.45">
      <c r="B6" t="s">
        <v>51</v>
      </c>
      <c r="C6" t="s">
        <v>52</v>
      </c>
    </row>
    <row r="7" spans="2:25" x14ac:dyDescent="0.45">
      <c r="B7" t="s">
        <v>53</v>
      </c>
      <c r="C7" t="s">
        <v>83</v>
      </c>
      <c r="D7" t="s">
        <v>84</v>
      </c>
      <c r="E7" t="s">
        <v>85</v>
      </c>
      <c r="F7" t="s">
        <v>86</v>
      </c>
      <c r="G7" t="s">
        <v>87</v>
      </c>
      <c r="H7" t="s">
        <v>88</v>
      </c>
      <c r="I7" t="s">
        <v>89</v>
      </c>
      <c r="J7" t="s">
        <v>90</v>
      </c>
      <c r="K7" t="s">
        <v>91</v>
      </c>
      <c r="L7" t="s">
        <v>92</v>
      </c>
      <c r="M7" t="s">
        <v>93</v>
      </c>
      <c r="N7" t="s">
        <v>94</v>
      </c>
      <c r="O7" t="s">
        <v>95</v>
      </c>
      <c r="P7" t="s">
        <v>54</v>
      </c>
      <c r="Q7" t="s">
        <v>55</v>
      </c>
      <c r="R7" t="s">
        <v>56</v>
      </c>
      <c r="S7" t="s">
        <v>57</v>
      </c>
      <c r="T7" t="s">
        <v>58</v>
      </c>
      <c r="U7" t="s">
        <v>59</v>
      </c>
      <c r="V7" t="s">
        <v>60</v>
      </c>
      <c r="W7" t="s">
        <v>61</v>
      </c>
      <c r="X7" t="s">
        <v>62</v>
      </c>
      <c r="Y7" t="s">
        <v>63</v>
      </c>
    </row>
    <row r="8" spans="2:25" x14ac:dyDescent="0.45">
      <c r="B8" s="15" t="s">
        <v>65</v>
      </c>
      <c r="C8" s="16">
        <v>6407195</v>
      </c>
      <c r="D8" s="16">
        <v>7128863</v>
      </c>
      <c r="E8" s="16">
        <v>7452435</v>
      </c>
      <c r="F8" s="16">
        <v>7929803</v>
      </c>
      <c r="G8" s="16">
        <v>8622454</v>
      </c>
      <c r="H8" s="16">
        <v>9253915</v>
      </c>
      <c r="I8" s="16">
        <v>9867872</v>
      </c>
      <c r="J8" s="16">
        <v>10294255</v>
      </c>
      <c r="K8" s="16">
        <v>11012495</v>
      </c>
      <c r="L8" s="16">
        <v>12031163</v>
      </c>
      <c r="M8" s="16">
        <v>12657851</v>
      </c>
      <c r="N8" s="16">
        <v>13218512</v>
      </c>
      <c r="O8" s="16">
        <v>12883893</v>
      </c>
      <c r="P8" s="16">
        <v>13069875</v>
      </c>
      <c r="Q8" s="16">
        <v>14264271</v>
      </c>
      <c r="R8" s="16">
        <v>14852223</v>
      </c>
      <c r="S8" s="16">
        <v>15722911</v>
      </c>
      <c r="T8" s="16">
        <v>17156973</v>
      </c>
      <c r="U8" s="16">
        <v>15349963</v>
      </c>
      <c r="V8" s="16">
        <v>13443770</v>
      </c>
      <c r="W8" s="16">
        <v>13410951</v>
      </c>
      <c r="X8" s="16">
        <v>13308496</v>
      </c>
      <c r="Y8" s="16">
        <v>13425623</v>
      </c>
    </row>
    <row r="9" spans="2:25" x14ac:dyDescent="0.45">
      <c r="B9" s="15" t="s">
        <v>66</v>
      </c>
      <c r="C9" s="16">
        <v>4903011</v>
      </c>
      <c r="D9" s="16">
        <v>5632359</v>
      </c>
      <c r="E9" s="16">
        <v>5486139</v>
      </c>
      <c r="F9" s="16">
        <v>5826000</v>
      </c>
      <c r="G9" s="16">
        <v>5951878</v>
      </c>
      <c r="H9" s="16">
        <v>6201518</v>
      </c>
      <c r="I9" s="16">
        <v>6530468</v>
      </c>
      <c r="J9" s="16">
        <v>7017069</v>
      </c>
      <c r="K9" s="16">
        <v>7545304</v>
      </c>
      <c r="L9" s="16">
        <v>8237625</v>
      </c>
      <c r="M9" s="16">
        <v>8955629</v>
      </c>
      <c r="N9" s="16">
        <v>9106573</v>
      </c>
      <c r="O9" s="16">
        <v>8438239</v>
      </c>
      <c r="P9" s="16">
        <v>8403682</v>
      </c>
      <c r="Q9" s="16">
        <v>8937061</v>
      </c>
      <c r="R9" s="16">
        <v>9397998</v>
      </c>
      <c r="S9" s="16">
        <v>10242086</v>
      </c>
      <c r="T9" s="16">
        <v>11163092</v>
      </c>
      <c r="U9" s="16">
        <v>11352116</v>
      </c>
      <c r="V9" s="16">
        <v>11909399</v>
      </c>
      <c r="W9" s="16">
        <v>12361039</v>
      </c>
      <c r="X9" s="16">
        <v>12485231</v>
      </c>
      <c r="Y9" s="16">
        <v>13055964</v>
      </c>
    </row>
    <row r="10" spans="2:25" x14ac:dyDescent="0.45">
      <c r="B10" s="15" t="s">
        <v>67</v>
      </c>
      <c r="C10" s="16">
        <v>659637</v>
      </c>
      <c r="D10" s="16">
        <v>691670</v>
      </c>
      <c r="E10" s="16">
        <v>808946</v>
      </c>
      <c r="F10" s="16">
        <v>748768</v>
      </c>
      <c r="G10" s="16">
        <v>743882</v>
      </c>
      <c r="H10" s="16">
        <v>814300</v>
      </c>
      <c r="I10" s="16">
        <v>853550</v>
      </c>
      <c r="J10" s="16">
        <v>861780</v>
      </c>
      <c r="K10" s="16">
        <v>909166</v>
      </c>
      <c r="L10" s="16">
        <v>988960</v>
      </c>
      <c r="M10" s="16">
        <v>1049498</v>
      </c>
      <c r="N10" s="16">
        <v>1117194</v>
      </c>
      <c r="O10" s="16">
        <v>1118401</v>
      </c>
      <c r="P10" s="16">
        <v>1150457</v>
      </c>
      <c r="Q10" s="16">
        <v>1285176</v>
      </c>
      <c r="R10" s="16">
        <v>1291039</v>
      </c>
      <c r="S10" s="16">
        <v>1471673</v>
      </c>
      <c r="T10" s="16">
        <v>1431543</v>
      </c>
      <c r="U10" s="16">
        <v>1421174</v>
      </c>
      <c r="V10" s="16">
        <v>1553873</v>
      </c>
      <c r="W10" s="16">
        <v>1535251</v>
      </c>
      <c r="X10" s="16">
        <v>1586452</v>
      </c>
      <c r="Y10" s="16">
        <v>1603020</v>
      </c>
    </row>
    <row r="11" spans="2:25" x14ac:dyDescent="0.45">
      <c r="B11" s="15" t="s">
        <v>68</v>
      </c>
      <c r="C11" s="16">
        <v>482528</v>
      </c>
      <c r="D11" s="16">
        <v>513143</v>
      </c>
      <c r="E11" s="16">
        <v>623822</v>
      </c>
      <c r="F11" s="16">
        <v>574634</v>
      </c>
      <c r="G11" s="16">
        <v>592035</v>
      </c>
      <c r="H11" s="16">
        <v>703291</v>
      </c>
      <c r="I11" s="16">
        <v>659450</v>
      </c>
      <c r="J11" s="16">
        <v>738806</v>
      </c>
      <c r="K11" s="16">
        <v>709944</v>
      </c>
      <c r="L11" s="16">
        <v>766012</v>
      </c>
      <c r="M11" s="16">
        <v>771249</v>
      </c>
      <c r="N11" s="16">
        <v>810374</v>
      </c>
      <c r="O11" s="16">
        <v>764684</v>
      </c>
      <c r="P11" s="16">
        <v>818502</v>
      </c>
      <c r="Q11" s="16">
        <v>822581</v>
      </c>
      <c r="R11" s="16">
        <v>833329</v>
      </c>
      <c r="S11" s="16">
        <v>794360</v>
      </c>
      <c r="T11" s="16">
        <v>807334</v>
      </c>
      <c r="U11" s="16">
        <v>724221</v>
      </c>
      <c r="V11" s="16">
        <v>684624</v>
      </c>
      <c r="W11" s="16">
        <v>685938</v>
      </c>
      <c r="X11" s="16">
        <v>705339</v>
      </c>
      <c r="Y11" s="16">
        <v>711979</v>
      </c>
    </row>
    <row r="12" spans="2:25" x14ac:dyDescent="0.45">
      <c r="B12" s="15" t="s">
        <v>69</v>
      </c>
      <c r="C12" s="16">
        <v>304009</v>
      </c>
      <c r="D12" s="16">
        <v>369162</v>
      </c>
      <c r="E12" s="16">
        <v>410331</v>
      </c>
      <c r="F12" s="16">
        <v>446319</v>
      </c>
      <c r="G12" s="16">
        <v>501183</v>
      </c>
      <c r="H12" s="16">
        <v>464893</v>
      </c>
      <c r="I12" s="16">
        <v>493101</v>
      </c>
      <c r="J12" s="16">
        <v>445850</v>
      </c>
      <c r="K12" s="16">
        <v>490882</v>
      </c>
      <c r="L12" s="16">
        <v>477783</v>
      </c>
      <c r="M12" s="16">
        <v>483436</v>
      </c>
      <c r="N12" s="16">
        <v>529595</v>
      </c>
      <c r="O12" s="16">
        <v>496723</v>
      </c>
      <c r="P12" s="16">
        <v>498012</v>
      </c>
      <c r="Q12" s="16">
        <v>549487</v>
      </c>
      <c r="R12" s="16">
        <v>584361</v>
      </c>
      <c r="S12" s="16">
        <v>564843</v>
      </c>
      <c r="T12" s="16">
        <v>593914</v>
      </c>
      <c r="U12" s="16">
        <v>556397</v>
      </c>
      <c r="V12" s="16">
        <v>569252</v>
      </c>
      <c r="W12" s="16">
        <v>575517</v>
      </c>
      <c r="X12" s="16">
        <v>602059</v>
      </c>
      <c r="Y12" s="16">
        <v>608096</v>
      </c>
    </row>
    <row r="13" spans="2:25" x14ac:dyDescent="0.45">
      <c r="B13" s="15" t="s">
        <v>70</v>
      </c>
      <c r="C13" s="16">
        <v>90540</v>
      </c>
      <c r="D13" s="16">
        <v>82591</v>
      </c>
      <c r="E13" s="16">
        <v>82688</v>
      </c>
      <c r="F13" s="16">
        <v>98176</v>
      </c>
      <c r="G13" s="16">
        <v>104952</v>
      </c>
      <c r="H13" s="16">
        <v>115391</v>
      </c>
      <c r="I13" s="16">
        <v>103299</v>
      </c>
      <c r="J13" s="16">
        <v>124605</v>
      </c>
      <c r="K13" s="16">
        <v>138429</v>
      </c>
      <c r="L13" s="16">
        <v>132578</v>
      </c>
      <c r="M13" s="16">
        <v>131129</v>
      </c>
      <c r="N13" s="16">
        <v>127743</v>
      </c>
      <c r="O13" s="16">
        <v>138406</v>
      </c>
      <c r="P13" s="16">
        <v>146805</v>
      </c>
      <c r="Q13" s="16">
        <v>142103</v>
      </c>
      <c r="R13" s="16">
        <v>141112</v>
      </c>
      <c r="S13" s="16">
        <v>135719</v>
      </c>
      <c r="T13" s="16">
        <v>149246</v>
      </c>
      <c r="U13" s="16">
        <v>120469</v>
      </c>
      <c r="V13" s="16">
        <v>130301</v>
      </c>
      <c r="W13" s="16">
        <v>122424</v>
      </c>
      <c r="X13" s="16">
        <v>131700</v>
      </c>
      <c r="Y13" s="16">
        <v>137163</v>
      </c>
    </row>
    <row r="14" spans="2:25" x14ac:dyDescent="0.45">
      <c r="B14" s="15" t="s">
        <v>71</v>
      </c>
      <c r="C14" s="16">
        <v>663918</v>
      </c>
      <c r="D14" s="16">
        <v>657005</v>
      </c>
      <c r="E14" s="16">
        <v>643689</v>
      </c>
      <c r="F14" s="16">
        <v>649990</v>
      </c>
      <c r="G14" s="16">
        <v>700127</v>
      </c>
      <c r="H14" s="16">
        <v>759586</v>
      </c>
      <c r="I14" s="16">
        <v>794505</v>
      </c>
      <c r="J14" s="16">
        <v>828748</v>
      </c>
      <c r="K14" s="16">
        <v>843427</v>
      </c>
      <c r="L14" s="16">
        <v>880715</v>
      </c>
      <c r="M14" s="16">
        <v>905023</v>
      </c>
      <c r="N14" s="16">
        <v>943655</v>
      </c>
      <c r="O14" s="16">
        <v>902012</v>
      </c>
      <c r="P14" s="16">
        <v>943167</v>
      </c>
      <c r="Q14" s="16">
        <v>960706</v>
      </c>
      <c r="R14" s="16">
        <v>970028</v>
      </c>
      <c r="S14" s="16">
        <v>1006329</v>
      </c>
      <c r="T14" s="16">
        <v>1056410</v>
      </c>
      <c r="U14" s="16">
        <v>1126603</v>
      </c>
      <c r="V14" s="16">
        <v>1146667</v>
      </c>
      <c r="W14" s="16">
        <v>1128112</v>
      </c>
      <c r="X14" s="16">
        <v>1189681</v>
      </c>
      <c r="Y14" s="16">
        <v>1212190</v>
      </c>
    </row>
    <row r="15" spans="2:25" x14ac:dyDescent="0.45">
      <c r="B15" s="15" t="s">
        <v>72</v>
      </c>
      <c r="C15" s="16">
        <v>16823439</v>
      </c>
      <c r="D15" s="16">
        <v>19201650</v>
      </c>
      <c r="E15" s="16">
        <v>21833084</v>
      </c>
      <c r="F15" s="16">
        <v>25357032</v>
      </c>
      <c r="G15" s="16">
        <v>26348684</v>
      </c>
      <c r="H15" s="16">
        <v>27139327</v>
      </c>
      <c r="I15" s="16">
        <v>28535482</v>
      </c>
      <c r="J15" s="16">
        <v>28487734</v>
      </c>
      <c r="K15" s="16">
        <v>29662649</v>
      </c>
      <c r="L15" s="16">
        <v>31681497</v>
      </c>
      <c r="M15" s="16">
        <v>32427188</v>
      </c>
      <c r="N15" s="16">
        <v>32880878</v>
      </c>
      <c r="O15" s="16">
        <v>31687129</v>
      </c>
      <c r="P15" s="16">
        <v>31440648</v>
      </c>
      <c r="Q15" s="16">
        <v>32487084</v>
      </c>
      <c r="R15" s="16">
        <v>33287497</v>
      </c>
      <c r="S15" s="16">
        <v>34182918</v>
      </c>
      <c r="T15" s="16">
        <v>36408148</v>
      </c>
      <c r="U15" s="16">
        <v>38271745</v>
      </c>
      <c r="V15" s="16">
        <v>40520133</v>
      </c>
      <c r="W15" s="16">
        <v>42432128</v>
      </c>
      <c r="X15" s="16">
        <v>44762933</v>
      </c>
      <c r="Y15" s="16">
        <v>47158047</v>
      </c>
    </row>
    <row r="16" spans="2:25" x14ac:dyDescent="0.45">
      <c r="B16" s="15" t="s">
        <v>73</v>
      </c>
      <c r="C16" s="16">
        <v>64465</v>
      </c>
      <c r="D16" s="16">
        <v>77282</v>
      </c>
      <c r="E16" s="16">
        <v>81477</v>
      </c>
      <c r="F16" s="16">
        <v>82095</v>
      </c>
      <c r="G16" s="16">
        <v>78145</v>
      </c>
      <c r="H16" s="16">
        <v>80958</v>
      </c>
      <c r="I16" s="16">
        <v>83026</v>
      </c>
      <c r="J16" s="16">
        <v>91977</v>
      </c>
      <c r="K16" s="16">
        <v>94787</v>
      </c>
      <c r="L16" s="16">
        <v>98138</v>
      </c>
      <c r="M16" s="16">
        <v>89958</v>
      </c>
      <c r="N16" s="16">
        <v>91477</v>
      </c>
      <c r="O16" s="16">
        <v>85231</v>
      </c>
      <c r="P16" s="16">
        <v>89967</v>
      </c>
      <c r="Q16" s="16">
        <v>89506</v>
      </c>
      <c r="R16" s="16">
        <v>90122</v>
      </c>
      <c r="S16" s="16">
        <v>93025</v>
      </c>
      <c r="T16" s="16">
        <v>92509</v>
      </c>
      <c r="U16" s="16">
        <v>98246</v>
      </c>
      <c r="V16" s="16">
        <v>98147</v>
      </c>
      <c r="W16" s="16">
        <v>103917</v>
      </c>
      <c r="X16" s="16">
        <v>104655</v>
      </c>
      <c r="Y16" s="16">
        <v>107426</v>
      </c>
    </row>
    <row r="17" spans="2:28" x14ac:dyDescent="0.45">
      <c r="B17" s="15" t="s">
        <v>74</v>
      </c>
      <c r="C17" s="16">
        <v>9396035</v>
      </c>
      <c r="D17" s="16">
        <v>10701667</v>
      </c>
      <c r="E17" s="16">
        <v>11771587</v>
      </c>
      <c r="F17" s="16">
        <v>12209462</v>
      </c>
      <c r="G17" s="16">
        <v>11893828</v>
      </c>
      <c r="H17" s="16">
        <v>12262321</v>
      </c>
      <c r="I17" s="16">
        <v>12910708</v>
      </c>
      <c r="J17" s="16">
        <v>13042723</v>
      </c>
      <c r="K17" s="16">
        <v>13368336</v>
      </c>
      <c r="L17" s="16">
        <v>14033576</v>
      </c>
      <c r="M17" s="16">
        <v>14289661</v>
      </c>
      <c r="N17" s="16">
        <v>15019191</v>
      </c>
      <c r="O17" s="16">
        <v>14869300</v>
      </c>
      <c r="P17" s="16">
        <v>15167912</v>
      </c>
      <c r="Q17" s="16">
        <v>16108708</v>
      </c>
      <c r="R17" s="16">
        <v>16718192</v>
      </c>
      <c r="S17" s="16">
        <v>17168082</v>
      </c>
      <c r="T17" s="16">
        <v>17765763</v>
      </c>
      <c r="U17" s="16">
        <v>17504153</v>
      </c>
      <c r="V17" s="16">
        <v>18341892</v>
      </c>
      <c r="W17" s="16">
        <v>18958396</v>
      </c>
      <c r="X17" s="16">
        <v>19772028</v>
      </c>
      <c r="Y17" s="16">
        <v>20829517</v>
      </c>
    </row>
    <row r="18" spans="2:28" x14ac:dyDescent="0.45">
      <c r="B18" s="15" t="s">
        <v>75</v>
      </c>
      <c r="C18" s="16">
        <v>745471</v>
      </c>
      <c r="D18" s="16">
        <v>815924</v>
      </c>
      <c r="E18" s="16">
        <v>719807</v>
      </c>
      <c r="F18" s="16">
        <v>695495</v>
      </c>
      <c r="G18" s="16">
        <v>688409</v>
      </c>
      <c r="H18" s="16">
        <v>660271</v>
      </c>
      <c r="I18" s="16">
        <v>737111</v>
      </c>
      <c r="J18" s="16">
        <v>781999</v>
      </c>
      <c r="K18" s="16">
        <v>864678</v>
      </c>
      <c r="L18" s="16">
        <v>918836</v>
      </c>
      <c r="M18" s="16">
        <v>1005733</v>
      </c>
      <c r="N18" s="16">
        <v>1126883</v>
      </c>
      <c r="O18" s="16">
        <v>1113622</v>
      </c>
      <c r="P18" s="16">
        <v>1172129</v>
      </c>
      <c r="Q18" s="16">
        <v>1306243</v>
      </c>
      <c r="R18" s="16">
        <v>1428760</v>
      </c>
      <c r="S18" s="16">
        <v>1475678</v>
      </c>
      <c r="T18" s="16">
        <v>1520289</v>
      </c>
      <c r="U18" s="16">
        <v>1350915</v>
      </c>
      <c r="V18" s="16">
        <v>1174599</v>
      </c>
      <c r="W18" s="16">
        <v>1166509</v>
      </c>
      <c r="X18" s="16">
        <v>1168349</v>
      </c>
      <c r="Y18" s="16">
        <v>1161908</v>
      </c>
    </row>
    <row r="20" spans="2:28" x14ac:dyDescent="0.45">
      <c r="B20" s="15" t="s">
        <v>96</v>
      </c>
    </row>
    <row r="21" spans="2:28" x14ac:dyDescent="0.45">
      <c r="AA21" t="s">
        <v>77</v>
      </c>
      <c r="AB21" t="s">
        <v>78</v>
      </c>
    </row>
    <row r="22" spans="2:28" x14ac:dyDescent="0.45">
      <c r="B22" t="str">
        <f>B8</f>
        <v>Alberta</v>
      </c>
      <c r="C22" s="17">
        <f>C8</f>
        <v>6407195</v>
      </c>
      <c r="D22" s="17">
        <f t="shared" ref="D22:Y32" si="0">D8</f>
        <v>7128863</v>
      </c>
      <c r="E22" s="17">
        <f t="shared" si="0"/>
        <v>7452435</v>
      </c>
      <c r="F22" s="17">
        <f t="shared" si="0"/>
        <v>7929803</v>
      </c>
      <c r="G22" s="17">
        <f t="shared" si="0"/>
        <v>8622454</v>
      </c>
      <c r="H22" s="17">
        <f t="shared" si="0"/>
        <v>9253915</v>
      </c>
      <c r="I22" s="17">
        <f t="shared" si="0"/>
        <v>9867872</v>
      </c>
      <c r="J22" s="17">
        <f t="shared" si="0"/>
        <v>10294255</v>
      </c>
      <c r="K22" s="17">
        <f t="shared" si="0"/>
        <v>11012495</v>
      </c>
      <c r="L22" s="17">
        <f t="shared" si="0"/>
        <v>12031163</v>
      </c>
      <c r="M22" s="17">
        <f t="shared" si="0"/>
        <v>12657851</v>
      </c>
      <c r="N22" s="17">
        <f t="shared" si="0"/>
        <v>13218512</v>
      </c>
      <c r="O22" s="17">
        <f t="shared" si="0"/>
        <v>12883893</v>
      </c>
      <c r="P22" s="17">
        <f t="shared" si="0"/>
        <v>13069875</v>
      </c>
      <c r="Q22" s="17">
        <f t="shared" si="0"/>
        <v>14264271</v>
      </c>
      <c r="R22" s="17">
        <f t="shared" si="0"/>
        <v>14852223</v>
      </c>
      <c r="S22" s="17">
        <f t="shared" si="0"/>
        <v>15722911</v>
      </c>
      <c r="T22" s="17">
        <f t="shared" si="0"/>
        <v>17156973</v>
      </c>
      <c r="U22" s="17">
        <f t="shared" si="0"/>
        <v>15349963</v>
      </c>
      <c r="V22" s="17">
        <f t="shared" si="0"/>
        <v>13443770</v>
      </c>
      <c r="W22" s="17">
        <f t="shared" si="0"/>
        <v>13410951</v>
      </c>
      <c r="X22" s="17">
        <f t="shared" si="0"/>
        <v>13308496</v>
      </c>
      <c r="Y22" s="17">
        <f t="shared" si="0"/>
        <v>13425623</v>
      </c>
      <c r="AA22" s="13">
        <f t="shared" ref="AA22:AA32" si="1">(T22/P22)^(1/4)-1</f>
        <v>7.0390654011097453E-2</v>
      </c>
      <c r="AB22" s="13">
        <f t="shared" ref="AB22:AB32" si="2">(X22/T22)^(1/4)-1</f>
        <v>-6.1526362047777172E-2</v>
      </c>
    </row>
    <row r="23" spans="2:28" x14ac:dyDescent="0.45">
      <c r="B23" t="str">
        <f t="shared" ref="B23:M32" si="3">B9</f>
        <v>British Columbia</v>
      </c>
      <c r="C23" s="17">
        <f t="shared" si="3"/>
        <v>4903011</v>
      </c>
      <c r="D23" s="17">
        <f t="shared" si="3"/>
        <v>5632359</v>
      </c>
      <c r="E23" s="17">
        <f t="shared" si="3"/>
        <v>5486139</v>
      </c>
      <c r="F23" s="17">
        <f t="shared" si="3"/>
        <v>5826000</v>
      </c>
      <c r="G23" s="17">
        <f t="shared" si="3"/>
        <v>5951878</v>
      </c>
      <c r="H23" s="17">
        <f t="shared" si="3"/>
        <v>6201518</v>
      </c>
      <c r="I23" s="17">
        <f t="shared" si="3"/>
        <v>6530468</v>
      </c>
      <c r="J23" s="17">
        <f t="shared" si="3"/>
        <v>7017069</v>
      </c>
      <c r="K23" s="17">
        <f t="shared" si="3"/>
        <v>7545304</v>
      </c>
      <c r="L23" s="17">
        <f t="shared" si="3"/>
        <v>8237625</v>
      </c>
      <c r="M23" s="17">
        <f t="shared" si="3"/>
        <v>8955629</v>
      </c>
      <c r="N23" s="17">
        <f t="shared" si="0"/>
        <v>9106573</v>
      </c>
      <c r="O23" s="17">
        <f t="shared" si="0"/>
        <v>8438239</v>
      </c>
      <c r="P23" s="17">
        <f t="shared" si="0"/>
        <v>8403682</v>
      </c>
      <c r="Q23" s="17">
        <f t="shared" si="0"/>
        <v>8937061</v>
      </c>
      <c r="R23" s="17">
        <f t="shared" si="0"/>
        <v>9397998</v>
      </c>
      <c r="S23" s="17">
        <f t="shared" si="0"/>
        <v>10242086</v>
      </c>
      <c r="T23" s="17">
        <f t="shared" si="0"/>
        <v>11163092</v>
      </c>
      <c r="U23" s="17">
        <f t="shared" si="0"/>
        <v>11352116</v>
      </c>
      <c r="V23" s="17">
        <f t="shared" si="0"/>
        <v>11909399</v>
      </c>
      <c r="W23" s="17">
        <f t="shared" si="0"/>
        <v>12361039</v>
      </c>
      <c r="X23" s="17">
        <f t="shared" si="0"/>
        <v>12485231</v>
      </c>
      <c r="Y23" s="17">
        <f t="shared" si="0"/>
        <v>13055964</v>
      </c>
      <c r="AA23" s="13">
        <f t="shared" si="1"/>
        <v>7.3565937205795517E-2</v>
      </c>
      <c r="AB23" s="13">
        <f t="shared" si="2"/>
        <v>2.8378573667081186E-2</v>
      </c>
    </row>
    <row r="24" spans="2:28" x14ac:dyDescent="0.45">
      <c r="B24" t="str">
        <f t="shared" si="3"/>
        <v>Manitoba</v>
      </c>
      <c r="C24" s="17">
        <f t="shared" si="3"/>
        <v>659637</v>
      </c>
      <c r="D24" s="17">
        <f t="shared" si="3"/>
        <v>691670</v>
      </c>
      <c r="E24" s="17">
        <f t="shared" si="3"/>
        <v>808946</v>
      </c>
      <c r="F24" s="17">
        <f t="shared" si="3"/>
        <v>748768</v>
      </c>
      <c r="G24" s="17">
        <f t="shared" si="3"/>
        <v>743882</v>
      </c>
      <c r="H24" s="17">
        <f t="shared" si="3"/>
        <v>814300</v>
      </c>
      <c r="I24" s="17">
        <f t="shared" si="3"/>
        <v>853550</v>
      </c>
      <c r="J24" s="17">
        <f t="shared" si="3"/>
        <v>861780</v>
      </c>
      <c r="K24" s="17">
        <f t="shared" si="3"/>
        <v>909166</v>
      </c>
      <c r="L24" s="17">
        <f t="shared" si="3"/>
        <v>988960</v>
      </c>
      <c r="M24" s="17">
        <f t="shared" si="3"/>
        <v>1049498</v>
      </c>
      <c r="N24" s="17">
        <f t="shared" si="0"/>
        <v>1117194</v>
      </c>
      <c r="O24" s="17">
        <f t="shared" si="0"/>
        <v>1118401</v>
      </c>
      <c r="P24" s="17">
        <f t="shared" si="0"/>
        <v>1150457</v>
      </c>
      <c r="Q24" s="17">
        <f t="shared" si="0"/>
        <v>1285176</v>
      </c>
      <c r="R24" s="17">
        <f t="shared" si="0"/>
        <v>1291039</v>
      </c>
      <c r="S24" s="17">
        <f t="shared" si="0"/>
        <v>1471673</v>
      </c>
      <c r="T24" s="17">
        <f t="shared" si="0"/>
        <v>1431543</v>
      </c>
      <c r="U24" s="17">
        <f t="shared" si="0"/>
        <v>1421174</v>
      </c>
      <c r="V24" s="17">
        <f t="shared" si="0"/>
        <v>1553873</v>
      </c>
      <c r="W24" s="17">
        <f t="shared" si="0"/>
        <v>1535251</v>
      </c>
      <c r="X24" s="17">
        <f t="shared" si="0"/>
        <v>1586452</v>
      </c>
      <c r="Y24" s="17">
        <f t="shared" si="0"/>
        <v>1603020</v>
      </c>
      <c r="AA24" s="13">
        <f t="shared" si="1"/>
        <v>5.6169207894473105E-2</v>
      </c>
      <c r="AB24" s="13">
        <f t="shared" si="2"/>
        <v>2.6019546969810126E-2</v>
      </c>
    </row>
    <row r="25" spans="2:28" x14ac:dyDescent="0.45">
      <c r="B25" t="str">
        <f t="shared" si="3"/>
        <v>New Brunswick</v>
      </c>
      <c r="C25" s="17">
        <f t="shared" si="3"/>
        <v>482528</v>
      </c>
      <c r="D25" s="17">
        <f t="shared" si="3"/>
        <v>513143</v>
      </c>
      <c r="E25" s="17">
        <f t="shared" si="3"/>
        <v>623822</v>
      </c>
      <c r="F25" s="17">
        <f t="shared" si="3"/>
        <v>574634</v>
      </c>
      <c r="G25" s="17">
        <f t="shared" si="3"/>
        <v>592035</v>
      </c>
      <c r="H25" s="17">
        <f t="shared" si="3"/>
        <v>703291</v>
      </c>
      <c r="I25" s="17">
        <f t="shared" si="3"/>
        <v>659450</v>
      </c>
      <c r="J25" s="17">
        <f t="shared" si="3"/>
        <v>738806</v>
      </c>
      <c r="K25" s="17">
        <f t="shared" si="3"/>
        <v>709944</v>
      </c>
      <c r="L25" s="17">
        <f t="shared" si="3"/>
        <v>766012</v>
      </c>
      <c r="M25" s="17">
        <f t="shared" si="3"/>
        <v>771249</v>
      </c>
      <c r="N25" s="17">
        <f t="shared" si="0"/>
        <v>810374</v>
      </c>
      <c r="O25" s="17">
        <f t="shared" si="0"/>
        <v>764684</v>
      </c>
      <c r="P25" s="17">
        <f t="shared" si="0"/>
        <v>818502</v>
      </c>
      <c r="Q25" s="17">
        <f t="shared" si="0"/>
        <v>822581</v>
      </c>
      <c r="R25" s="17">
        <f t="shared" si="0"/>
        <v>833329</v>
      </c>
      <c r="S25" s="17">
        <f t="shared" si="0"/>
        <v>794360</v>
      </c>
      <c r="T25" s="17">
        <f t="shared" si="0"/>
        <v>807334</v>
      </c>
      <c r="U25" s="17">
        <f t="shared" si="0"/>
        <v>724221</v>
      </c>
      <c r="V25" s="17">
        <f t="shared" si="0"/>
        <v>684624</v>
      </c>
      <c r="W25" s="17">
        <f t="shared" si="0"/>
        <v>685938</v>
      </c>
      <c r="X25" s="17">
        <f t="shared" si="0"/>
        <v>705339</v>
      </c>
      <c r="Y25" s="17">
        <f t="shared" si="0"/>
        <v>711979</v>
      </c>
      <c r="AA25" s="13">
        <f t="shared" si="1"/>
        <v>-3.4287032997383227E-3</v>
      </c>
      <c r="AB25" s="13">
        <f t="shared" si="2"/>
        <v>-3.3201064033610672E-2</v>
      </c>
    </row>
    <row r="26" spans="2:28" x14ac:dyDescent="0.45">
      <c r="B26" t="str">
        <f t="shared" si="3"/>
        <v>Newfoundland and Labrador</v>
      </c>
      <c r="C26" s="17">
        <f t="shared" si="3"/>
        <v>304009</v>
      </c>
      <c r="D26" s="17">
        <f t="shared" si="3"/>
        <v>369162</v>
      </c>
      <c r="E26" s="17">
        <f t="shared" si="3"/>
        <v>410331</v>
      </c>
      <c r="F26" s="17">
        <f t="shared" si="3"/>
        <v>446319</v>
      </c>
      <c r="G26" s="17">
        <f t="shared" si="3"/>
        <v>501183</v>
      </c>
      <c r="H26" s="17">
        <f t="shared" si="3"/>
        <v>464893</v>
      </c>
      <c r="I26" s="17">
        <f t="shared" si="3"/>
        <v>493101</v>
      </c>
      <c r="J26" s="17">
        <f t="shared" si="3"/>
        <v>445850</v>
      </c>
      <c r="K26" s="17">
        <f t="shared" si="3"/>
        <v>490882</v>
      </c>
      <c r="L26" s="17">
        <f t="shared" si="3"/>
        <v>477783</v>
      </c>
      <c r="M26" s="17">
        <f t="shared" si="3"/>
        <v>483436</v>
      </c>
      <c r="N26" s="17">
        <f t="shared" si="0"/>
        <v>529595</v>
      </c>
      <c r="O26" s="17">
        <f t="shared" si="0"/>
        <v>496723</v>
      </c>
      <c r="P26" s="17">
        <f t="shared" si="0"/>
        <v>498012</v>
      </c>
      <c r="Q26" s="17">
        <f t="shared" si="0"/>
        <v>549487</v>
      </c>
      <c r="R26" s="17">
        <f t="shared" si="0"/>
        <v>584361</v>
      </c>
      <c r="S26" s="17">
        <f t="shared" si="0"/>
        <v>564843</v>
      </c>
      <c r="T26" s="17">
        <f t="shared" si="0"/>
        <v>593914</v>
      </c>
      <c r="U26" s="17">
        <f t="shared" si="0"/>
        <v>556397</v>
      </c>
      <c r="V26" s="17">
        <f t="shared" si="0"/>
        <v>569252</v>
      </c>
      <c r="W26" s="17">
        <f t="shared" si="0"/>
        <v>575517</v>
      </c>
      <c r="X26" s="17">
        <f t="shared" si="0"/>
        <v>602059</v>
      </c>
      <c r="Y26" s="17">
        <f t="shared" si="0"/>
        <v>608096</v>
      </c>
      <c r="AA26" s="13">
        <f t="shared" si="1"/>
        <v>4.5011184942805427E-2</v>
      </c>
      <c r="AB26" s="13">
        <f t="shared" si="2"/>
        <v>3.4110342354611856E-3</v>
      </c>
    </row>
    <row r="27" spans="2:28" x14ac:dyDescent="0.45">
      <c r="B27" t="str">
        <f t="shared" si="3"/>
        <v>North (NorthWest, Northern, Nunavut and Yukon)</v>
      </c>
      <c r="C27" s="17">
        <f t="shared" si="3"/>
        <v>90540</v>
      </c>
      <c r="D27" s="17">
        <f t="shared" si="3"/>
        <v>82591</v>
      </c>
      <c r="E27" s="17">
        <f t="shared" si="3"/>
        <v>82688</v>
      </c>
      <c r="F27" s="17">
        <f t="shared" si="3"/>
        <v>98176</v>
      </c>
      <c r="G27" s="17">
        <f t="shared" si="3"/>
        <v>104952</v>
      </c>
      <c r="H27" s="17">
        <f t="shared" si="3"/>
        <v>115391</v>
      </c>
      <c r="I27" s="17">
        <f t="shared" si="3"/>
        <v>103299</v>
      </c>
      <c r="J27" s="17">
        <f t="shared" si="3"/>
        <v>124605</v>
      </c>
      <c r="K27" s="17">
        <f t="shared" si="3"/>
        <v>138429</v>
      </c>
      <c r="L27" s="17">
        <f t="shared" si="3"/>
        <v>132578</v>
      </c>
      <c r="M27" s="17">
        <f t="shared" si="3"/>
        <v>131129</v>
      </c>
      <c r="N27" s="17">
        <f t="shared" si="0"/>
        <v>127743</v>
      </c>
      <c r="O27" s="17">
        <f t="shared" si="0"/>
        <v>138406</v>
      </c>
      <c r="P27" s="17">
        <f t="shared" si="0"/>
        <v>146805</v>
      </c>
      <c r="Q27" s="17">
        <f t="shared" si="0"/>
        <v>142103</v>
      </c>
      <c r="R27" s="17">
        <f t="shared" si="0"/>
        <v>141112</v>
      </c>
      <c r="S27" s="17">
        <f t="shared" si="0"/>
        <v>135719</v>
      </c>
      <c r="T27" s="17">
        <f t="shared" si="0"/>
        <v>149246</v>
      </c>
      <c r="U27" s="17">
        <f t="shared" si="0"/>
        <v>120469</v>
      </c>
      <c r="V27" s="17">
        <f t="shared" si="0"/>
        <v>130301</v>
      </c>
      <c r="W27" s="17">
        <f t="shared" si="0"/>
        <v>122424</v>
      </c>
      <c r="X27" s="17">
        <f t="shared" si="0"/>
        <v>131700</v>
      </c>
      <c r="Y27" s="17">
        <f t="shared" si="0"/>
        <v>137163</v>
      </c>
      <c r="AA27" s="13">
        <f t="shared" si="1"/>
        <v>4.1312039176919502E-3</v>
      </c>
      <c r="AB27" s="13">
        <f t="shared" si="2"/>
        <v>-3.0783567640530807E-2</v>
      </c>
    </row>
    <row r="28" spans="2:28" x14ac:dyDescent="0.45">
      <c r="B28" t="str">
        <f t="shared" si="3"/>
        <v>Nova Scotia</v>
      </c>
      <c r="C28" s="17">
        <f t="shared" si="3"/>
        <v>663918</v>
      </c>
      <c r="D28" s="17">
        <f t="shared" si="3"/>
        <v>657005</v>
      </c>
      <c r="E28" s="17">
        <f t="shared" si="3"/>
        <v>643689</v>
      </c>
      <c r="F28" s="17">
        <f t="shared" si="3"/>
        <v>649990</v>
      </c>
      <c r="G28" s="17">
        <f t="shared" si="3"/>
        <v>700127</v>
      </c>
      <c r="H28" s="17">
        <f t="shared" si="3"/>
        <v>759586</v>
      </c>
      <c r="I28" s="17">
        <f t="shared" si="3"/>
        <v>794505</v>
      </c>
      <c r="J28" s="17">
        <f t="shared" si="3"/>
        <v>828748</v>
      </c>
      <c r="K28" s="17">
        <f t="shared" si="3"/>
        <v>843427</v>
      </c>
      <c r="L28" s="17">
        <f t="shared" si="3"/>
        <v>880715</v>
      </c>
      <c r="M28" s="17">
        <f t="shared" si="3"/>
        <v>905023</v>
      </c>
      <c r="N28" s="17">
        <f t="shared" si="0"/>
        <v>943655</v>
      </c>
      <c r="O28" s="17">
        <f t="shared" si="0"/>
        <v>902012</v>
      </c>
      <c r="P28" s="17">
        <f t="shared" si="0"/>
        <v>943167</v>
      </c>
      <c r="Q28" s="17">
        <f t="shared" si="0"/>
        <v>960706</v>
      </c>
      <c r="R28" s="17">
        <f t="shared" si="0"/>
        <v>970028</v>
      </c>
      <c r="S28" s="17">
        <f t="shared" si="0"/>
        <v>1006329</v>
      </c>
      <c r="T28" s="17">
        <f t="shared" si="0"/>
        <v>1056410</v>
      </c>
      <c r="U28" s="17">
        <f t="shared" si="0"/>
        <v>1126603</v>
      </c>
      <c r="V28" s="17">
        <f t="shared" si="0"/>
        <v>1146667</v>
      </c>
      <c r="W28" s="17">
        <f t="shared" si="0"/>
        <v>1128112</v>
      </c>
      <c r="X28" s="17">
        <f t="shared" si="0"/>
        <v>1189681</v>
      </c>
      <c r="Y28" s="17">
        <f t="shared" si="0"/>
        <v>1212190</v>
      </c>
      <c r="AA28" s="13">
        <f t="shared" si="1"/>
        <v>2.8752672983813454E-2</v>
      </c>
      <c r="AB28" s="13">
        <f t="shared" si="2"/>
        <v>3.0147719669546547E-2</v>
      </c>
    </row>
    <row r="29" spans="2:28" x14ac:dyDescent="0.45">
      <c r="B29" t="str">
        <f t="shared" si="3"/>
        <v>Ontario</v>
      </c>
      <c r="C29" s="17">
        <f t="shared" si="3"/>
        <v>16823439</v>
      </c>
      <c r="D29" s="17">
        <f t="shared" si="3"/>
        <v>19201650</v>
      </c>
      <c r="E29" s="17">
        <f t="shared" si="3"/>
        <v>21833084</v>
      </c>
      <c r="F29" s="17">
        <f t="shared" si="3"/>
        <v>25357032</v>
      </c>
      <c r="G29" s="17">
        <f t="shared" si="3"/>
        <v>26348684</v>
      </c>
      <c r="H29" s="17">
        <f t="shared" si="3"/>
        <v>27139327</v>
      </c>
      <c r="I29" s="17">
        <f t="shared" si="3"/>
        <v>28535482</v>
      </c>
      <c r="J29" s="17">
        <f t="shared" si="3"/>
        <v>28487734</v>
      </c>
      <c r="K29" s="17">
        <f t="shared" si="3"/>
        <v>29662649</v>
      </c>
      <c r="L29" s="17">
        <f t="shared" si="3"/>
        <v>31681497</v>
      </c>
      <c r="M29" s="17">
        <f t="shared" si="3"/>
        <v>32427188</v>
      </c>
      <c r="N29" s="17">
        <f t="shared" si="0"/>
        <v>32880878</v>
      </c>
      <c r="O29" s="17">
        <f t="shared" si="0"/>
        <v>31687129</v>
      </c>
      <c r="P29" s="17">
        <f t="shared" si="0"/>
        <v>31440648</v>
      </c>
      <c r="Q29" s="17">
        <f t="shared" si="0"/>
        <v>32487084</v>
      </c>
      <c r="R29" s="17">
        <f t="shared" si="0"/>
        <v>33287497</v>
      </c>
      <c r="S29" s="17">
        <f t="shared" si="0"/>
        <v>34182918</v>
      </c>
      <c r="T29" s="17">
        <f t="shared" si="0"/>
        <v>36408148</v>
      </c>
      <c r="U29" s="17">
        <f t="shared" si="0"/>
        <v>38271745</v>
      </c>
      <c r="V29" s="17">
        <f t="shared" si="0"/>
        <v>40520133</v>
      </c>
      <c r="W29" s="17">
        <f t="shared" si="0"/>
        <v>42432128</v>
      </c>
      <c r="X29" s="17">
        <f t="shared" si="0"/>
        <v>44762933</v>
      </c>
      <c r="Y29" s="17">
        <f t="shared" si="0"/>
        <v>47158047</v>
      </c>
      <c r="AA29" s="13">
        <f t="shared" si="1"/>
        <v>3.7353495948796667E-2</v>
      </c>
      <c r="AB29" s="13">
        <f t="shared" si="2"/>
        <v>5.300391721975295E-2</v>
      </c>
    </row>
    <row r="30" spans="2:28" x14ac:dyDescent="0.45">
      <c r="B30" t="str">
        <f t="shared" si="3"/>
        <v>Prince Edward Island</v>
      </c>
      <c r="C30" s="17">
        <f t="shared" si="3"/>
        <v>64465</v>
      </c>
      <c r="D30" s="17">
        <f t="shared" si="3"/>
        <v>77282</v>
      </c>
      <c r="E30" s="17">
        <f t="shared" si="3"/>
        <v>81477</v>
      </c>
      <c r="F30" s="17">
        <f t="shared" si="3"/>
        <v>82095</v>
      </c>
      <c r="G30" s="17">
        <f t="shared" si="3"/>
        <v>78145</v>
      </c>
      <c r="H30" s="17">
        <f t="shared" si="3"/>
        <v>80958</v>
      </c>
      <c r="I30" s="17">
        <f t="shared" si="3"/>
        <v>83026</v>
      </c>
      <c r="J30" s="17">
        <f t="shared" si="3"/>
        <v>91977</v>
      </c>
      <c r="K30" s="17">
        <f t="shared" si="3"/>
        <v>94787</v>
      </c>
      <c r="L30" s="17">
        <f t="shared" si="3"/>
        <v>98138</v>
      </c>
      <c r="M30" s="17">
        <f t="shared" si="3"/>
        <v>89958</v>
      </c>
      <c r="N30" s="17">
        <f t="shared" si="0"/>
        <v>91477</v>
      </c>
      <c r="O30" s="17">
        <f t="shared" si="0"/>
        <v>85231</v>
      </c>
      <c r="P30" s="17">
        <f t="shared" si="0"/>
        <v>89967</v>
      </c>
      <c r="Q30" s="17">
        <f t="shared" si="0"/>
        <v>89506</v>
      </c>
      <c r="R30" s="17">
        <f t="shared" si="0"/>
        <v>90122</v>
      </c>
      <c r="S30" s="17">
        <f t="shared" si="0"/>
        <v>93025</v>
      </c>
      <c r="T30" s="17">
        <f t="shared" si="0"/>
        <v>92509</v>
      </c>
      <c r="U30" s="17">
        <f t="shared" si="0"/>
        <v>98246</v>
      </c>
      <c r="V30" s="17">
        <f t="shared" si="0"/>
        <v>98147</v>
      </c>
      <c r="W30" s="17">
        <f t="shared" si="0"/>
        <v>103917</v>
      </c>
      <c r="X30" s="17">
        <f t="shared" si="0"/>
        <v>104655</v>
      </c>
      <c r="Y30" s="17">
        <f t="shared" si="0"/>
        <v>107426</v>
      </c>
      <c r="AA30" s="13">
        <f t="shared" si="1"/>
        <v>6.9900674319716138E-3</v>
      </c>
      <c r="AB30" s="13">
        <f t="shared" si="2"/>
        <v>3.1321327405818611E-2</v>
      </c>
    </row>
    <row r="31" spans="2:28" x14ac:dyDescent="0.45">
      <c r="B31" t="str">
        <f t="shared" si="3"/>
        <v>Quebec</v>
      </c>
      <c r="C31" s="17">
        <f t="shared" si="3"/>
        <v>9396035</v>
      </c>
      <c r="D31" s="17">
        <f t="shared" si="3"/>
        <v>10701667</v>
      </c>
      <c r="E31" s="17">
        <f t="shared" si="3"/>
        <v>11771587</v>
      </c>
      <c r="F31" s="17">
        <f t="shared" si="3"/>
        <v>12209462</v>
      </c>
      <c r="G31" s="17">
        <f t="shared" si="3"/>
        <v>11893828</v>
      </c>
      <c r="H31" s="17">
        <f t="shared" si="3"/>
        <v>12262321</v>
      </c>
      <c r="I31" s="17">
        <f t="shared" si="3"/>
        <v>12910708</v>
      </c>
      <c r="J31" s="17">
        <f t="shared" si="3"/>
        <v>13042723</v>
      </c>
      <c r="K31" s="17">
        <f t="shared" si="3"/>
        <v>13368336</v>
      </c>
      <c r="L31" s="17">
        <f t="shared" si="3"/>
        <v>14033576</v>
      </c>
      <c r="M31" s="17">
        <f t="shared" si="3"/>
        <v>14289661</v>
      </c>
      <c r="N31" s="17">
        <f t="shared" si="0"/>
        <v>15019191</v>
      </c>
      <c r="O31" s="17">
        <f t="shared" si="0"/>
        <v>14869300</v>
      </c>
      <c r="P31" s="17">
        <f t="shared" si="0"/>
        <v>15167912</v>
      </c>
      <c r="Q31" s="17">
        <f t="shared" si="0"/>
        <v>16108708</v>
      </c>
      <c r="R31" s="17">
        <f t="shared" si="0"/>
        <v>16718192</v>
      </c>
      <c r="S31" s="17">
        <f t="shared" si="0"/>
        <v>17168082</v>
      </c>
      <c r="T31" s="17">
        <f t="shared" si="0"/>
        <v>17765763</v>
      </c>
      <c r="U31" s="17">
        <f t="shared" si="0"/>
        <v>17504153</v>
      </c>
      <c r="V31" s="17">
        <f t="shared" si="0"/>
        <v>18341892</v>
      </c>
      <c r="W31" s="17">
        <f t="shared" si="0"/>
        <v>18958396</v>
      </c>
      <c r="X31" s="17">
        <f t="shared" si="0"/>
        <v>19772028</v>
      </c>
      <c r="Y31" s="17">
        <f t="shared" si="0"/>
        <v>20829517</v>
      </c>
      <c r="AA31" s="13">
        <f t="shared" si="1"/>
        <v>4.0314174700004868E-2</v>
      </c>
      <c r="AB31" s="13">
        <f t="shared" si="2"/>
        <v>2.7109717608167605E-2</v>
      </c>
    </row>
    <row r="32" spans="2:28" x14ac:dyDescent="0.45">
      <c r="B32" t="str">
        <f t="shared" si="3"/>
        <v>Saskatchewan</v>
      </c>
      <c r="C32" s="17">
        <f t="shared" si="3"/>
        <v>745471</v>
      </c>
      <c r="D32" s="17">
        <f t="shared" si="3"/>
        <v>815924</v>
      </c>
      <c r="E32" s="17">
        <f t="shared" si="3"/>
        <v>719807</v>
      </c>
      <c r="F32" s="17">
        <f t="shared" si="3"/>
        <v>695495</v>
      </c>
      <c r="G32" s="17">
        <f t="shared" si="3"/>
        <v>688409</v>
      </c>
      <c r="H32" s="17">
        <f t="shared" si="3"/>
        <v>660271</v>
      </c>
      <c r="I32" s="17">
        <f t="shared" si="3"/>
        <v>737111</v>
      </c>
      <c r="J32" s="17">
        <f t="shared" si="3"/>
        <v>781999</v>
      </c>
      <c r="K32" s="17">
        <f t="shared" si="3"/>
        <v>864678</v>
      </c>
      <c r="L32" s="17">
        <f t="shared" si="3"/>
        <v>918836</v>
      </c>
      <c r="M32" s="17">
        <f t="shared" si="3"/>
        <v>1005733</v>
      </c>
      <c r="N32" s="17">
        <f t="shared" si="0"/>
        <v>1126883</v>
      </c>
      <c r="O32" s="17">
        <f t="shared" si="0"/>
        <v>1113622</v>
      </c>
      <c r="P32" s="17">
        <f t="shared" si="0"/>
        <v>1172129</v>
      </c>
      <c r="Q32" s="17">
        <f t="shared" si="0"/>
        <v>1306243</v>
      </c>
      <c r="R32" s="17">
        <f t="shared" si="0"/>
        <v>1428760</v>
      </c>
      <c r="S32" s="17">
        <f t="shared" si="0"/>
        <v>1475678</v>
      </c>
      <c r="T32" s="17">
        <f t="shared" si="0"/>
        <v>1520289</v>
      </c>
      <c r="U32" s="17">
        <f t="shared" si="0"/>
        <v>1350915</v>
      </c>
      <c r="V32" s="17">
        <f t="shared" si="0"/>
        <v>1174599</v>
      </c>
      <c r="W32" s="17">
        <f t="shared" si="0"/>
        <v>1166509</v>
      </c>
      <c r="X32" s="17">
        <f t="shared" si="0"/>
        <v>1168349</v>
      </c>
      <c r="Y32" s="17">
        <f t="shared" si="0"/>
        <v>1161908</v>
      </c>
      <c r="AA32" s="13">
        <f t="shared" si="1"/>
        <v>6.7180019612516073E-2</v>
      </c>
      <c r="AB32" s="13">
        <f t="shared" si="2"/>
        <v>-6.3707360008052549E-2</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BACC4-B260-4778-88E5-D27B21767A10}">
  <dimension ref="B1:AC32"/>
  <sheetViews>
    <sheetView zoomScale="85" zoomScaleNormal="85" workbookViewId="0">
      <pane xSplit="2" ySplit="9" topLeftCell="H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1.86328125" bestFit="1" customWidth="1"/>
    <col min="4" max="25" width="11.19921875" bestFit="1" customWidth="1"/>
    <col min="26" max="28" width="7.46484375" bestFit="1" customWidth="1"/>
    <col min="29" max="29" width="9.6640625" bestFit="1" customWidth="1"/>
    <col min="30" max="129" width="7.46484375" bestFit="1" customWidth="1"/>
    <col min="130" max="130" width="5.73046875" bestFit="1" customWidth="1"/>
    <col min="131" max="131" width="5.53125" bestFit="1" customWidth="1"/>
    <col min="132" max="132" width="6.19921875" bestFit="1" customWidth="1"/>
    <col min="133" max="133" width="5.796875" bestFit="1" customWidth="1"/>
    <col min="134" max="136" width="6.3984375" bestFit="1" customWidth="1"/>
    <col min="137" max="137" width="9.1328125" bestFit="1" customWidth="1"/>
    <col min="138" max="138" width="9.46484375" bestFit="1" customWidth="1"/>
    <col min="139" max="139" width="6.53125" bestFit="1" customWidth="1"/>
    <col min="140" max="141" width="6.3984375" bestFit="1" customWidth="1"/>
    <col min="142" max="142" width="9.1328125" bestFit="1" customWidth="1"/>
    <col min="143" max="145" width="6.3984375" bestFit="1" customWidth="1"/>
    <col min="146" max="146" width="9.1328125" bestFit="1" customWidth="1"/>
    <col min="147" max="149" width="6.3984375" bestFit="1" customWidth="1"/>
    <col min="150" max="150" width="9.1328125" bestFit="1" customWidth="1"/>
    <col min="151" max="153" width="6.3984375" bestFit="1" customWidth="1"/>
    <col min="154" max="154" width="9.1328125" bestFit="1" customWidth="1"/>
    <col min="155" max="155" width="9.46484375" bestFit="1" customWidth="1"/>
    <col min="156" max="156" width="6.53125" bestFit="1" customWidth="1"/>
    <col min="157" max="158" width="6.3984375" bestFit="1" customWidth="1"/>
    <col min="159" max="159" width="9.1328125" bestFit="1" customWidth="1"/>
    <col min="160" max="162" width="6.3984375" bestFit="1" customWidth="1"/>
    <col min="163" max="163" width="9.1328125" bestFit="1" customWidth="1"/>
    <col min="164" max="166" width="6.3984375" bestFit="1" customWidth="1"/>
    <col min="167" max="167" width="9.1328125" bestFit="1" customWidth="1"/>
    <col min="168" max="170" width="6.3984375" bestFit="1" customWidth="1"/>
    <col min="171" max="171" width="9.1328125" bestFit="1" customWidth="1"/>
    <col min="172" max="172" width="9.46484375" bestFit="1" customWidth="1"/>
    <col min="173" max="173" width="6.53125" bestFit="1" customWidth="1"/>
    <col min="174" max="175" width="6.3984375" bestFit="1" customWidth="1"/>
    <col min="176" max="176" width="9.1328125" bestFit="1" customWidth="1"/>
    <col min="177" max="179" width="6.3984375" bestFit="1" customWidth="1"/>
    <col min="180" max="180" width="9.1328125" bestFit="1" customWidth="1"/>
    <col min="181" max="183" width="6.3984375" bestFit="1" customWidth="1"/>
    <col min="184" max="184" width="9.1328125" bestFit="1" customWidth="1"/>
    <col min="185" max="186" width="6.3984375" bestFit="1" customWidth="1"/>
    <col min="187" max="187" width="9.1328125" bestFit="1" customWidth="1"/>
    <col min="188" max="188" width="9.46484375" bestFit="1" customWidth="1"/>
  </cols>
  <sheetData>
    <row r="1" spans="2:25" x14ac:dyDescent="0.45">
      <c r="B1" t="s">
        <v>43</v>
      </c>
      <c r="C1" t="s" vm="6">
        <v>80</v>
      </c>
    </row>
    <row r="2" spans="2:25" x14ac:dyDescent="0.45">
      <c r="B2" t="s">
        <v>45</v>
      </c>
      <c r="C2" t="s" vm="7">
        <v>81</v>
      </c>
    </row>
    <row r="3" spans="2:25" x14ac:dyDescent="0.45">
      <c r="B3" t="s">
        <v>47</v>
      </c>
      <c r="C3" t="s" vm="8">
        <v>82</v>
      </c>
    </row>
    <row r="4" spans="2:25" x14ac:dyDescent="0.45">
      <c r="B4" t="s">
        <v>49</v>
      </c>
      <c r="C4" t="s" vm="4">
        <v>50</v>
      </c>
    </row>
    <row r="6" spans="2:25" x14ac:dyDescent="0.45">
      <c r="B6" t="s">
        <v>51</v>
      </c>
      <c r="C6" t="s">
        <v>52</v>
      </c>
    </row>
    <row r="7" spans="2:25" x14ac:dyDescent="0.45">
      <c r="B7" t="s">
        <v>53</v>
      </c>
      <c r="C7" t="s">
        <v>83</v>
      </c>
      <c r="D7" t="s">
        <v>84</v>
      </c>
      <c r="E7" t="s">
        <v>85</v>
      </c>
      <c r="F7" t="s">
        <v>86</v>
      </c>
      <c r="G7" t="s">
        <v>87</v>
      </c>
      <c r="H7" t="s">
        <v>88</v>
      </c>
      <c r="I7" t="s">
        <v>89</v>
      </c>
      <c r="J7" t="s">
        <v>90</v>
      </c>
      <c r="K7" t="s">
        <v>91</v>
      </c>
      <c r="L7" t="s">
        <v>92</v>
      </c>
      <c r="M7" t="s">
        <v>93</v>
      </c>
      <c r="N7" t="s">
        <v>94</v>
      </c>
      <c r="O7" t="s">
        <v>95</v>
      </c>
      <c r="P7" t="s">
        <v>54</v>
      </c>
      <c r="Q7" t="s">
        <v>55</v>
      </c>
      <c r="R7" t="s">
        <v>56</v>
      </c>
      <c r="S7" t="s">
        <v>57</v>
      </c>
      <c r="T7" t="s">
        <v>58</v>
      </c>
      <c r="U7" t="s">
        <v>59</v>
      </c>
      <c r="V7" t="s">
        <v>60</v>
      </c>
      <c r="W7" t="s">
        <v>61</v>
      </c>
      <c r="X7" t="s">
        <v>62</v>
      </c>
      <c r="Y7" t="s">
        <v>63</v>
      </c>
    </row>
    <row r="8" spans="2:25" x14ac:dyDescent="0.45">
      <c r="B8" s="15" t="s">
        <v>65</v>
      </c>
      <c r="C8" s="16">
        <v>5501525</v>
      </c>
      <c r="D8" s="16">
        <v>5943425</v>
      </c>
      <c r="E8" s="16">
        <v>6072371</v>
      </c>
      <c r="F8" s="16">
        <v>6345698</v>
      </c>
      <c r="G8" s="16">
        <v>6993027</v>
      </c>
      <c r="H8" s="16">
        <v>7472352</v>
      </c>
      <c r="I8" s="16">
        <v>7867536</v>
      </c>
      <c r="J8" s="16">
        <v>8133988</v>
      </c>
      <c r="K8" s="16">
        <v>8898937</v>
      </c>
      <c r="L8" s="16">
        <v>9716071</v>
      </c>
      <c r="M8" s="16">
        <v>10173286</v>
      </c>
      <c r="N8" s="16">
        <v>10641346</v>
      </c>
      <c r="O8" s="16">
        <v>10397516</v>
      </c>
      <c r="P8" s="16">
        <v>10594906</v>
      </c>
      <c r="Q8" s="16">
        <v>11486871</v>
      </c>
      <c r="R8" s="16">
        <v>12011277</v>
      </c>
      <c r="S8" s="16">
        <v>13001123</v>
      </c>
      <c r="T8" s="16">
        <v>13951142</v>
      </c>
      <c r="U8" s="16">
        <v>12214054</v>
      </c>
      <c r="V8" s="16">
        <v>10490378</v>
      </c>
      <c r="W8" s="16">
        <v>10333411</v>
      </c>
      <c r="X8" s="16">
        <v>10180645</v>
      </c>
      <c r="Y8" s="16">
        <v>10334397</v>
      </c>
    </row>
    <row r="9" spans="2:25" x14ac:dyDescent="0.45">
      <c r="B9" s="15" t="s">
        <v>66</v>
      </c>
      <c r="C9" s="16">
        <v>4112355</v>
      </c>
      <c r="D9" s="16">
        <v>4601438</v>
      </c>
      <c r="E9" s="16">
        <v>4360204</v>
      </c>
      <c r="F9" s="16">
        <v>4488804</v>
      </c>
      <c r="G9" s="16">
        <v>4442026</v>
      </c>
      <c r="H9" s="16">
        <v>4490409</v>
      </c>
      <c r="I9" s="16">
        <v>4601396</v>
      </c>
      <c r="J9" s="16">
        <v>4856471</v>
      </c>
      <c r="K9" s="16">
        <v>5203322</v>
      </c>
      <c r="L9" s="16">
        <v>5664572</v>
      </c>
      <c r="M9" s="16">
        <v>6199150</v>
      </c>
      <c r="N9" s="16">
        <v>6324869</v>
      </c>
      <c r="O9" s="16">
        <v>5791028</v>
      </c>
      <c r="P9" s="16">
        <v>5653405</v>
      </c>
      <c r="Q9" s="16">
        <v>5993046</v>
      </c>
      <c r="R9" s="16">
        <v>6349406</v>
      </c>
      <c r="S9" s="16">
        <v>6965509</v>
      </c>
      <c r="T9" s="16">
        <v>7421948</v>
      </c>
      <c r="U9" s="16">
        <v>7538909</v>
      </c>
      <c r="V9" s="16">
        <v>7812543</v>
      </c>
      <c r="W9" s="16">
        <v>8046220</v>
      </c>
      <c r="X9" s="16">
        <v>8048831</v>
      </c>
      <c r="Y9" s="16">
        <v>8411891</v>
      </c>
    </row>
    <row r="10" spans="2:25" x14ac:dyDescent="0.45">
      <c r="B10" s="15" t="s">
        <v>67</v>
      </c>
      <c r="C10" s="16">
        <v>545977</v>
      </c>
      <c r="D10" s="16">
        <v>551652</v>
      </c>
      <c r="E10" s="16">
        <v>598787</v>
      </c>
      <c r="F10" s="16">
        <v>576534</v>
      </c>
      <c r="G10" s="16">
        <v>556298</v>
      </c>
      <c r="H10" s="16">
        <v>597204</v>
      </c>
      <c r="I10" s="16">
        <v>609184</v>
      </c>
      <c r="J10" s="16">
        <v>589522</v>
      </c>
      <c r="K10" s="16">
        <v>636657</v>
      </c>
      <c r="L10" s="16">
        <v>696319</v>
      </c>
      <c r="M10" s="16">
        <v>738682</v>
      </c>
      <c r="N10" s="16">
        <v>797013</v>
      </c>
      <c r="O10" s="16">
        <v>785291</v>
      </c>
      <c r="P10" s="16">
        <v>800130</v>
      </c>
      <c r="Q10" s="16">
        <v>904148</v>
      </c>
      <c r="R10" s="16">
        <v>900070</v>
      </c>
      <c r="S10" s="16">
        <v>1118715</v>
      </c>
      <c r="T10" s="16">
        <v>1079308</v>
      </c>
      <c r="U10" s="16">
        <v>1112955</v>
      </c>
      <c r="V10" s="16">
        <v>1247704</v>
      </c>
      <c r="W10" s="16">
        <v>1200666</v>
      </c>
      <c r="X10" s="16">
        <v>1212663</v>
      </c>
      <c r="Y10" s="16">
        <v>1209172</v>
      </c>
    </row>
    <row r="11" spans="2:25" x14ac:dyDescent="0.45">
      <c r="B11" s="15" t="s">
        <v>68</v>
      </c>
      <c r="C11" s="16">
        <v>377987</v>
      </c>
      <c r="D11" s="16">
        <v>373274</v>
      </c>
      <c r="E11" s="16">
        <v>465290</v>
      </c>
      <c r="F11" s="16">
        <v>442006</v>
      </c>
      <c r="G11" s="16">
        <v>433392</v>
      </c>
      <c r="H11" s="16">
        <v>548280</v>
      </c>
      <c r="I11" s="16">
        <v>476358</v>
      </c>
      <c r="J11" s="16">
        <v>557525</v>
      </c>
      <c r="K11" s="16">
        <v>536655</v>
      </c>
      <c r="L11" s="16">
        <v>568476</v>
      </c>
      <c r="M11" s="16">
        <v>572605</v>
      </c>
      <c r="N11" s="16">
        <v>575217</v>
      </c>
      <c r="O11" s="16">
        <v>538897</v>
      </c>
      <c r="P11" s="16">
        <v>584491</v>
      </c>
      <c r="Q11" s="16">
        <v>566057</v>
      </c>
      <c r="R11" s="16">
        <v>589365</v>
      </c>
      <c r="S11" s="16">
        <v>608293</v>
      </c>
      <c r="T11" s="16">
        <v>611382</v>
      </c>
      <c r="U11" s="16">
        <v>513241</v>
      </c>
      <c r="V11" s="16">
        <v>460366</v>
      </c>
      <c r="W11" s="16">
        <v>453007</v>
      </c>
      <c r="X11" s="16">
        <v>458363</v>
      </c>
      <c r="Y11" s="16">
        <v>437964</v>
      </c>
    </row>
    <row r="12" spans="2:25" x14ac:dyDescent="0.45">
      <c r="B12" s="15" t="s">
        <v>69</v>
      </c>
      <c r="C12" s="16">
        <v>263246</v>
      </c>
      <c r="D12" s="16">
        <v>286800</v>
      </c>
      <c r="E12" s="16">
        <v>347446</v>
      </c>
      <c r="F12" s="16">
        <v>379439</v>
      </c>
      <c r="G12" s="16">
        <v>382051</v>
      </c>
      <c r="H12" s="16">
        <v>384216</v>
      </c>
      <c r="I12" s="16">
        <v>399658</v>
      </c>
      <c r="J12" s="16">
        <v>363602</v>
      </c>
      <c r="K12" s="16">
        <v>415165</v>
      </c>
      <c r="L12" s="16">
        <v>409444</v>
      </c>
      <c r="M12" s="16">
        <v>417963</v>
      </c>
      <c r="N12" s="16">
        <v>451185</v>
      </c>
      <c r="O12" s="16">
        <v>420606</v>
      </c>
      <c r="P12" s="16">
        <v>421541</v>
      </c>
      <c r="Q12" s="16">
        <v>454217</v>
      </c>
      <c r="R12" s="16">
        <v>488140</v>
      </c>
      <c r="S12" s="16">
        <v>482449</v>
      </c>
      <c r="T12" s="16">
        <v>518446</v>
      </c>
      <c r="U12" s="16">
        <v>475087</v>
      </c>
      <c r="V12" s="16">
        <v>481406</v>
      </c>
      <c r="W12" s="16">
        <v>490546</v>
      </c>
      <c r="X12" s="16">
        <v>515106</v>
      </c>
      <c r="Y12" s="16">
        <v>498744</v>
      </c>
    </row>
    <row r="13" spans="2:25" x14ac:dyDescent="0.45">
      <c r="B13" s="15" t="s">
        <v>70</v>
      </c>
      <c r="C13" s="16">
        <v>75233</v>
      </c>
      <c r="D13" s="16">
        <v>66165</v>
      </c>
      <c r="E13" s="16">
        <v>70811</v>
      </c>
      <c r="F13" s="16">
        <v>84056</v>
      </c>
      <c r="G13" s="16">
        <v>90286</v>
      </c>
      <c r="H13" s="16">
        <v>100339</v>
      </c>
      <c r="I13" s="16">
        <v>93173</v>
      </c>
      <c r="J13" s="16">
        <v>109896</v>
      </c>
      <c r="K13" s="16">
        <v>126259</v>
      </c>
      <c r="L13" s="16">
        <v>120372</v>
      </c>
      <c r="M13" s="16">
        <v>114912</v>
      </c>
      <c r="N13" s="16">
        <v>118339</v>
      </c>
      <c r="O13" s="16">
        <v>128719</v>
      </c>
      <c r="P13" s="16">
        <v>132347</v>
      </c>
      <c r="Q13" s="16">
        <v>126797</v>
      </c>
      <c r="R13" s="16">
        <v>127907</v>
      </c>
      <c r="S13" s="16">
        <v>128774</v>
      </c>
      <c r="T13" s="16">
        <v>143215</v>
      </c>
      <c r="U13" s="16">
        <v>114841</v>
      </c>
      <c r="V13" s="16">
        <v>125835</v>
      </c>
      <c r="W13" s="16">
        <v>118296</v>
      </c>
      <c r="X13" s="16">
        <v>127568</v>
      </c>
      <c r="Y13" s="16">
        <v>133312</v>
      </c>
    </row>
    <row r="14" spans="2:25" x14ac:dyDescent="0.45">
      <c r="B14" s="15" t="s">
        <v>71</v>
      </c>
      <c r="C14" s="16">
        <v>596337</v>
      </c>
      <c r="D14" s="16">
        <v>551582</v>
      </c>
      <c r="E14" s="16">
        <v>511439</v>
      </c>
      <c r="F14" s="16">
        <v>521859</v>
      </c>
      <c r="G14" s="16">
        <v>534866</v>
      </c>
      <c r="H14" s="16">
        <v>557311</v>
      </c>
      <c r="I14" s="16">
        <v>590440</v>
      </c>
      <c r="J14" s="16">
        <v>592674</v>
      </c>
      <c r="K14" s="16">
        <v>607826</v>
      </c>
      <c r="L14" s="16">
        <v>622750</v>
      </c>
      <c r="M14" s="16">
        <v>645302</v>
      </c>
      <c r="N14" s="16">
        <v>649712</v>
      </c>
      <c r="O14" s="16">
        <v>609921</v>
      </c>
      <c r="P14" s="16">
        <v>627482</v>
      </c>
      <c r="Q14" s="16">
        <v>653852</v>
      </c>
      <c r="R14" s="16">
        <v>659625</v>
      </c>
      <c r="S14" s="16">
        <v>742692</v>
      </c>
      <c r="T14" s="16">
        <v>730459</v>
      </c>
      <c r="U14" s="16">
        <v>774483</v>
      </c>
      <c r="V14" s="16">
        <v>785455</v>
      </c>
      <c r="W14" s="16">
        <v>751377</v>
      </c>
      <c r="X14" s="16">
        <v>771120</v>
      </c>
      <c r="Y14" s="16">
        <v>806132</v>
      </c>
    </row>
    <row r="15" spans="2:25" x14ac:dyDescent="0.45">
      <c r="B15" s="15" t="s">
        <v>72</v>
      </c>
      <c r="C15" s="16">
        <v>12960775</v>
      </c>
      <c r="D15" s="16">
        <v>14479057</v>
      </c>
      <c r="E15" s="16">
        <v>15008097</v>
      </c>
      <c r="F15" s="16">
        <v>17519995</v>
      </c>
      <c r="G15" s="16">
        <v>17517299</v>
      </c>
      <c r="H15" s="16">
        <v>17860004</v>
      </c>
      <c r="I15" s="16">
        <v>18364538</v>
      </c>
      <c r="J15" s="16">
        <v>18375829</v>
      </c>
      <c r="K15" s="16">
        <v>19337347</v>
      </c>
      <c r="L15" s="16">
        <v>20414918</v>
      </c>
      <c r="M15" s="16">
        <v>20364517</v>
      </c>
      <c r="N15" s="16">
        <v>20646042</v>
      </c>
      <c r="O15" s="16">
        <v>19545409</v>
      </c>
      <c r="P15" s="16">
        <v>19332677</v>
      </c>
      <c r="Q15" s="16">
        <v>19584247</v>
      </c>
      <c r="R15" s="16">
        <v>20298096</v>
      </c>
      <c r="S15" s="16">
        <v>20320706</v>
      </c>
      <c r="T15" s="16">
        <v>21141521</v>
      </c>
      <c r="U15" s="16">
        <v>22314653</v>
      </c>
      <c r="V15" s="16">
        <v>23657709</v>
      </c>
      <c r="W15" s="16">
        <v>24316644</v>
      </c>
      <c r="X15" s="16">
        <v>24967322</v>
      </c>
      <c r="Y15" s="16">
        <v>25830768</v>
      </c>
    </row>
    <row r="16" spans="2:25" x14ac:dyDescent="0.45">
      <c r="B16" s="15" t="s">
        <v>73</v>
      </c>
      <c r="C16" s="16">
        <v>55202</v>
      </c>
      <c r="D16" s="16">
        <v>64773</v>
      </c>
      <c r="E16" s="16">
        <v>63189</v>
      </c>
      <c r="F16" s="16">
        <v>60426</v>
      </c>
      <c r="G16" s="16">
        <v>60523</v>
      </c>
      <c r="H16" s="16">
        <v>58924</v>
      </c>
      <c r="I16" s="16">
        <v>62795</v>
      </c>
      <c r="J16" s="16">
        <v>67593</v>
      </c>
      <c r="K16" s="16">
        <v>68256</v>
      </c>
      <c r="L16" s="16">
        <v>68605</v>
      </c>
      <c r="M16" s="16">
        <v>58268</v>
      </c>
      <c r="N16" s="16">
        <v>59163</v>
      </c>
      <c r="O16" s="16">
        <v>53398</v>
      </c>
      <c r="P16" s="16">
        <v>55982</v>
      </c>
      <c r="Q16" s="16">
        <v>53339</v>
      </c>
      <c r="R16" s="16">
        <v>54112</v>
      </c>
      <c r="S16" s="16">
        <v>58295</v>
      </c>
      <c r="T16" s="16">
        <v>55225</v>
      </c>
      <c r="U16" s="16">
        <v>57595</v>
      </c>
      <c r="V16" s="16">
        <v>55631</v>
      </c>
      <c r="W16" s="16">
        <v>57637</v>
      </c>
      <c r="X16" s="16">
        <v>56765</v>
      </c>
      <c r="Y16" s="16">
        <v>56059</v>
      </c>
    </row>
    <row r="17" spans="2:29" x14ac:dyDescent="0.45">
      <c r="B17" s="15" t="s">
        <v>74</v>
      </c>
      <c r="C17" s="16">
        <v>7447989</v>
      </c>
      <c r="D17" s="16">
        <v>8149778</v>
      </c>
      <c r="E17" s="16">
        <v>8446122</v>
      </c>
      <c r="F17" s="16">
        <v>8479183</v>
      </c>
      <c r="G17" s="16">
        <v>8196529</v>
      </c>
      <c r="H17" s="16">
        <v>8453656</v>
      </c>
      <c r="I17" s="16">
        <v>8818482</v>
      </c>
      <c r="J17" s="16">
        <v>8615750</v>
      </c>
      <c r="K17" s="16">
        <v>8658621</v>
      </c>
      <c r="L17" s="16">
        <v>8897565</v>
      </c>
      <c r="M17" s="16">
        <v>9010563</v>
      </c>
      <c r="N17" s="16">
        <v>9325058</v>
      </c>
      <c r="O17" s="16">
        <v>9125888</v>
      </c>
      <c r="P17" s="16">
        <v>9229156</v>
      </c>
      <c r="Q17" s="16">
        <v>9676540</v>
      </c>
      <c r="R17" s="16">
        <v>10148553</v>
      </c>
      <c r="S17" s="16">
        <v>9730143</v>
      </c>
      <c r="T17" s="16">
        <v>10031178</v>
      </c>
      <c r="U17" s="16">
        <v>9869007</v>
      </c>
      <c r="V17" s="16">
        <v>10157417</v>
      </c>
      <c r="W17" s="16">
        <v>10141708</v>
      </c>
      <c r="X17" s="16">
        <v>10531141</v>
      </c>
      <c r="Y17" s="16">
        <v>10904548</v>
      </c>
    </row>
    <row r="18" spans="2:29" x14ac:dyDescent="0.45">
      <c r="B18" s="15" t="s">
        <v>75</v>
      </c>
      <c r="C18" s="16">
        <v>655054</v>
      </c>
      <c r="D18" s="16">
        <v>702251</v>
      </c>
      <c r="E18" s="16">
        <v>567382</v>
      </c>
      <c r="F18" s="16">
        <v>586449</v>
      </c>
      <c r="G18" s="16">
        <v>566632</v>
      </c>
      <c r="H18" s="16">
        <v>533011</v>
      </c>
      <c r="I18" s="16">
        <v>607378</v>
      </c>
      <c r="J18" s="16">
        <v>617785</v>
      </c>
      <c r="K18" s="16">
        <v>700519</v>
      </c>
      <c r="L18" s="16">
        <v>740477</v>
      </c>
      <c r="M18" s="16">
        <v>820235</v>
      </c>
      <c r="N18" s="16">
        <v>926466</v>
      </c>
      <c r="O18" s="16">
        <v>909533</v>
      </c>
      <c r="P18" s="16">
        <v>959201</v>
      </c>
      <c r="Q18" s="16">
        <v>1028504</v>
      </c>
      <c r="R18" s="16">
        <v>1137035</v>
      </c>
      <c r="S18" s="16">
        <v>1191588</v>
      </c>
      <c r="T18" s="16">
        <v>1213721</v>
      </c>
      <c r="U18" s="16">
        <v>1067666</v>
      </c>
      <c r="V18" s="16">
        <v>889691</v>
      </c>
      <c r="W18" s="16">
        <v>866712</v>
      </c>
      <c r="X18" s="16">
        <v>880161</v>
      </c>
      <c r="Y18" s="16">
        <v>875861</v>
      </c>
    </row>
    <row r="20" spans="2:29" x14ac:dyDescent="0.45">
      <c r="B20" s="15" t="s">
        <v>96</v>
      </c>
    </row>
    <row r="21" spans="2:29" x14ac:dyDescent="0.45">
      <c r="AA21" t="s">
        <v>77</v>
      </c>
      <c r="AB21" t="s">
        <v>78</v>
      </c>
    </row>
    <row r="22" spans="2:29" x14ac:dyDescent="0.45">
      <c r="B22" t="str">
        <f>B8</f>
        <v>Alberta</v>
      </c>
      <c r="C22" s="17">
        <f>C8</f>
        <v>5501525</v>
      </c>
      <c r="D22" s="17">
        <f t="shared" ref="D22:Y32" si="0">D8</f>
        <v>5943425</v>
      </c>
      <c r="E22" s="17">
        <f t="shared" si="0"/>
        <v>6072371</v>
      </c>
      <c r="F22" s="17">
        <f t="shared" si="0"/>
        <v>6345698</v>
      </c>
      <c r="G22" s="17">
        <f t="shared" si="0"/>
        <v>6993027</v>
      </c>
      <c r="H22" s="17">
        <f t="shared" si="0"/>
        <v>7472352</v>
      </c>
      <c r="I22" s="17">
        <f t="shared" si="0"/>
        <v>7867536</v>
      </c>
      <c r="J22" s="17">
        <f t="shared" si="0"/>
        <v>8133988</v>
      </c>
      <c r="K22" s="17">
        <f t="shared" si="0"/>
        <v>8898937</v>
      </c>
      <c r="L22" s="17">
        <f t="shared" si="0"/>
        <v>9716071</v>
      </c>
      <c r="M22" s="17">
        <f t="shared" si="0"/>
        <v>10173286</v>
      </c>
      <c r="N22" s="17">
        <f t="shared" si="0"/>
        <v>10641346</v>
      </c>
      <c r="O22" s="17">
        <f t="shared" si="0"/>
        <v>10397516</v>
      </c>
      <c r="P22" s="17">
        <f t="shared" si="0"/>
        <v>10594906</v>
      </c>
      <c r="Q22" s="17">
        <f t="shared" si="0"/>
        <v>11486871</v>
      </c>
      <c r="R22" s="17">
        <f t="shared" si="0"/>
        <v>12011277</v>
      </c>
      <c r="S22" s="17">
        <f t="shared" si="0"/>
        <v>13001123</v>
      </c>
      <c r="T22" s="17">
        <f t="shared" si="0"/>
        <v>13951142</v>
      </c>
      <c r="U22" s="17">
        <f t="shared" si="0"/>
        <v>12214054</v>
      </c>
      <c r="V22" s="17">
        <f t="shared" si="0"/>
        <v>10490378</v>
      </c>
      <c r="W22" s="17">
        <f t="shared" si="0"/>
        <v>10333411</v>
      </c>
      <c r="X22" s="17">
        <f t="shared" si="0"/>
        <v>10180645</v>
      </c>
      <c r="Y22" s="17">
        <f t="shared" si="0"/>
        <v>10334397</v>
      </c>
      <c r="AA22" s="13">
        <f t="shared" ref="AA22:AA32" si="1">(T22/P22)^(1/4)-1</f>
        <v>7.1218742833951465E-2</v>
      </c>
      <c r="AB22" s="13">
        <f t="shared" ref="AB22:AB32" si="2">(X22/T22)^(1/4)-1</f>
        <v>-7.5745904503007111E-2</v>
      </c>
      <c r="AC22" s="13"/>
    </row>
    <row r="23" spans="2:29" x14ac:dyDescent="0.45">
      <c r="B23" t="str">
        <f t="shared" ref="B23:M32" si="3">B9</f>
        <v>British Columbia</v>
      </c>
      <c r="C23" s="17">
        <f t="shared" si="3"/>
        <v>4112355</v>
      </c>
      <c r="D23" s="17">
        <f t="shared" si="3"/>
        <v>4601438</v>
      </c>
      <c r="E23" s="17">
        <f t="shared" si="3"/>
        <v>4360204</v>
      </c>
      <c r="F23" s="17">
        <f t="shared" si="3"/>
        <v>4488804</v>
      </c>
      <c r="G23" s="17">
        <f t="shared" si="3"/>
        <v>4442026</v>
      </c>
      <c r="H23" s="17">
        <f t="shared" si="3"/>
        <v>4490409</v>
      </c>
      <c r="I23" s="17">
        <f t="shared" si="3"/>
        <v>4601396</v>
      </c>
      <c r="J23" s="17">
        <f t="shared" si="3"/>
        <v>4856471</v>
      </c>
      <c r="K23" s="17">
        <f t="shared" si="3"/>
        <v>5203322</v>
      </c>
      <c r="L23" s="17">
        <f t="shared" si="3"/>
        <v>5664572</v>
      </c>
      <c r="M23" s="17">
        <f t="shared" si="3"/>
        <v>6199150</v>
      </c>
      <c r="N23" s="17">
        <f t="shared" si="0"/>
        <v>6324869</v>
      </c>
      <c r="O23" s="17">
        <f t="shared" si="0"/>
        <v>5791028</v>
      </c>
      <c r="P23" s="17">
        <f t="shared" si="0"/>
        <v>5653405</v>
      </c>
      <c r="Q23" s="17">
        <f t="shared" si="0"/>
        <v>5993046</v>
      </c>
      <c r="R23" s="17">
        <f t="shared" si="0"/>
        <v>6349406</v>
      </c>
      <c r="S23" s="17">
        <f t="shared" si="0"/>
        <v>6965509</v>
      </c>
      <c r="T23" s="17">
        <f t="shared" si="0"/>
        <v>7421948</v>
      </c>
      <c r="U23" s="17">
        <f t="shared" si="0"/>
        <v>7538909</v>
      </c>
      <c r="V23" s="17">
        <f t="shared" si="0"/>
        <v>7812543</v>
      </c>
      <c r="W23" s="17">
        <f t="shared" si="0"/>
        <v>8046220</v>
      </c>
      <c r="X23" s="17">
        <f t="shared" si="0"/>
        <v>8048831</v>
      </c>
      <c r="Y23" s="17">
        <f t="shared" si="0"/>
        <v>8411891</v>
      </c>
      <c r="AA23" s="13">
        <f t="shared" si="1"/>
        <v>7.041442275953691E-2</v>
      </c>
      <c r="AB23" s="13">
        <f t="shared" si="2"/>
        <v>2.0478185516690228E-2</v>
      </c>
      <c r="AC23" s="13"/>
    </row>
    <row r="24" spans="2:29" x14ac:dyDescent="0.45">
      <c r="B24" t="str">
        <f t="shared" si="3"/>
        <v>Manitoba</v>
      </c>
      <c r="C24" s="17">
        <f t="shared" si="3"/>
        <v>545977</v>
      </c>
      <c r="D24" s="17">
        <f t="shared" si="3"/>
        <v>551652</v>
      </c>
      <c r="E24" s="17">
        <f t="shared" si="3"/>
        <v>598787</v>
      </c>
      <c r="F24" s="17">
        <f t="shared" si="3"/>
        <v>576534</v>
      </c>
      <c r="G24" s="17">
        <f t="shared" si="3"/>
        <v>556298</v>
      </c>
      <c r="H24" s="17">
        <f t="shared" si="3"/>
        <v>597204</v>
      </c>
      <c r="I24" s="17">
        <f t="shared" si="3"/>
        <v>609184</v>
      </c>
      <c r="J24" s="17">
        <f t="shared" si="3"/>
        <v>589522</v>
      </c>
      <c r="K24" s="17">
        <f t="shared" si="3"/>
        <v>636657</v>
      </c>
      <c r="L24" s="17">
        <f t="shared" si="3"/>
        <v>696319</v>
      </c>
      <c r="M24" s="17">
        <f t="shared" si="3"/>
        <v>738682</v>
      </c>
      <c r="N24" s="17">
        <f t="shared" si="0"/>
        <v>797013</v>
      </c>
      <c r="O24" s="17">
        <f t="shared" si="0"/>
        <v>785291</v>
      </c>
      <c r="P24" s="17">
        <f t="shared" si="0"/>
        <v>800130</v>
      </c>
      <c r="Q24" s="17">
        <f t="shared" si="0"/>
        <v>904148</v>
      </c>
      <c r="R24" s="17">
        <f t="shared" si="0"/>
        <v>900070</v>
      </c>
      <c r="S24" s="17">
        <f t="shared" si="0"/>
        <v>1118715</v>
      </c>
      <c r="T24" s="17">
        <f t="shared" si="0"/>
        <v>1079308</v>
      </c>
      <c r="U24" s="17">
        <f t="shared" si="0"/>
        <v>1112955</v>
      </c>
      <c r="V24" s="17">
        <f t="shared" si="0"/>
        <v>1247704</v>
      </c>
      <c r="W24" s="17">
        <f t="shared" si="0"/>
        <v>1200666</v>
      </c>
      <c r="X24" s="17">
        <f t="shared" si="0"/>
        <v>1212663</v>
      </c>
      <c r="Y24" s="17">
        <f t="shared" si="0"/>
        <v>1209172</v>
      </c>
      <c r="AA24" s="13">
        <f t="shared" si="1"/>
        <v>7.769585007266433E-2</v>
      </c>
      <c r="AB24" s="13">
        <f t="shared" si="2"/>
        <v>2.9552938973711917E-2</v>
      </c>
      <c r="AC24" s="13"/>
    </row>
    <row r="25" spans="2:29" x14ac:dyDescent="0.45">
      <c r="B25" t="str">
        <f t="shared" si="3"/>
        <v>New Brunswick</v>
      </c>
      <c r="C25" s="17">
        <f t="shared" si="3"/>
        <v>377987</v>
      </c>
      <c r="D25" s="17">
        <f t="shared" si="3"/>
        <v>373274</v>
      </c>
      <c r="E25" s="17">
        <f t="shared" si="3"/>
        <v>465290</v>
      </c>
      <c r="F25" s="17">
        <f t="shared" si="3"/>
        <v>442006</v>
      </c>
      <c r="G25" s="17">
        <f t="shared" si="3"/>
        <v>433392</v>
      </c>
      <c r="H25" s="17">
        <f t="shared" si="3"/>
        <v>548280</v>
      </c>
      <c r="I25" s="17">
        <f t="shared" si="3"/>
        <v>476358</v>
      </c>
      <c r="J25" s="17">
        <f t="shared" si="3"/>
        <v>557525</v>
      </c>
      <c r="K25" s="17">
        <f t="shared" si="3"/>
        <v>536655</v>
      </c>
      <c r="L25" s="17">
        <f t="shared" si="3"/>
        <v>568476</v>
      </c>
      <c r="M25" s="17">
        <f t="shared" si="3"/>
        <v>572605</v>
      </c>
      <c r="N25" s="17">
        <f t="shared" si="0"/>
        <v>575217</v>
      </c>
      <c r="O25" s="17">
        <f t="shared" si="0"/>
        <v>538897</v>
      </c>
      <c r="P25" s="17">
        <f t="shared" si="0"/>
        <v>584491</v>
      </c>
      <c r="Q25" s="17">
        <f t="shared" si="0"/>
        <v>566057</v>
      </c>
      <c r="R25" s="17">
        <f t="shared" si="0"/>
        <v>589365</v>
      </c>
      <c r="S25" s="17">
        <f t="shared" si="0"/>
        <v>608293</v>
      </c>
      <c r="T25" s="17">
        <f t="shared" si="0"/>
        <v>611382</v>
      </c>
      <c r="U25" s="17">
        <f t="shared" si="0"/>
        <v>513241</v>
      </c>
      <c r="V25" s="17">
        <f t="shared" si="0"/>
        <v>460366</v>
      </c>
      <c r="W25" s="17">
        <f t="shared" si="0"/>
        <v>453007</v>
      </c>
      <c r="X25" s="17">
        <f t="shared" si="0"/>
        <v>458363</v>
      </c>
      <c r="Y25" s="17">
        <f t="shared" si="0"/>
        <v>437964</v>
      </c>
      <c r="AA25" s="13">
        <f t="shared" si="1"/>
        <v>1.1308610667993824E-2</v>
      </c>
      <c r="AB25" s="13">
        <f t="shared" si="2"/>
        <v>-6.9483183429917883E-2</v>
      </c>
      <c r="AC25" s="13"/>
    </row>
    <row r="26" spans="2:29" x14ac:dyDescent="0.45">
      <c r="B26" t="str">
        <f t="shared" si="3"/>
        <v>Newfoundland and Labrador</v>
      </c>
      <c r="C26" s="17">
        <f t="shared" si="3"/>
        <v>263246</v>
      </c>
      <c r="D26" s="17">
        <f t="shared" si="3"/>
        <v>286800</v>
      </c>
      <c r="E26" s="17">
        <f t="shared" si="3"/>
        <v>347446</v>
      </c>
      <c r="F26" s="17">
        <f t="shared" si="3"/>
        <v>379439</v>
      </c>
      <c r="G26" s="17">
        <f t="shared" si="3"/>
        <v>382051</v>
      </c>
      <c r="H26" s="17">
        <f t="shared" si="3"/>
        <v>384216</v>
      </c>
      <c r="I26" s="17">
        <f t="shared" si="3"/>
        <v>399658</v>
      </c>
      <c r="J26" s="17">
        <f t="shared" si="3"/>
        <v>363602</v>
      </c>
      <c r="K26" s="17">
        <f t="shared" si="3"/>
        <v>415165</v>
      </c>
      <c r="L26" s="17">
        <f t="shared" si="3"/>
        <v>409444</v>
      </c>
      <c r="M26" s="17">
        <f t="shared" si="3"/>
        <v>417963</v>
      </c>
      <c r="N26" s="17">
        <f t="shared" si="0"/>
        <v>451185</v>
      </c>
      <c r="O26" s="17">
        <f t="shared" si="0"/>
        <v>420606</v>
      </c>
      <c r="P26" s="17">
        <f t="shared" si="0"/>
        <v>421541</v>
      </c>
      <c r="Q26" s="17">
        <f t="shared" si="0"/>
        <v>454217</v>
      </c>
      <c r="R26" s="17">
        <f t="shared" si="0"/>
        <v>488140</v>
      </c>
      <c r="S26" s="17">
        <f t="shared" si="0"/>
        <v>482449</v>
      </c>
      <c r="T26" s="17">
        <f t="shared" si="0"/>
        <v>518446</v>
      </c>
      <c r="U26" s="17">
        <f t="shared" si="0"/>
        <v>475087</v>
      </c>
      <c r="V26" s="17">
        <f t="shared" si="0"/>
        <v>481406</v>
      </c>
      <c r="W26" s="17">
        <f t="shared" si="0"/>
        <v>490546</v>
      </c>
      <c r="X26" s="17">
        <f t="shared" si="0"/>
        <v>515106</v>
      </c>
      <c r="Y26" s="17">
        <f t="shared" si="0"/>
        <v>498744</v>
      </c>
      <c r="AA26" s="13">
        <f t="shared" si="1"/>
        <v>5.3091061770442316E-2</v>
      </c>
      <c r="AB26" s="13">
        <f t="shared" si="2"/>
        <v>-1.6144880452010346E-3</v>
      </c>
      <c r="AC26" s="13"/>
    </row>
    <row r="27" spans="2:29" x14ac:dyDescent="0.45">
      <c r="B27" t="str">
        <f t="shared" si="3"/>
        <v>North (NorthWest, Northern, Nunavut and Yukon)</v>
      </c>
      <c r="C27" s="17">
        <f t="shared" si="3"/>
        <v>75233</v>
      </c>
      <c r="D27" s="17">
        <f t="shared" si="3"/>
        <v>66165</v>
      </c>
      <c r="E27" s="17">
        <f t="shared" si="3"/>
        <v>70811</v>
      </c>
      <c r="F27" s="17">
        <f t="shared" si="3"/>
        <v>84056</v>
      </c>
      <c r="G27" s="17">
        <f t="shared" si="3"/>
        <v>90286</v>
      </c>
      <c r="H27" s="17">
        <f t="shared" si="3"/>
        <v>100339</v>
      </c>
      <c r="I27" s="17">
        <f t="shared" si="3"/>
        <v>93173</v>
      </c>
      <c r="J27" s="17">
        <f t="shared" si="3"/>
        <v>109896</v>
      </c>
      <c r="K27" s="17">
        <f t="shared" si="3"/>
        <v>126259</v>
      </c>
      <c r="L27" s="17">
        <f t="shared" si="3"/>
        <v>120372</v>
      </c>
      <c r="M27" s="17">
        <f t="shared" si="3"/>
        <v>114912</v>
      </c>
      <c r="N27" s="17">
        <f t="shared" si="0"/>
        <v>118339</v>
      </c>
      <c r="O27" s="17">
        <f t="shared" si="0"/>
        <v>128719</v>
      </c>
      <c r="P27" s="17">
        <f t="shared" si="0"/>
        <v>132347</v>
      </c>
      <c r="Q27" s="17">
        <f t="shared" si="0"/>
        <v>126797</v>
      </c>
      <c r="R27" s="17">
        <f t="shared" si="0"/>
        <v>127907</v>
      </c>
      <c r="S27" s="17">
        <f t="shared" si="0"/>
        <v>128774</v>
      </c>
      <c r="T27" s="17">
        <f t="shared" si="0"/>
        <v>143215</v>
      </c>
      <c r="U27" s="17">
        <f t="shared" si="0"/>
        <v>114841</v>
      </c>
      <c r="V27" s="17">
        <f t="shared" si="0"/>
        <v>125835</v>
      </c>
      <c r="W27" s="17">
        <f t="shared" si="0"/>
        <v>118296</v>
      </c>
      <c r="X27" s="17">
        <f t="shared" si="0"/>
        <v>127568</v>
      </c>
      <c r="Y27" s="17">
        <f t="shared" si="0"/>
        <v>133312</v>
      </c>
      <c r="AA27" s="13">
        <f t="shared" si="1"/>
        <v>1.9925855634396639E-2</v>
      </c>
      <c r="AB27" s="13">
        <f t="shared" si="2"/>
        <v>-2.8510055270590251E-2</v>
      </c>
      <c r="AC27" s="13"/>
    </row>
    <row r="28" spans="2:29" x14ac:dyDescent="0.45">
      <c r="B28" t="str">
        <f t="shared" si="3"/>
        <v>Nova Scotia</v>
      </c>
      <c r="C28" s="17">
        <f t="shared" si="3"/>
        <v>596337</v>
      </c>
      <c r="D28" s="17">
        <f t="shared" si="3"/>
        <v>551582</v>
      </c>
      <c r="E28" s="17">
        <f t="shared" si="3"/>
        <v>511439</v>
      </c>
      <c r="F28" s="17">
        <f t="shared" si="3"/>
        <v>521859</v>
      </c>
      <c r="G28" s="17">
        <f t="shared" si="3"/>
        <v>534866</v>
      </c>
      <c r="H28" s="17">
        <f t="shared" si="3"/>
        <v>557311</v>
      </c>
      <c r="I28" s="17">
        <f t="shared" si="3"/>
        <v>590440</v>
      </c>
      <c r="J28" s="17">
        <f t="shared" si="3"/>
        <v>592674</v>
      </c>
      <c r="K28" s="17">
        <f t="shared" si="3"/>
        <v>607826</v>
      </c>
      <c r="L28" s="17">
        <f t="shared" si="3"/>
        <v>622750</v>
      </c>
      <c r="M28" s="17">
        <f t="shared" si="3"/>
        <v>645302</v>
      </c>
      <c r="N28" s="17">
        <f t="shared" si="0"/>
        <v>649712</v>
      </c>
      <c r="O28" s="17">
        <f t="shared" si="0"/>
        <v>609921</v>
      </c>
      <c r="P28" s="17">
        <f t="shared" si="0"/>
        <v>627482</v>
      </c>
      <c r="Q28" s="17">
        <f t="shared" si="0"/>
        <v>653852</v>
      </c>
      <c r="R28" s="17">
        <f t="shared" si="0"/>
        <v>659625</v>
      </c>
      <c r="S28" s="17">
        <f t="shared" si="0"/>
        <v>742692</v>
      </c>
      <c r="T28" s="17">
        <f t="shared" si="0"/>
        <v>730459</v>
      </c>
      <c r="U28" s="17">
        <f t="shared" si="0"/>
        <v>774483</v>
      </c>
      <c r="V28" s="17">
        <f t="shared" si="0"/>
        <v>785455</v>
      </c>
      <c r="W28" s="17">
        <f t="shared" si="0"/>
        <v>751377</v>
      </c>
      <c r="X28" s="17">
        <f t="shared" si="0"/>
        <v>771120</v>
      </c>
      <c r="Y28" s="17">
        <f t="shared" si="0"/>
        <v>806132</v>
      </c>
      <c r="AA28" s="13">
        <f t="shared" si="1"/>
        <v>3.872035698808185E-2</v>
      </c>
      <c r="AB28" s="13">
        <f t="shared" si="2"/>
        <v>1.3634843023357934E-2</v>
      </c>
      <c r="AC28" s="13"/>
    </row>
    <row r="29" spans="2:29" x14ac:dyDescent="0.45">
      <c r="B29" t="str">
        <f t="shared" si="3"/>
        <v>Ontario</v>
      </c>
      <c r="C29" s="17">
        <f t="shared" si="3"/>
        <v>12960775</v>
      </c>
      <c r="D29" s="17">
        <f t="shared" si="3"/>
        <v>14479057</v>
      </c>
      <c r="E29" s="17">
        <f t="shared" si="3"/>
        <v>15008097</v>
      </c>
      <c r="F29" s="17">
        <f t="shared" si="3"/>
        <v>17519995</v>
      </c>
      <c r="G29" s="17">
        <f t="shared" si="3"/>
        <v>17517299</v>
      </c>
      <c r="H29" s="17">
        <f t="shared" si="3"/>
        <v>17860004</v>
      </c>
      <c r="I29" s="17">
        <f t="shared" si="3"/>
        <v>18364538</v>
      </c>
      <c r="J29" s="17">
        <f t="shared" si="3"/>
        <v>18375829</v>
      </c>
      <c r="K29" s="17">
        <f t="shared" si="3"/>
        <v>19337347</v>
      </c>
      <c r="L29" s="17">
        <f t="shared" si="3"/>
        <v>20414918</v>
      </c>
      <c r="M29" s="17">
        <f t="shared" si="3"/>
        <v>20364517</v>
      </c>
      <c r="N29" s="17">
        <f t="shared" si="0"/>
        <v>20646042</v>
      </c>
      <c r="O29" s="17">
        <f t="shared" si="0"/>
        <v>19545409</v>
      </c>
      <c r="P29" s="17">
        <f t="shared" si="0"/>
        <v>19332677</v>
      </c>
      <c r="Q29" s="17">
        <f t="shared" si="0"/>
        <v>19584247</v>
      </c>
      <c r="R29" s="17">
        <f t="shared" si="0"/>
        <v>20298096</v>
      </c>
      <c r="S29" s="17">
        <f t="shared" si="0"/>
        <v>20320706</v>
      </c>
      <c r="T29" s="17">
        <f t="shared" si="0"/>
        <v>21141521</v>
      </c>
      <c r="U29" s="17">
        <f t="shared" si="0"/>
        <v>22314653</v>
      </c>
      <c r="V29" s="17">
        <f t="shared" si="0"/>
        <v>23657709</v>
      </c>
      <c r="W29" s="17">
        <f t="shared" si="0"/>
        <v>24316644</v>
      </c>
      <c r="X29" s="17">
        <f t="shared" si="0"/>
        <v>24967322</v>
      </c>
      <c r="Y29" s="17">
        <f t="shared" si="0"/>
        <v>25830768</v>
      </c>
      <c r="AA29" s="13">
        <f t="shared" si="1"/>
        <v>2.2612409092286123E-2</v>
      </c>
      <c r="AB29" s="13">
        <f t="shared" si="2"/>
        <v>4.2458880522408649E-2</v>
      </c>
      <c r="AC29" s="13"/>
    </row>
    <row r="30" spans="2:29" x14ac:dyDescent="0.45">
      <c r="B30" t="str">
        <f t="shared" si="3"/>
        <v>Prince Edward Island</v>
      </c>
      <c r="C30" s="17">
        <f t="shared" si="3"/>
        <v>55202</v>
      </c>
      <c r="D30" s="17">
        <f t="shared" si="3"/>
        <v>64773</v>
      </c>
      <c r="E30" s="17">
        <f t="shared" si="3"/>
        <v>63189</v>
      </c>
      <c r="F30" s="17">
        <f t="shared" si="3"/>
        <v>60426</v>
      </c>
      <c r="G30" s="17">
        <f t="shared" si="3"/>
        <v>60523</v>
      </c>
      <c r="H30" s="17">
        <f t="shared" si="3"/>
        <v>58924</v>
      </c>
      <c r="I30" s="17">
        <f t="shared" si="3"/>
        <v>62795</v>
      </c>
      <c r="J30" s="17">
        <f t="shared" si="3"/>
        <v>67593</v>
      </c>
      <c r="K30" s="17">
        <f t="shared" si="3"/>
        <v>68256</v>
      </c>
      <c r="L30" s="17">
        <f t="shared" si="3"/>
        <v>68605</v>
      </c>
      <c r="M30" s="17">
        <f t="shared" si="3"/>
        <v>58268</v>
      </c>
      <c r="N30" s="17">
        <f t="shared" si="0"/>
        <v>59163</v>
      </c>
      <c r="O30" s="17">
        <f t="shared" si="0"/>
        <v>53398</v>
      </c>
      <c r="P30" s="17">
        <f t="shared" si="0"/>
        <v>55982</v>
      </c>
      <c r="Q30" s="17">
        <f t="shared" si="0"/>
        <v>53339</v>
      </c>
      <c r="R30" s="17">
        <f t="shared" si="0"/>
        <v>54112</v>
      </c>
      <c r="S30" s="17">
        <f t="shared" si="0"/>
        <v>58295</v>
      </c>
      <c r="T30" s="17">
        <f t="shared" si="0"/>
        <v>55225</v>
      </c>
      <c r="U30" s="17">
        <f t="shared" si="0"/>
        <v>57595</v>
      </c>
      <c r="V30" s="17">
        <f t="shared" si="0"/>
        <v>55631</v>
      </c>
      <c r="W30" s="17">
        <f t="shared" si="0"/>
        <v>57637</v>
      </c>
      <c r="X30" s="17">
        <f t="shared" si="0"/>
        <v>56765</v>
      </c>
      <c r="Y30" s="17">
        <f t="shared" si="0"/>
        <v>56059</v>
      </c>
      <c r="AA30" s="13">
        <f t="shared" si="1"/>
        <v>-3.3978295645281653E-3</v>
      </c>
      <c r="AB30" s="13">
        <f t="shared" si="2"/>
        <v>6.8997416175582416E-3</v>
      </c>
      <c r="AC30" s="13"/>
    </row>
    <row r="31" spans="2:29" x14ac:dyDescent="0.45">
      <c r="B31" t="str">
        <f t="shared" si="3"/>
        <v>Quebec</v>
      </c>
      <c r="C31" s="17">
        <f t="shared" si="3"/>
        <v>7447989</v>
      </c>
      <c r="D31" s="17">
        <f t="shared" si="3"/>
        <v>8149778</v>
      </c>
      <c r="E31" s="17">
        <f t="shared" si="3"/>
        <v>8446122</v>
      </c>
      <c r="F31" s="17">
        <f t="shared" si="3"/>
        <v>8479183</v>
      </c>
      <c r="G31" s="17">
        <f t="shared" si="3"/>
        <v>8196529</v>
      </c>
      <c r="H31" s="17">
        <f t="shared" si="3"/>
        <v>8453656</v>
      </c>
      <c r="I31" s="17">
        <f t="shared" si="3"/>
        <v>8818482</v>
      </c>
      <c r="J31" s="17">
        <f t="shared" si="3"/>
        <v>8615750</v>
      </c>
      <c r="K31" s="17">
        <f t="shared" si="3"/>
        <v>8658621</v>
      </c>
      <c r="L31" s="17">
        <f t="shared" si="3"/>
        <v>8897565</v>
      </c>
      <c r="M31" s="17">
        <f t="shared" si="3"/>
        <v>9010563</v>
      </c>
      <c r="N31" s="17">
        <f t="shared" si="0"/>
        <v>9325058</v>
      </c>
      <c r="O31" s="17">
        <f t="shared" si="0"/>
        <v>9125888</v>
      </c>
      <c r="P31" s="17">
        <f t="shared" si="0"/>
        <v>9229156</v>
      </c>
      <c r="Q31" s="17">
        <f t="shared" si="0"/>
        <v>9676540</v>
      </c>
      <c r="R31" s="17">
        <f t="shared" si="0"/>
        <v>10148553</v>
      </c>
      <c r="S31" s="17">
        <f t="shared" si="0"/>
        <v>9730143</v>
      </c>
      <c r="T31" s="17">
        <f t="shared" si="0"/>
        <v>10031178</v>
      </c>
      <c r="U31" s="17">
        <f t="shared" si="0"/>
        <v>9869007</v>
      </c>
      <c r="V31" s="17">
        <f t="shared" si="0"/>
        <v>10157417</v>
      </c>
      <c r="W31" s="17">
        <f t="shared" si="0"/>
        <v>10141708</v>
      </c>
      <c r="X31" s="17">
        <f t="shared" si="0"/>
        <v>10531141</v>
      </c>
      <c r="Y31" s="17">
        <f t="shared" si="0"/>
        <v>10904548</v>
      </c>
      <c r="AA31" s="13">
        <f t="shared" si="1"/>
        <v>2.1051123419645101E-2</v>
      </c>
      <c r="AB31" s="13">
        <f t="shared" si="2"/>
        <v>1.2233887865532367E-2</v>
      </c>
      <c r="AC31" s="13"/>
    </row>
    <row r="32" spans="2:29" x14ac:dyDescent="0.45">
      <c r="B32" t="str">
        <f t="shared" si="3"/>
        <v>Saskatchewan</v>
      </c>
      <c r="C32" s="17">
        <f t="shared" si="3"/>
        <v>655054</v>
      </c>
      <c r="D32" s="17">
        <f t="shared" si="3"/>
        <v>702251</v>
      </c>
      <c r="E32" s="17">
        <f t="shared" si="3"/>
        <v>567382</v>
      </c>
      <c r="F32" s="17">
        <f t="shared" si="3"/>
        <v>586449</v>
      </c>
      <c r="G32" s="17">
        <f t="shared" si="3"/>
        <v>566632</v>
      </c>
      <c r="H32" s="17">
        <f t="shared" si="3"/>
        <v>533011</v>
      </c>
      <c r="I32" s="17">
        <f t="shared" si="3"/>
        <v>607378</v>
      </c>
      <c r="J32" s="17">
        <f t="shared" si="3"/>
        <v>617785</v>
      </c>
      <c r="K32" s="17">
        <f t="shared" si="3"/>
        <v>700519</v>
      </c>
      <c r="L32" s="17">
        <f t="shared" si="3"/>
        <v>740477</v>
      </c>
      <c r="M32" s="17">
        <f t="shared" si="3"/>
        <v>820235</v>
      </c>
      <c r="N32" s="17">
        <f t="shared" si="0"/>
        <v>926466</v>
      </c>
      <c r="O32" s="17">
        <f t="shared" si="0"/>
        <v>909533</v>
      </c>
      <c r="P32" s="17">
        <f t="shared" si="0"/>
        <v>959201</v>
      </c>
      <c r="Q32" s="17">
        <f t="shared" si="0"/>
        <v>1028504</v>
      </c>
      <c r="R32" s="17">
        <f t="shared" si="0"/>
        <v>1137035</v>
      </c>
      <c r="S32" s="17">
        <f t="shared" si="0"/>
        <v>1191588</v>
      </c>
      <c r="T32" s="17">
        <f t="shared" si="0"/>
        <v>1213721</v>
      </c>
      <c r="U32" s="17">
        <f t="shared" si="0"/>
        <v>1067666</v>
      </c>
      <c r="V32" s="17">
        <f t="shared" si="0"/>
        <v>889691</v>
      </c>
      <c r="W32" s="17">
        <f t="shared" si="0"/>
        <v>866712</v>
      </c>
      <c r="X32" s="17">
        <f t="shared" si="0"/>
        <v>880161</v>
      </c>
      <c r="Y32" s="17">
        <f t="shared" si="0"/>
        <v>875861</v>
      </c>
      <c r="AA32" s="13">
        <f t="shared" si="1"/>
        <v>6.0601680334939623E-2</v>
      </c>
      <c r="AB32" s="13">
        <f t="shared" si="2"/>
        <v>-7.719314135866473E-2</v>
      </c>
      <c r="AC32" s="13"/>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A76D1-83D7-40EC-9DE8-8A6C5BD3166A}">
  <dimension ref="A1:W34"/>
  <sheetViews>
    <sheetView workbookViewId="0">
      <selection activeCell="D3" sqref="D3"/>
    </sheetView>
  </sheetViews>
  <sheetFormatPr defaultRowHeight="14.25" x14ac:dyDescent="0.45"/>
  <cols>
    <col min="3" max="17" width="10.73046875" customWidth="1"/>
    <col min="20" max="20" width="23.3984375" bestFit="1" customWidth="1"/>
  </cols>
  <sheetData>
    <row r="1" spans="1:23" x14ac:dyDescent="0.45">
      <c r="A1" t="s">
        <v>97</v>
      </c>
    </row>
    <row r="2" spans="1:23" x14ac:dyDescent="0.45">
      <c r="A2" t="s">
        <v>98</v>
      </c>
    </row>
    <row r="3" spans="1:23" x14ac:dyDescent="0.45">
      <c r="A3" t="s">
        <v>99</v>
      </c>
    </row>
    <row r="4" spans="1:23" x14ac:dyDescent="0.45">
      <c r="A4" t="s">
        <v>100</v>
      </c>
    </row>
    <row r="6" spans="1:23" s="20" customFormat="1" ht="57" x14ac:dyDescent="0.45">
      <c r="C6" s="21" t="s">
        <v>79</v>
      </c>
      <c r="D6" s="20" t="s">
        <v>101</v>
      </c>
      <c r="E6" s="20" t="s">
        <v>66</v>
      </c>
      <c r="F6" s="20" t="s">
        <v>72</v>
      </c>
      <c r="G6" s="20" t="s">
        <v>102</v>
      </c>
      <c r="H6" s="20" t="s">
        <v>74</v>
      </c>
      <c r="I6" s="20" t="s">
        <v>73</v>
      </c>
      <c r="J6" s="20" t="s">
        <v>103</v>
      </c>
      <c r="K6" s="20" t="s">
        <v>71</v>
      </c>
      <c r="L6" s="20" t="s">
        <v>69</v>
      </c>
      <c r="M6" s="20" t="s">
        <v>75</v>
      </c>
      <c r="N6" s="20" t="s">
        <v>68</v>
      </c>
      <c r="O6" s="21" t="s">
        <v>67</v>
      </c>
      <c r="P6" s="20" t="s">
        <v>65</v>
      </c>
      <c r="Q6" s="20" t="s">
        <v>104</v>
      </c>
      <c r="U6" s="20" t="s">
        <v>78</v>
      </c>
      <c r="V6" s="20" t="s">
        <v>77</v>
      </c>
      <c r="W6" s="20" t="s">
        <v>105</v>
      </c>
    </row>
    <row r="7" spans="1:23" x14ac:dyDescent="0.45">
      <c r="A7" t="s">
        <v>106</v>
      </c>
      <c r="B7" t="s">
        <v>107</v>
      </c>
      <c r="C7" s="22" t="s">
        <v>108</v>
      </c>
      <c r="D7" t="s">
        <v>108</v>
      </c>
      <c r="E7" t="s">
        <v>108</v>
      </c>
      <c r="F7" t="s">
        <v>108</v>
      </c>
      <c r="G7" t="s">
        <v>108</v>
      </c>
      <c r="H7" t="s">
        <v>108</v>
      </c>
      <c r="I7" t="s">
        <v>108</v>
      </c>
      <c r="J7" t="s">
        <v>108</v>
      </c>
      <c r="K7" t="s">
        <v>108</v>
      </c>
      <c r="L7" t="s">
        <v>108</v>
      </c>
      <c r="M7" t="s">
        <v>108</v>
      </c>
      <c r="N7" t="s">
        <v>108</v>
      </c>
      <c r="O7" s="22" t="s">
        <v>108</v>
      </c>
      <c r="P7" t="s">
        <v>108</v>
      </c>
      <c r="Q7" t="s">
        <v>108</v>
      </c>
      <c r="T7" t="str">
        <f t="array" ref="T7:T20">TRANSPOSE(C6:P6)</f>
        <v>Canada</v>
      </c>
      <c r="U7" s="18">
        <f t="array" ref="U7:U20">TRANSPOSE(C18:P18)</f>
        <v>2.0929712390708843E-2</v>
      </c>
      <c r="V7" s="18">
        <f t="array" ref="V7:V20">TRANSPOSE(C20:P20)</f>
        <v>3.0141767893092863E-2</v>
      </c>
      <c r="W7" s="18">
        <f t="array" ref="W7:W20">TRANSPOSE(C19:P19)</f>
        <v>2.5525396475753581E-2</v>
      </c>
    </row>
    <row r="8" spans="1:23" x14ac:dyDescent="0.45">
      <c r="C8" s="22" t="s">
        <v>109</v>
      </c>
      <c r="O8" s="22"/>
      <c r="T8" t="str">
        <v>Nunavut</v>
      </c>
      <c r="U8" s="18">
        <v>4.9936741518355587E-2</v>
      </c>
      <c r="V8" s="18">
        <v>1.0973509323014108E-2</v>
      </c>
      <c r="W8" s="18">
        <v>3.0270950837682387E-2</v>
      </c>
    </row>
    <row r="9" spans="1:23" x14ac:dyDescent="0.45">
      <c r="A9" t="s">
        <v>110</v>
      </c>
      <c r="B9">
        <v>2010</v>
      </c>
      <c r="C9" s="23">
        <v>45822457</v>
      </c>
      <c r="D9" s="16">
        <v>43342</v>
      </c>
      <c r="E9" s="16">
        <v>5736377</v>
      </c>
      <c r="F9" s="16">
        <v>20975526</v>
      </c>
      <c r="G9" s="16">
        <v>52037</v>
      </c>
      <c r="H9" s="16">
        <v>10389617</v>
      </c>
      <c r="I9" s="16">
        <v>110119</v>
      </c>
      <c r="J9" s="16">
        <v>67390</v>
      </c>
      <c r="K9" s="16">
        <v>772334</v>
      </c>
      <c r="L9" s="16">
        <v>379306</v>
      </c>
      <c r="M9" s="16">
        <v>780437</v>
      </c>
      <c r="N9" s="16">
        <v>587717</v>
      </c>
      <c r="O9" s="23">
        <v>1350830</v>
      </c>
      <c r="P9" s="16">
        <v>4577421</v>
      </c>
      <c r="Q9">
        <v>3</v>
      </c>
      <c r="T9" t="str">
        <v>British Columbia</v>
      </c>
      <c r="U9" s="18">
        <v>2.9517402150547101E-2</v>
      </c>
      <c r="V9" s="18">
        <v>4.0909760170090514E-2</v>
      </c>
      <c r="W9" s="18">
        <v>3.5197909659530069E-2</v>
      </c>
    </row>
    <row r="10" spans="1:23" x14ac:dyDescent="0.45">
      <c r="B10">
        <v>2011</v>
      </c>
      <c r="C10" s="23">
        <v>47725608</v>
      </c>
      <c r="D10" s="16">
        <v>49558</v>
      </c>
      <c r="E10" s="16">
        <v>6059783</v>
      </c>
      <c r="F10" s="16">
        <v>21958772</v>
      </c>
      <c r="G10" s="16">
        <v>52764</v>
      </c>
      <c r="H10" s="16">
        <v>10574405</v>
      </c>
      <c r="I10" s="16">
        <v>110416</v>
      </c>
      <c r="J10" s="16">
        <v>71724</v>
      </c>
      <c r="K10" s="16">
        <v>769362</v>
      </c>
      <c r="L10" s="16">
        <v>409198</v>
      </c>
      <c r="M10" s="16">
        <v>815842</v>
      </c>
      <c r="N10" s="16">
        <v>583730</v>
      </c>
      <c r="O10" s="23">
        <v>1431231</v>
      </c>
      <c r="P10" s="16">
        <v>4838819</v>
      </c>
      <c r="Q10">
        <v>2</v>
      </c>
      <c r="T10" t="str">
        <v>Ontario</v>
      </c>
      <c r="U10" s="18">
        <v>2.8937535575873197E-2</v>
      </c>
      <c r="V10" s="18">
        <v>3.2902634967812094E-2</v>
      </c>
      <c r="W10" s="18">
        <v>3.0918178961650833E-2</v>
      </c>
    </row>
    <row r="11" spans="1:23" x14ac:dyDescent="0.45">
      <c r="B11">
        <v>2012</v>
      </c>
      <c r="C11" s="23">
        <v>49275459</v>
      </c>
      <c r="D11" s="16">
        <v>52224</v>
      </c>
      <c r="E11" s="16">
        <v>6268265</v>
      </c>
      <c r="F11" s="16">
        <v>22346347</v>
      </c>
      <c r="G11" s="16">
        <v>53301</v>
      </c>
      <c r="H11" s="16">
        <v>10860159</v>
      </c>
      <c r="I11" s="16">
        <v>112159</v>
      </c>
      <c r="J11" s="16">
        <v>69928</v>
      </c>
      <c r="K11" s="16">
        <v>838915</v>
      </c>
      <c r="L11" s="16">
        <v>429205</v>
      </c>
      <c r="M11" s="16">
        <v>932678</v>
      </c>
      <c r="N11" s="16">
        <v>628104</v>
      </c>
      <c r="O11" s="23">
        <v>1548359</v>
      </c>
      <c r="P11" s="16">
        <v>5135812</v>
      </c>
      <c r="Q11">
        <v>2</v>
      </c>
      <c r="T11" t="str">
        <v>Yukon</v>
      </c>
      <c r="U11" s="18">
        <v>2.853663522402905E-2</v>
      </c>
      <c r="V11" s="18">
        <v>6.1548689909864951E-3</v>
      </c>
      <c r="W11" s="18">
        <v>1.7284199949189727E-2</v>
      </c>
    </row>
    <row r="12" spans="1:23" ht="14.65" thickBot="1" x14ac:dyDescent="0.5">
      <c r="B12">
        <v>2013</v>
      </c>
      <c r="C12" s="23">
        <v>50500976</v>
      </c>
      <c r="D12" s="16">
        <v>43413</v>
      </c>
      <c r="E12" s="16">
        <v>6497063</v>
      </c>
      <c r="F12" s="16">
        <v>23051826</v>
      </c>
      <c r="G12" s="16">
        <v>53724</v>
      </c>
      <c r="H12" s="16">
        <v>10743471</v>
      </c>
      <c r="I12" s="16">
        <v>114799</v>
      </c>
      <c r="J12" s="16">
        <v>73221</v>
      </c>
      <c r="K12" s="16">
        <v>882780</v>
      </c>
      <c r="L12" s="16">
        <v>437472</v>
      </c>
      <c r="M12" s="16">
        <v>958968</v>
      </c>
      <c r="N12" s="16">
        <v>574470</v>
      </c>
      <c r="O12" s="23">
        <v>1589571</v>
      </c>
      <c r="P12" s="16">
        <v>5480116</v>
      </c>
      <c r="Q12">
        <v>82</v>
      </c>
      <c r="T12" t="str">
        <v>Quebec</v>
      </c>
      <c r="U12" s="18">
        <v>2.161807710143715E-2</v>
      </c>
      <c r="V12" s="18">
        <v>8.3355941775746789E-3</v>
      </c>
      <c r="W12" s="18">
        <v>1.4955107774047738E-2</v>
      </c>
    </row>
    <row r="13" spans="1:23" x14ac:dyDescent="0.45">
      <c r="B13" s="24">
        <v>2014</v>
      </c>
      <c r="C13" s="25">
        <v>51601979</v>
      </c>
      <c r="D13" s="26">
        <v>45276</v>
      </c>
      <c r="E13" s="26">
        <v>6734262</v>
      </c>
      <c r="F13" s="26">
        <v>23875386</v>
      </c>
      <c r="G13" s="26">
        <v>53330</v>
      </c>
      <c r="H13" s="26">
        <v>10740387</v>
      </c>
      <c r="I13" s="26">
        <v>112377</v>
      </c>
      <c r="J13" s="26">
        <v>74561</v>
      </c>
      <c r="K13" s="26">
        <v>896746</v>
      </c>
      <c r="L13" s="26">
        <v>434153</v>
      </c>
      <c r="M13" s="26">
        <v>941130</v>
      </c>
      <c r="N13" s="26">
        <v>584893</v>
      </c>
      <c r="O13" s="25">
        <v>1575298</v>
      </c>
      <c r="P13" s="27">
        <v>5534010</v>
      </c>
      <c r="Q13">
        <v>169</v>
      </c>
      <c r="T13" t="str">
        <v>Prince Edward Island</v>
      </c>
      <c r="U13" s="18">
        <v>1.6287114898269728E-2</v>
      </c>
      <c r="V13" s="18">
        <v>5.0873194271585653E-3</v>
      </c>
      <c r="W13" s="18">
        <v>1.0671703413854594E-2</v>
      </c>
    </row>
    <row r="14" spans="1:23" x14ac:dyDescent="0.45">
      <c r="B14" s="28">
        <v>2015</v>
      </c>
      <c r="C14" s="23">
        <v>51796662</v>
      </c>
      <c r="D14" s="16">
        <v>46180</v>
      </c>
      <c r="E14" s="16">
        <v>6823220</v>
      </c>
      <c r="F14" s="16">
        <v>24150831</v>
      </c>
      <c r="G14" s="16">
        <v>54838</v>
      </c>
      <c r="H14" s="16">
        <v>10736926</v>
      </c>
      <c r="I14" s="16">
        <v>113621</v>
      </c>
      <c r="J14" s="16">
        <v>73674</v>
      </c>
      <c r="K14" s="16">
        <v>902654</v>
      </c>
      <c r="L14" s="16">
        <v>438186</v>
      </c>
      <c r="M14" s="16">
        <v>935393</v>
      </c>
      <c r="N14" s="16">
        <v>563310</v>
      </c>
      <c r="O14" s="23">
        <v>1545012</v>
      </c>
      <c r="P14" s="29">
        <v>5412589</v>
      </c>
      <c r="Q14">
        <v>227</v>
      </c>
      <c r="T14" t="str">
        <v>Northwest Territories</v>
      </c>
      <c r="U14" s="18">
        <v>1.4164229606592027E-2</v>
      </c>
      <c r="V14" s="18">
        <v>2.5602490828865454E-2</v>
      </c>
      <c r="W14" s="18">
        <v>1.9867324701628997E-2</v>
      </c>
    </row>
    <row r="15" spans="1:23" x14ac:dyDescent="0.45">
      <c r="B15" s="28">
        <v>2016</v>
      </c>
      <c r="C15" s="23">
        <v>52417742</v>
      </c>
      <c r="D15" s="16">
        <v>48523</v>
      </c>
      <c r="E15" s="16">
        <v>7117999</v>
      </c>
      <c r="F15" s="16">
        <v>24775402</v>
      </c>
      <c r="G15" s="16">
        <v>55544</v>
      </c>
      <c r="H15" s="16">
        <v>10850687</v>
      </c>
      <c r="I15" s="16">
        <v>111041</v>
      </c>
      <c r="J15" s="16">
        <v>72667</v>
      </c>
      <c r="K15" s="16">
        <v>896719</v>
      </c>
      <c r="L15" s="16">
        <v>439884</v>
      </c>
      <c r="M15" s="16">
        <v>911515</v>
      </c>
      <c r="N15" s="16">
        <v>536649</v>
      </c>
      <c r="O15" s="23">
        <v>1473885</v>
      </c>
      <c r="P15" s="29">
        <v>5126775</v>
      </c>
      <c r="Q15">
        <v>451</v>
      </c>
      <c r="T15" t="str">
        <v>Nova Scotia</v>
      </c>
      <c r="U15" s="18">
        <v>1.2580290772344904E-2</v>
      </c>
      <c r="V15" s="18">
        <v>3.8044743416270732E-2</v>
      </c>
      <c r="W15" s="18">
        <v>2.5233460302165334E-2</v>
      </c>
    </row>
    <row r="16" spans="1:23" x14ac:dyDescent="0.45">
      <c r="B16" s="28">
        <v>2017</v>
      </c>
      <c r="C16" s="23">
        <v>54861527</v>
      </c>
      <c r="D16" s="16">
        <v>52394</v>
      </c>
      <c r="E16" s="16">
        <v>7422511</v>
      </c>
      <c r="F16" s="16">
        <v>26231942</v>
      </c>
      <c r="G16" s="16">
        <v>57614</v>
      </c>
      <c r="H16" s="16">
        <v>11288205</v>
      </c>
      <c r="I16" s="16">
        <v>115509</v>
      </c>
      <c r="J16" s="16">
        <v>76138</v>
      </c>
      <c r="K16" s="16">
        <v>931626</v>
      </c>
      <c r="L16" s="16">
        <v>447084</v>
      </c>
      <c r="M16" s="16">
        <v>924120</v>
      </c>
      <c r="N16" s="16">
        <v>555629</v>
      </c>
      <c r="O16" s="23">
        <v>1488435</v>
      </c>
      <c r="P16" s="29">
        <v>5269801</v>
      </c>
      <c r="Q16">
        <v>521</v>
      </c>
      <c r="T16" t="str">
        <v>Newfoundland and Labrador</v>
      </c>
      <c r="U16" s="18">
        <v>9.7744911651482802E-3</v>
      </c>
      <c r="V16" s="18">
        <v>3.4339889000510215E-2</v>
      </c>
      <c r="W16" s="18">
        <v>2.1983382989814615E-2</v>
      </c>
    </row>
    <row r="17" spans="1:23" ht="14.65" thickBot="1" x14ac:dyDescent="0.5">
      <c r="B17" s="30">
        <v>2018</v>
      </c>
      <c r="C17" s="31">
        <v>56059566</v>
      </c>
      <c r="D17" s="32">
        <v>55020</v>
      </c>
      <c r="E17" s="32">
        <v>7565276</v>
      </c>
      <c r="F17" s="32">
        <v>26761253</v>
      </c>
      <c r="G17" s="32">
        <v>59683</v>
      </c>
      <c r="H17" s="32">
        <v>11699686</v>
      </c>
      <c r="I17" s="32">
        <v>119879</v>
      </c>
      <c r="J17" s="32">
        <v>78876</v>
      </c>
      <c r="K17" s="32">
        <v>942730</v>
      </c>
      <c r="L17" s="32">
        <v>451378</v>
      </c>
      <c r="M17" s="32">
        <v>925297</v>
      </c>
      <c r="N17" s="32">
        <v>572690</v>
      </c>
      <c r="O17" s="31">
        <v>1524180</v>
      </c>
      <c r="P17" s="33">
        <v>5303087</v>
      </c>
      <c r="Q17">
        <v>532</v>
      </c>
      <c r="T17" t="str">
        <v>Saskatchewan</v>
      </c>
      <c r="U17" s="18">
        <v>-4.2326454714680661E-3</v>
      </c>
      <c r="V17" s="18">
        <v>4.7919547641543714E-2</v>
      </c>
      <c r="W17" s="18">
        <v>2.1510683112886397E-2</v>
      </c>
    </row>
    <row r="18" spans="1:23" x14ac:dyDescent="0.45">
      <c r="A18" t="s">
        <v>111</v>
      </c>
      <c r="C18" s="34">
        <f>(C17/C13)^(1/4)-1</f>
        <v>2.0929712390708843E-2</v>
      </c>
      <c r="D18" s="34">
        <f t="shared" ref="D18:P18" si="0">(D17/D13)^(1/4)-1</f>
        <v>4.9936741518355587E-2</v>
      </c>
      <c r="E18" s="34">
        <f t="shared" si="0"/>
        <v>2.9517402150547101E-2</v>
      </c>
      <c r="F18" s="34">
        <f t="shared" si="0"/>
        <v>2.8937535575873197E-2</v>
      </c>
      <c r="G18" s="34">
        <f t="shared" si="0"/>
        <v>2.853663522402905E-2</v>
      </c>
      <c r="H18" s="34">
        <f t="shared" si="0"/>
        <v>2.161807710143715E-2</v>
      </c>
      <c r="I18" s="34">
        <f t="shared" si="0"/>
        <v>1.6287114898269728E-2</v>
      </c>
      <c r="J18" s="34">
        <f t="shared" si="0"/>
        <v>1.4164229606592027E-2</v>
      </c>
      <c r="K18" s="34">
        <f t="shared" si="0"/>
        <v>1.2580290772344904E-2</v>
      </c>
      <c r="L18" s="34">
        <f t="shared" si="0"/>
        <v>9.7744911651482802E-3</v>
      </c>
      <c r="M18" s="34">
        <f t="shared" si="0"/>
        <v>-4.2326454714680661E-3</v>
      </c>
      <c r="N18" s="34">
        <f t="shared" si="0"/>
        <v>-5.2572237788358622E-3</v>
      </c>
      <c r="O18" s="34">
        <f t="shared" si="0"/>
        <v>-8.2130620426994483E-3</v>
      </c>
      <c r="P18" s="34">
        <f t="shared" si="0"/>
        <v>-1.0599323198654753E-2</v>
      </c>
      <c r="T18" t="str">
        <v>New Brunswick</v>
      </c>
      <c r="U18" s="18">
        <v>-5.2572237788358622E-3</v>
      </c>
      <c r="V18" s="18">
        <v>-1.2034290486829802E-3</v>
      </c>
      <c r="W18" s="18">
        <v>-3.2323872294545142E-3</v>
      </c>
    </row>
    <row r="19" spans="1:23" x14ac:dyDescent="0.45">
      <c r="A19" t="s">
        <v>112</v>
      </c>
      <c r="C19" s="35">
        <f>(C17/C9)^(1/8)-1</f>
        <v>2.5525396475753581E-2</v>
      </c>
      <c r="D19" s="35">
        <f t="shared" ref="D19:P19" si="1">(D17/D9)^(1/8)-1</f>
        <v>3.0270950837682387E-2</v>
      </c>
      <c r="E19" s="35">
        <f t="shared" si="1"/>
        <v>3.5197909659530069E-2</v>
      </c>
      <c r="F19" s="35">
        <f t="shared" si="1"/>
        <v>3.0918178961650833E-2</v>
      </c>
      <c r="G19" s="35">
        <f t="shared" si="1"/>
        <v>1.7284199949189727E-2</v>
      </c>
      <c r="H19" s="35">
        <f t="shared" si="1"/>
        <v>1.4955107774047738E-2</v>
      </c>
      <c r="I19" s="35">
        <f t="shared" si="1"/>
        <v>1.0671703413854594E-2</v>
      </c>
      <c r="J19" s="35">
        <f t="shared" si="1"/>
        <v>1.9867324701628997E-2</v>
      </c>
      <c r="K19" s="35">
        <f t="shared" si="1"/>
        <v>2.5233460302165334E-2</v>
      </c>
      <c r="L19" s="35">
        <f t="shared" si="1"/>
        <v>2.1983382989814615E-2</v>
      </c>
      <c r="M19" s="35">
        <f t="shared" si="1"/>
        <v>2.1510683112886397E-2</v>
      </c>
      <c r="N19" s="35">
        <f t="shared" si="1"/>
        <v>-3.2323872294545142E-3</v>
      </c>
      <c r="O19" s="35">
        <f t="shared" si="1"/>
        <v>1.5206629637779967E-2</v>
      </c>
      <c r="P19" s="35">
        <f t="shared" si="1"/>
        <v>1.8564385400028582E-2</v>
      </c>
      <c r="T19" t="str">
        <v>Manitoba</v>
      </c>
      <c r="U19" s="18">
        <v>-8.2130620426994483E-3</v>
      </c>
      <c r="V19" s="18">
        <v>3.9179345296916024E-2</v>
      </c>
      <c r="W19" s="18">
        <v>1.5206629637779967E-2</v>
      </c>
    </row>
    <row r="20" spans="1:23" x14ac:dyDescent="0.45">
      <c r="A20" t="s">
        <v>113</v>
      </c>
      <c r="C20" s="35">
        <f>(C13/C9)^(1/4)-1</f>
        <v>3.0141767893092863E-2</v>
      </c>
      <c r="D20" s="35">
        <f t="shared" ref="D20:P20" si="2">(D13/D9)^(1/4)-1</f>
        <v>1.0973509323014108E-2</v>
      </c>
      <c r="E20" s="35">
        <f t="shared" si="2"/>
        <v>4.0909760170090514E-2</v>
      </c>
      <c r="F20" s="35">
        <f t="shared" si="2"/>
        <v>3.2902634967812094E-2</v>
      </c>
      <c r="G20" s="35">
        <f t="shared" si="2"/>
        <v>6.1548689909864951E-3</v>
      </c>
      <c r="H20" s="35">
        <f t="shared" si="2"/>
        <v>8.3355941775746789E-3</v>
      </c>
      <c r="I20" s="35">
        <f t="shared" si="2"/>
        <v>5.0873194271585653E-3</v>
      </c>
      <c r="J20" s="35">
        <f t="shared" si="2"/>
        <v>2.5602490828865454E-2</v>
      </c>
      <c r="K20" s="35">
        <f t="shared" si="2"/>
        <v>3.8044743416270732E-2</v>
      </c>
      <c r="L20" s="35">
        <f t="shared" si="2"/>
        <v>3.4339889000510215E-2</v>
      </c>
      <c r="M20" s="35">
        <f t="shared" si="2"/>
        <v>4.7919547641543714E-2</v>
      </c>
      <c r="N20" s="35">
        <f t="shared" si="2"/>
        <v>-1.2034290486829802E-3</v>
      </c>
      <c r="O20" s="35">
        <f t="shared" si="2"/>
        <v>3.9179345296916024E-2</v>
      </c>
      <c r="P20" s="35">
        <f t="shared" si="2"/>
        <v>4.8587727430516869E-2</v>
      </c>
      <c r="T20" t="str">
        <v>Alberta</v>
      </c>
      <c r="U20" s="18">
        <v>-1.0599323198654753E-2</v>
      </c>
      <c r="V20" s="18">
        <v>4.8587727430516869E-2</v>
      </c>
      <c r="W20" s="18">
        <v>1.8564385400028582E-2</v>
      </c>
    </row>
    <row r="21" spans="1:23" x14ac:dyDescent="0.45">
      <c r="U21" s="18"/>
    </row>
    <row r="25" spans="1:23" x14ac:dyDescent="0.45">
      <c r="A25" t="s">
        <v>114</v>
      </c>
    </row>
    <row r="26" spans="1:23" x14ac:dyDescent="0.45">
      <c r="A26">
        <v>1</v>
      </c>
      <c r="B26" t="s">
        <v>115</v>
      </c>
    </row>
    <row r="28" spans="1:23" x14ac:dyDescent="0.45">
      <c r="A28" t="s">
        <v>116</v>
      </c>
    </row>
    <row r="29" spans="1:23" x14ac:dyDescent="0.45">
      <c r="A29" t="s">
        <v>117</v>
      </c>
    </row>
    <row r="30" spans="1:23" x14ac:dyDescent="0.45">
      <c r="A30" t="s">
        <v>118</v>
      </c>
    </row>
    <row r="32" spans="1:23" x14ac:dyDescent="0.45">
      <c r="A32" t="s">
        <v>119</v>
      </c>
      <c r="C32" s="35">
        <f t="shared" ref="C32:P32" si="3">(C17-C9)/C17</f>
        <v>0.18261127815366962</v>
      </c>
      <c r="D32" s="35">
        <f t="shared" si="3"/>
        <v>0.21225009087604507</v>
      </c>
      <c r="E32" s="35">
        <f t="shared" si="3"/>
        <v>0.24174914438019182</v>
      </c>
      <c r="F32" s="35">
        <f t="shared" si="3"/>
        <v>0.21619791121140702</v>
      </c>
      <c r="G32" s="35">
        <f t="shared" si="3"/>
        <v>0.12811018212891442</v>
      </c>
      <c r="H32" s="35">
        <f t="shared" si="3"/>
        <v>0.11197471453507385</v>
      </c>
      <c r="I32" s="35">
        <f t="shared" si="3"/>
        <v>8.1415427222449308E-2</v>
      </c>
      <c r="J32" s="35">
        <f t="shared" si="3"/>
        <v>0.14562097469445712</v>
      </c>
      <c r="K32" s="35">
        <f t="shared" si="3"/>
        <v>0.18074740381657525</v>
      </c>
      <c r="L32" s="35">
        <f t="shared" si="3"/>
        <v>0.15967105175706392</v>
      </c>
      <c r="M32" s="35">
        <f t="shared" si="3"/>
        <v>0.15655513851228309</v>
      </c>
      <c r="N32" s="35">
        <f t="shared" si="3"/>
        <v>-2.6239326686339905E-2</v>
      </c>
      <c r="O32" s="35">
        <f t="shared" si="3"/>
        <v>0.1137332860948182</v>
      </c>
      <c r="P32" s="35">
        <f t="shared" si="3"/>
        <v>0.13683841128761418</v>
      </c>
    </row>
    <row r="34" spans="1:1" x14ac:dyDescent="0.45">
      <c r="A34" t="s">
        <v>120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99809-3196-4E02-87A3-D1E18105EB16}">
  <dimension ref="A1:W28"/>
  <sheetViews>
    <sheetView workbookViewId="0">
      <selection activeCell="D5" sqref="D5"/>
    </sheetView>
  </sheetViews>
  <sheetFormatPr defaultRowHeight="14.25" x14ac:dyDescent="0.45"/>
  <cols>
    <col min="20" max="20" width="23.3984375" bestFit="1" customWidth="1"/>
  </cols>
  <sheetData>
    <row r="1" spans="1:23" x14ac:dyDescent="0.45">
      <c r="A1" t="s">
        <v>121</v>
      </c>
    </row>
    <row r="2" spans="1:23" x14ac:dyDescent="0.45">
      <c r="A2" t="s">
        <v>98</v>
      </c>
    </row>
    <row r="3" spans="1:23" x14ac:dyDescent="0.45">
      <c r="A3" t="s">
        <v>99</v>
      </c>
    </row>
    <row r="4" spans="1:23" x14ac:dyDescent="0.45">
      <c r="A4" t="s">
        <v>100</v>
      </c>
    </row>
    <row r="6" spans="1:23" ht="57" x14ac:dyDescent="0.45">
      <c r="C6" t="s">
        <v>79</v>
      </c>
      <c r="D6" t="s">
        <v>101</v>
      </c>
      <c r="E6" t="s">
        <v>66</v>
      </c>
      <c r="F6" t="s">
        <v>75</v>
      </c>
      <c r="G6" t="s">
        <v>74</v>
      </c>
      <c r="H6" t="s">
        <v>72</v>
      </c>
      <c r="I6" t="s">
        <v>69</v>
      </c>
      <c r="J6" t="s">
        <v>73</v>
      </c>
      <c r="K6" t="s">
        <v>71</v>
      </c>
      <c r="L6" s="22" t="s">
        <v>67</v>
      </c>
      <c r="M6" t="s">
        <v>65</v>
      </c>
      <c r="N6" t="s">
        <v>102</v>
      </c>
      <c r="O6" t="s">
        <v>68</v>
      </c>
      <c r="P6" t="s">
        <v>103</v>
      </c>
      <c r="Q6" t="s">
        <v>104</v>
      </c>
      <c r="T6" s="20"/>
      <c r="U6" s="20" t="s">
        <v>78</v>
      </c>
      <c r="V6" s="20" t="s">
        <v>77</v>
      </c>
      <c r="W6" s="20" t="s">
        <v>105</v>
      </c>
    </row>
    <row r="7" spans="1:23" x14ac:dyDescent="0.45">
      <c r="A7" t="s">
        <v>106</v>
      </c>
      <c r="B7" t="s">
        <v>107</v>
      </c>
      <c r="C7" t="s">
        <v>35</v>
      </c>
      <c r="D7" t="s">
        <v>35</v>
      </c>
      <c r="E7" t="s">
        <v>35</v>
      </c>
      <c r="F7" t="s">
        <v>35</v>
      </c>
      <c r="G7" t="s">
        <v>35</v>
      </c>
      <c r="H7" t="s">
        <v>35</v>
      </c>
      <c r="I7" t="s">
        <v>35</v>
      </c>
      <c r="J7" t="s">
        <v>35</v>
      </c>
      <c r="K7" t="s">
        <v>35</v>
      </c>
      <c r="L7" s="22" t="s">
        <v>35</v>
      </c>
      <c r="M7" t="s">
        <v>35</v>
      </c>
      <c r="N7" t="s">
        <v>35</v>
      </c>
      <c r="O7" t="s">
        <v>35</v>
      </c>
      <c r="P7" t="s">
        <v>35</v>
      </c>
      <c r="Q7" t="s">
        <v>35</v>
      </c>
      <c r="T7" t="str">
        <f t="array" ref="T7:T20">TRANSPOSE(C6:P6)</f>
        <v>Canada</v>
      </c>
      <c r="U7" s="18">
        <f t="array" ref="U7:U20">TRANSPOSE(C18:P18)</f>
        <v>1.8552804900199494E-2</v>
      </c>
      <c r="V7" s="18">
        <f t="array" ref="V7:V20">TRANSPOSE(C20:P20)</f>
        <v>7.5219061299802714E-3</v>
      </c>
      <c r="W7" s="18">
        <f t="array" ref="W7:W20">TRANSPOSE(C19:P19)</f>
        <v>6.1063302788029183E-3</v>
      </c>
    </row>
    <row r="8" spans="1:23" x14ac:dyDescent="0.45">
      <c r="C8" t="s">
        <v>35</v>
      </c>
      <c r="L8" s="22"/>
      <c r="T8" t="str">
        <v>Nunavut</v>
      </c>
      <c r="U8" s="18">
        <v>0.1078167115902965</v>
      </c>
      <c r="V8" s="18">
        <v>-4.3229614028027274E-2</v>
      </c>
      <c r="W8" s="18">
        <v>-7.8048455670522987E-3</v>
      </c>
    </row>
    <row r="9" spans="1:23" x14ac:dyDescent="0.45">
      <c r="A9" t="s">
        <v>110</v>
      </c>
      <c r="B9">
        <v>2010</v>
      </c>
      <c r="C9" s="16">
        <v>624014</v>
      </c>
      <c r="D9">
        <v>395</v>
      </c>
      <c r="E9" s="16">
        <v>90409</v>
      </c>
      <c r="F9" s="16">
        <v>11625</v>
      </c>
      <c r="G9" s="16">
        <v>152827</v>
      </c>
      <c r="H9" s="16">
        <v>263497</v>
      </c>
      <c r="I9" s="16">
        <v>5120</v>
      </c>
      <c r="J9" s="16">
        <v>1744</v>
      </c>
      <c r="K9" s="16">
        <v>12286</v>
      </c>
      <c r="L9" s="23">
        <v>21181</v>
      </c>
      <c r="M9" s="16">
        <v>54316</v>
      </c>
      <c r="N9">
        <v>776</v>
      </c>
      <c r="O9" s="16">
        <v>9183</v>
      </c>
      <c r="P9">
        <v>655</v>
      </c>
      <c r="Q9">
        <v>0</v>
      </c>
      <c r="T9" t="str">
        <v>British Columbia</v>
      </c>
      <c r="U9" s="18">
        <v>8.3644071122973659E-2</v>
      </c>
      <c r="V9" s="18">
        <v>8.1268964855971682E-3</v>
      </c>
      <c r="W9" s="18">
        <v>1.5078376958106876E-2</v>
      </c>
    </row>
    <row r="10" spans="1:23" x14ac:dyDescent="0.45">
      <c r="B10">
        <v>2011</v>
      </c>
      <c r="C10" s="16">
        <v>631133</v>
      </c>
      <c r="D10">
        <v>430</v>
      </c>
      <c r="E10" s="16">
        <v>92014</v>
      </c>
      <c r="F10" s="16">
        <v>11492</v>
      </c>
      <c r="G10" s="16">
        <v>153531</v>
      </c>
      <c r="H10" s="16">
        <v>267325</v>
      </c>
      <c r="I10" s="16">
        <v>5037</v>
      </c>
      <c r="J10" s="16">
        <v>1659</v>
      </c>
      <c r="K10" s="16">
        <v>12603</v>
      </c>
      <c r="L10" s="23">
        <v>21315</v>
      </c>
      <c r="M10" s="16">
        <v>55582</v>
      </c>
      <c r="N10">
        <v>784</v>
      </c>
      <c r="O10" s="16">
        <v>8666</v>
      </c>
      <c r="P10">
        <v>695</v>
      </c>
      <c r="Q10">
        <v>0</v>
      </c>
      <c r="T10" t="str">
        <v>Saskatchewan</v>
      </c>
      <c r="U10" s="18">
        <v>6.1845790947958133E-2</v>
      </c>
      <c r="V10" s="18">
        <v>2.2900216755906255E-2</v>
      </c>
      <c r="W10" s="18">
        <v>1.9488559081185963E-2</v>
      </c>
    </row>
    <row r="11" spans="1:23" x14ac:dyDescent="0.45">
      <c r="B11">
        <v>2012</v>
      </c>
      <c r="C11" s="16">
        <v>626589</v>
      </c>
      <c r="D11">
        <v>423</v>
      </c>
      <c r="E11" s="16">
        <v>87863</v>
      </c>
      <c r="F11" s="16">
        <v>12381</v>
      </c>
      <c r="G11" s="16">
        <v>150359</v>
      </c>
      <c r="H11" s="16">
        <v>266817</v>
      </c>
      <c r="I11" s="16">
        <v>5113</v>
      </c>
      <c r="J11" s="16">
        <v>1639</v>
      </c>
      <c r="K11" s="16">
        <v>12788</v>
      </c>
      <c r="L11" s="23">
        <v>21921</v>
      </c>
      <c r="M11" s="16">
        <v>56751</v>
      </c>
      <c r="N11">
        <v>783</v>
      </c>
      <c r="O11" s="16">
        <v>9048</v>
      </c>
      <c r="P11">
        <v>704</v>
      </c>
      <c r="Q11">
        <v>0</v>
      </c>
      <c r="T11" t="str">
        <v>Quebec</v>
      </c>
      <c r="U11" s="18">
        <v>3.9043516327346324E-2</v>
      </c>
      <c r="V11" s="18">
        <v>-2.2354944361580031E-3</v>
      </c>
      <c r="W11" s="18">
        <v>3.8667273044634687E-3</v>
      </c>
    </row>
    <row r="12" spans="1:23" ht="14.65" thickBot="1" x14ac:dyDescent="0.5">
      <c r="B12">
        <v>2013</v>
      </c>
      <c r="C12" s="16">
        <v>646477</v>
      </c>
      <c r="D12">
        <v>320</v>
      </c>
      <c r="E12" s="16">
        <v>91919</v>
      </c>
      <c r="F12" s="16">
        <v>12827</v>
      </c>
      <c r="G12" s="16">
        <v>152595</v>
      </c>
      <c r="H12" s="16">
        <v>277180</v>
      </c>
      <c r="I12" s="16">
        <v>5112</v>
      </c>
      <c r="J12" s="16">
        <v>1745</v>
      </c>
      <c r="K12" s="16">
        <v>13604</v>
      </c>
      <c r="L12" s="23">
        <v>22586</v>
      </c>
      <c r="M12" s="16">
        <v>58352</v>
      </c>
      <c r="N12">
        <v>736</v>
      </c>
      <c r="O12" s="16">
        <v>8777</v>
      </c>
      <c r="P12">
        <v>722</v>
      </c>
      <c r="Q12">
        <v>1</v>
      </c>
      <c r="T12" t="str">
        <v>Ontario</v>
      </c>
      <c r="U12" s="18">
        <v>7.6271491907868652E-3</v>
      </c>
      <c r="V12" s="18">
        <v>1.102793472009389E-2</v>
      </c>
      <c r="W12" s="18">
        <v>6.4616200703644378E-3</v>
      </c>
    </row>
    <row r="13" spans="1:23" x14ac:dyDescent="0.45">
      <c r="B13" s="24">
        <v>2014</v>
      </c>
      <c r="C13" s="26">
        <v>643002</v>
      </c>
      <c r="D13" s="36">
        <v>331</v>
      </c>
      <c r="E13" s="26">
        <v>93384</v>
      </c>
      <c r="F13" s="26">
        <v>12727</v>
      </c>
      <c r="G13" s="26">
        <v>151465</v>
      </c>
      <c r="H13" s="26">
        <v>275314</v>
      </c>
      <c r="I13" s="26">
        <v>4938</v>
      </c>
      <c r="J13" s="26">
        <v>1668</v>
      </c>
      <c r="K13" s="26">
        <v>13421</v>
      </c>
      <c r="L13" s="25">
        <v>21988</v>
      </c>
      <c r="M13" s="26">
        <v>57547</v>
      </c>
      <c r="N13" s="36">
        <v>742</v>
      </c>
      <c r="O13" s="26">
        <v>8704</v>
      </c>
      <c r="P13" s="37">
        <v>772</v>
      </c>
      <c r="Q13">
        <v>2</v>
      </c>
      <c r="T13" t="str">
        <v>Newfoundland and Labrador</v>
      </c>
      <c r="U13" s="18">
        <v>2.0210185933710592E-3</v>
      </c>
      <c r="V13" s="18">
        <v>-9.0076974436439361E-3</v>
      </c>
      <c r="W13" s="18">
        <v>-4.2622637256271023E-3</v>
      </c>
    </row>
    <row r="14" spans="1:23" x14ac:dyDescent="0.45">
      <c r="B14" s="28">
        <v>2015</v>
      </c>
      <c r="C14" s="16">
        <v>638503</v>
      </c>
      <c r="D14">
        <v>319</v>
      </c>
      <c r="E14" s="16">
        <v>94378</v>
      </c>
      <c r="F14" s="16">
        <v>12723</v>
      </c>
      <c r="G14" s="16">
        <v>151869</v>
      </c>
      <c r="H14" s="16">
        <v>274465</v>
      </c>
      <c r="I14" s="16">
        <v>4892</v>
      </c>
      <c r="J14" s="16">
        <v>1592</v>
      </c>
      <c r="K14" s="16">
        <v>13156</v>
      </c>
      <c r="L14" s="23">
        <v>21176</v>
      </c>
      <c r="M14" s="16">
        <v>54595</v>
      </c>
      <c r="N14">
        <v>686</v>
      </c>
      <c r="O14" s="16">
        <v>7964</v>
      </c>
      <c r="P14" s="38">
        <v>685</v>
      </c>
      <c r="Q14">
        <v>2</v>
      </c>
      <c r="T14" t="str">
        <v>Prince Edward Island</v>
      </c>
      <c r="U14" s="18">
        <v>-1.8937080024434942E-2</v>
      </c>
      <c r="V14" s="18">
        <v>-1.1077196376886089E-2</v>
      </c>
      <c r="W14" s="18">
        <v>-7.8832661686382144E-3</v>
      </c>
    </row>
    <row r="15" spans="1:23" x14ac:dyDescent="0.45">
      <c r="B15" s="28">
        <v>2016</v>
      </c>
      <c r="C15" s="16">
        <v>642488</v>
      </c>
      <c r="D15">
        <v>331</v>
      </c>
      <c r="E15" s="16">
        <v>99580</v>
      </c>
      <c r="F15" s="16">
        <v>13009</v>
      </c>
      <c r="G15" s="16">
        <v>154035</v>
      </c>
      <c r="H15" s="16">
        <v>273786</v>
      </c>
      <c r="I15" s="16">
        <v>4955</v>
      </c>
      <c r="J15" s="16">
        <v>1587</v>
      </c>
      <c r="K15" s="16">
        <v>13416</v>
      </c>
      <c r="L15" s="23">
        <v>20314</v>
      </c>
      <c r="M15" s="16">
        <v>52607</v>
      </c>
      <c r="N15">
        <v>701</v>
      </c>
      <c r="O15" s="16">
        <v>7511</v>
      </c>
      <c r="P15" s="38">
        <v>653</v>
      </c>
      <c r="Q15">
        <v>4</v>
      </c>
      <c r="T15" t="str">
        <v>Nova Scotia</v>
      </c>
      <c r="U15" s="18">
        <v>-2.3254040866117719E-2</v>
      </c>
      <c r="V15" s="18">
        <v>2.2335852319231853E-2</v>
      </c>
      <c r="W15" s="18">
        <v>8.2050353300462397E-3</v>
      </c>
    </row>
    <row r="16" spans="1:23" x14ac:dyDescent="0.45">
      <c r="B16" s="28">
        <v>2017</v>
      </c>
      <c r="C16" s="16">
        <v>652150</v>
      </c>
      <c r="D16">
        <v>351</v>
      </c>
      <c r="E16" s="16">
        <v>100112</v>
      </c>
      <c r="F16" s="16">
        <v>13422</v>
      </c>
      <c r="G16" s="16">
        <v>158553</v>
      </c>
      <c r="H16" s="16">
        <v>278875</v>
      </c>
      <c r="I16" s="16">
        <v>4946</v>
      </c>
      <c r="J16" s="16">
        <v>1585</v>
      </c>
      <c r="K16" s="16">
        <v>13085</v>
      </c>
      <c r="L16" s="23">
        <v>20314</v>
      </c>
      <c r="M16" s="16">
        <v>52263</v>
      </c>
      <c r="N16">
        <v>708</v>
      </c>
      <c r="O16" s="16">
        <v>7293</v>
      </c>
      <c r="P16" s="38">
        <v>636</v>
      </c>
      <c r="Q16">
        <v>4</v>
      </c>
      <c r="T16" t="str">
        <v>Manitoba</v>
      </c>
      <c r="U16" s="18">
        <v>-3.4583352938408696E-2</v>
      </c>
      <c r="V16" s="18">
        <v>9.3919038597745086E-3</v>
      </c>
      <c r="W16" s="18">
        <v>4.2427853877535782E-4</v>
      </c>
    </row>
    <row r="17" spans="1:23" ht="14.65" thickBot="1" x14ac:dyDescent="0.5">
      <c r="B17" s="30">
        <v>2018</v>
      </c>
      <c r="C17" s="32">
        <v>655157</v>
      </c>
      <c r="D17" s="39">
        <v>371</v>
      </c>
      <c r="E17" s="32">
        <v>101908</v>
      </c>
      <c r="F17" s="32">
        <v>13566</v>
      </c>
      <c r="G17" s="32">
        <v>157619</v>
      </c>
      <c r="H17" s="32">
        <v>277430</v>
      </c>
      <c r="I17" s="32">
        <v>4948</v>
      </c>
      <c r="J17" s="32">
        <v>1637</v>
      </c>
      <c r="K17" s="32">
        <v>13116</v>
      </c>
      <c r="L17" s="31">
        <v>21253</v>
      </c>
      <c r="M17" s="32">
        <v>54439</v>
      </c>
      <c r="N17" s="39">
        <v>693</v>
      </c>
      <c r="O17" s="32">
        <v>7525</v>
      </c>
      <c r="P17" s="40">
        <v>647</v>
      </c>
      <c r="Q17">
        <v>5</v>
      </c>
      <c r="T17" t="str">
        <v>Alberta</v>
      </c>
      <c r="U17" s="18">
        <v>-5.7091423428057092E-2</v>
      </c>
      <c r="V17" s="18">
        <v>1.4550635276603829E-2</v>
      </c>
      <c r="W17" s="18">
        <v>2.8278571779116746E-4</v>
      </c>
    </row>
    <row r="18" spans="1:23" x14ac:dyDescent="0.45">
      <c r="A18" s="10" t="s">
        <v>122</v>
      </c>
      <c r="C18" s="41">
        <f t="shared" ref="C18:P18" si="0">(C17-C13)/C17</f>
        <v>1.8552804900199494E-2</v>
      </c>
      <c r="D18" s="42">
        <f t="shared" si="0"/>
        <v>0.1078167115902965</v>
      </c>
      <c r="E18" s="42">
        <f t="shared" si="0"/>
        <v>8.3644071122973659E-2</v>
      </c>
      <c r="F18" s="42">
        <f t="shared" si="0"/>
        <v>6.1845790947958133E-2</v>
      </c>
      <c r="G18" s="42">
        <f t="shared" si="0"/>
        <v>3.9043516327346324E-2</v>
      </c>
      <c r="H18" s="42">
        <f t="shared" si="0"/>
        <v>7.6271491907868652E-3</v>
      </c>
      <c r="I18" s="42">
        <f t="shared" si="0"/>
        <v>2.0210185933710592E-3</v>
      </c>
      <c r="J18" s="42">
        <f t="shared" si="0"/>
        <v>-1.8937080024434942E-2</v>
      </c>
      <c r="K18" s="42">
        <f t="shared" si="0"/>
        <v>-2.3254040866117719E-2</v>
      </c>
      <c r="L18" s="41">
        <f t="shared" si="0"/>
        <v>-3.4583352938408696E-2</v>
      </c>
      <c r="M18" s="42">
        <f t="shared" si="0"/>
        <v>-5.7091423428057092E-2</v>
      </c>
      <c r="N18" s="42">
        <f t="shared" si="0"/>
        <v>-7.0707070707070704E-2</v>
      </c>
      <c r="O18" s="42">
        <f t="shared" si="0"/>
        <v>-0.15667774086378738</v>
      </c>
      <c r="P18" s="42">
        <f t="shared" si="0"/>
        <v>-0.19319938176197837</v>
      </c>
      <c r="T18" t="str">
        <v>Yukon</v>
      </c>
      <c r="U18" s="18">
        <v>-7.0707070707070704E-2</v>
      </c>
      <c r="V18" s="18">
        <v>-1.1138323629675151E-2</v>
      </c>
      <c r="W18" s="18">
        <v>-1.4040810429644668E-2</v>
      </c>
    </row>
    <row r="19" spans="1:23" x14ac:dyDescent="0.45">
      <c r="A19" t="s">
        <v>112</v>
      </c>
      <c r="C19" s="35">
        <f>(C17/C9)^(1/8)-1</f>
        <v>6.1063302788029183E-3</v>
      </c>
      <c r="D19" s="35">
        <f t="shared" ref="D19:P19" si="1">(D17/D9)^(1/8)-1</f>
        <v>-7.8048455670522987E-3</v>
      </c>
      <c r="E19" s="35">
        <f t="shared" si="1"/>
        <v>1.5078376958106876E-2</v>
      </c>
      <c r="F19" s="35">
        <f t="shared" si="1"/>
        <v>1.9488559081185963E-2</v>
      </c>
      <c r="G19" s="35">
        <f t="shared" si="1"/>
        <v>3.8667273044634687E-3</v>
      </c>
      <c r="H19" s="35">
        <f t="shared" si="1"/>
        <v>6.4616200703644378E-3</v>
      </c>
      <c r="I19" s="35">
        <f t="shared" si="1"/>
        <v>-4.2622637256271023E-3</v>
      </c>
      <c r="J19" s="35">
        <f t="shared" si="1"/>
        <v>-7.8832661686382144E-3</v>
      </c>
      <c r="K19" s="35">
        <f t="shared" si="1"/>
        <v>8.2050353300462397E-3</v>
      </c>
      <c r="L19" s="35">
        <f t="shared" si="1"/>
        <v>4.2427853877535782E-4</v>
      </c>
      <c r="M19" s="35">
        <f t="shared" si="1"/>
        <v>2.8278571779116746E-4</v>
      </c>
      <c r="N19" s="35">
        <f t="shared" si="1"/>
        <v>-1.4040810429644668E-2</v>
      </c>
      <c r="O19" s="35">
        <f t="shared" si="1"/>
        <v>-2.4583180587391951E-2</v>
      </c>
      <c r="P19" s="35">
        <f t="shared" si="1"/>
        <v>-1.5349384169758284E-3</v>
      </c>
      <c r="T19" t="str">
        <v>New Brunswick</v>
      </c>
      <c r="U19" s="18">
        <v>-0.15667774086378738</v>
      </c>
      <c r="V19" s="18">
        <v>-1.3303529923230584E-2</v>
      </c>
      <c r="W19" s="18">
        <v>-2.4583180587391951E-2</v>
      </c>
    </row>
    <row r="20" spans="1:23" x14ac:dyDescent="0.45">
      <c r="A20" t="s">
        <v>113</v>
      </c>
      <c r="C20" s="35">
        <f>(C13/C9)^(1/4)-1</f>
        <v>7.5219061299802714E-3</v>
      </c>
      <c r="D20" s="35">
        <f t="shared" ref="D20:P20" si="2">(D13/D9)^(1/4)-1</f>
        <v>-4.3229614028027274E-2</v>
      </c>
      <c r="E20" s="35">
        <f t="shared" si="2"/>
        <v>8.1268964855971682E-3</v>
      </c>
      <c r="F20" s="35">
        <f t="shared" si="2"/>
        <v>2.2900216755906255E-2</v>
      </c>
      <c r="G20" s="35">
        <f t="shared" si="2"/>
        <v>-2.2354944361580031E-3</v>
      </c>
      <c r="H20" s="35">
        <f t="shared" si="2"/>
        <v>1.102793472009389E-2</v>
      </c>
      <c r="I20" s="35">
        <f t="shared" si="2"/>
        <v>-9.0076974436439361E-3</v>
      </c>
      <c r="J20" s="35">
        <f t="shared" si="2"/>
        <v>-1.1077196376886089E-2</v>
      </c>
      <c r="K20" s="35">
        <f t="shared" si="2"/>
        <v>2.2335852319231853E-2</v>
      </c>
      <c r="L20" s="35">
        <f t="shared" si="2"/>
        <v>9.3919038597745086E-3</v>
      </c>
      <c r="M20" s="35">
        <f t="shared" si="2"/>
        <v>1.4550635276603829E-2</v>
      </c>
      <c r="N20" s="35">
        <f t="shared" si="2"/>
        <v>-1.1138323629675151E-2</v>
      </c>
      <c r="O20" s="35">
        <f t="shared" si="2"/>
        <v>-1.3303529923230584E-2</v>
      </c>
      <c r="P20" s="35">
        <f t="shared" si="2"/>
        <v>4.1943093001380882E-2</v>
      </c>
      <c r="T20" t="str">
        <v>Northwest Territories</v>
      </c>
      <c r="U20" s="18">
        <v>-0.19319938176197837</v>
      </c>
      <c r="V20" s="18">
        <v>4.1943093001380882E-2</v>
      </c>
      <c r="W20" s="18">
        <v>-1.5349384169758284E-3</v>
      </c>
    </row>
    <row r="21" spans="1:23" x14ac:dyDescent="0.45">
      <c r="A21" t="s">
        <v>123</v>
      </c>
    </row>
    <row r="23" spans="1:23" x14ac:dyDescent="0.45">
      <c r="A23" t="s">
        <v>114</v>
      </c>
    </row>
    <row r="24" spans="1:23" x14ac:dyDescent="0.45">
      <c r="A24">
        <v>1</v>
      </c>
      <c r="B24" t="s">
        <v>115</v>
      </c>
    </row>
    <row r="26" spans="1:23" x14ac:dyDescent="0.45">
      <c r="A26" t="s">
        <v>124</v>
      </c>
    </row>
    <row r="27" spans="1:23" x14ac:dyDescent="0.45">
      <c r="A27" t="s">
        <v>117</v>
      </c>
    </row>
    <row r="28" spans="1:23" x14ac:dyDescent="0.45">
      <c r="A28" t="s">
        <v>118</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2FB09-6E52-4A78-B2F8-2967FA62857A}">
  <dimension ref="B1:P36"/>
  <sheetViews>
    <sheetView zoomScale="85" zoomScaleNormal="85" workbookViewId="0">
      <pane xSplit="2" ySplit="9" topLeftCell="C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3.796875" customWidth="1"/>
    <col min="4" max="13" width="11.19921875" bestFit="1" customWidth="1"/>
    <col min="14" max="14" width="7.46484375" bestFit="1" customWidth="1"/>
    <col min="15" max="15" width="11.796875" customWidth="1"/>
    <col min="16"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1" spans="2:13" x14ac:dyDescent="0.45">
      <c r="B1" t="s">
        <v>43</v>
      </c>
      <c r="C1" t="s" vm="9">
        <v>125</v>
      </c>
    </row>
    <row r="2" spans="2:13" x14ac:dyDescent="0.45">
      <c r="B2" t="s">
        <v>45</v>
      </c>
      <c r="C2" t="s" vm="2">
        <v>46</v>
      </c>
    </row>
    <row r="3" spans="2:13" x14ac:dyDescent="0.45">
      <c r="B3" t="s">
        <v>47</v>
      </c>
      <c r="C3" t="s" vm="3">
        <v>48</v>
      </c>
    </row>
    <row r="4" spans="2:13" x14ac:dyDescent="0.45">
      <c r="B4" t="s">
        <v>126</v>
      </c>
      <c r="C4" t="s" vm="10">
        <v>50</v>
      </c>
    </row>
    <row r="6" spans="2:13" x14ac:dyDescent="0.45">
      <c r="B6" t="s">
        <v>51</v>
      </c>
      <c r="C6" t="s">
        <v>52</v>
      </c>
    </row>
    <row r="7" spans="2:13" x14ac:dyDescent="0.45">
      <c r="B7" t="s">
        <v>53</v>
      </c>
      <c r="C7" t="s">
        <v>54</v>
      </c>
      <c r="D7" t="s">
        <v>55</v>
      </c>
      <c r="E7" t="s">
        <v>56</v>
      </c>
      <c r="F7" t="s">
        <v>57</v>
      </c>
      <c r="G7" t="s">
        <v>58</v>
      </c>
      <c r="H7" t="s">
        <v>59</v>
      </c>
      <c r="I7" t="s">
        <v>60</v>
      </c>
      <c r="J7" t="s">
        <v>61</v>
      </c>
      <c r="K7" t="s">
        <v>62</v>
      </c>
      <c r="L7" t="s">
        <v>63</v>
      </c>
      <c r="M7" t="s">
        <v>64</v>
      </c>
    </row>
    <row r="8" spans="2:13" x14ac:dyDescent="0.45">
      <c r="B8" s="15" t="s">
        <v>65</v>
      </c>
      <c r="C8" s="16">
        <v>30728600</v>
      </c>
      <c r="D8" s="16">
        <v>31521400</v>
      </c>
      <c r="E8" s="16">
        <v>32435800</v>
      </c>
      <c r="F8" s="16">
        <v>33295200</v>
      </c>
      <c r="G8" s="16">
        <v>33947000</v>
      </c>
      <c r="H8" s="16">
        <v>34739300</v>
      </c>
      <c r="I8" s="16">
        <v>34479300</v>
      </c>
      <c r="J8" s="16">
        <v>34612300</v>
      </c>
      <c r="K8" s="16">
        <v>35036800</v>
      </c>
      <c r="L8" s="16">
        <v>35391600</v>
      </c>
      <c r="M8" s="16">
        <v>19824700</v>
      </c>
    </row>
    <row r="9" spans="2:13" x14ac:dyDescent="0.45">
      <c r="B9" s="15" t="s">
        <v>66</v>
      </c>
      <c r="C9" s="16">
        <v>34591700</v>
      </c>
      <c r="D9" s="16">
        <v>34445700</v>
      </c>
      <c r="E9" s="16">
        <v>34714300</v>
      </c>
      <c r="F9" s="16">
        <v>34683700</v>
      </c>
      <c r="G9" s="16">
        <v>34967500</v>
      </c>
      <c r="H9" s="16">
        <v>35438400</v>
      </c>
      <c r="I9" s="16">
        <v>36496200</v>
      </c>
      <c r="J9" s="16">
        <v>37504300</v>
      </c>
      <c r="K9" s="16">
        <v>37650000</v>
      </c>
      <c r="L9" s="16">
        <v>38745400</v>
      </c>
      <c r="M9" s="16">
        <v>21768500</v>
      </c>
    </row>
    <row r="10" spans="2:13" x14ac:dyDescent="0.45">
      <c r="B10" s="15" t="s">
        <v>79</v>
      </c>
      <c r="C10" s="16">
        <v>273391800</v>
      </c>
      <c r="D10" s="16">
        <v>275227100</v>
      </c>
      <c r="E10" s="16">
        <v>277850900</v>
      </c>
      <c r="F10" s="16">
        <v>281476900</v>
      </c>
      <c r="G10" s="16">
        <v>282527600</v>
      </c>
      <c r="H10" s="16">
        <v>284353700</v>
      </c>
      <c r="I10" s="16">
        <v>285737200</v>
      </c>
      <c r="J10" s="16">
        <v>289657800</v>
      </c>
      <c r="K10" s="16">
        <v>292616300</v>
      </c>
      <c r="L10" s="16">
        <v>299082400</v>
      </c>
      <c r="M10" s="16">
        <v>169953300</v>
      </c>
    </row>
    <row r="11" spans="2:13" x14ac:dyDescent="0.45">
      <c r="B11" s="15" t="s">
        <v>67</v>
      </c>
      <c r="C11" s="16">
        <v>9472500</v>
      </c>
      <c r="D11" s="16">
        <v>9488600</v>
      </c>
      <c r="E11" s="16">
        <v>9619100</v>
      </c>
      <c r="F11" s="16">
        <v>9732000</v>
      </c>
      <c r="G11" s="16">
        <v>9757100</v>
      </c>
      <c r="H11" s="16">
        <v>9878600</v>
      </c>
      <c r="I11" s="16">
        <v>9788600</v>
      </c>
      <c r="J11" s="16">
        <v>9887800</v>
      </c>
      <c r="K11" s="16">
        <v>9980100</v>
      </c>
      <c r="L11" s="16">
        <v>10116900</v>
      </c>
      <c r="M11" s="16">
        <v>5807000</v>
      </c>
    </row>
    <row r="12" spans="2:13" x14ac:dyDescent="0.45">
      <c r="B12" s="15" t="s">
        <v>68</v>
      </c>
      <c r="C12" s="16">
        <v>5629300</v>
      </c>
      <c r="D12" s="16">
        <v>5606800</v>
      </c>
      <c r="E12" s="16">
        <v>5599000</v>
      </c>
      <c r="F12" s="16">
        <v>5604900</v>
      </c>
      <c r="G12" s="16">
        <v>5535200</v>
      </c>
      <c r="H12" s="16">
        <v>5565600</v>
      </c>
      <c r="I12" s="16">
        <v>5564400</v>
      </c>
      <c r="J12" s="16">
        <v>5494600</v>
      </c>
      <c r="K12" s="16">
        <v>5534300</v>
      </c>
      <c r="L12" s="16">
        <v>5527700</v>
      </c>
      <c r="M12" s="16">
        <v>3194600</v>
      </c>
    </row>
    <row r="13" spans="2:13" x14ac:dyDescent="0.45">
      <c r="B13" s="15" t="s">
        <v>69</v>
      </c>
      <c r="C13" s="16">
        <v>3575200</v>
      </c>
      <c r="D13" s="16">
        <v>3599300</v>
      </c>
      <c r="E13" s="16">
        <v>3741500</v>
      </c>
      <c r="F13" s="16">
        <v>3729000</v>
      </c>
      <c r="G13" s="16">
        <v>3673200</v>
      </c>
      <c r="H13" s="16">
        <v>3727400</v>
      </c>
      <c r="I13" s="16">
        <v>3672400</v>
      </c>
      <c r="J13" s="16">
        <v>3613200</v>
      </c>
      <c r="K13" s="16">
        <v>3544200</v>
      </c>
      <c r="L13" s="16">
        <v>3479200</v>
      </c>
      <c r="M13" s="16">
        <v>1922900</v>
      </c>
    </row>
    <row r="14" spans="2:13" x14ac:dyDescent="0.45">
      <c r="B14" s="15" t="s">
        <v>70</v>
      </c>
      <c r="C14" s="16">
        <v>645800</v>
      </c>
      <c r="D14" s="16">
        <v>704200</v>
      </c>
      <c r="E14" s="16">
        <v>723600</v>
      </c>
      <c r="F14" s="16">
        <v>732100</v>
      </c>
      <c r="G14" s="16">
        <v>697400</v>
      </c>
      <c r="H14" s="16">
        <v>687400</v>
      </c>
      <c r="I14" s="16">
        <v>723900</v>
      </c>
      <c r="J14" s="16">
        <v>711200</v>
      </c>
      <c r="K14" s="16">
        <v>716500</v>
      </c>
      <c r="L14" s="16">
        <v>738400</v>
      </c>
      <c r="M14" s="16">
        <v>417300</v>
      </c>
    </row>
    <row r="15" spans="2:13" x14ac:dyDescent="0.45">
      <c r="B15" s="15" t="s">
        <v>71</v>
      </c>
      <c r="C15" s="16">
        <v>7145800</v>
      </c>
      <c r="D15" s="16">
        <v>7119600</v>
      </c>
      <c r="E15" s="16">
        <v>7163700</v>
      </c>
      <c r="F15" s="16">
        <v>7067600</v>
      </c>
      <c r="G15" s="16">
        <v>6945100</v>
      </c>
      <c r="H15" s="16">
        <v>6907300</v>
      </c>
      <c r="I15" s="16">
        <v>6849400</v>
      </c>
      <c r="J15" s="16">
        <v>6971100</v>
      </c>
      <c r="K15" s="16">
        <v>7027500</v>
      </c>
      <c r="L15" s="16">
        <v>7201300</v>
      </c>
      <c r="M15" s="16">
        <v>4069100</v>
      </c>
    </row>
    <row r="16" spans="2:13" x14ac:dyDescent="0.45">
      <c r="B16" s="15" t="s">
        <v>72</v>
      </c>
      <c r="C16" s="16">
        <v>105917300</v>
      </c>
      <c r="D16" s="16">
        <v>107032600</v>
      </c>
      <c r="E16" s="16">
        <v>107537400</v>
      </c>
      <c r="F16" s="16">
        <v>109214100</v>
      </c>
      <c r="G16" s="16">
        <v>109388400</v>
      </c>
      <c r="H16" s="16">
        <v>109136900</v>
      </c>
      <c r="I16" s="16">
        <v>109921000</v>
      </c>
      <c r="J16" s="16">
        <v>112023800</v>
      </c>
      <c r="K16" s="16">
        <v>113806500</v>
      </c>
      <c r="L16" s="16">
        <v>117136900</v>
      </c>
      <c r="M16" s="16">
        <v>66491200</v>
      </c>
    </row>
    <row r="17" spans="2:16" x14ac:dyDescent="0.45">
      <c r="B17" s="15" t="s">
        <v>73</v>
      </c>
      <c r="C17" s="16">
        <v>1066000</v>
      </c>
      <c r="D17" s="16">
        <v>1106700</v>
      </c>
      <c r="E17" s="16">
        <v>1114400</v>
      </c>
      <c r="F17" s="16">
        <v>1141400</v>
      </c>
      <c r="G17" s="16">
        <v>1145600</v>
      </c>
      <c r="H17" s="16">
        <v>1130200</v>
      </c>
      <c r="I17" s="16">
        <v>1098700</v>
      </c>
      <c r="J17" s="16">
        <v>1126800</v>
      </c>
      <c r="K17" s="16">
        <v>1162600</v>
      </c>
      <c r="L17" s="16">
        <v>1182400</v>
      </c>
      <c r="M17" s="16">
        <v>671600</v>
      </c>
    </row>
    <row r="18" spans="2:16" x14ac:dyDescent="0.45">
      <c r="B18" s="15" t="s">
        <v>74</v>
      </c>
      <c r="C18" s="16">
        <v>64403300</v>
      </c>
      <c r="D18" s="16">
        <v>64446300</v>
      </c>
      <c r="E18" s="16">
        <v>64898500</v>
      </c>
      <c r="F18" s="16">
        <v>65800900</v>
      </c>
      <c r="G18" s="16">
        <v>65960200</v>
      </c>
      <c r="H18" s="16">
        <v>66608400</v>
      </c>
      <c r="I18" s="16">
        <v>66683100</v>
      </c>
      <c r="J18" s="16">
        <v>67206300</v>
      </c>
      <c r="K18" s="16">
        <v>67732700</v>
      </c>
      <c r="L18" s="16">
        <v>69137300</v>
      </c>
      <c r="M18" s="16">
        <v>39783000</v>
      </c>
    </row>
    <row r="19" spans="2:16" x14ac:dyDescent="0.45">
      <c r="B19" s="15" t="s">
        <v>75</v>
      </c>
      <c r="C19" s="16">
        <v>7866800</v>
      </c>
      <c r="D19" s="16">
        <v>7894600</v>
      </c>
      <c r="E19" s="16">
        <v>8085700</v>
      </c>
      <c r="F19" s="16">
        <v>8287200</v>
      </c>
      <c r="G19" s="16">
        <v>8355500</v>
      </c>
      <c r="H19" s="16">
        <v>8447100</v>
      </c>
      <c r="I19" s="16">
        <v>8463600</v>
      </c>
      <c r="J19" s="16">
        <v>8469200</v>
      </c>
      <c r="K19" s="16">
        <v>8478900</v>
      </c>
      <c r="L19" s="16">
        <v>8504000</v>
      </c>
      <c r="M19" s="16">
        <v>4891100</v>
      </c>
    </row>
    <row r="20" spans="2:16" x14ac:dyDescent="0.45">
      <c r="B20" s="15" t="s">
        <v>76</v>
      </c>
    </row>
    <row r="21" spans="2:16" x14ac:dyDescent="0.45">
      <c r="O21" t="s">
        <v>77</v>
      </c>
      <c r="P21" t="s">
        <v>78</v>
      </c>
    </row>
    <row r="22" spans="2:16" x14ac:dyDescent="0.45">
      <c r="B22" t="str">
        <f t="shared" ref="B22:B33" si="0">B8</f>
        <v>Alberta</v>
      </c>
      <c r="C22" s="17">
        <f t="shared" ref="C22:L22" si="1">C8/12</f>
        <v>2560716.6666666665</v>
      </c>
      <c r="D22" s="17">
        <f t="shared" si="1"/>
        <v>2626783.3333333335</v>
      </c>
      <c r="E22" s="17">
        <f t="shared" si="1"/>
        <v>2702983.3333333335</v>
      </c>
      <c r="F22" s="17">
        <f t="shared" si="1"/>
        <v>2774600</v>
      </c>
      <c r="G22" s="17">
        <f t="shared" si="1"/>
        <v>2828916.6666666665</v>
      </c>
      <c r="H22" s="17">
        <f t="shared" si="1"/>
        <v>2894941.6666666665</v>
      </c>
      <c r="I22" s="17">
        <f t="shared" si="1"/>
        <v>2873275</v>
      </c>
      <c r="J22" s="17">
        <f t="shared" si="1"/>
        <v>2884358.3333333335</v>
      </c>
      <c r="K22" s="17">
        <f t="shared" si="1"/>
        <v>2919733.3333333335</v>
      </c>
      <c r="L22" s="17">
        <f t="shared" si="1"/>
        <v>2949300</v>
      </c>
      <c r="M22" s="17">
        <f t="shared" ref="M22:M33" si="2">M8/7</f>
        <v>2832100</v>
      </c>
      <c r="O22" s="18">
        <f>(G22/C22)^(1/4)-1</f>
        <v>2.5214303128394233E-2</v>
      </c>
      <c r="P22" s="18">
        <f>(K22/G22)^(1/4)-1</f>
        <v>7.9308974779741526E-3</v>
      </c>
    </row>
    <row r="23" spans="2:16" x14ac:dyDescent="0.45">
      <c r="B23" t="str">
        <f t="shared" si="0"/>
        <v>British Columbia</v>
      </c>
      <c r="C23" s="17">
        <f t="shared" ref="C23:L23" si="3">C9/12</f>
        <v>2882641.6666666665</v>
      </c>
      <c r="D23" s="17">
        <f t="shared" si="3"/>
        <v>2870475</v>
      </c>
      <c r="E23" s="17">
        <f t="shared" si="3"/>
        <v>2892858.3333333335</v>
      </c>
      <c r="F23" s="17">
        <f t="shared" si="3"/>
        <v>2890308.3333333335</v>
      </c>
      <c r="G23" s="17">
        <f t="shared" si="3"/>
        <v>2913958.3333333335</v>
      </c>
      <c r="H23" s="17">
        <f t="shared" si="3"/>
        <v>2953200</v>
      </c>
      <c r="I23" s="17">
        <f t="shared" si="3"/>
        <v>3041350</v>
      </c>
      <c r="J23" s="17">
        <f t="shared" si="3"/>
        <v>3125358.3333333335</v>
      </c>
      <c r="K23" s="17">
        <f t="shared" si="3"/>
        <v>3137500</v>
      </c>
      <c r="L23" s="17">
        <f t="shared" si="3"/>
        <v>3228783.3333333335</v>
      </c>
      <c r="M23" s="17">
        <f t="shared" si="2"/>
        <v>3109785.7142857141</v>
      </c>
      <c r="O23" s="18">
        <f t="shared" ref="O23:O33" si="4">(G23/C23)^(1/4)-1</f>
        <v>2.7049743034093243E-3</v>
      </c>
      <c r="P23" s="18">
        <f t="shared" ref="P23:P33" si="5">(K23/G23)^(1/4)-1</f>
        <v>1.8650257359787314E-2</v>
      </c>
    </row>
    <row r="24" spans="2:16" x14ac:dyDescent="0.45">
      <c r="B24" s="43" t="str">
        <f t="shared" si="0"/>
        <v>Canada</v>
      </c>
      <c r="C24" s="17">
        <f t="shared" ref="C24:L24" si="6">C10/12</f>
        <v>22782650</v>
      </c>
      <c r="D24" s="17">
        <f t="shared" si="6"/>
        <v>22935591.666666668</v>
      </c>
      <c r="E24" s="17">
        <f t="shared" si="6"/>
        <v>23154241.666666668</v>
      </c>
      <c r="F24" s="17">
        <f t="shared" si="6"/>
        <v>23456408.333333332</v>
      </c>
      <c r="G24" s="17">
        <f t="shared" si="6"/>
        <v>23543966.666666668</v>
      </c>
      <c r="H24" s="17">
        <f t="shared" si="6"/>
        <v>23696141.666666668</v>
      </c>
      <c r="I24" s="17">
        <f t="shared" si="6"/>
        <v>23811433.333333332</v>
      </c>
      <c r="J24" s="17">
        <f t="shared" si="6"/>
        <v>24138150</v>
      </c>
      <c r="K24" s="17">
        <f t="shared" si="6"/>
        <v>24384691.666666668</v>
      </c>
      <c r="L24" s="17">
        <f t="shared" si="6"/>
        <v>24923533.333333332</v>
      </c>
      <c r="M24" s="17">
        <f t="shared" si="2"/>
        <v>24279042.857142858</v>
      </c>
      <c r="O24" s="18">
        <f t="shared" si="4"/>
        <v>8.251435418462405E-3</v>
      </c>
      <c r="P24" s="18">
        <f t="shared" si="5"/>
        <v>8.8100696097153097E-3</v>
      </c>
    </row>
    <row r="25" spans="2:16" x14ac:dyDescent="0.45">
      <c r="B25" t="str">
        <f t="shared" si="0"/>
        <v>Manitoba</v>
      </c>
      <c r="C25" s="17">
        <f t="shared" ref="C25:L25" si="7">C11/12</f>
        <v>789375</v>
      </c>
      <c r="D25" s="17">
        <f t="shared" si="7"/>
        <v>790716.66666666663</v>
      </c>
      <c r="E25" s="17">
        <f t="shared" si="7"/>
        <v>801591.66666666663</v>
      </c>
      <c r="F25" s="17">
        <f t="shared" si="7"/>
        <v>811000</v>
      </c>
      <c r="G25" s="17">
        <f t="shared" si="7"/>
        <v>813091.66666666663</v>
      </c>
      <c r="H25" s="17">
        <f t="shared" si="7"/>
        <v>823216.66666666663</v>
      </c>
      <c r="I25" s="17">
        <f t="shared" si="7"/>
        <v>815716.66666666663</v>
      </c>
      <c r="J25" s="17">
        <f t="shared" si="7"/>
        <v>823983.33333333337</v>
      </c>
      <c r="K25" s="17">
        <f t="shared" si="7"/>
        <v>831675</v>
      </c>
      <c r="L25" s="17">
        <f t="shared" si="7"/>
        <v>843075</v>
      </c>
      <c r="M25" s="17">
        <f t="shared" si="2"/>
        <v>829571.42857142852</v>
      </c>
      <c r="O25" s="18">
        <f t="shared" si="4"/>
        <v>7.4280423507464555E-3</v>
      </c>
      <c r="P25" s="18">
        <f t="shared" si="5"/>
        <v>5.6654596543759261E-3</v>
      </c>
    </row>
    <row r="26" spans="2:16" x14ac:dyDescent="0.45">
      <c r="B26" t="str">
        <f t="shared" si="0"/>
        <v>New Brunswick</v>
      </c>
      <c r="C26" s="17">
        <f t="shared" ref="C26:L26" si="8">C12/12</f>
        <v>469108.33333333331</v>
      </c>
      <c r="D26" s="17">
        <f t="shared" si="8"/>
        <v>467233.33333333331</v>
      </c>
      <c r="E26" s="17">
        <f t="shared" si="8"/>
        <v>466583.33333333331</v>
      </c>
      <c r="F26" s="17">
        <f t="shared" si="8"/>
        <v>467075</v>
      </c>
      <c r="G26" s="17">
        <f t="shared" si="8"/>
        <v>461266.66666666669</v>
      </c>
      <c r="H26" s="17">
        <f t="shared" si="8"/>
        <v>463800</v>
      </c>
      <c r="I26" s="17">
        <f t="shared" si="8"/>
        <v>463700</v>
      </c>
      <c r="J26" s="17">
        <f t="shared" si="8"/>
        <v>457883.33333333331</v>
      </c>
      <c r="K26" s="17">
        <f t="shared" si="8"/>
        <v>461191.66666666669</v>
      </c>
      <c r="L26" s="17">
        <f t="shared" si="8"/>
        <v>460641.66666666669</v>
      </c>
      <c r="M26" s="17">
        <f t="shared" si="2"/>
        <v>456371.42857142858</v>
      </c>
      <c r="O26" s="18">
        <f t="shared" si="4"/>
        <v>-4.2054824109540867E-3</v>
      </c>
      <c r="P26" s="18">
        <f t="shared" si="5"/>
        <v>-4.0651416447046174E-5</v>
      </c>
    </row>
    <row r="27" spans="2:16" x14ac:dyDescent="0.45">
      <c r="B27" t="str">
        <f t="shared" si="0"/>
        <v>Newfoundland and Labrador</v>
      </c>
      <c r="C27" s="17">
        <f t="shared" ref="C27:L27" si="9">C13/12</f>
        <v>297933.33333333331</v>
      </c>
      <c r="D27" s="17">
        <f t="shared" si="9"/>
        <v>299941.66666666669</v>
      </c>
      <c r="E27" s="17">
        <f t="shared" si="9"/>
        <v>311791.66666666669</v>
      </c>
      <c r="F27" s="17">
        <f t="shared" si="9"/>
        <v>310750</v>
      </c>
      <c r="G27" s="17">
        <f t="shared" si="9"/>
        <v>306100</v>
      </c>
      <c r="H27" s="17">
        <f t="shared" si="9"/>
        <v>310616.66666666669</v>
      </c>
      <c r="I27" s="17">
        <f t="shared" si="9"/>
        <v>306033.33333333331</v>
      </c>
      <c r="J27" s="17">
        <f t="shared" si="9"/>
        <v>301100</v>
      </c>
      <c r="K27" s="17">
        <f t="shared" si="9"/>
        <v>295350</v>
      </c>
      <c r="L27" s="17">
        <f t="shared" si="9"/>
        <v>289933.33333333331</v>
      </c>
      <c r="M27" s="17">
        <f t="shared" si="2"/>
        <v>274700</v>
      </c>
      <c r="O27" s="18">
        <f t="shared" si="4"/>
        <v>6.7834284610965856E-3</v>
      </c>
      <c r="P27" s="18">
        <f t="shared" si="5"/>
        <v>-8.8978656440856785E-3</v>
      </c>
    </row>
    <row r="28" spans="2:16" x14ac:dyDescent="0.45">
      <c r="B28" t="str">
        <f t="shared" si="0"/>
        <v>North (NorthWest, Northern, Nunavut and Yukon)</v>
      </c>
      <c r="C28" s="17">
        <f t="shared" ref="C28:L28" si="10">C14/12</f>
        <v>53816.666666666664</v>
      </c>
      <c r="D28" s="17">
        <f t="shared" si="10"/>
        <v>58683.333333333336</v>
      </c>
      <c r="E28" s="17">
        <f t="shared" si="10"/>
        <v>60300</v>
      </c>
      <c r="F28" s="17">
        <f t="shared" si="10"/>
        <v>61008.333333333336</v>
      </c>
      <c r="G28" s="17">
        <f t="shared" si="10"/>
        <v>58116.666666666664</v>
      </c>
      <c r="H28" s="17">
        <f t="shared" si="10"/>
        <v>57283.333333333336</v>
      </c>
      <c r="I28" s="17">
        <f t="shared" si="10"/>
        <v>60325</v>
      </c>
      <c r="J28" s="17">
        <f t="shared" si="10"/>
        <v>59266.666666666664</v>
      </c>
      <c r="K28" s="17">
        <f t="shared" si="10"/>
        <v>59708.333333333336</v>
      </c>
      <c r="L28" s="17">
        <f t="shared" si="10"/>
        <v>61533.333333333336</v>
      </c>
      <c r="M28" s="17">
        <f t="shared" si="2"/>
        <v>59614.285714285717</v>
      </c>
      <c r="O28" s="18">
        <f t="shared" si="4"/>
        <v>1.9403160201515668E-2</v>
      </c>
      <c r="P28" s="18">
        <f t="shared" si="5"/>
        <v>6.7776432249215812E-3</v>
      </c>
    </row>
    <row r="29" spans="2:16" x14ac:dyDescent="0.45">
      <c r="B29" t="str">
        <f t="shared" si="0"/>
        <v>Nova Scotia</v>
      </c>
      <c r="C29" s="17">
        <f t="shared" ref="C29:L29" si="11">C15/12</f>
        <v>595483.33333333337</v>
      </c>
      <c r="D29" s="17">
        <f t="shared" si="11"/>
        <v>593300</v>
      </c>
      <c r="E29" s="17">
        <f t="shared" si="11"/>
        <v>596975</v>
      </c>
      <c r="F29" s="17">
        <f t="shared" si="11"/>
        <v>588966.66666666663</v>
      </c>
      <c r="G29" s="17">
        <f t="shared" si="11"/>
        <v>578758.33333333337</v>
      </c>
      <c r="H29" s="17">
        <f t="shared" si="11"/>
        <v>575608.33333333337</v>
      </c>
      <c r="I29" s="17">
        <f t="shared" si="11"/>
        <v>570783.33333333337</v>
      </c>
      <c r="J29" s="17">
        <f t="shared" si="11"/>
        <v>580925</v>
      </c>
      <c r="K29" s="17">
        <f t="shared" si="11"/>
        <v>585625</v>
      </c>
      <c r="L29" s="17">
        <f t="shared" si="11"/>
        <v>600108.33333333337</v>
      </c>
      <c r="M29" s="17">
        <f t="shared" si="2"/>
        <v>581300</v>
      </c>
      <c r="O29" s="18">
        <f t="shared" si="4"/>
        <v>-7.0967970987700912E-3</v>
      </c>
      <c r="P29" s="18">
        <f t="shared" si="5"/>
        <v>2.9530137924358435E-3</v>
      </c>
    </row>
    <row r="30" spans="2:16" x14ac:dyDescent="0.45">
      <c r="B30" t="str">
        <f t="shared" si="0"/>
        <v>Ontario</v>
      </c>
      <c r="C30" s="17">
        <f t="shared" ref="C30:L30" si="12">C16/12</f>
        <v>8826441.666666666</v>
      </c>
      <c r="D30" s="17">
        <f t="shared" si="12"/>
        <v>8919383.333333334</v>
      </c>
      <c r="E30" s="17">
        <f t="shared" si="12"/>
        <v>8961450</v>
      </c>
      <c r="F30" s="17">
        <f t="shared" si="12"/>
        <v>9101175</v>
      </c>
      <c r="G30" s="17">
        <f t="shared" si="12"/>
        <v>9115700</v>
      </c>
      <c r="H30" s="17">
        <f t="shared" si="12"/>
        <v>9094741.666666666</v>
      </c>
      <c r="I30" s="17">
        <f t="shared" si="12"/>
        <v>9160083.333333334</v>
      </c>
      <c r="J30" s="17">
        <f t="shared" si="12"/>
        <v>9335316.666666666</v>
      </c>
      <c r="K30" s="17">
        <f t="shared" si="12"/>
        <v>9483875</v>
      </c>
      <c r="L30" s="17">
        <f t="shared" si="12"/>
        <v>9761408.333333334</v>
      </c>
      <c r="M30" s="17">
        <f t="shared" si="2"/>
        <v>9498742.8571428563</v>
      </c>
      <c r="O30" s="18">
        <f t="shared" si="4"/>
        <v>8.0941445238411625E-3</v>
      </c>
      <c r="P30" s="18">
        <f t="shared" si="5"/>
        <v>9.9478507386077109E-3</v>
      </c>
    </row>
    <row r="31" spans="2:16" x14ac:dyDescent="0.45">
      <c r="B31" t="str">
        <f t="shared" si="0"/>
        <v>Prince Edward Island</v>
      </c>
      <c r="C31" s="17">
        <f t="shared" ref="C31:L31" si="13">C17/12</f>
        <v>88833.333333333328</v>
      </c>
      <c r="D31" s="17">
        <f t="shared" si="13"/>
        <v>92225</v>
      </c>
      <c r="E31" s="17">
        <f t="shared" si="13"/>
        <v>92866.666666666672</v>
      </c>
      <c r="F31" s="17">
        <f t="shared" si="13"/>
        <v>95116.666666666672</v>
      </c>
      <c r="G31" s="17">
        <f t="shared" si="13"/>
        <v>95466.666666666672</v>
      </c>
      <c r="H31" s="17">
        <f t="shared" si="13"/>
        <v>94183.333333333328</v>
      </c>
      <c r="I31" s="17">
        <f t="shared" si="13"/>
        <v>91558.333333333328</v>
      </c>
      <c r="J31" s="17">
        <f t="shared" si="13"/>
        <v>93900</v>
      </c>
      <c r="K31" s="17">
        <f t="shared" si="13"/>
        <v>96883.333333333328</v>
      </c>
      <c r="L31" s="17">
        <f t="shared" si="13"/>
        <v>98533.333333333328</v>
      </c>
      <c r="M31" s="17">
        <f t="shared" si="2"/>
        <v>95942.857142857145</v>
      </c>
      <c r="O31" s="18">
        <f t="shared" si="4"/>
        <v>1.8166843247910291E-2</v>
      </c>
      <c r="P31" s="18">
        <f t="shared" si="5"/>
        <v>3.6893788301288755E-3</v>
      </c>
    </row>
    <row r="32" spans="2:16" x14ac:dyDescent="0.45">
      <c r="B32" t="str">
        <f t="shared" si="0"/>
        <v>Quebec</v>
      </c>
      <c r="C32" s="17">
        <f t="shared" ref="C32:L32" si="14">C18/12</f>
        <v>5366941.666666667</v>
      </c>
      <c r="D32" s="17">
        <f t="shared" si="14"/>
        <v>5370525</v>
      </c>
      <c r="E32" s="17">
        <f t="shared" si="14"/>
        <v>5408208.333333333</v>
      </c>
      <c r="F32" s="17">
        <f t="shared" si="14"/>
        <v>5483408.333333333</v>
      </c>
      <c r="G32" s="17">
        <f t="shared" si="14"/>
        <v>5496683.333333333</v>
      </c>
      <c r="H32" s="17">
        <f t="shared" si="14"/>
        <v>5550700</v>
      </c>
      <c r="I32" s="17">
        <f t="shared" si="14"/>
        <v>5556925</v>
      </c>
      <c r="J32" s="17">
        <f t="shared" si="14"/>
        <v>5600525</v>
      </c>
      <c r="K32" s="17">
        <f t="shared" si="14"/>
        <v>5644391.666666667</v>
      </c>
      <c r="L32" s="17">
        <f t="shared" si="14"/>
        <v>5761441.666666667</v>
      </c>
      <c r="M32" s="17">
        <f t="shared" si="2"/>
        <v>5683285.7142857146</v>
      </c>
      <c r="O32" s="18">
        <f t="shared" si="4"/>
        <v>5.9895298790630935E-3</v>
      </c>
      <c r="P32" s="18">
        <f t="shared" si="5"/>
        <v>6.6514097162706509E-3</v>
      </c>
    </row>
    <row r="33" spans="2:16" x14ac:dyDescent="0.45">
      <c r="B33" t="str">
        <f t="shared" si="0"/>
        <v>Saskatchewan</v>
      </c>
      <c r="C33" s="17">
        <f t="shared" ref="C33:L33" si="15">C19/12</f>
        <v>655566.66666666663</v>
      </c>
      <c r="D33" s="17">
        <f t="shared" si="15"/>
        <v>657883.33333333337</v>
      </c>
      <c r="E33" s="17">
        <f t="shared" si="15"/>
        <v>673808.33333333337</v>
      </c>
      <c r="F33" s="17">
        <f t="shared" si="15"/>
        <v>690600</v>
      </c>
      <c r="G33" s="17">
        <f t="shared" si="15"/>
        <v>696291.66666666663</v>
      </c>
      <c r="H33" s="17">
        <f t="shared" si="15"/>
        <v>703925</v>
      </c>
      <c r="I33" s="17">
        <f t="shared" si="15"/>
        <v>705300</v>
      </c>
      <c r="J33" s="17">
        <f t="shared" si="15"/>
        <v>705766.66666666663</v>
      </c>
      <c r="K33" s="17">
        <f t="shared" si="15"/>
        <v>706575</v>
      </c>
      <c r="L33" s="17">
        <f t="shared" si="15"/>
        <v>708666.66666666663</v>
      </c>
      <c r="M33" s="17">
        <f t="shared" si="2"/>
        <v>698728.57142857148</v>
      </c>
      <c r="O33" s="18">
        <f t="shared" si="4"/>
        <v>1.51812399414748E-2</v>
      </c>
      <c r="P33" s="18">
        <f t="shared" si="5"/>
        <v>3.6719049224198663E-3</v>
      </c>
    </row>
    <row r="34" spans="2:16" x14ac:dyDescent="0.45">
      <c r="O34" s="18"/>
      <c r="P34" s="18"/>
    </row>
    <row r="35" spans="2:16" x14ac:dyDescent="0.45">
      <c r="B35" s="43" t="s">
        <v>127</v>
      </c>
      <c r="C35" s="19">
        <f>SUM(C22:C33)-C24</f>
        <v>22586858.333333328</v>
      </c>
      <c r="D35" s="19">
        <f t="shared" ref="D35:M35" si="16">SUM(D22:D33)-D24</f>
        <v>22747150.000000004</v>
      </c>
      <c r="E35" s="19">
        <f t="shared" si="16"/>
        <v>22969416.666666668</v>
      </c>
      <c r="F35" s="19">
        <f t="shared" si="16"/>
        <v>23274008.333333332</v>
      </c>
      <c r="G35" s="19">
        <f t="shared" si="16"/>
        <v>23364349.999999996</v>
      </c>
      <c r="H35" s="19">
        <f t="shared" si="16"/>
        <v>23522216.666666668</v>
      </c>
      <c r="I35" s="19">
        <f t="shared" si="16"/>
        <v>23645050.000000004</v>
      </c>
      <c r="J35" s="19">
        <f t="shared" si="16"/>
        <v>23968383.333333328</v>
      </c>
      <c r="K35" s="19">
        <f t="shared" si="16"/>
        <v>24222508.333333332</v>
      </c>
      <c r="L35" s="19">
        <f t="shared" si="16"/>
        <v>24763424.999999996</v>
      </c>
      <c r="M35" s="19">
        <f t="shared" si="16"/>
        <v>24120142.857142866</v>
      </c>
      <c r="O35" s="18">
        <f t="shared" ref="O35" si="17">(G35/C35)^(1/4)-1</f>
        <v>8.4966707596405566E-3</v>
      </c>
      <c r="P35" s="18">
        <f t="shared" ref="P35" si="18">(K35/G35)^(1/4)-1</f>
        <v>9.0585175031603349E-3</v>
      </c>
    </row>
    <row r="36" spans="2:16" x14ac:dyDescent="0.45">
      <c r="B36" t="s">
        <v>128</v>
      </c>
      <c r="C36" s="19">
        <f>C24-C35</f>
        <v>195791.66666667163</v>
      </c>
      <c r="D36" s="19">
        <f t="shared" ref="D36:M36" si="19">D24-D35</f>
        <v>188441.66666666418</v>
      </c>
      <c r="E36" s="19">
        <f t="shared" si="19"/>
        <v>184825</v>
      </c>
      <c r="F36" s="19">
        <f t="shared" si="19"/>
        <v>182400</v>
      </c>
      <c r="G36" s="19">
        <f t="shared" si="19"/>
        <v>179616.66666667163</v>
      </c>
      <c r="H36" s="19">
        <f t="shared" si="19"/>
        <v>173925</v>
      </c>
      <c r="I36" s="19">
        <f t="shared" si="19"/>
        <v>166383.33333332837</v>
      </c>
      <c r="J36" s="19">
        <f t="shared" si="19"/>
        <v>169766.66666667163</v>
      </c>
      <c r="K36" s="19">
        <f t="shared" si="19"/>
        <v>162183.33333333582</v>
      </c>
      <c r="L36" s="19">
        <f t="shared" si="19"/>
        <v>160108.33333333582</v>
      </c>
      <c r="M36" s="19">
        <f t="shared" si="19"/>
        <v>158899.99999999255</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69208-4AF6-4300-8BC6-BCEC95636840}">
  <dimension ref="B1:P51"/>
  <sheetViews>
    <sheetView zoomScale="85" zoomScaleNormal="85" workbookViewId="0">
      <pane xSplit="2" ySplit="9" topLeftCell="C11"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2" max="2" width="41.1328125" bestFit="1" customWidth="1"/>
    <col min="3" max="3" width="21.86328125" bestFit="1" customWidth="1"/>
    <col min="4" max="12" width="12.19921875" bestFit="1" customWidth="1"/>
    <col min="13" max="13" width="9.9296875" bestFit="1" customWidth="1"/>
    <col min="14" max="14" width="7.46484375" bestFit="1" customWidth="1"/>
    <col min="15" max="15" width="11.796875" customWidth="1"/>
    <col min="16"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1" spans="2:12" x14ac:dyDescent="0.45">
      <c r="B1" t="s">
        <v>43</v>
      </c>
      <c r="C1" t="s" vm="6">
        <v>80</v>
      </c>
    </row>
    <row r="2" spans="2:12" x14ac:dyDescent="0.45">
      <c r="B2" t="s">
        <v>45</v>
      </c>
      <c r="C2" t="s" vm="7">
        <v>81</v>
      </c>
    </row>
    <row r="3" spans="2:12" x14ac:dyDescent="0.45">
      <c r="B3" t="s">
        <v>47</v>
      </c>
      <c r="C3" t="s" vm="8">
        <v>82</v>
      </c>
    </row>
    <row r="4" spans="2:12" x14ac:dyDescent="0.45">
      <c r="B4" t="s">
        <v>126</v>
      </c>
      <c r="C4" t="s" vm="10">
        <v>50</v>
      </c>
    </row>
    <row r="6" spans="2:12" x14ac:dyDescent="0.45">
      <c r="B6" t="s">
        <v>51</v>
      </c>
      <c r="C6" t="s">
        <v>52</v>
      </c>
    </row>
    <row r="7" spans="2:12" x14ac:dyDescent="0.45">
      <c r="B7" t="s">
        <v>53</v>
      </c>
      <c r="C7" t="s">
        <v>54</v>
      </c>
      <c r="D7" t="s">
        <v>55</v>
      </c>
      <c r="E7" t="s">
        <v>56</v>
      </c>
      <c r="F7" t="s">
        <v>57</v>
      </c>
      <c r="G7" t="s">
        <v>58</v>
      </c>
      <c r="H7" t="s">
        <v>59</v>
      </c>
      <c r="I7" t="s">
        <v>60</v>
      </c>
      <c r="J7" t="s">
        <v>61</v>
      </c>
      <c r="K7" t="s">
        <v>62</v>
      </c>
      <c r="L7" t="s">
        <v>63</v>
      </c>
    </row>
    <row r="8" spans="2:12" x14ac:dyDescent="0.45">
      <c r="B8" s="15" t="s">
        <v>65</v>
      </c>
      <c r="C8" s="16">
        <v>245262008</v>
      </c>
      <c r="D8" s="16">
        <v>263165960</v>
      </c>
      <c r="E8" s="16">
        <v>274063977</v>
      </c>
      <c r="F8" s="16">
        <v>290292759</v>
      </c>
      <c r="G8" s="16">
        <v>307229903</v>
      </c>
      <c r="H8" s="16">
        <v>296199643</v>
      </c>
      <c r="I8" s="16">
        <v>285317944</v>
      </c>
      <c r="J8" s="16">
        <v>303395167</v>
      </c>
      <c r="K8" s="16">
        <v>311626652</v>
      </c>
      <c r="L8" s="16">
        <v>309000170</v>
      </c>
    </row>
    <row r="9" spans="2:12" x14ac:dyDescent="0.45">
      <c r="B9" s="15" t="s">
        <v>66</v>
      </c>
      <c r="C9" s="16">
        <v>163154302</v>
      </c>
      <c r="D9" s="16">
        <v>167896015</v>
      </c>
      <c r="E9" s="16">
        <v>171819427</v>
      </c>
      <c r="F9" s="16">
        <v>175473224</v>
      </c>
      <c r="G9" s="16">
        <v>183185522</v>
      </c>
      <c r="H9" s="16">
        <v>187137814</v>
      </c>
      <c r="I9" s="16">
        <v>193536430</v>
      </c>
      <c r="J9" s="16">
        <v>201429593</v>
      </c>
      <c r="K9" s="16">
        <v>206993980</v>
      </c>
      <c r="L9" s="16">
        <v>211973810</v>
      </c>
    </row>
    <row r="10" spans="2:12" x14ac:dyDescent="0.45">
      <c r="B10" s="15" t="s">
        <v>67</v>
      </c>
      <c r="C10" s="16">
        <v>46084388</v>
      </c>
      <c r="D10" s="16">
        <v>47130501</v>
      </c>
      <c r="E10" s="16">
        <v>48453318</v>
      </c>
      <c r="F10" s="16">
        <v>49802541</v>
      </c>
      <c r="G10" s="16">
        <v>50280826</v>
      </c>
      <c r="H10" s="16">
        <v>50882280</v>
      </c>
      <c r="I10" s="16">
        <v>51640965</v>
      </c>
      <c r="J10" s="16">
        <v>53409907</v>
      </c>
      <c r="K10" s="16">
        <v>54056768</v>
      </c>
      <c r="L10" s="16">
        <v>54343282</v>
      </c>
    </row>
    <row r="11" spans="2:12" x14ac:dyDescent="0.45">
      <c r="B11" s="15" t="s">
        <v>68</v>
      </c>
      <c r="C11" s="16">
        <v>25929086</v>
      </c>
      <c r="D11" s="16">
        <v>25909318</v>
      </c>
      <c r="E11" s="16">
        <v>25492848</v>
      </c>
      <c r="F11" s="16">
        <v>25143028</v>
      </c>
      <c r="G11" s="16">
        <v>25380241</v>
      </c>
      <c r="H11" s="16">
        <v>25619150</v>
      </c>
      <c r="I11" s="16">
        <v>25841969</v>
      </c>
      <c r="J11" s="16">
        <v>26409856</v>
      </c>
      <c r="K11" s="16">
        <v>26569513</v>
      </c>
      <c r="L11" s="16">
        <v>26873666</v>
      </c>
    </row>
    <row r="12" spans="2:12" x14ac:dyDescent="0.45">
      <c r="B12" s="15" t="s">
        <v>69</v>
      </c>
      <c r="C12" s="16">
        <v>28223483</v>
      </c>
      <c r="D12" s="16">
        <v>29012066</v>
      </c>
      <c r="E12" s="16">
        <v>27002053</v>
      </c>
      <c r="F12" s="16">
        <v>28754143</v>
      </c>
      <c r="G12" s="16">
        <v>28480811</v>
      </c>
      <c r="H12" s="16">
        <v>27864112</v>
      </c>
      <c r="I12" s="16">
        <v>29161845</v>
      </c>
      <c r="J12" s="16">
        <v>29685428</v>
      </c>
      <c r="K12" s="16">
        <v>28781794</v>
      </c>
      <c r="L12" s="16">
        <v>30334470</v>
      </c>
    </row>
    <row r="13" spans="2:12" x14ac:dyDescent="0.45">
      <c r="B13" s="15" t="s">
        <v>70</v>
      </c>
      <c r="C13" s="16">
        <v>8215137</v>
      </c>
      <c r="D13" s="16">
        <v>7995498</v>
      </c>
      <c r="E13" s="16">
        <v>8067564</v>
      </c>
      <c r="F13" s="16">
        <v>8389604</v>
      </c>
      <c r="G13" s="16">
        <v>8605865</v>
      </c>
      <c r="H13" s="16">
        <v>8486364</v>
      </c>
      <c r="I13" s="16">
        <v>8677585</v>
      </c>
      <c r="J13" s="16">
        <v>9382636</v>
      </c>
      <c r="K13" s="16">
        <v>9701730</v>
      </c>
      <c r="L13" s="16">
        <v>9320653</v>
      </c>
    </row>
    <row r="14" spans="2:12" x14ac:dyDescent="0.45">
      <c r="B14" s="15" t="s">
        <v>71</v>
      </c>
      <c r="C14" s="16">
        <v>29601686</v>
      </c>
      <c r="D14" s="16">
        <v>29520776</v>
      </c>
      <c r="E14" s="16">
        <v>29112473</v>
      </c>
      <c r="F14" s="16">
        <v>28828321</v>
      </c>
      <c r="G14" s="16">
        <v>29220278</v>
      </c>
      <c r="H14" s="16">
        <v>29415275</v>
      </c>
      <c r="I14" s="16">
        <v>29878936</v>
      </c>
      <c r="J14" s="16">
        <v>30369946</v>
      </c>
      <c r="K14" s="16">
        <v>30839601</v>
      </c>
      <c r="L14" s="16">
        <v>31477082</v>
      </c>
    </row>
    <row r="15" spans="2:12" x14ac:dyDescent="0.45">
      <c r="B15" s="15" t="s">
        <v>72</v>
      </c>
      <c r="C15" s="16">
        <v>532260762</v>
      </c>
      <c r="D15" s="16">
        <v>546166993</v>
      </c>
      <c r="E15" s="16">
        <v>554339574</v>
      </c>
      <c r="F15" s="16">
        <v>561961310</v>
      </c>
      <c r="G15" s="16">
        <v>577249150</v>
      </c>
      <c r="H15" s="16">
        <v>592070544</v>
      </c>
      <c r="I15" s="16">
        <v>607341643</v>
      </c>
      <c r="J15" s="16">
        <v>625818082</v>
      </c>
      <c r="K15" s="16">
        <v>640653903</v>
      </c>
      <c r="L15" s="16">
        <v>653780087</v>
      </c>
    </row>
    <row r="16" spans="2:12" x14ac:dyDescent="0.45">
      <c r="B16" s="15" t="s">
        <v>73</v>
      </c>
      <c r="C16" s="16">
        <v>4246274</v>
      </c>
      <c r="D16" s="16">
        <v>4310157</v>
      </c>
      <c r="E16" s="16">
        <v>4335486</v>
      </c>
      <c r="F16" s="16">
        <v>4410801</v>
      </c>
      <c r="G16" s="16">
        <v>4442208</v>
      </c>
      <c r="H16" s="16">
        <v>4505927</v>
      </c>
      <c r="I16" s="16">
        <v>4608706</v>
      </c>
      <c r="J16" s="16">
        <v>4792273</v>
      </c>
      <c r="K16" s="16">
        <v>4931912</v>
      </c>
      <c r="L16" s="16">
        <v>5163329</v>
      </c>
    </row>
    <row r="17" spans="2:16" x14ac:dyDescent="0.45">
      <c r="B17" s="15" t="s">
        <v>74</v>
      </c>
      <c r="C17" s="16">
        <v>281849048</v>
      </c>
      <c r="D17" s="16">
        <v>287251116</v>
      </c>
      <c r="E17" s="16">
        <v>290246406</v>
      </c>
      <c r="F17" s="16">
        <v>294065988</v>
      </c>
      <c r="G17" s="16">
        <v>300196876</v>
      </c>
      <c r="H17" s="16">
        <v>303483831</v>
      </c>
      <c r="I17" s="16">
        <v>309229168</v>
      </c>
      <c r="J17" s="16">
        <v>319029574</v>
      </c>
      <c r="K17" s="16">
        <v>328208310</v>
      </c>
      <c r="L17" s="16">
        <v>337479121</v>
      </c>
    </row>
    <row r="18" spans="2:16" x14ac:dyDescent="0.45">
      <c r="B18" s="15" t="s">
        <v>75</v>
      </c>
      <c r="C18" s="16">
        <v>62347670</v>
      </c>
      <c r="D18" s="16">
        <v>65947497</v>
      </c>
      <c r="E18" s="16">
        <v>67229266</v>
      </c>
      <c r="F18" s="16">
        <v>71531109</v>
      </c>
      <c r="G18" s="16">
        <v>72733540</v>
      </c>
      <c r="H18" s="16">
        <v>71913793</v>
      </c>
      <c r="I18" s="16">
        <v>71169761</v>
      </c>
      <c r="J18" s="16">
        <v>73118074</v>
      </c>
      <c r="K18" s="16">
        <v>74604093</v>
      </c>
      <c r="L18" s="16">
        <v>73533485</v>
      </c>
    </row>
    <row r="20" spans="2:16" x14ac:dyDescent="0.45">
      <c r="B20" s="15" t="s">
        <v>76</v>
      </c>
    </row>
    <row r="21" spans="2:16" x14ac:dyDescent="0.45">
      <c r="O21" t="s">
        <v>77</v>
      </c>
      <c r="P21" t="s">
        <v>78</v>
      </c>
    </row>
    <row r="22" spans="2:16" x14ac:dyDescent="0.45">
      <c r="B22" t="str">
        <f t="shared" ref="B22:B32" si="0">B8</f>
        <v>Alberta</v>
      </c>
      <c r="C22" s="17">
        <f t="shared" ref="C22:L22" si="1">C8/12</f>
        <v>20438500.666666668</v>
      </c>
      <c r="D22" s="17">
        <f t="shared" si="1"/>
        <v>21930496.666666668</v>
      </c>
      <c r="E22" s="17">
        <f t="shared" si="1"/>
        <v>22838664.75</v>
      </c>
      <c r="F22" s="17">
        <f t="shared" si="1"/>
        <v>24191063.25</v>
      </c>
      <c r="G22" s="17">
        <f t="shared" si="1"/>
        <v>25602491.916666668</v>
      </c>
      <c r="H22" s="17">
        <f t="shared" si="1"/>
        <v>24683303.583333332</v>
      </c>
      <c r="I22" s="17">
        <f t="shared" si="1"/>
        <v>23776495.333333332</v>
      </c>
      <c r="J22" s="17">
        <f t="shared" si="1"/>
        <v>25282930.583333332</v>
      </c>
      <c r="K22" s="17">
        <f t="shared" si="1"/>
        <v>25968887.666666668</v>
      </c>
      <c r="L22" s="17">
        <f t="shared" si="1"/>
        <v>25750014.166666668</v>
      </c>
      <c r="M22" s="17"/>
      <c r="O22" s="18">
        <f t="shared" ref="O22:O32" si="2">(G22/C22)^(1/4)-1</f>
        <v>5.7933333224050365E-2</v>
      </c>
      <c r="P22" s="18">
        <f t="shared" ref="P22:P32" si="3">(K22/G22)^(1/4)-1</f>
        <v>3.5586936780709344E-3</v>
      </c>
    </row>
    <row r="23" spans="2:16" x14ac:dyDescent="0.45">
      <c r="B23" t="str">
        <f t="shared" si="0"/>
        <v>British Columbia</v>
      </c>
      <c r="C23" s="17">
        <f t="shared" ref="C23:L23" si="4">C9/12</f>
        <v>13596191.833333334</v>
      </c>
      <c r="D23" s="17">
        <f t="shared" si="4"/>
        <v>13991334.583333334</v>
      </c>
      <c r="E23" s="17">
        <f t="shared" si="4"/>
        <v>14318285.583333334</v>
      </c>
      <c r="F23" s="17">
        <f t="shared" si="4"/>
        <v>14622768.666666666</v>
      </c>
      <c r="G23" s="17">
        <f t="shared" si="4"/>
        <v>15265460.166666666</v>
      </c>
      <c r="H23" s="17">
        <f t="shared" si="4"/>
        <v>15594817.833333334</v>
      </c>
      <c r="I23" s="17">
        <f t="shared" si="4"/>
        <v>16128035.833333334</v>
      </c>
      <c r="J23" s="17">
        <f t="shared" si="4"/>
        <v>16785799.416666668</v>
      </c>
      <c r="K23" s="17">
        <f t="shared" si="4"/>
        <v>17249498.333333332</v>
      </c>
      <c r="L23" s="17">
        <f t="shared" si="4"/>
        <v>17664484.166666668</v>
      </c>
      <c r="M23" s="17"/>
      <c r="O23" s="18">
        <f t="shared" si="2"/>
        <v>2.9373904197291578E-2</v>
      </c>
      <c r="P23" s="18">
        <f t="shared" si="3"/>
        <v>3.1018937026393134E-2</v>
      </c>
    </row>
    <row r="24" spans="2:16" x14ac:dyDescent="0.45">
      <c r="B24" t="str">
        <f t="shared" si="0"/>
        <v>Manitoba</v>
      </c>
      <c r="C24" s="17">
        <f t="shared" ref="C24:L24" si="5">C10/12</f>
        <v>3840365.6666666665</v>
      </c>
      <c r="D24" s="17">
        <f t="shared" si="5"/>
        <v>3927541.75</v>
      </c>
      <c r="E24" s="17">
        <f t="shared" si="5"/>
        <v>4037776.5</v>
      </c>
      <c r="F24" s="17">
        <f t="shared" si="5"/>
        <v>4150211.75</v>
      </c>
      <c r="G24" s="17">
        <f t="shared" si="5"/>
        <v>4190068.8333333335</v>
      </c>
      <c r="H24" s="17">
        <f t="shared" si="5"/>
        <v>4240190</v>
      </c>
      <c r="I24" s="17">
        <f t="shared" si="5"/>
        <v>4303413.75</v>
      </c>
      <c r="J24" s="17">
        <f t="shared" si="5"/>
        <v>4450825.583333333</v>
      </c>
      <c r="K24" s="17">
        <f t="shared" si="5"/>
        <v>4504730.666666667</v>
      </c>
      <c r="L24" s="17">
        <f t="shared" si="5"/>
        <v>4528606.833333333</v>
      </c>
      <c r="M24" s="17"/>
      <c r="O24" s="18">
        <f t="shared" si="2"/>
        <v>2.2026471909829315E-2</v>
      </c>
      <c r="P24" s="18">
        <f t="shared" si="3"/>
        <v>1.8267583257593811E-2</v>
      </c>
    </row>
    <row r="25" spans="2:16" x14ac:dyDescent="0.45">
      <c r="B25" t="str">
        <f t="shared" si="0"/>
        <v>New Brunswick</v>
      </c>
      <c r="C25" s="17">
        <f t="shared" ref="C25:L25" si="6">C11/12</f>
        <v>2160757.1666666665</v>
      </c>
      <c r="D25" s="17">
        <f t="shared" si="6"/>
        <v>2159109.8333333335</v>
      </c>
      <c r="E25" s="17">
        <f t="shared" si="6"/>
        <v>2124404</v>
      </c>
      <c r="F25" s="17">
        <f t="shared" si="6"/>
        <v>2095252.3333333333</v>
      </c>
      <c r="G25" s="17">
        <f t="shared" si="6"/>
        <v>2115020.0833333335</v>
      </c>
      <c r="H25" s="17">
        <f t="shared" si="6"/>
        <v>2134929.1666666665</v>
      </c>
      <c r="I25" s="17">
        <f t="shared" si="6"/>
        <v>2153497.4166666665</v>
      </c>
      <c r="J25" s="17">
        <f t="shared" si="6"/>
        <v>2200821.3333333335</v>
      </c>
      <c r="K25" s="17">
        <f t="shared" si="6"/>
        <v>2214126.0833333335</v>
      </c>
      <c r="L25" s="17">
        <f t="shared" si="6"/>
        <v>2239472.1666666665</v>
      </c>
      <c r="M25" s="17"/>
      <c r="O25" s="18">
        <f t="shared" si="2"/>
        <v>-5.3343197858712887E-3</v>
      </c>
      <c r="P25" s="18">
        <f t="shared" si="3"/>
        <v>1.1514151553377205E-2</v>
      </c>
    </row>
    <row r="26" spans="2:16" x14ac:dyDescent="0.45">
      <c r="B26" t="str">
        <f t="shared" si="0"/>
        <v>Newfoundland and Labrador</v>
      </c>
      <c r="C26" s="17">
        <f t="shared" ref="C26:L26" si="7">C12/12</f>
        <v>2351956.9166666665</v>
      </c>
      <c r="D26" s="17">
        <f t="shared" si="7"/>
        <v>2417672.1666666665</v>
      </c>
      <c r="E26" s="17">
        <f t="shared" si="7"/>
        <v>2250171.0833333335</v>
      </c>
      <c r="F26" s="17">
        <f t="shared" si="7"/>
        <v>2396178.5833333335</v>
      </c>
      <c r="G26" s="17">
        <f t="shared" si="7"/>
        <v>2373400.9166666665</v>
      </c>
      <c r="H26" s="17">
        <f t="shared" si="7"/>
        <v>2322009.3333333335</v>
      </c>
      <c r="I26" s="17">
        <f t="shared" si="7"/>
        <v>2430153.75</v>
      </c>
      <c r="J26" s="17">
        <f t="shared" si="7"/>
        <v>2473785.6666666665</v>
      </c>
      <c r="K26" s="17">
        <f t="shared" si="7"/>
        <v>2398482.8333333335</v>
      </c>
      <c r="L26" s="17">
        <f t="shared" si="7"/>
        <v>2527872.5</v>
      </c>
      <c r="M26" s="17"/>
      <c r="O26" s="18">
        <f t="shared" si="2"/>
        <v>2.2716263295938788E-3</v>
      </c>
      <c r="P26" s="18">
        <f t="shared" si="3"/>
        <v>2.6315745819851522E-3</v>
      </c>
    </row>
    <row r="27" spans="2:16" x14ac:dyDescent="0.45">
      <c r="B27" t="str">
        <f t="shared" si="0"/>
        <v>North (NorthWest, Northern, Nunavut and Yukon)</v>
      </c>
      <c r="C27" s="17">
        <f t="shared" ref="C27:L27" si="8">C13/12</f>
        <v>684594.75</v>
      </c>
      <c r="D27" s="17">
        <f t="shared" si="8"/>
        <v>666291.5</v>
      </c>
      <c r="E27" s="17">
        <f t="shared" si="8"/>
        <v>672297</v>
      </c>
      <c r="F27" s="17">
        <f t="shared" si="8"/>
        <v>699133.66666666663</v>
      </c>
      <c r="G27" s="17">
        <f t="shared" si="8"/>
        <v>717155.41666666663</v>
      </c>
      <c r="H27" s="17">
        <f t="shared" si="8"/>
        <v>707197</v>
      </c>
      <c r="I27" s="17">
        <f t="shared" si="8"/>
        <v>723132.08333333337</v>
      </c>
      <c r="J27" s="17">
        <f t="shared" si="8"/>
        <v>781886.33333333337</v>
      </c>
      <c r="K27" s="17">
        <f t="shared" si="8"/>
        <v>808477.5</v>
      </c>
      <c r="L27" s="17">
        <f t="shared" si="8"/>
        <v>776721.08333333337</v>
      </c>
      <c r="M27" s="17"/>
      <c r="O27" s="18">
        <f t="shared" si="2"/>
        <v>1.1684112004386016E-2</v>
      </c>
      <c r="P27" s="18">
        <f t="shared" si="3"/>
        <v>3.0418538888448365E-2</v>
      </c>
    </row>
    <row r="28" spans="2:16" x14ac:dyDescent="0.45">
      <c r="B28" t="str">
        <f t="shared" si="0"/>
        <v>Nova Scotia</v>
      </c>
      <c r="C28" s="17">
        <f t="shared" ref="C28:L28" si="9">C14/12</f>
        <v>2466807.1666666665</v>
      </c>
      <c r="D28" s="17">
        <f t="shared" si="9"/>
        <v>2460064.6666666665</v>
      </c>
      <c r="E28" s="17">
        <f t="shared" si="9"/>
        <v>2426039.4166666665</v>
      </c>
      <c r="F28" s="17">
        <f t="shared" si="9"/>
        <v>2402360.0833333335</v>
      </c>
      <c r="G28" s="17">
        <f t="shared" si="9"/>
        <v>2435023.1666666665</v>
      </c>
      <c r="H28" s="17">
        <f t="shared" si="9"/>
        <v>2451272.9166666665</v>
      </c>
      <c r="I28" s="17">
        <f t="shared" si="9"/>
        <v>2489911.3333333335</v>
      </c>
      <c r="J28" s="17">
        <f t="shared" si="9"/>
        <v>2530828.8333333335</v>
      </c>
      <c r="K28" s="17">
        <f t="shared" si="9"/>
        <v>2569966.75</v>
      </c>
      <c r="L28" s="17">
        <f t="shared" si="9"/>
        <v>2623090.1666666665</v>
      </c>
      <c r="M28" s="17"/>
      <c r="O28" s="18">
        <f t="shared" si="2"/>
        <v>-3.2368497844930122E-3</v>
      </c>
      <c r="P28" s="18">
        <f t="shared" si="3"/>
        <v>1.3575494098884366E-2</v>
      </c>
    </row>
    <row r="29" spans="2:16" x14ac:dyDescent="0.45">
      <c r="B29" t="str">
        <f t="shared" si="0"/>
        <v>Ontario</v>
      </c>
      <c r="C29" s="17">
        <f t="shared" ref="C29:L29" si="10">C15/12</f>
        <v>44355063.5</v>
      </c>
      <c r="D29" s="17">
        <f t="shared" si="10"/>
        <v>45513916.083333336</v>
      </c>
      <c r="E29" s="17">
        <f t="shared" si="10"/>
        <v>46194964.5</v>
      </c>
      <c r="F29" s="17">
        <f t="shared" si="10"/>
        <v>46830109.166666664</v>
      </c>
      <c r="G29" s="17">
        <f t="shared" si="10"/>
        <v>48104095.833333336</v>
      </c>
      <c r="H29" s="17">
        <f t="shared" si="10"/>
        <v>49339212</v>
      </c>
      <c r="I29" s="17">
        <f t="shared" si="10"/>
        <v>50611803.583333336</v>
      </c>
      <c r="J29" s="17">
        <f t="shared" si="10"/>
        <v>52151506.833333336</v>
      </c>
      <c r="K29" s="17">
        <f t="shared" si="10"/>
        <v>53387825.25</v>
      </c>
      <c r="L29" s="17">
        <f t="shared" si="10"/>
        <v>54481673.916666664</v>
      </c>
      <c r="M29" s="17"/>
      <c r="O29" s="18">
        <f t="shared" si="2"/>
        <v>2.0492254248886788E-2</v>
      </c>
      <c r="P29" s="18">
        <f t="shared" si="3"/>
        <v>2.639621905095213E-2</v>
      </c>
    </row>
    <row r="30" spans="2:16" x14ac:dyDescent="0.45">
      <c r="B30" t="str">
        <f t="shared" si="0"/>
        <v>Prince Edward Island</v>
      </c>
      <c r="C30" s="17">
        <f t="shared" ref="C30:L30" si="11">C16/12</f>
        <v>353856.16666666669</v>
      </c>
      <c r="D30" s="17">
        <f t="shared" si="11"/>
        <v>359179.75</v>
      </c>
      <c r="E30" s="17">
        <f t="shared" si="11"/>
        <v>361290.5</v>
      </c>
      <c r="F30" s="17">
        <f t="shared" si="11"/>
        <v>367566.75</v>
      </c>
      <c r="G30" s="17">
        <f t="shared" si="11"/>
        <v>370184</v>
      </c>
      <c r="H30" s="17">
        <f t="shared" si="11"/>
        <v>375493.91666666669</v>
      </c>
      <c r="I30" s="17">
        <f t="shared" si="11"/>
        <v>384058.83333333331</v>
      </c>
      <c r="J30" s="17">
        <f t="shared" si="11"/>
        <v>399356.08333333331</v>
      </c>
      <c r="K30" s="17">
        <f t="shared" si="11"/>
        <v>410992.66666666669</v>
      </c>
      <c r="L30" s="17">
        <f t="shared" si="11"/>
        <v>430277.41666666669</v>
      </c>
      <c r="M30" s="17"/>
      <c r="O30" s="18">
        <f t="shared" si="2"/>
        <v>1.134124415887916E-2</v>
      </c>
      <c r="P30" s="18">
        <f t="shared" si="3"/>
        <v>2.6488544951421167E-2</v>
      </c>
    </row>
    <row r="31" spans="2:16" x14ac:dyDescent="0.45">
      <c r="B31" t="str">
        <f t="shared" si="0"/>
        <v>Quebec</v>
      </c>
      <c r="C31" s="17">
        <f t="shared" ref="C31:L31" si="12">C17/12</f>
        <v>23487420.666666668</v>
      </c>
      <c r="D31" s="17">
        <f t="shared" si="12"/>
        <v>23937593</v>
      </c>
      <c r="E31" s="17">
        <f t="shared" si="12"/>
        <v>24187200.5</v>
      </c>
      <c r="F31" s="17">
        <f t="shared" si="12"/>
        <v>24505499</v>
      </c>
      <c r="G31" s="17">
        <f t="shared" si="12"/>
        <v>25016406.333333332</v>
      </c>
      <c r="H31" s="17">
        <f t="shared" si="12"/>
        <v>25290319.25</v>
      </c>
      <c r="I31" s="17">
        <f t="shared" si="12"/>
        <v>25769097.333333332</v>
      </c>
      <c r="J31" s="17">
        <f t="shared" si="12"/>
        <v>26585797.833333332</v>
      </c>
      <c r="K31" s="17">
        <f t="shared" si="12"/>
        <v>27350692.5</v>
      </c>
      <c r="L31" s="17">
        <f t="shared" si="12"/>
        <v>28123260.083333332</v>
      </c>
      <c r="M31" s="17"/>
      <c r="O31" s="18">
        <f t="shared" si="2"/>
        <v>1.5891669514295437E-2</v>
      </c>
      <c r="P31" s="18">
        <f t="shared" si="3"/>
        <v>2.2553056287332618E-2</v>
      </c>
    </row>
    <row r="32" spans="2:16" x14ac:dyDescent="0.45">
      <c r="B32" t="str">
        <f t="shared" si="0"/>
        <v>Saskatchewan</v>
      </c>
      <c r="C32" s="17">
        <f t="shared" ref="C32:L32" si="13">C18/12</f>
        <v>5195639.166666667</v>
      </c>
      <c r="D32" s="17">
        <f t="shared" si="13"/>
        <v>5495624.75</v>
      </c>
      <c r="E32" s="17">
        <f t="shared" si="13"/>
        <v>5602438.833333333</v>
      </c>
      <c r="F32" s="17">
        <f t="shared" si="13"/>
        <v>5960925.75</v>
      </c>
      <c r="G32" s="17">
        <f t="shared" si="13"/>
        <v>6061128.333333333</v>
      </c>
      <c r="H32" s="17">
        <f t="shared" si="13"/>
        <v>5992816.083333333</v>
      </c>
      <c r="I32" s="17">
        <f t="shared" si="13"/>
        <v>5930813.416666667</v>
      </c>
      <c r="J32" s="17">
        <f t="shared" si="13"/>
        <v>6093172.833333333</v>
      </c>
      <c r="K32" s="17">
        <f t="shared" si="13"/>
        <v>6217007.75</v>
      </c>
      <c r="L32" s="17">
        <f t="shared" si="13"/>
        <v>6127790.416666667</v>
      </c>
      <c r="M32" s="17"/>
      <c r="O32" s="18">
        <f t="shared" si="2"/>
        <v>3.9270558598449634E-2</v>
      </c>
      <c r="P32" s="18">
        <f t="shared" si="3"/>
        <v>6.3683788158892529E-3</v>
      </c>
    </row>
    <row r="34" spans="2:16" x14ac:dyDescent="0.45">
      <c r="B34" t="s">
        <v>79</v>
      </c>
      <c r="C34" s="19">
        <f>SUM(C22:C32)</f>
        <v>118931153.66666667</v>
      </c>
      <c r="D34" s="19">
        <f t="shared" ref="D34:L34" si="14">SUM(D22:D32)</f>
        <v>122858824.75</v>
      </c>
      <c r="E34" s="19">
        <f t="shared" si="14"/>
        <v>125013532.66666667</v>
      </c>
      <c r="F34" s="19">
        <f t="shared" si="14"/>
        <v>128221069</v>
      </c>
      <c r="G34" s="19">
        <f t="shared" si="14"/>
        <v>132250435</v>
      </c>
      <c r="H34" s="19">
        <f t="shared" si="14"/>
        <v>133131561.08333333</v>
      </c>
      <c r="I34" s="19">
        <f t="shared" si="14"/>
        <v>134700412.66666666</v>
      </c>
      <c r="J34" s="19">
        <f t="shared" si="14"/>
        <v>139736711.33333334</v>
      </c>
      <c r="K34" s="19">
        <f t="shared" si="14"/>
        <v>143080688</v>
      </c>
      <c r="L34" s="19">
        <f t="shared" si="14"/>
        <v>145273262.91666666</v>
      </c>
      <c r="M34" s="19"/>
      <c r="O34" s="18">
        <f>(G34/C34)^(1/4)-1</f>
        <v>2.6893416050066676E-2</v>
      </c>
      <c r="P34" s="18">
        <f>(K34/G34)^(1/4)-1</f>
        <v>1.9872725643738542E-2</v>
      </c>
    </row>
    <row r="51" spans="15:16" x14ac:dyDescent="0.45">
      <c r="O51" s="18">
        <f>(G34/C34)^(1/4)-1</f>
        <v>2.6893416050066676E-2</v>
      </c>
      <c r="P51" s="18">
        <f>(K34/G34)^(1/4)-1</f>
        <v>1.9872725643738542E-2</v>
      </c>
    </row>
  </sheetData>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850CF-29C6-4FFA-86FE-FEA237A06225}">
  <dimension ref="A2:P386"/>
  <sheetViews>
    <sheetView zoomScale="85" zoomScaleNormal="85" workbookViewId="0">
      <pane xSplit="2" ySplit="9" topLeftCell="C10" activePane="bottomRight" state="frozen"/>
      <selection activeCell="D3" sqref="D3"/>
      <selection pane="topRight" activeCell="D3" sqref="D3"/>
      <selection pane="bottomLeft" activeCell="D3" sqref="D3"/>
      <selection pane="bottomRight" activeCell="D3" sqref="D3"/>
    </sheetView>
  </sheetViews>
  <sheetFormatPr defaultRowHeight="14.25" x14ac:dyDescent="0.45"/>
  <cols>
    <col min="1" max="1" width="35.73046875" customWidth="1"/>
    <col min="2" max="2" width="68.33203125" bestFit="1" customWidth="1"/>
    <col min="3" max="3" width="23.796875" bestFit="1" customWidth="1"/>
    <col min="4" max="13" width="8.9296875" bestFit="1" customWidth="1"/>
    <col min="14" max="14" width="7.46484375" bestFit="1" customWidth="1"/>
    <col min="15" max="15" width="11.796875" customWidth="1"/>
    <col min="16" max="16" width="8.46484375" bestFit="1" customWidth="1"/>
    <col min="17"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2" spans="2:16" x14ac:dyDescent="0.45">
      <c r="B2" t="s">
        <v>43</v>
      </c>
      <c r="C2" t="s" vm="9">
        <v>125</v>
      </c>
    </row>
    <row r="3" spans="2:16" x14ac:dyDescent="0.45">
      <c r="B3" t="s">
        <v>45</v>
      </c>
      <c r="C3" t="s" vm="2">
        <v>46</v>
      </c>
    </row>
    <row r="4" spans="2:16" x14ac:dyDescent="0.45">
      <c r="B4" t="s">
        <v>47</v>
      </c>
      <c r="C4" t="s" vm="3">
        <v>48</v>
      </c>
    </row>
    <row r="5" spans="2:16" x14ac:dyDescent="0.45">
      <c r="B5" t="s">
        <v>129</v>
      </c>
      <c r="C5" t="s" vm="11">
        <v>67</v>
      </c>
    </row>
    <row r="7" spans="2:16" x14ac:dyDescent="0.45">
      <c r="B7" t="str" vm="12">
        <f>CUBEMEMBER("ThisWorkbookDataModel","[Measures].[Item]")</f>
        <v>Item</v>
      </c>
      <c r="C7" t="s">
        <v>52</v>
      </c>
    </row>
    <row r="8" spans="2:16" x14ac:dyDescent="0.45">
      <c r="B8" t="s">
        <v>53</v>
      </c>
      <c r="C8" t="str" vm="13">
        <f>CUBEMEMBER("ThisWorkbookDataModel","[fact].[date (Year)].&amp;[2010]")</f>
        <v>2010</v>
      </c>
      <c r="D8" t="str" vm="14">
        <f>CUBEMEMBER("ThisWorkbookDataModel","[fact].[date (Year)].&amp;[2011]")</f>
        <v>2011</v>
      </c>
      <c r="E8" t="str" vm="15">
        <f>CUBEMEMBER("ThisWorkbookDataModel","[fact].[date (Year)].&amp;[2012]")</f>
        <v>2012</v>
      </c>
      <c r="F8" t="str" vm="16">
        <f>CUBEMEMBER("ThisWorkbookDataModel","[fact].[date (Year)].&amp;[2013]")</f>
        <v>2013</v>
      </c>
      <c r="G8" t="str" vm="17">
        <f>CUBEMEMBER("ThisWorkbookDataModel","[fact].[date (Year)].&amp;[2014]")</f>
        <v>2014</v>
      </c>
      <c r="H8" t="str" vm="18">
        <f>CUBEMEMBER("ThisWorkbookDataModel","[fact].[date (Year)].&amp;[2015]")</f>
        <v>2015</v>
      </c>
      <c r="I8" t="str" vm="19">
        <f>CUBEMEMBER("ThisWorkbookDataModel","[fact].[date (Year)].&amp;[2016]")</f>
        <v>2016</v>
      </c>
      <c r="J8" t="str" vm="20">
        <f>CUBEMEMBER("ThisWorkbookDataModel","[fact].[date (Year)].&amp;[2017]")</f>
        <v>2017</v>
      </c>
      <c r="K8" t="str" vm="21">
        <f>CUBEMEMBER("ThisWorkbookDataModel","[fact].[date (Year)].&amp;[2018]")</f>
        <v>2018</v>
      </c>
      <c r="L8" t="str" vm="22">
        <f>CUBEMEMBER("ThisWorkbookDataModel","[fact].[date (Year)].&amp;[2019]")</f>
        <v>2019</v>
      </c>
      <c r="M8" t="str" vm="23">
        <f>CUBEMEMBER("ThisWorkbookDataModel","[fact].[date (Year)].&amp;[2020]")</f>
        <v>2020</v>
      </c>
      <c r="O8" t="s">
        <v>77</v>
      </c>
      <c r="P8" t="s">
        <v>78</v>
      </c>
    </row>
    <row r="9" spans="2:16" x14ac:dyDescent="0.45">
      <c r="B9" s="15" t="str" vm="24">
        <f>CUBEMEMBER("ThisWorkbookDataModel","[dim_industry_with_descriptions].[Main Industry].&amp;[Arts, entertainment and recreation]")</f>
        <v>Arts, entertainment and recreation</v>
      </c>
      <c r="C9" vm="25">
        <f t="shared" ref="C9:M18" si="0">CUBEVALUE("ThisWorkbookDataModel",$C$2,$C$3,$C$4,$C$5,$B$7,$B9,C$8)</f>
        <v>140500</v>
      </c>
      <c r="D9" vm="26">
        <f t="shared" si="0"/>
        <v>140400</v>
      </c>
      <c r="E9" vm="27">
        <f t="shared" si="0"/>
        <v>130000</v>
      </c>
      <c r="F9" vm="28">
        <f t="shared" si="0"/>
        <v>164900</v>
      </c>
      <c r="G9" vm="29">
        <f t="shared" si="0"/>
        <v>154200</v>
      </c>
      <c r="H9" vm="30">
        <f t="shared" si="0"/>
        <v>161200</v>
      </c>
      <c r="I9" vm="31">
        <f t="shared" si="0"/>
        <v>166500</v>
      </c>
      <c r="J9" vm="32">
        <f t="shared" si="0"/>
        <v>182500</v>
      </c>
      <c r="K9" vm="33">
        <f t="shared" si="0"/>
        <v>184600</v>
      </c>
      <c r="L9" vm="34">
        <f t="shared" si="0"/>
        <v>169700</v>
      </c>
      <c r="M9" vm="35">
        <f t="shared" si="0"/>
        <v>89700</v>
      </c>
      <c r="O9" s="13">
        <f>G9/C9-1</f>
        <v>9.7508896797153133E-2</v>
      </c>
      <c r="P9" s="13">
        <f>K9/G9-1</f>
        <v>0.19714656290531773</v>
      </c>
    </row>
    <row r="10" spans="2:16" x14ac:dyDescent="0.45">
      <c r="B10" s="44" t="str" vm="36">
        <f>CUBEMEMBER("ThisWorkbookDataModel",{"[dim_industry_with_descriptions].[Main Industry].&amp;[Arts, entertainment and recreation]","[dim_industry_with_descriptions].[naics_description].&amp;[Agents and managers for artists, athletes, entertainers and other public figures]"})</f>
        <v>Agents and managers for artists, athletes, entertainers and other public figures</v>
      </c>
      <c r="C10" t="str" vm="37">
        <f t="shared" si="0"/>
        <v/>
      </c>
      <c r="D10" t="str" vm="38">
        <f t="shared" si="0"/>
        <v/>
      </c>
      <c r="E10" t="str" vm="39">
        <f t="shared" si="0"/>
        <v/>
      </c>
      <c r="F10" t="str" vm="40">
        <f t="shared" si="0"/>
        <v/>
      </c>
      <c r="G10" t="str" vm="41">
        <f t="shared" si="0"/>
        <v/>
      </c>
      <c r="H10" t="str" vm="42">
        <f t="shared" si="0"/>
        <v/>
      </c>
      <c r="I10" t="str" vm="43">
        <f t="shared" si="0"/>
        <v/>
      </c>
      <c r="J10" t="str" vm="44">
        <f t="shared" si="0"/>
        <v/>
      </c>
      <c r="K10" t="str" vm="45">
        <f t="shared" si="0"/>
        <v/>
      </c>
      <c r="L10" t="str" vm="46">
        <f t="shared" si="0"/>
        <v/>
      </c>
      <c r="M10" t="str" vm="47">
        <f t="shared" si="0"/>
        <v/>
      </c>
      <c r="O10" s="13"/>
      <c r="P10" s="13"/>
    </row>
    <row r="11" spans="2:16" x14ac:dyDescent="0.45">
      <c r="B11" s="44" t="str" vm="48">
        <f>CUBEMEMBER("ThisWorkbookDataModel",{"[dim_industry_with_descriptions].[Main Industry].&amp;[Arts, entertainment and recreation]","[dim_industry_with_descriptions].[naics_description].&amp;[Amusement parks and arcades]"})</f>
        <v>Amusement parks and arcades</v>
      </c>
      <c r="C11" vm="49">
        <f t="shared" si="0"/>
        <v>1100</v>
      </c>
      <c r="D11" vm="50">
        <f t="shared" si="0"/>
        <v>500</v>
      </c>
      <c r="E11" vm="51">
        <f t="shared" si="0"/>
        <v>2700</v>
      </c>
      <c r="F11" t="str" vm="52">
        <f t="shared" si="0"/>
        <v/>
      </c>
      <c r="G11" t="str" vm="53">
        <f t="shared" si="0"/>
        <v/>
      </c>
      <c r="H11" vm="54">
        <f t="shared" si="0"/>
        <v>1200</v>
      </c>
      <c r="I11" t="str" vm="55">
        <f t="shared" si="0"/>
        <v/>
      </c>
      <c r="J11" vm="56">
        <f t="shared" si="0"/>
        <v>1200</v>
      </c>
      <c r="K11" t="str" vm="57">
        <f t="shared" si="0"/>
        <v/>
      </c>
      <c r="L11" vm="58">
        <f t="shared" si="0"/>
        <v>1200</v>
      </c>
      <c r="M11" t="str" vm="59">
        <f t="shared" si="0"/>
        <v/>
      </c>
      <c r="O11" s="13"/>
      <c r="P11" s="13"/>
    </row>
    <row r="12" spans="2:16" x14ac:dyDescent="0.45">
      <c r="B12" s="44" t="str" vm="60">
        <f>CUBEMEMBER("ThisWorkbookDataModel",{"[dim_industry_with_descriptions].[Main Industry].&amp;[Arts, entertainment and recreation]","[dim_industry_with_descriptions].[naics_description].&amp;[Gambling industries]"})</f>
        <v>Gambling industries</v>
      </c>
      <c r="C12" vm="61">
        <f t="shared" si="0"/>
        <v>29600</v>
      </c>
      <c r="D12" vm="62">
        <f t="shared" si="0"/>
        <v>21500</v>
      </c>
      <c r="E12" vm="63">
        <f t="shared" si="0"/>
        <v>27200</v>
      </c>
      <c r="F12" vm="64">
        <f t="shared" si="0"/>
        <v>25500</v>
      </c>
      <c r="G12" vm="65">
        <f t="shared" si="0"/>
        <v>26100</v>
      </c>
      <c r="H12" vm="66">
        <f t="shared" si="0"/>
        <v>27700</v>
      </c>
      <c r="I12" vm="67">
        <f t="shared" si="0"/>
        <v>19500</v>
      </c>
      <c r="J12" vm="68">
        <f t="shared" si="0"/>
        <v>27000</v>
      </c>
      <c r="K12" vm="69">
        <f t="shared" si="0"/>
        <v>22200</v>
      </c>
      <c r="L12" vm="70">
        <f t="shared" si="0"/>
        <v>16600</v>
      </c>
      <c r="M12" vm="71">
        <f t="shared" si="0"/>
        <v>8700</v>
      </c>
      <c r="O12" s="13">
        <f t="shared" ref="O12:O26" si="1">G12/C12-1</f>
        <v>-0.1182432432432432</v>
      </c>
      <c r="P12" s="13">
        <f t="shared" ref="P12:P26" si="2">K12/G12-1</f>
        <v>-0.14942528735632188</v>
      </c>
    </row>
    <row r="13" spans="2:16" x14ac:dyDescent="0.45">
      <c r="B13" s="45" t="str" vm="72">
        <f>CUBEMEMBER("ThisWorkbookDataModel",{"[dim_industry_with_descriptions].[Main Industry].&amp;[Arts, entertainment and recreation]","[dim_industry_with_descriptions].[naics_description].&amp;[Heritage institutions]"})</f>
        <v>Heritage institutions</v>
      </c>
      <c r="C13" vm="73">
        <f t="shared" si="0"/>
        <v>14600</v>
      </c>
      <c r="D13" vm="74">
        <f t="shared" si="0"/>
        <v>15500</v>
      </c>
      <c r="E13" vm="75">
        <f t="shared" si="0"/>
        <v>14400</v>
      </c>
      <c r="F13" vm="76">
        <f t="shared" si="0"/>
        <v>21500</v>
      </c>
      <c r="G13" vm="77">
        <f t="shared" si="0"/>
        <v>17100</v>
      </c>
      <c r="H13" vm="78">
        <f t="shared" si="0"/>
        <v>15600</v>
      </c>
      <c r="I13" vm="79">
        <f t="shared" si="0"/>
        <v>20400</v>
      </c>
      <c r="J13" vm="80">
        <f t="shared" si="0"/>
        <v>20600</v>
      </c>
      <c r="K13" vm="81">
        <f t="shared" si="0"/>
        <v>19600</v>
      </c>
      <c r="L13" vm="82">
        <f t="shared" si="0"/>
        <v>20700</v>
      </c>
      <c r="M13" vm="83">
        <f t="shared" si="0"/>
        <v>11700</v>
      </c>
      <c r="O13" s="13">
        <f t="shared" si="1"/>
        <v>0.17123287671232879</v>
      </c>
      <c r="P13" s="13">
        <f t="shared" si="2"/>
        <v>0.14619883040935666</v>
      </c>
    </row>
    <row r="14" spans="2:16" x14ac:dyDescent="0.45">
      <c r="B14" s="45" t="str" vm="84">
        <f>CUBEMEMBER("ThisWorkbookDataModel",{"[dim_industry_with_descriptions].[Main Industry].&amp;[Arts, entertainment and recreation]","[dim_industry_with_descriptions].[naics_description].&amp;[Independent artists, writers and performers]"})</f>
        <v>Independent artists, writers and performers</v>
      </c>
      <c r="C14" vm="85">
        <f t="shared" si="0"/>
        <v>17300</v>
      </c>
      <c r="D14" vm="86">
        <f t="shared" si="0"/>
        <v>15800</v>
      </c>
      <c r="E14" vm="87">
        <f t="shared" si="0"/>
        <v>9200</v>
      </c>
      <c r="F14" vm="88">
        <f t="shared" si="0"/>
        <v>17800</v>
      </c>
      <c r="G14" vm="89">
        <f t="shared" si="0"/>
        <v>18200</v>
      </c>
      <c r="H14" vm="90">
        <f t="shared" si="0"/>
        <v>19600</v>
      </c>
      <c r="I14" vm="91">
        <f t="shared" si="0"/>
        <v>16400</v>
      </c>
      <c r="J14" vm="92">
        <f t="shared" si="0"/>
        <v>19100</v>
      </c>
      <c r="K14" vm="93">
        <f t="shared" si="0"/>
        <v>19500</v>
      </c>
      <c r="L14" vm="94">
        <f t="shared" si="0"/>
        <v>18600</v>
      </c>
      <c r="M14" vm="95">
        <f t="shared" si="0"/>
        <v>14400</v>
      </c>
      <c r="O14" s="13">
        <f t="shared" si="1"/>
        <v>5.2023121387283267E-2</v>
      </c>
      <c r="P14" s="13">
        <f t="shared" si="2"/>
        <v>7.1428571428571397E-2</v>
      </c>
    </row>
    <row r="15" spans="2:16" x14ac:dyDescent="0.45">
      <c r="B15" s="44" t="str" vm="96">
        <f>CUBEMEMBER("ThisWorkbookDataModel",{"[dim_industry_with_descriptions].[Main Industry].&amp;[Arts, entertainment and recreation]","[dim_industry_with_descriptions].[naics_description].&amp;[Other amusement and recreation industries]"})</f>
        <v>Other amusement and recreation industries</v>
      </c>
      <c r="C15" vm="97">
        <f t="shared" si="0"/>
        <v>58900</v>
      </c>
      <c r="D15" vm="98">
        <f t="shared" si="0"/>
        <v>65100</v>
      </c>
      <c r="E15" vm="99">
        <f t="shared" si="0"/>
        <v>61200</v>
      </c>
      <c r="F15" vm="100">
        <f t="shared" si="0"/>
        <v>74200</v>
      </c>
      <c r="G15" vm="101">
        <f t="shared" si="0"/>
        <v>58300</v>
      </c>
      <c r="H15" vm="102">
        <f t="shared" si="0"/>
        <v>66700</v>
      </c>
      <c r="I15" vm="103">
        <f t="shared" si="0"/>
        <v>79800</v>
      </c>
      <c r="J15" vm="104">
        <f t="shared" si="0"/>
        <v>93800</v>
      </c>
      <c r="K15" vm="105">
        <f t="shared" si="0"/>
        <v>92900</v>
      </c>
      <c r="L15" vm="106">
        <f t="shared" si="0"/>
        <v>91300</v>
      </c>
      <c r="M15" vm="107">
        <f t="shared" si="0"/>
        <v>45900</v>
      </c>
      <c r="O15" s="13">
        <f t="shared" si="1"/>
        <v>-1.018675721561968E-2</v>
      </c>
      <c r="P15" s="13">
        <f t="shared" si="2"/>
        <v>0.59348198970840471</v>
      </c>
    </row>
    <row r="16" spans="2:16" x14ac:dyDescent="0.45">
      <c r="B16" s="45" t="str" vm="108">
        <f>CUBEMEMBER("ThisWorkbookDataModel",{"[dim_industry_with_descriptions].[Main Industry].&amp;[Arts, entertainment and recreation]","[dim_industry_with_descriptions].[naics_description].&amp;[Performing arts companies]"})</f>
        <v>Performing arts companies</v>
      </c>
      <c r="C16" vm="109">
        <f t="shared" si="0"/>
        <v>8800</v>
      </c>
      <c r="D16" vm="110">
        <f t="shared" si="0"/>
        <v>11500</v>
      </c>
      <c r="E16" vm="111">
        <f t="shared" si="0"/>
        <v>8700</v>
      </c>
      <c r="F16" vm="112">
        <f t="shared" si="0"/>
        <v>12600</v>
      </c>
      <c r="G16" vm="113">
        <f t="shared" si="0"/>
        <v>12100</v>
      </c>
      <c r="H16" vm="114">
        <f t="shared" si="0"/>
        <v>8600</v>
      </c>
      <c r="I16" vm="115">
        <f t="shared" si="0"/>
        <v>10600</v>
      </c>
      <c r="J16" vm="116">
        <f t="shared" si="0"/>
        <v>8300</v>
      </c>
      <c r="K16" vm="117">
        <f t="shared" si="0"/>
        <v>14400</v>
      </c>
      <c r="L16" vm="118">
        <f t="shared" si="0"/>
        <v>7300</v>
      </c>
      <c r="M16" vm="119">
        <f t="shared" si="0"/>
        <v>2800</v>
      </c>
      <c r="O16" s="13">
        <f t="shared" si="1"/>
        <v>0.375</v>
      </c>
      <c r="P16" s="13">
        <f t="shared" si="2"/>
        <v>0.19008264462809921</v>
      </c>
    </row>
    <row r="17" spans="1:16" x14ac:dyDescent="0.45">
      <c r="B17" s="44" t="str" vm="120">
        <f>CUBEMEMBER("ThisWorkbookDataModel",{"[dim_industry_with_descriptions].[Main Industry].&amp;[Arts, entertainment and recreation]","[dim_industry_with_descriptions].[naics_description].&amp;[Promoters (presenters) of performing arts, sports and similar events]"})</f>
        <v>Promoters (presenters) of performing arts, sports and similar events</v>
      </c>
      <c r="C17" vm="121">
        <f t="shared" si="0"/>
        <v>5100</v>
      </c>
      <c r="D17" vm="122">
        <f t="shared" si="0"/>
        <v>3900</v>
      </c>
      <c r="E17" vm="123">
        <f t="shared" si="0"/>
        <v>2500</v>
      </c>
      <c r="F17" vm="124">
        <f t="shared" si="0"/>
        <v>1800</v>
      </c>
      <c r="G17" vm="125">
        <f t="shared" si="0"/>
        <v>8800</v>
      </c>
      <c r="H17" vm="126">
        <f t="shared" si="0"/>
        <v>8100</v>
      </c>
      <c r="I17" vm="127">
        <f t="shared" si="0"/>
        <v>7000</v>
      </c>
      <c r="J17" vm="128">
        <f t="shared" si="0"/>
        <v>3400</v>
      </c>
      <c r="K17" vm="129">
        <f t="shared" si="0"/>
        <v>5400</v>
      </c>
      <c r="L17" vm="130">
        <f t="shared" si="0"/>
        <v>1600</v>
      </c>
      <c r="M17" vm="131">
        <f t="shared" si="0"/>
        <v>1900</v>
      </c>
      <c r="O17" s="13">
        <f t="shared" si="1"/>
        <v>0.72549019607843146</v>
      </c>
      <c r="P17" s="13">
        <f t="shared" si="2"/>
        <v>-0.38636363636363635</v>
      </c>
    </row>
    <row r="18" spans="1:16" x14ac:dyDescent="0.45">
      <c r="B18" s="44" t="str" vm="132">
        <f>CUBEMEMBER("ThisWorkbookDataModel",{"[dim_industry_with_descriptions].[Main Industry].&amp;[Arts, entertainment and recreation]","[dim_industry_with_descriptions].[naics_description].&amp;[Spectator sports]"})</f>
        <v>Spectator sports</v>
      </c>
      <c r="C18" vm="133">
        <f t="shared" si="0"/>
        <v>5100</v>
      </c>
      <c r="D18" vm="134">
        <f t="shared" si="0"/>
        <v>6600</v>
      </c>
      <c r="E18" vm="135">
        <f t="shared" si="0"/>
        <v>4100</v>
      </c>
      <c r="F18" vm="136">
        <f t="shared" si="0"/>
        <v>11500</v>
      </c>
      <c r="G18" vm="137">
        <f t="shared" si="0"/>
        <v>13600</v>
      </c>
      <c r="H18" vm="138">
        <f t="shared" si="0"/>
        <v>13700</v>
      </c>
      <c r="I18" vm="139">
        <f t="shared" si="0"/>
        <v>12800</v>
      </c>
      <c r="J18" vm="140">
        <f t="shared" si="0"/>
        <v>9100</v>
      </c>
      <c r="K18" vm="141">
        <f t="shared" si="0"/>
        <v>10600</v>
      </c>
      <c r="L18" vm="142">
        <f t="shared" si="0"/>
        <v>12400</v>
      </c>
      <c r="M18" vm="143">
        <f t="shared" si="0"/>
        <v>4300</v>
      </c>
      <c r="O18" s="13">
        <f t="shared" si="1"/>
        <v>1.6666666666666665</v>
      </c>
      <c r="P18" s="13">
        <f t="shared" si="2"/>
        <v>-0.22058823529411764</v>
      </c>
    </row>
    <row r="19" spans="1:16" x14ac:dyDescent="0.45">
      <c r="B19" s="15" t="str" vm="144">
        <f>CUBEMEMBER("ThisWorkbookDataModel","[dim_industry_with_descriptions].[Main Industry].&amp;[Information and cultural industries]")</f>
        <v>Information and cultural industries</v>
      </c>
      <c r="C19" vm="145">
        <f t="shared" ref="C19:M31" si="3">CUBEVALUE("ThisWorkbookDataModel",$C$2,$C$3,$C$4,$C$5,$B$7,$B19,C$8)</f>
        <v>121400</v>
      </c>
      <c r="D19" vm="146">
        <f t="shared" si="3"/>
        <v>129300</v>
      </c>
      <c r="E19" vm="147">
        <f t="shared" si="3"/>
        <v>143500</v>
      </c>
      <c r="F19" vm="148">
        <f t="shared" si="3"/>
        <v>129300</v>
      </c>
      <c r="G19" vm="149">
        <f t="shared" si="3"/>
        <v>111000</v>
      </c>
      <c r="H19" vm="150">
        <f t="shared" si="3"/>
        <v>113200</v>
      </c>
      <c r="I19" vm="151">
        <f t="shared" si="3"/>
        <v>113400</v>
      </c>
      <c r="J19" vm="152">
        <f t="shared" si="3"/>
        <v>103300</v>
      </c>
      <c r="K19" vm="153">
        <f t="shared" si="3"/>
        <v>107600</v>
      </c>
      <c r="L19" vm="154">
        <f t="shared" si="3"/>
        <v>105800</v>
      </c>
      <c r="M19" vm="155">
        <f t="shared" si="3"/>
        <v>55500</v>
      </c>
      <c r="O19" s="13">
        <f t="shared" si="1"/>
        <v>-8.5667215815485975E-2</v>
      </c>
      <c r="P19" s="13">
        <f t="shared" si="2"/>
        <v>-3.0630630630630651E-2</v>
      </c>
    </row>
    <row r="20" spans="1:16" x14ac:dyDescent="0.45">
      <c r="B20" s="44" t="str" vm="156">
        <f>CUBEMEMBER("ThisWorkbookDataModel",{"[dim_industry_with_descriptions].[Main Industry].&amp;[Information and cultural industries]","[dim_industry_with_descriptions].[naics_description].&amp;[Data processing, hosting, and related services]"})</f>
        <v>Data processing, hosting, and related services</v>
      </c>
      <c r="C20" t="str" vm="157">
        <f t="shared" si="3"/>
        <v/>
      </c>
      <c r="D20" t="str" vm="158">
        <f t="shared" si="3"/>
        <v/>
      </c>
      <c r="E20" t="str" vm="159">
        <f t="shared" si="3"/>
        <v/>
      </c>
      <c r="F20" t="str" vm="160">
        <f t="shared" si="3"/>
        <v/>
      </c>
      <c r="G20" t="str" vm="161">
        <f t="shared" si="3"/>
        <v/>
      </c>
      <c r="H20" t="str" vm="162">
        <f t="shared" si="3"/>
        <v/>
      </c>
      <c r="I20" t="str" vm="163">
        <f t="shared" si="3"/>
        <v/>
      </c>
      <c r="J20" t="str" vm="164">
        <f t="shared" si="3"/>
        <v/>
      </c>
      <c r="K20" t="str" vm="165">
        <f t="shared" si="3"/>
        <v/>
      </c>
      <c r="L20" t="str" vm="166">
        <f t="shared" si="3"/>
        <v/>
      </c>
      <c r="M20" vm="167">
        <f t="shared" si="3"/>
        <v>600</v>
      </c>
      <c r="O20" s="13"/>
      <c r="P20" s="13"/>
    </row>
    <row r="21" spans="1:16" x14ac:dyDescent="0.45">
      <c r="B21" s="45" t="str" vm="168">
        <f>CUBEMEMBER("ThisWorkbookDataModel",{"[dim_industry_with_descriptions].[Main Industry].&amp;[Information and cultural industries]","[dim_industry_with_descriptions].[naics_description].&amp;[Motion picture and video industries]"})</f>
        <v>Motion picture and video industries</v>
      </c>
      <c r="C21" vm="169">
        <f t="shared" si="3"/>
        <v>13400</v>
      </c>
      <c r="D21" vm="170">
        <f t="shared" si="3"/>
        <v>13200</v>
      </c>
      <c r="E21" vm="171">
        <f t="shared" si="3"/>
        <v>17600</v>
      </c>
      <c r="F21" vm="172">
        <f t="shared" si="3"/>
        <v>16100</v>
      </c>
      <c r="G21" vm="173">
        <f t="shared" si="3"/>
        <v>11500</v>
      </c>
      <c r="H21" vm="174">
        <f t="shared" si="3"/>
        <v>13000</v>
      </c>
      <c r="I21" vm="175">
        <f t="shared" si="3"/>
        <v>19600</v>
      </c>
      <c r="J21" vm="176">
        <f t="shared" si="3"/>
        <v>19200</v>
      </c>
      <c r="K21" vm="177">
        <f t="shared" si="3"/>
        <v>21400</v>
      </c>
      <c r="L21" vm="178">
        <f t="shared" si="3"/>
        <v>21500</v>
      </c>
      <c r="M21" vm="179">
        <f t="shared" si="3"/>
        <v>10700</v>
      </c>
      <c r="O21" s="13">
        <f t="shared" si="1"/>
        <v>-0.14179104477611937</v>
      </c>
      <c r="P21" s="13">
        <f t="shared" si="2"/>
        <v>0.86086956521739122</v>
      </c>
    </row>
    <row r="22" spans="1:16" x14ac:dyDescent="0.45">
      <c r="B22" s="45" t="str" vm="180">
        <f>CUBEMEMBER("ThisWorkbookDataModel",{"[dim_industry_with_descriptions].[Main Industry].&amp;[Information and cultural industries]","[dim_industry_with_descriptions].[naics_description].&amp;[Newspaper, periodical, book and directory publishers]"})</f>
        <v>Newspaper, periodical, book and directory publishers</v>
      </c>
      <c r="C22" vm="181">
        <f t="shared" si="3"/>
        <v>24800</v>
      </c>
      <c r="D22" vm="182">
        <f t="shared" si="3"/>
        <v>31900</v>
      </c>
      <c r="E22" vm="183">
        <f t="shared" si="3"/>
        <v>28500</v>
      </c>
      <c r="F22" vm="184">
        <f t="shared" si="3"/>
        <v>31300</v>
      </c>
      <c r="G22" vm="185">
        <f t="shared" si="3"/>
        <v>22000</v>
      </c>
      <c r="H22" vm="186">
        <f t="shared" si="3"/>
        <v>20100</v>
      </c>
      <c r="I22" vm="187">
        <f t="shared" si="3"/>
        <v>16300</v>
      </c>
      <c r="J22" vm="188">
        <f t="shared" si="3"/>
        <v>15500</v>
      </c>
      <c r="K22" vm="189">
        <f t="shared" si="3"/>
        <v>15300</v>
      </c>
      <c r="L22" vm="190">
        <f t="shared" si="3"/>
        <v>16300</v>
      </c>
      <c r="M22" vm="191">
        <f t="shared" si="3"/>
        <v>8000</v>
      </c>
      <c r="O22" s="13">
        <f t="shared" si="1"/>
        <v>-0.11290322580645162</v>
      </c>
      <c r="P22" s="13">
        <f t="shared" si="2"/>
        <v>-0.30454545454545456</v>
      </c>
    </row>
    <row r="23" spans="1:16" x14ac:dyDescent="0.45">
      <c r="B23" s="44" t="str" vm="192">
        <f>CUBEMEMBER("ThisWorkbookDataModel",{"[dim_industry_with_descriptions].[Main Industry].&amp;[Information and cultural industries]","[dim_industry_with_descriptions].[naics_description].&amp;[Other information services]"})</f>
        <v>Other information services</v>
      </c>
      <c r="C23" vm="193">
        <f t="shared" si="3"/>
        <v>11100</v>
      </c>
      <c r="D23" vm="194">
        <f t="shared" si="3"/>
        <v>10000</v>
      </c>
      <c r="E23" vm="195">
        <f t="shared" si="3"/>
        <v>11000</v>
      </c>
      <c r="F23" vm="196">
        <f t="shared" si="3"/>
        <v>8600</v>
      </c>
      <c r="G23" vm="197">
        <f t="shared" si="3"/>
        <v>12100</v>
      </c>
      <c r="H23" vm="198">
        <f t="shared" si="3"/>
        <v>6300</v>
      </c>
      <c r="I23" vm="199">
        <f t="shared" si="3"/>
        <v>8100</v>
      </c>
      <c r="J23" vm="200">
        <f t="shared" si="3"/>
        <v>9800</v>
      </c>
      <c r="K23" vm="201">
        <f t="shared" si="3"/>
        <v>12700</v>
      </c>
      <c r="L23" vm="202">
        <f t="shared" si="3"/>
        <v>7000</v>
      </c>
      <c r="M23" vm="203">
        <f t="shared" si="3"/>
        <v>4000</v>
      </c>
      <c r="O23" s="13">
        <f t="shared" si="1"/>
        <v>9.0090090090090058E-2</v>
      </c>
      <c r="P23" s="13">
        <f t="shared" si="2"/>
        <v>4.9586776859504189E-2</v>
      </c>
    </row>
    <row r="24" spans="1:16" x14ac:dyDescent="0.45">
      <c r="B24" s="44" t="str" vm="204">
        <f>CUBEMEMBER("ThisWorkbookDataModel",{"[dim_industry_with_descriptions].[Main Industry].&amp;[Information and cultural industries]","[dim_industry_with_descriptions].[naics_description].&amp;[Other telecommunications]"})</f>
        <v>Other telecommunications</v>
      </c>
      <c r="C24" vm="205">
        <f t="shared" si="3"/>
        <v>500</v>
      </c>
      <c r="D24" t="str" vm="206">
        <f t="shared" si="3"/>
        <v/>
      </c>
      <c r="E24" t="str" vm="207">
        <f t="shared" si="3"/>
        <v/>
      </c>
      <c r="F24" t="str" vm="208">
        <f t="shared" si="3"/>
        <v/>
      </c>
      <c r="G24" t="str" vm="209">
        <f t="shared" si="3"/>
        <v/>
      </c>
      <c r="H24" vm="210">
        <f t="shared" si="3"/>
        <v>1100</v>
      </c>
      <c r="I24" t="str" vm="211">
        <f t="shared" si="3"/>
        <v/>
      </c>
      <c r="J24" vm="212">
        <f t="shared" si="3"/>
        <v>1000</v>
      </c>
      <c r="K24" t="str" vm="213">
        <f t="shared" si="3"/>
        <v/>
      </c>
      <c r="L24" t="str" vm="214">
        <f t="shared" si="3"/>
        <v/>
      </c>
      <c r="M24" vm="215">
        <f t="shared" si="3"/>
        <v>1900</v>
      </c>
      <c r="O24" s="13"/>
      <c r="P24" s="13"/>
    </row>
    <row r="25" spans="1:16" x14ac:dyDescent="0.45">
      <c r="B25" s="45" t="str" vm="216">
        <f>CUBEMEMBER("ThisWorkbookDataModel",{"[dim_industry_with_descriptions].[Main Industry].&amp;[Information and cultural industries]","[dim_industry_with_descriptions].[naics_description].&amp;[Pay and specialty television]"})</f>
        <v>Pay and specialty television</v>
      </c>
      <c r="C25" t="str" vm="217">
        <f t="shared" si="3"/>
        <v/>
      </c>
      <c r="D25" t="str" vm="218">
        <f t="shared" si="3"/>
        <v/>
      </c>
      <c r="E25" t="str" vm="219">
        <f t="shared" si="3"/>
        <v/>
      </c>
      <c r="F25" t="str" vm="220">
        <f t="shared" si="3"/>
        <v/>
      </c>
      <c r="G25" t="str" vm="221">
        <f t="shared" si="3"/>
        <v/>
      </c>
      <c r="H25" t="str" vm="222">
        <f t="shared" si="3"/>
        <v/>
      </c>
      <c r="I25" t="str" vm="223">
        <f t="shared" si="3"/>
        <v/>
      </c>
      <c r="J25" t="str" vm="224">
        <f t="shared" si="3"/>
        <v/>
      </c>
      <c r="K25" t="str" vm="225">
        <f t="shared" si="3"/>
        <v/>
      </c>
      <c r="L25" t="str" vm="226">
        <f t="shared" si="3"/>
        <v/>
      </c>
      <c r="M25" t="str" vm="227">
        <f t="shared" si="3"/>
        <v/>
      </c>
      <c r="O25" s="13"/>
      <c r="P25" s="13"/>
    </row>
    <row r="26" spans="1:16" x14ac:dyDescent="0.45">
      <c r="B26" s="45" t="str" vm="228">
        <f>CUBEMEMBER("ThisWorkbookDataModel",{"[dim_industry_with_descriptions].[Main Industry].&amp;[Information and cultural industries]","[dim_industry_with_descriptions].[naics_description].&amp;[Radio and television broadcasting]"})</f>
        <v>Radio and television broadcasting</v>
      </c>
      <c r="C26" vm="229">
        <f t="shared" si="3"/>
        <v>18000</v>
      </c>
      <c r="D26" vm="230">
        <f t="shared" si="3"/>
        <v>13400</v>
      </c>
      <c r="E26" vm="231">
        <f t="shared" si="3"/>
        <v>24100</v>
      </c>
      <c r="F26" vm="232">
        <f t="shared" si="3"/>
        <v>13500</v>
      </c>
      <c r="G26" vm="233">
        <f t="shared" si="3"/>
        <v>13600</v>
      </c>
      <c r="H26" vm="234">
        <f t="shared" si="3"/>
        <v>18600</v>
      </c>
      <c r="I26" vm="235">
        <f t="shared" si="3"/>
        <v>13700</v>
      </c>
      <c r="J26" vm="236">
        <f t="shared" si="3"/>
        <v>12100</v>
      </c>
      <c r="K26" vm="237">
        <f t="shared" si="3"/>
        <v>14500</v>
      </c>
      <c r="L26" vm="238">
        <f t="shared" si="3"/>
        <v>13700</v>
      </c>
      <c r="M26" vm="239">
        <f t="shared" si="3"/>
        <v>8300</v>
      </c>
      <c r="O26" s="13">
        <f t="shared" si="1"/>
        <v>-0.24444444444444446</v>
      </c>
      <c r="P26" s="13">
        <f t="shared" si="2"/>
        <v>6.6176470588235281E-2</v>
      </c>
    </row>
    <row r="27" spans="1:16" x14ac:dyDescent="0.45">
      <c r="B27" s="44" t="str" vm="240">
        <f>CUBEMEMBER("ThisWorkbookDataModel",{"[dim_industry_with_descriptions].[Main Industry].&amp;[Information and cultural industries]","[dim_industry_with_descriptions].[naics_description].&amp;[Satellite telecommunications]"})</f>
        <v>Satellite telecommunications</v>
      </c>
      <c r="C27" t="str" vm="241">
        <f t="shared" si="3"/>
        <v/>
      </c>
      <c r="D27" t="str" vm="242">
        <f t="shared" si="3"/>
        <v/>
      </c>
      <c r="E27" t="str" vm="243">
        <f t="shared" si="3"/>
        <v/>
      </c>
      <c r="F27" t="str" vm="244">
        <f t="shared" si="3"/>
        <v/>
      </c>
      <c r="G27" t="str" vm="245">
        <f t="shared" si="3"/>
        <v/>
      </c>
      <c r="H27" t="str" vm="246">
        <f t="shared" si="3"/>
        <v/>
      </c>
      <c r="I27" t="str" vm="247">
        <f t="shared" si="3"/>
        <v/>
      </c>
      <c r="J27" t="str" vm="248">
        <f t="shared" si="3"/>
        <v/>
      </c>
      <c r="K27" t="str" vm="249">
        <f t="shared" si="3"/>
        <v/>
      </c>
      <c r="L27" t="str" vm="250">
        <f t="shared" si="3"/>
        <v/>
      </c>
      <c r="M27" t="str" vm="251">
        <f t="shared" si="3"/>
        <v/>
      </c>
      <c r="O27" s="13"/>
      <c r="P27" s="13"/>
    </row>
    <row r="28" spans="1:16" x14ac:dyDescent="0.45">
      <c r="B28" s="44" t="str" vm="252">
        <f>CUBEMEMBER("ThisWorkbookDataModel",{"[dim_industry_with_descriptions].[Main Industry].&amp;[Information and cultural industries]","[dim_industry_with_descriptions].[naics_description].&amp;[Software publishers]"})</f>
        <v>Software publishers</v>
      </c>
      <c r="C28" vm="253">
        <f t="shared" si="3"/>
        <v>1900</v>
      </c>
      <c r="D28" vm="254">
        <f t="shared" si="3"/>
        <v>1500</v>
      </c>
      <c r="E28" t="str" vm="255">
        <f t="shared" si="3"/>
        <v/>
      </c>
      <c r="F28" t="str" vm="256">
        <f t="shared" si="3"/>
        <v/>
      </c>
      <c r="G28" t="str" vm="257">
        <f t="shared" si="3"/>
        <v/>
      </c>
      <c r="H28" t="str" vm="258">
        <f t="shared" si="3"/>
        <v/>
      </c>
      <c r="I28" vm="259">
        <f t="shared" si="3"/>
        <v>500</v>
      </c>
      <c r="J28" vm="260">
        <f t="shared" si="3"/>
        <v>500</v>
      </c>
      <c r="K28" t="str" vm="261">
        <f t="shared" si="3"/>
        <v/>
      </c>
      <c r="L28" vm="262">
        <f t="shared" si="3"/>
        <v>6300</v>
      </c>
      <c r="M28" vm="263">
        <f t="shared" si="3"/>
        <v>1900</v>
      </c>
      <c r="O28" s="13"/>
      <c r="P28" s="13"/>
    </row>
    <row r="29" spans="1:16" x14ac:dyDescent="0.45">
      <c r="B29" s="45" t="str" vm="264">
        <f>CUBEMEMBER("ThisWorkbookDataModel",{"[dim_industry_with_descriptions].[Main Industry].&amp;[Information and cultural industries]","[dim_industry_with_descriptions].[naics_description].&amp;[Sound recording industries]"})</f>
        <v>Sound recording industries</v>
      </c>
      <c r="C29" t="str" vm="265">
        <f t="shared" si="3"/>
        <v/>
      </c>
      <c r="D29" t="str" vm="266">
        <f t="shared" si="3"/>
        <v/>
      </c>
      <c r="E29" t="str" vm="267">
        <f t="shared" si="3"/>
        <v/>
      </c>
      <c r="F29" t="str" vm="268">
        <f t="shared" si="3"/>
        <v/>
      </c>
      <c r="G29" t="str" vm="269">
        <f t="shared" si="3"/>
        <v/>
      </c>
      <c r="H29" t="str" vm="270">
        <f t="shared" si="3"/>
        <v/>
      </c>
      <c r="I29" t="str" vm="271">
        <f t="shared" si="3"/>
        <v/>
      </c>
      <c r="J29" t="str" vm="272">
        <f t="shared" si="3"/>
        <v/>
      </c>
      <c r="K29" t="str" vm="273">
        <f t="shared" si="3"/>
        <v/>
      </c>
      <c r="L29" t="str" vm="274">
        <f t="shared" si="3"/>
        <v/>
      </c>
      <c r="M29" t="str" vm="275">
        <f t="shared" si="3"/>
        <v/>
      </c>
      <c r="O29" s="13"/>
      <c r="P29" s="13"/>
    </row>
    <row r="30" spans="1:16" x14ac:dyDescent="0.45">
      <c r="A30" t="s">
        <v>130</v>
      </c>
      <c r="B30" s="46" t="str" vm="276">
        <f>CUBEMEMBER("ThisWorkbookDataModel",{"[dim_industry_with_descriptions].[Main Industry].&amp;[Information and cultural industries]","[dim_industry_with_descriptions].[naics_description].&amp;[Wired telecommunications carriers]"})</f>
        <v>Wired telecommunications carriers</v>
      </c>
      <c r="C30" vm="277">
        <f t="shared" si="3"/>
        <v>51100</v>
      </c>
      <c r="D30" vm="278">
        <f t="shared" si="3"/>
        <v>58300</v>
      </c>
      <c r="E30" vm="279">
        <f t="shared" si="3"/>
        <v>61800</v>
      </c>
      <c r="F30" vm="280">
        <f t="shared" si="3"/>
        <v>59800</v>
      </c>
      <c r="G30" vm="281">
        <f t="shared" si="3"/>
        <v>51800</v>
      </c>
      <c r="H30" vm="282">
        <f t="shared" si="3"/>
        <v>54100</v>
      </c>
      <c r="I30" vm="283">
        <f t="shared" si="3"/>
        <v>55200</v>
      </c>
      <c r="J30" vm="284">
        <f t="shared" si="3"/>
        <v>45200</v>
      </c>
      <c r="K30" vm="285">
        <f t="shared" si="3"/>
        <v>43700</v>
      </c>
      <c r="L30" vm="286">
        <f t="shared" si="3"/>
        <v>41000</v>
      </c>
      <c r="M30" vm="287">
        <f t="shared" si="3"/>
        <v>20100</v>
      </c>
      <c r="O30" s="13">
        <f t="shared" ref="O30" si="4">G30/C30-1</f>
        <v>1.3698630136986356E-2</v>
      </c>
      <c r="P30" s="13">
        <f t="shared" ref="P30" si="5">K30/G30-1</f>
        <v>-0.15637065637065639</v>
      </c>
    </row>
    <row r="31" spans="1:16" x14ac:dyDescent="0.45">
      <c r="B31" s="44" t="str" vm="288">
        <f>CUBEMEMBER("ThisWorkbookDataModel",{"[dim_industry_with_descriptions].[Main Industry].&amp;[Information and cultural industries]","[dim_industry_with_descriptions].[naics_description].&amp;[Wireless telecommunications carriers (except satellite)]"})</f>
        <v>Wireless telecommunications carriers (except satellite)</v>
      </c>
      <c r="C31" vm="289">
        <f t="shared" si="3"/>
        <v>600</v>
      </c>
      <c r="D31" vm="290">
        <f t="shared" si="3"/>
        <v>1000</v>
      </c>
      <c r="E31" vm="291">
        <f t="shared" si="3"/>
        <v>500</v>
      </c>
      <c r="F31" t="str" vm="292">
        <f t="shared" si="3"/>
        <v/>
      </c>
      <c r="G31" t="str" vm="293">
        <f t="shared" si="3"/>
        <v/>
      </c>
      <c r="H31" t="str" vm="294">
        <f t="shared" si="3"/>
        <v/>
      </c>
      <c r="I31" t="str" vm="295">
        <f t="shared" si="3"/>
        <v/>
      </c>
      <c r="J31" t="str" vm="296">
        <f t="shared" si="3"/>
        <v/>
      </c>
      <c r="K31" t="str" vm="297">
        <f t="shared" si="3"/>
        <v/>
      </c>
      <c r="L31" t="str" vm="298">
        <f t="shared" si="3"/>
        <v/>
      </c>
      <c r="M31" t="str" vm="299">
        <f t="shared" si="3"/>
        <v/>
      </c>
      <c r="O31" s="13"/>
      <c r="P31" s="13"/>
    </row>
    <row r="33" spans="2:16" x14ac:dyDescent="0.45">
      <c r="C33" s="16">
        <f>(C19+C9)/12</f>
        <v>21825</v>
      </c>
      <c r="D33" s="16">
        <f t="shared" ref="D33:L33" si="6">(D19+D9)/12</f>
        <v>22475</v>
      </c>
      <c r="E33" s="16">
        <f t="shared" si="6"/>
        <v>22791.666666666668</v>
      </c>
      <c r="F33" s="16">
        <f t="shared" si="6"/>
        <v>24516.666666666668</v>
      </c>
      <c r="G33" s="16">
        <f t="shared" si="6"/>
        <v>22100</v>
      </c>
      <c r="H33" s="16">
        <f t="shared" si="6"/>
        <v>22866.666666666668</v>
      </c>
      <c r="I33" s="16">
        <f t="shared" si="6"/>
        <v>23325</v>
      </c>
      <c r="J33" s="16">
        <f t="shared" si="6"/>
        <v>23816.666666666668</v>
      </c>
      <c r="K33" s="16">
        <f t="shared" si="6"/>
        <v>24350</v>
      </c>
      <c r="L33" s="16">
        <f t="shared" si="6"/>
        <v>22958.333333333332</v>
      </c>
      <c r="M33" s="16">
        <f>(M19+M9)/7</f>
        <v>20742.857142857141</v>
      </c>
      <c r="O33" s="13">
        <f>G33/C33-1</f>
        <v>1.2600229095074411E-2</v>
      </c>
      <c r="P33" s="13">
        <f>K33/G33-1</f>
        <v>0.1018099547511313</v>
      </c>
    </row>
    <row r="35" spans="2:16" x14ac:dyDescent="0.45">
      <c r="B35" s="47" t="s">
        <v>131</v>
      </c>
      <c r="C35">
        <f>(C13+C14+C16+C21+C22+C26)/12</f>
        <v>8075</v>
      </c>
      <c r="D35">
        <f t="shared" ref="D35:M35" si="7">(D13+D14+D16+D21+D22+D26)/12</f>
        <v>8441.6666666666661</v>
      </c>
      <c r="E35">
        <f t="shared" si="7"/>
        <v>8541.6666666666661</v>
      </c>
      <c r="F35">
        <f t="shared" si="7"/>
        <v>9400</v>
      </c>
      <c r="G35">
        <f t="shared" si="7"/>
        <v>7875</v>
      </c>
      <c r="H35">
        <f t="shared" si="7"/>
        <v>7958.333333333333</v>
      </c>
      <c r="I35">
        <f t="shared" si="7"/>
        <v>8083.333333333333</v>
      </c>
      <c r="J35">
        <f t="shared" si="7"/>
        <v>7900</v>
      </c>
      <c r="K35">
        <f t="shared" si="7"/>
        <v>8725</v>
      </c>
      <c r="L35">
        <f t="shared" si="7"/>
        <v>8175</v>
      </c>
      <c r="M35">
        <f t="shared" si="7"/>
        <v>4658.333333333333</v>
      </c>
      <c r="O35" s="13">
        <f>G35/C35-1</f>
        <v>-2.4767801857585092E-2</v>
      </c>
      <c r="P35" s="13">
        <f>K35/G35-1</f>
        <v>0.107936507936508</v>
      </c>
    </row>
    <row r="372" spans="2:16" x14ac:dyDescent="0.45">
      <c r="B372" s="15" t="s">
        <v>76</v>
      </c>
    </row>
    <row r="373" spans="2:16" x14ac:dyDescent="0.45">
      <c r="O373" t="s">
        <v>77</v>
      </c>
      <c r="P373" t="s">
        <v>78</v>
      </c>
    </row>
    <row r="374" spans="2:16" x14ac:dyDescent="0.45">
      <c r="B374" t="str">
        <f t="shared" ref="B374:B384" si="8">B8</f>
        <v>Row Labels</v>
      </c>
      <c r="C374" s="17">
        <f t="shared" ref="C374:L374" si="9">C8/12</f>
        <v>167.5</v>
      </c>
      <c r="D374" s="17">
        <f t="shared" si="9"/>
        <v>167.58333333333334</v>
      </c>
      <c r="E374" s="17">
        <f t="shared" si="9"/>
        <v>167.66666666666666</v>
      </c>
      <c r="F374" s="17">
        <f t="shared" si="9"/>
        <v>167.75</v>
      </c>
      <c r="G374" s="17">
        <f t="shared" si="9"/>
        <v>167.83333333333334</v>
      </c>
      <c r="H374" s="17">
        <f t="shared" si="9"/>
        <v>167.91666666666666</v>
      </c>
      <c r="I374" s="17">
        <f t="shared" si="9"/>
        <v>168</v>
      </c>
      <c r="J374" s="17">
        <f t="shared" si="9"/>
        <v>168.08333333333334</v>
      </c>
      <c r="K374" s="17">
        <f t="shared" si="9"/>
        <v>168.16666666666666</v>
      </c>
      <c r="L374" s="17">
        <f t="shared" si="9"/>
        <v>168.25</v>
      </c>
      <c r="M374" s="17">
        <f t="shared" ref="M374:M384" si="10">M8/7</f>
        <v>288.57142857142856</v>
      </c>
      <c r="O374" s="18">
        <f>(G374/C374)^(1/4)-1</f>
        <v>4.9714159028613203E-4</v>
      </c>
      <c r="P374" s="18">
        <f>(K374/G374)^(1/4)-1</f>
        <v>4.9615495293253709E-4</v>
      </c>
    </row>
    <row r="375" spans="2:16" x14ac:dyDescent="0.45">
      <c r="B375" t="str" vm="24">
        <f t="shared" si="8"/>
        <v>Arts, entertainment and recreation</v>
      </c>
      <c r="C375" s="17">
        <f t="shared" ref="C375:L375" si="11">C9/12</f>
        <v>11708.333333333334</v>
      </c>
      <c r="D375" s="17">
        <f t="shared" si="11"/>
        <v>11700</v>
      </c>
      <c r="E375" s="17">
        <f t="shared" si="11"/>
        <v>10833.333333333334</v>
      </c>
      <c r="F375" s="17">
        <f t="shared" si="11"/>
        <v>13741.666666666666</v>
      </c>
      <c r="G375" s="17">
        <f t="shared" si="11"/>
        <v>12850</v>
      </c>
      <c r="H375" s="17">
        <f t="shared" si="11"/>
        <v>13433.333333333334</v>
      </c>
      <c r="I375" s="17">
        <f t="shared" si="11"/>
        <v>13875</v>
      </c>
      <c r="J375" s="17">
        <f t="shared" si="11"/>
        <v>15208.333333333334</v>
      </c>
      <c r="K375" s="17">
        <f t="shared" si="11"/>
        <v>15383.333333333334</v>
      </c>
      <c r="L375" s="17">
        <f t="shared" si="11"/>
        <v>14141.666666666666</v>
      </c>
      <c r="M375" s="17">
        <f t="shared" si="10"/>
        <v>12814.285714285714</v>
      </c>
      <c r="O375" s="18">
        <f t="shared" ref="O375:O384" si="12">(G375/C375)^(1/4)-1</f>
        <v>2.3533384012876413E-2</v>
      </c>
      <c r="P375" s="18">
        <f t="shared" ref="P375:P384" si="13">(K375/G375)^(1/4)-1</f>
        <v>4.6012394746824503E-2</v>
      </c>
    </row>
    <row r="376" spans="2:16" x14ac:dyDescent="0.45">
      <c r="B376" t="str" vm="36">
        <f t="shared" si="8"/>
        <v>Agents and managers for artists, athletes, entertainers and other public figures</v>
      </c>
      <c r="C376" s="17" t="e">
        <f t="shared" ref="C376:L376" si="14">C10/12</f>
        <v>#VALUE!</v>
      </c>
      <c r="D376" s="17" t="e">
        <f t="shared" si="14"/>
        <v>#VALUE!</v>
      </c>
      <c r="E376" s="17" t="e">
        <f t="shared" si="14"/>
        <v>#VALUE!</v>
      </c>
      <c r="F376" s="17" t="e">
        <f t="shared" si="14"/>
        <v>#VALUE!</v>
      </c>
      <c r="G376" s="17" t="e">
        <f t="shared" si="14"/>
        <v>#VALUE!</v>
      </c>
      <c r="H376" s="17" t="e">
        <f t="shared" si="14"/>
        <v>#VALUE!</v>
      </c>
      <c r="I376" s="17" t="e">
        <f t="shared" si="14"/>
        <v>#VALUE!</v>
      </c>
      <c r="J376" s="17" t="e">
        <f t="shared" si="14"/>
        <v>#VALUE!</v>
      </c>
      <c r="K376" s="17" t="e">
        <f t="shared" si="14"/>
        <v>#VALUE!</v>
      </c>
      <c r="L376" s="17" t="e">
        <f t="shared" si="14"/>
        <v>#VALUE!</v>
      </c>
      <c r="M376" s="17" t="e">
        <f t="shared" si="10"/>
        <v>#VALUE!</v>
      </c>
      <c r="O376" s="18" t="e">
        <f t="shared" si="12"/>
        <v>#VALUE!</v>
      </c>
      <c r="P376" s="18" t="e">
        <f t="shared" si="13"/>
        <v>#VALUE!</v>
      </c>
    </row>
    <row r="377" spans="2:16" x14ac:dyDescent="0.45">
      <c r="B377" t="str" vm="48">
        <f t="shared" si="8"/>
        <v>Amusement parks and arcades</v>
      </c>
      <c r="C377" s="17">
        <f t="shared" ref="C377:L377" si="15">C11/12</f>
        <v>91.666666666666671</v>
      </c>
      <c r="D377" s="17">
        <f t="shared" si="15"/>
        <v>41.666666666666664</v>
      </c>
      <c r="E377" s="17">
        <f t="shared" si="15"/>
        <v>225</v>
      </c>
      <c r="F377" s="17" t="e">
        <f t="shared" si="15"/>
        <v>#VALUE!</v>
      </c>
      <c r="G377" s="17" t="e">
        <f t="shared" si="15"/>
        <v>#VALUE!</v>
      </c>
      <c r="H377" s="17">
        <f t="shared" si="15"/>
        <v>100</v>
      </c>
      <c r="I377" s="17" t="e">
        <f t="shared" si="15"/>
        <v>#VALUE!</v>
      </c>
      <c r="J377" s="17">
        <f t="shared" si="15"/>
        <v>100</v>
      </c>
      <c r="K377" s="17" t="e">
        <f t="shared" si="15"/>
        <v>#VALUE!</v>
      </c>
      <c r="L377" s="17">
        <f t="shared" si="15"/>
        <v>100</v>
      </c>
      <c r="M377" s="17" t="e">
        <f t="shared" si="10"/>
        <v>#VALUE!</v>
      </c>
      <c r="O377" s="18" t="e">
        <f t="shared" si="12"/>
        <v>#VALUE!</v>
      </c>
      <c r="P377" s="18" t="e">
        <f t="shared" si="13"/>
        <v>#VALUE!</v>
      </c>
    </row>
    <row r="378" spans="2:16" x14ac:dyDescent="0.45">
      <c r="B378" t="str" vm="60">
        <f t="shared" si="8"/>
        <v>Gambling industries</v>
      </c>
      <c r="C378" s="17">
        <f t="shared" ref="C378:L378" si="16">C12/12</f>
        <v>2466.6666666666665</v>
      </c>
      <c r="D378" s="17">
        <f t="shared" si="16"/>
        <v>1791.6666666666667</v>
      </c>
      <c r="E378" s="17">
        <f t="shared" si="16"/>
        <v>2266.6666666666665</v>
      </c>
      <c r="F378" s="17">
        <f t="shared" si="16"/>
        <v>2125</v>
      </c>
      <c r="G378" s="17">
        <f t="shared" si="16"/>
        <v>2175</v>
      </c>
      <c r="H378" s="17">
        <f t="shared" si="16"/>
        <v>2308.3333333333335</v>
      </c>
      <c r="I378" s="17">
        <f t="shared" si="16"/>
        <v>1625</v>
      </c>
      <c r="J378" s="17">
        <f t="shared" si="16"/>
        <v>2250</v>
      </c>
      <c r="K378" s="17">
        <f t="shared" si="16"/>
        <v>1850</v>
      </c>
      <c r="L378" s="17">
        <f t="shared" si="16"/>
        <v>1383.3333333333333</v>
      </c>
      <c r="M378" s="17">
        <f t="shared" si="10"/>
        <v>1242.8571428571429</v>
      </c>
      <c r="O378" s="18">
        <f t="shared" si="12"/>
        <v>-3.0970052261772629E-2</v>
      </c>
      <c r="P378" s="18">
        <f t="shared" si="13"/>
        <v>-3.9653148724468346E-2</v>
      </c>
    </row>
    <row r="379" spans="2:16" x14ac:dyDescent="0.45">
      <c r="B379" t="str" vm="72">
        <f t="shared" si="8"/>
        <v>Heritage institutions</v>
      </c>
      <c r="C379" s="17">
        <f t="shared" ref="C379:L379" si="17">C13/12</f>
        <v>1216.6666666666667</v>
      </c>
      <c r="D379" s="17">
        <f t="shared" si="17"/>
        <v>1291.6666666666667</v>
      </c>
      <c r="E379" s="17">
        <f t="shared" si="17"/>
        <v>1200</v>
      </c>
      <c r="F379" s="17">
        <f t="shared" si="17"/>
        <v>1791.6666666666667</v>
      </c>
      <c r="G379" s="17">
        <f t="shared" si="17"/>
        <v>1425</v>
      </c>
      <c r="H379" s="17">
        <f t="shared" si="17"/>
        <v>1300</v>
      </c>
      <c r="I379" s="17">
        <f t="shared" si="17"/>
        <v>1700</v>
      </c>
      <c r="J379" s="17">
        <f t="shared" si="17"/>
        <v>1716.6666666666667</v>
      </c>
      <c r="K379" s="17">
        <f t="shared" si="17"/>
        <v>1633.3333333333333</v>
      </c>
      <c r="L379" s="17">
        <f t="shared" si="17"/>
        <v>1725</v>
      </c>
      <c r="M379" s="17">
        <f t="shared" si="10"/>
        <v>1671.4285714285713</v>
      </c>
      <c r="O379" s="18">
        <f t="shared" si="12"/>
        <v>4.0305306171736666E-2</v>
      </c>
      <c r="P379" s="18">
        <f t="shared" si="13"/>
        <v>3.4701289292045745E-2</v>
      </c>
    </row>
    <row r="380" spans="2:16" x14ac:dyDescent="0.45">
      <c r="B380" t="str" vm="84">
        <f t="shared" si="8"/>
        <v>Independent artists, writers and performers</v>
      </c>
      <c r="C380" s="17">
        <f t="shared" ref="C380:L380" si="18">C14/12</f>
        <v>1441.6666666666667</v>
      </c>
      <c r="D380" s="17">
        <f t="shared" si="18"/>
        <v>1316.6666666666667</v>
      </c>
      <c r="E380" s="17">
        <f t="shared" si="18"/>
        <v>766.66666666666663</v>
      </c>
      <c r="F380" s="17">
        <f t="shared" si="18"/>
        <v>1483.3333333333333</v>
      </c>
      <c r="G380" s="17">
        <f t="shared" si="18"/>
        <v>1516.6666666666667</v>
      </c>
      <c r="H380" s="17">
        <f t="shared" si="18"/>
        <v>1633.3333333333333</v>
      </c>
      <c r="I380" s="17">
        <f t="shared" si="18"/>
        <v>1366.6666666666667</v>
      </c>
      <c r="J380" s="17">
        <f t="shared" si="18"/>
        <v>1591.6666666666667</v>
      </c>
      <c r="K380" s="17">
        <f t="shared" si="18"/>
        <v>1625</v>
      </c>
      <c r="L380" s="17">
        <f t="shared" si="18"/>
        <v>1550</v>
      </c>
      <c r="M380" s="17">
        <f t="shared" si="10"/>
        <v>2057.1428571428573</v>
      </c>
      <c r="O380" s="18">
        <f t="shared" si="12"/>
        <v>1.2759489556612102E-2</v>
      </c>
      <c r="P380" s="18">
        <f t="shared" si="13"/>
        <v>1.7397827309224789E-2</v>
      </c>
    </row>
    <row r="381" spans="2:16" x14ac:dyDescent="0.45">
      <c r="B381" t="str" vm="96">
        <f t="shared" si="8"/>
        <v>Other amusement and recreation industries</v>
      </c>
      <c r="C381" s="17">
        <f t="shared" ref="C381:L381" si="19">C15/12</f>
        <v>4908.333333333333</v>
      </c>
      <c r="D381" s="17">
        <f t="shared" si="19"/>
        <v>5425</v>
      </c>
      <c r="E381" s="17">
        <f t="shared" si="19"/>
        <v>5100</v>
      </c>
      <c r="F381" s="17">
        <f t="shared" si="19"/>
        <v>6183.333333333333</v>
      </c>
      <c r="G381" s="17">
        <f t="shared" si="19"/>
        <v>4858.333333333333</v>
      </c>
      <c r="H381" s="17">
        <f t="shared" si="19"/>
        <v>5558.333333333333</v>
      </c>
      <c r="I381" s="17">
        <f t="shared" si="19"/>
        <v>6650</v>
      </c>
      <c r="J381" s="17">
        <f t="shared" si="19"/>
        <v>7816.666666666667</v>
      </c>
      <c r="K381" s="17">
        <f t="shared" si="19"/>
        <v>7741.666666666667</v>
      </c>
      <c r="L381" s="17">
        <f t="shared" si="19"/>
        <v>7608.333333333333</v>
      </c>
      <c r="M381" s="17">
        <f t="shared" si="10"/>
        <v>6557.1428571428569</v>
      </c>
      <c r="O381" s="18">
        <f t="shared" si="12"/>
        <v>-2.556475960562854E-3</v>
      </c>
      <c r="P381" s="18">
        <f t="shared" si="13"/>
        <v>0.12353547560353118</v>
      </c>
    </row>
    <row r="382" spans="2:16" x14ac:dyDescent="0.45">
      <c r="B382" t="str" vm="108">
        <f t="shared" si="8"/>
        <v>Performing arts companies</v>
      </c>
      <c r="C382" s="17">
        <f t="shared" ref="C382:L382" si="20">C16/12</f>
        <v>733.33333333333337</v>
      </c>
      <c r="D382" s="17">
        <f t="shared" si="20"/>
        <v>958.33333333333337</v>
      </c>
      <c r="E382" s="17">
        <f t="shared" si="20"/>
        <v>725</v>
      </c>
      <c r="F382" s="17">
        <f t="shared" si="20"/>
        <v>1050</v>
      </c>
      <c r="G382" s="17">
        <f t="shared" si="20"/>
        <v>1008.3333333333334</v>
      </c>
      <c r="H382" s="17">
        <f t="shared" si="20"/>
        <v>716.66666666666663</v>
      </c>
      <c r="I382" s="17">
        <f t="shared" si="20"/>
        <v>883.33333333333337</v>
      </c>
      <c r="J382" s="17">
        <f t="shared" si="20"/>
        <v>691.66666666666663</v>
      </c>
      <c r="K382" s="17">
        <f t="shared" si="20"/>
        <v>1200</v>
      </c>
      <c r="L382" s="17">
        <f t="shared" si="20"/>
        <v>608.33333333333337</v>
      </c>
      <c r="M382" s="17">
        <f t="shared" si="10"/>
        <v>400</v>
      </c>
      <c r="O382" s="18">
        <f t="shared" si="12"/>
        <v>8.2868385333996875E-2</v>
      </c>
      <c r="P382" s="18">
        <f t="shared" si="13"/>
        <v>4.4465935734187001E-2</v>
      </c>
    </row>
    <row r="383" spans="2:16" x14ac:dyDescent="0.45">
      <c r="B383" t="str" vm="120">
        <f t="shared" si="8"/>
        <v>Promoters (presenters) of performing arts, sports and similar events</v>
      </c>
      <c r="C383" s="17">
        <f t="shared" ref="C383:L383" si="21">C17/12</f>
        <v>425</v>
      </c>
      <c r="D383" s="17">
        <f t="shared" si="21"/>
        <v>325</v>
      </c>
      <c r="E383" s="17">
        <f t="shared" si="21"/>
        <v>208.33333333333334</v>
      </c>
      <c r="F383" s="17">
        <f t="shared" si="21"/>
        <v>150</v>
      </c>
      <c r="G383" s="17">
        <f t="shared" si="21"/>
        <v>733.33333333333337</v>
      </c>
      <c r="H383" s="17">
        <f t="shared" si="21"/>
        <v>675</v>
      </c>
      <c r="I383" s="17">
        <f t="shared" si="21"/>
        <v>583.33333333333337</v>
      </c>
      <c r="J383" s="17">
        <f t="shared" si="21"/>
        <v>283.33333333333331</v>
      </c>
      <c r="K383" s="17">
        <f t="shared" si="21"/>
        <v>450</v>
      </c>
      <c r="L383" s="17">
        <f t="shared" si="21"/>
        <v>133.33333333333334</v>
      </c>
      <c r="M383" s="17">
        <f t="shared" si="10"/>
        <v>271.42857142857144</v>
      </c>
      <c r="O383" s="18">
        <f t="shared" si="12"/>
        <v>0.14611480875973792</v>
      </c>
      <c r="P383" s="18">
        <f t="shared" si="13"/>
        <v>-0.11492969104107875</v>
      </c>
    </row>
    <row r="384" spans="2:16" x14ac:dyDescent="0.45">
      <c r="B384" t="str" vm="132">
        <f t="shared" si="8"/>
        <v>Spectator sports</v>
      </c>
      <c r="C384" s="17">
        <f t="shared" ref="C384:L384" si="22">C18/12</f>
        <v>425</v>
      </c>
      <c r="D384" s="17">
        <f t="shared" si="22"/>
        <v>550</v>
      </c>
      <c r="E384" s="17">
        <f t="shared" si="22"/>
        <v>341.66666666666669</v>
      </c>
      <c r="F384" s="17">
        <f t="shared" si="22"/>
        <v>958.33333333333337</v>
      </c>
      <c r="G384" s="17">
        <f t="shared" si="22"/>
        <v>1133.3333333333333</v>
      </c>
      <c r="H384" s="17">
        <f t="shared" si="22"/>
        <v>1141.6666666666667</v>
      </c>
      <c r="I384" s="17">
        <f t="shared" si="22"/>
        <v>1066.6666666666667</v>
      </c>
      <c r="J384" s="17">
        <f t="shared" si="22"/>
        <v>758.33333333333337</v>
      </c>
      <c r="K384" s="17">
        <f t="shared" si="22"/>
        <v>883.33333333333337</v>
      </c>
      <c r="L384" s="17">
        <f t="shared" si="22"/>
        <v>1033.3333333333333</v>
      </c>
      <c r="M384" s="17">
        <f t="shared" si="10"/>
        <v>614.28571428571433</v>
      </c>
      <c r="O384" s="18">
        <f t="shared" si="12"/>
        <v>0.27788620849254486</v>
      </c>
      <c r="P384" s="18">
        <f t="shared" si="13"/>
        <v>-6.0402745233406052E-2</v>
      </c>
    </row>
    <row r="386" spans="2:16" x14ac:dyDescent="0.45">
      <c r="B386" t="s">
        <v>79</v>
      </c>
      <c r="C386" s="19" t="e">
        <f>SUM(C374:C384)</f>
        <v>#VALUE!</v>
      </c>
      <c r="D386" s="19" t="e">
        <f t="shared" ref="D386:M386" si="23">SUM(D374:D384)</f>
        <v>#VALUE!</v>
      </c>
      <c r="E386" s="19" t="e">
        <f t="shared" si="23"/>
        <v>#VALUE!</v>
      </c>
      <c r="F386" s="19" t="e">
        <f t="shared" si="23"/>
        <v>#VALUE!</v>
      </c>
      <c r="G386" s="19" t="e">
        <f t="shared" si="23"/>
        <v>#VALUE!</v>
      </c>
      <c r="H386" s="19" t="e">
        <f t="shared" si="23"/>
        <v>#VALUE!</v>
      </c>
      <c r="I386" s="19" t="e">
        <f t="shared" si="23"/>
        <v>#VALUE!</v>
      </c>
      <c r="J386" s="19" t="e">
        <f t="shared" si="23"/>
        <v>#VALUE!</v>
      </c>
      <c r="K386" s="19" t="e">
        <f t="shared" si="23"/>
        <v>#VALUE!</v>
      </c>
      <c r="L386" s="19" t="e">
        <f t="shared" si="23"/>
        <v>#VALUE!</v>
      </c>
      <c r="M386" s="19" t="e">
        <f t="shared" si="23"/>
        <v>#VALUE!</v>
      </c>
      <c r="O386" s="18" t="e">
        <f t="shared" ref="O386" si="24">(G386/C386)^(1/4)-1</f>
        <v>#VALUE!</v>
      </c>
      <c r="P386" s="18" t="e">
        <f t="shared" ref="P386" si="25">(K386/G386)^(1/4)-1</f>
        <v>#VALUE!</v>
      </c>
    </row>
  </sheetData>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6EE01-17C7-4107-972E-BF91AE798A3D}">
  <dimension ref="B1:P51"/>
  <sheetViews>
    <sheetView zoomScale="85" zoomScaleNormal="85" workbookViewId="0">
      <pane xSplit="2" ySplit="9" topLeftCell="C10" activePane="bottomRight" state="frozen"/>
      <selection activeCell="D3" sqref="D3"/>
      <selection pane="topRight" activeCell="D3" sqref="D3"/>
      <selection pane="bottomLeft" activeCell="D3" sqref="D3"/>
      <selection pane="bottomRight" activeCell="D35" sqref="D35"/>
    </sheetView>
  </sheetViews>
  <sheetFormatPr defaultRowHeight="14.25" x14ac:dyDescent="0.45"/>
  <cols>
    <col min="2" max="2" width="50.86328125" customWidth="1"/>
    <col min="3" max="3" width="21.86328125" bestFit="1" customWidth="1"/>
    <col min="4" max="12" width="8.6640625" bestFit="1" customWidth="1"/>
    <col min="13" max="13" width="9.9296875" bestFit="1" customWidth="1"/>
    <col min="14" max="14" width="7.46484375" bestFit="1" customWidth="1"/>
    <col min="15" max="15" width="11.796875" customWidth="1"/>
    <col min="16" max="128" width="7.46484375" bestFit="1" customWidth="1"/>
    <col min="129" max="129" width="5.73046875" bestFit="1" customWidth="1"/>
    <col min="130" max="130" width="5.53125" bestFit="1" customWidth="1"/>
    <col min="131" max="131" width="6.19921875" bestFit="1" customWidth="1"/>
    <col min="132" max="132" width="5.796875" bestFit="1" customWidth="1"/>
    <col min="133" max="135" width="6.3984375" bestFit="1" customWidth="1"/>
    <col min="136" max="136" width="9.1328125" bestFit="1" customWidth="1"/>
    <col min="137" max="137" width="9.46484375" bestFit="1" customWidth="1"/>
    <col min="138" max="138" width="6.53125" bestFit="1" customWidth="1"/>
    <col min="139" max="140" width="6.3984375" bestFit="1" customWidth="1"/>
    <col min="141" max="141" width="9.1328125" bestFit="1" customWidth="1"/>
    <col min="142" max="144" width="6.3984375" bestFit="1" customWidth="1"/>
    <col min="145" max="145" width="9.1328125" bestFit="1" customWidth="1"/>
    <col min="146" max="148" width="6.3984375" bestFit="1" customWidth="1"/>
    <col min="149" max="149" width="9.1328125" bestFit="1" customWidth="1"/>
    <col min="150" max="152" width="6.3984375" bestFit="1" customWidth="1"/>
    <col min="153" max="153" width="9.1328125" bestFit="1" customWidth="1"/>
    <col min="154" max="154" width="9.46484375" bestFit="1" customWidth="1"/>
    <col min="155" max="155" width="6.53125" bestFit="1" customWidth="1"/>
    <col min="156" max="157" width="6.3984375" bestFit="1" customWidth="1"/>
    <col min="158" max="158" width="9.1328125" bestFit="1" customWidth="1"/>
    <col min="159" max="161" width="6.3984375" bestFit="1" customWidth="1"/>
    <col min="162" max="162" width="9.1328125" bestFit="1" customWidth="1"/>
    <col min="163" max="165" width="6.3984375" bestFit="1" customWidth="1"/>
    <col min="166" max="166" width="9.1328125" bestFit="1" customWidth="1"/>
    <col min="167" max="169" width="6.3984375" bestFit="1" customWidth="1"/>
    <col min="170" max="170" width="9.1328125" bestFit="1" customWidth="1"/>
    <col min="171" max="171" width="9.46484375" bestFit="1" customWidth="1"/>
    <col min="172" max="172" width="6.53125" bestFit="1" customWidth="1"/>
    <col min="173" max="174" width="6.3984375" bestFit="1" customWidth="1"/>
    <col min="175" max="175" width="9.1328125" bestFit="1" customWidth="1"/>
    <col min="176" max="178" width="6.3984375" bestFit="1" customWidth="1"/>
    <col min="179" max="179" width="9.1328125" bestFit="1" customWidth="1"/>
    <col min="180" max="182" width="6.3984375" bestFit="1" customWidth="1"/>
    <col min="183" max="183" width="9.1328125" bestFit="1" customWidth="1"/>
    <col min="184" max="185" width="6.3984375" bestFit="1" customWidth="1"/>
    <col min="186" max="186" width="9.1328125" bestFit="1" customWidth="1"/>
    <col min="187" max="187" width="9.46484375" bestFit="1" customWidth="1"/>
  </cols>
  <sheetData>
    <row r="1" spans="2:12" x14ac:dyDescent="0.45">
      <c r="B1" t="s">
        <v>43</v>
      </c>
      <c r="C1" t="s" vm="300">
        <v>132</v>
      </c>
    </row>
    <row r="2" spans="2:12" x14ac:dyDescent="0.45">
      <c r="B2" t="s">
        <v>45</v>
      </c>
      <c r="C2" t="s" vm="7">
        <v>81</v>
      </c>
    </row>
    <row r="3" spans="2:12" x14ac:dyDescent="0.45">
      <c r="B3" t="s">
        <v>47</v>
      </c>
      <c r="C3" t="s" vm="8">
        <v>82</v>
      </c>
    </row>
    <row r="4" spans="2:12" x14ac:dyDescent="0.45">
      <c r="B4" t="s">
        <v>49</v>
      </c>
      <c r="C4" t="s" vm="4">
        <v>50</v>
      </c>
    </row>
    <row r="6" spans="2:12" x14ac:dyDescent="0.45">
      <c r="B6" t="s">
        <v>51</v>
      </c>
      <c r="C6" t="s">
        <v>52</v>
      </c>
    </row>
    <row r="7" spans="2:12" x14ac:dyDescent="0.45">
      <c r="B7" t="s">
        <v>53</v>
      </c>
      <c r="C7" t="s">
        <v>54</v>
      </c>
      <c r="D7" t="s">
        <v>55</v>
      </c>
      <c r="E7" t="s">
        <v>56</v>
      </c>
      <c r="F7" t="s">
        <v>57</v>
      </c>
      <c r="G7" t="s">
        <v>58</v>
      </c>
      <c r="H7" t="s">
        <v>59</v>
      </c>
      <c r="I7" t="s">
        <v>60</v>
      </c>
      <c r="J7" t="s">
        <v>61</v>
      </c>
      <c r="K7" t="s">
        <v>62</v>
      </c>
      <c r="L7" t="s">
        <v>63</v>
      </c>
    </row>
    <row r="8" spans="2:12" x14ac:dyDescent="0.45">
      <c r="B8" s="15" t="s">
        <v>65</v>
      </c>
      <c r="C8" s="16">
        <v>92090</v>
      </c>
      <c r="D8" s="16">
        <v>92945</v>
      </c>
      <c r="E8" s="16">
        <v>99095</v>
      </c>
      <c r="F8" s="16">
        <v>103455</v>
      </c>
      <c r="G8" s="16">
        <v>104365</v>
      </c>
      <c r="H8" s="16">
        <v>99155</v>
      </c>
      <c r="I8" s="16">
        <v>95665</v>
      </c>
      <c r="J8" s="16">
        <v>91625</v>
      </c>
      <c r="K8" s="16">
        <v>94495</v>
      </c>
      <c r="L8" s="16">
        <v>95365</v>
      </c>
    </row>
    <row r="9" spans="2:12" x14ac:dyDescent="0.45">
      <c r="B9" s="15" t="s">
        <v>66</v>
      </c>
      <c r="C9" s="16">
        <v>83415</v>
      </c>
      <c r="D9" s="16">
        <v>85300</v>
      </c>
      <c r="E9" s="16">
        <v>84575</v>
      </c>
      <c r="F9" s="16">
        <v>85465</v>
      </c>
      <c r="G9" s="16">
        <v>85125</v>
      </c>
      <c r="H9" s="16">
        <v>87705</v>
      </c>
      <c r="I9" s="16">
        <v>89405</v>
      </c>
      <c r="J9" s="16">
        <v>90595</v>
      </c>
      <c r="K9" s="16">
        <v>91915</v>
      </c>
      <c r="L9" s="16">
        <v>98070</v>
      </c>
    </row>
    <row r="10" spans="2:12" x14ac:dyDescent="0.45">
      <c r="B10" s="15" t="s">
        <v>67</v>
      </c>
      <c r="C10" s="16">
        <v>11980</v>
      </c>
      <c r="D10" s="16">
        <v>12360</v>
      </c>
      <c r="E10" s="16">
        <v>12470</v>
      </c>
      <c r="F10" s="16">
        <v>13865</v>
      </c>
      <c r="G10" s="16">
        <v>13370</v>
      </c>
      <c r="H10" s="16">
        <v>13630</v>
      </c>
      <c r="I10" s="16">
        <v>14395</v>
      </c>
      <c r="J10" s="16">
        <v>14680</v>
      </c>
      <c r="K10" s="16">
        <v>14720</v>
      </c>
      <c r="L10" s="16">
        <v>14865</v>
      </c>
    </row>
    <row r="11" spans="2:12" x14ac:dyDescent="0.45">
      <c r="B11" s="15" t="s">
        <v>68</v>
      </c>
      <c r="C11" s="16">
        <v>8180</v>
      </c>
      <c r="D11" s="16">
        <v>8455</v>
      </c>
      <c r="E11" s="16">
        <v>8520</v>
      </c>
      <c r="F11" s="16">
        <v>8585</v>
      </c>
      <c r="G11" s="16">
        <v>9140</v>
      </c>
      <c r="H11" s="16">
        <v>7705</v>
      </c>
      <c r="I11" s="16">
        <v>7850</v>
      </c>
      <c r="J11" s="16">
        <v>7595</v>
      </c>
      <c r="K11" s="16">
        <v>7870</v>
      </c>
      <c r="L11" s="16">
        <v>7315</v>
      </c>
    </row>
    <row r="12" spans="2:12" x14ac:dyDescent="0.45">
      <c r="B12" s="15" t="s">
        <v>69</v>
      </c>
      <c r="C12" s="16">
        <v>4135</v>
      </c>
      <c r="D12" s="16">
        <v>4440</v>
      </c>
      <c r="E12" s="16">
        <v>5270</v>
      </c>
      <c r="F12" s="16">
        <v>5265</v>
      </c>
      <c r="G12" s="16">
        <v>5120</v>
      </c>
      <c r="H12" s="16">
        <v>5135</v>
      </c>
      <c r="I12" s="16">
        <v>5330</v>
      </c>
      <c r="J12" s="16">
        <v>5090</v>
      </c>
      <c r="K12" s="16">
        <v>5255</v>
      </c>
      <c r="L12" s="16">
        <v>4830</v>
      </c>
    </row>
    <row r="13" spans="2:12" x14ac:dyDescent="0.45">
      <c r="B13" s="15" t="s">
        <v>70</v>
      </c>
      <c r="C13" s="16">
        <v>1055</v>
      </c>
      <c r="D13" s="16">
        <v>1065</v>
      </c>
      <c r="E13" s="16">
        <v>1035</v>
      </c>
      <c r="F13" s="16">
        <v>1125</v>
      </c>
      <c r="G13" s="16">
        <v>1280</v>
      </c>
      <c r="H13" s="16">
        <v>1200</v>
      </c>
      <c r="I13" s="16">
        <v>1365</v>
      </c>
      <c r="J13" s="16">
        <v>1380</v>
      </c>
      <c r="K13" s="16">
        <v>1485</v>
      </c>
      <c r="L13" s="16">
        <v>1500</v>
      </c>
    </row>
    <row r="14" spans="2:12" x14ac:dyDescent="0.45">
      <c r="B14" s="15" t="s">
        <v>71</v>
      </c>
      <c r="C14" s="16">
        <v>10915</v>
      </c>
      <c r="D14" s="16">
        <v>11135</v>
      </c>
      <c r="E14" s="16">
        <v>10600</v>
      </c>
      <c r="F14" s="16">
        <v>10880</v>
      </c>
      <c r="G14" s="16">
        <v>10400</v>
      </c>
      <c r="H14" s="16">
        <v>10565</v>
      </c>
      <c r="I14" s="16">
        <v>10440</v>
      </c>
      <c r="J14" s="16">
        <v>10760</v>
      </c>
      <c r="K14" s="16">
        <v>11560</v>
      </c>
      <c r="L14" s="16">
        <v>12815</v>
      </c>
    </row>
    <row r="15" spans="2:12" x14ac:dyDescent="0.45">
      <c r="B15" s="15" t="s">
        <v>72</v>
      </c>
      <c r="C15" s="16">
        <v>251630</v>
      </c>
      <c r="D15" s="16">
        <v>254000</v>
      </c>
      <c r="E15" s="16">
        <v>256415</v>
      </c>
      <c r="F15" s="16">
        <v>259115</v>
      </c>
      <c r="G15" s="16">
        <v>260335</v>
      </c>
      <c r="H15" s="16">
        <v>267295</v>
      </c>
      <c r="I15" s="16">
        <v>272255</v>
      </c>
      <c r="J15" s="16">
        <v>284335</v>
      </c>
      <c r="K15" s="16">
        <v>288720</v>
      </c>
      <c r="L15" s="16">
        <v>300400</v>
      </c>
    </row>
    <row r="16" spans="2:12" x14ac:dyDescent="0.45">
      <c r="B16" s="15" t="s">
        <v>73</v>
      </c>
      <c r="C16" s="16">
        <v>965</v>
      </c>
      <c r="D16" s="16">
        <v>1040</v>
      </c>
      <c r="E16" s="16">
        <v>1020</v>
      </c>
      <c r="F16" s="16">
        <v>1195</v>
      </c>
      <c r="G16" s="16">
        <v>1085</v>
      </c>
      <c r="H16" s="16">
        <v>985</v>
      </c>
      <c r="I16" s="16">
        <v>990</v>
      </c>
      <c r="J16" s="16">
        <v>1050</v>
      </c>
      <c r="K16" s="16">
        <v>1150</v>
      </c>
      <c r="L16" s="16">
        <v>1165</v>
      </c>
    </row>
    <row r="17" spans="2:16" x14ac:dyDescent="0.45">
      <c r="B17" s="15" t="s">
        <v>74</v>
      </c>
      <c r="C17" s="16">
        <v>128980</v>
      </c>
      <c r="D17" s="16">
        <v>135365</v>
      </c>
      <c r="E17" s="16">
        <v>137505</v>
      </c>
      <c r="F17" s="16">
        <v>127320</v>
      </c>
      <c r="G17" s="16">
        <v>126705</v>
      </c>
      <c r="H17" s="16">
        <v>130200</v>
      </c>
      <c r="I17" s="16">
        <v>130450</v>
      </c>
      <c r="J17" s="16">
        <v>135850</v>
      </c>
      <c r="K17" s="16">
        <v>137695</v>
      </c>
      <c r="L17" s="16">
        <v>145330</v>
      </c>
    </row>
    <row r="18" spans="2:16" x14ac:dyDescent="0.45">
      <c r="B18" s="15" t="s">
        <v>75</v>
      </c>
      <c r="C18" s="16">
        <v>10665</v>
      </c>
      <c r="D18" s="16">
        <v>10875</v>
      </c>
      <c r="E18" s="16">
        <v>11785</v>
      </c>
      <c r="F18" s="16">
        <v>12340</v>
      </c>
      <c r="G18" s="16">
        <v>12245</v>
      </c>
      <c r="H18" s="16">
        <v>12035</v>
      </c>
      <c r="I18" s="16">
        <v>12180</v>
      </c>
      <c r="J18" s="16">
        <v>12375</v>
      </c>
      <c r="K18" s="16">
        <v>12495</v>
      </c>
      <c r="L18" s="16">
        <v>12895</v>
      </c>
    </row>
    <row r="20" spans="2:16" x14ac:dyDescent="0.45">
      <c r="B20" s="15"/>
    </row>
    <row r="21" spans="2:16" x14ac:dyDescent="0.45">
      <c r="O21" t="s">
        <v>77</v>
      </c>
      <c r="P21" t="s">
        <v>78</v>
      </c>
    </row>
    <row r="22" spans="2:16" x14ac:dyDescent="0.45">
      <c r="B22" t="str">
        <f>B8</f>
        <v>Alberta</v>
      </c>
      <c r="C22" s="17">
        <f>C8</f>
        <v>92090</v>
      </c>
      <c r="D22" s="17">
        <f t="shared" ref="D22:L22" si="0">D8</f>
        <v>92945</v>
      </c>
      <c r="E22" s="17">
        <f t="shared" si="0"/>
        <v>99095</v>
      </c>
      <c r="F22" s="17">
        <f t="shared" si="0"/>
        <v>103455</v>
      </c>
      <c r="G22" s="17">
        <f t="shared" si="0"/>
        <v>104365</v>
      </c>
      <c r="H22" s="17">
        <f t="shared" si="0"/>
        <v>99155</v>
      </c>
      <c r="I22" s="17">
        <f t="shared" si="0"/>
        <v>95665</v>
      </c>
      <c r="J22" s="17">
        <f t="shared" si="0"/>
        <v>91625</v>
      </c>
      <c r="K22" s="17">
        <f t="shared" si="0"/>
        <v>94495</v>
      </c>
      <c r="L22" s="17">
        <f t="shared" si="0"/>
        <v>95365</v>
      </c>
      <c r="M22" s="17"/>
      <c r="O22" s="18">
        <f t="shared" ref="O22:O32" si="1">(G22/C22)^(1/4)-1</f>
        <v>3.1776426515681244E-2</v>
      </c>
      <c r="P22" s="18">
        <f t="shared" ref="P22:P32" si="2">(K22/G22)^(1/4)-1</f>
        <v>-2.4530964677005329E-2</v>
      </c>
    </row>
    <row r="23" spans="2:16" x14ac:dyDescent="0.45">
      <c r="B23" t="str">
        <f t="shared" ref="B23:B32" si="3">B9</f>
        <v>British Columbia</v>
      </c>
      <c r="C23" s="17">
        <f t="shared" ref="C23:L32" si="4">C9</f>
        <v>83415</v>
      </c>
      <c r="D23" s="17">
        <f t="shared" si="4"/>
        <v>85300</v>
      </c>
      <c r="E23" s="17">
        <f t="shared" si="4"/>
        <v>84575</v>
      </c>
      <c r="F23" s="17">
        <f t="shared" si="4"/>
        <v>85465</v>
      </c>
      <c r="G23" s="17">
        <f t="shared" si="4"/>
        <v>85125</v>
      </c>
      <c r="H23" s="17">
        <f t="shared" si="4"/>
        <v>87705</v>
      </c>
      <c r="I23" s="17">
        <f t="shared" si="4"/>
        <v>89405</v>
      </c>
      <c r="J23" s="17">
        <f t="shared" si="4"/>
        <v>90595</v>
      </c>
      <c r="K23" s="17">
        <f t="shared" si="4"/>
        <v>91915</v>
      </c>
      <c r="L23" s="17">
        <f t="shared" si="4"/>
        <v>98070</v>
      </c>
      <c r="M23" s="17"/>
      <c r="O23" s="18">
        <f t="shared" si="1"/>
        <v>5.0860440240281246E-3</v>
      </c>
      <c r="P23" s="18">
        <f t="shared" si="2"/>
        <v>1.9371099596496411E-2</v>
      </c>
    </row>
    <row r="24" spans="2:16" x14ac:dyDescent="0.45">
      <c r="B24" t="str">
        <f t="shared" si="3"/>
        <v>Manitoba</v>
      </c>
      <c r="C24" s="17">
        <f t="shared" si="4"/>
        <v>11980</v>
      </c>
      <c r="D24" s="17">
        <f t="shared" si="4"/>
        <v>12360</v>
      </c>
      <c r="E24" s="17">
        <f t="shared" si="4"/>
        <v>12470</v>
      </c>
      <c r="F24" s="17">
        <f t="shared" si="4"/>
        <v>13865</v>
      </c>
      <c r="G24" s="17">
        <f t="shared" si="4"/>
        <v>13370</v>
      </c>
      <c r="H24" s="17">
        <f t="shared" si="4"/>
        <v>13630</v>
      </c>
      <c r="I24" s="17">
        <f t="shared" si="4"/>
        <v>14395</v>
      </c>
      <c r="J24" s="17">
        <f t="shared" si="4"/>
        <v>14680</v>
      </c>
      <c r="K24" s="17">
        <f t="shared" si="4"/>
        <v>14720</v>
      </c>
      <c r="L24" s="17">
        <f t="shared" si="4"/>
        <v>14865</v>
      </c>
      <c r="M24" s="17"/>
      <c r="O24" s="18">
        <f t="shared" si="1"/>
        <v>2.7823746597016807E-2</v>
      </c>
      <c r="P24" s="18">
        <f t="shared" si="2"/>
        <v>2.4339926031981651E-2</v>
      </c>
    </row>
    <row r="25" spans="2:16" x14ac:dyDescent="0.45">
      <c r="B25" t="str">
        <f t="shared" si="3"/>
        <v>New Brunswick</v>
      </c>
      <c r="C25" s="17">
        <f t="shared" si="4"/>
        <v>8180</v>
      </c>
      <c r="D25" s="17">
        <f t="shared" si="4"/>
        <v>8455</v>
      </c>
      <c r="E25" s="17">
        <f t="shared" si="4"/>
        <v>8520</v>
      </c>
      <c r="F25" s="17">
        <f t="shared" si="4"/>
        <v>8585</v>
      </c>
      <c r="G25" s="17">
        <f t="shared" si="4"/>
        <v>9140</v>
      </c>
      <c r="H25" s="17">
        <f t="shared" si="4"/>
        <v>7705</v>
      </c>
      <c r="I25" s="17">
        <f t="shared" si="4"/>
        <v>7850</v>
      </c>
      <c r="J25" s="17">
        <f t="shared" si="4"/>
        <v>7595</v>
      </c>
      <c r="K25" s="17">
        <f t="shared" si="4"/>
        <v>7870</v>
      </c>
      <c r="L25" s="17">
        <f t="shared" si="4"/>
        <v>7315</v>
      </c>
      <c r="M25" s="17"/>
      <c r="O25" s="18">
        <f t="shared" si="1"/>
        <v>2.8130452923434301E-2</v>
      </c>
      <c r="P25" s="18">
        <f t="shared" si="2"/>
        <v>-3.6709817461058947E-2</v>
      </c>
    </row>
    <row r="26" spans="2:16" x14ac:dyDescent="0.45">
      <c r="B26" t="str">
        <f t="shared" si="3"/>
        <v>Newfoundland and Labrador</v>
      </c>
      <c r="C26" s="17">
        <f t="shared" si="4"/>
        <v>4135</v>
      </c>
      <c r="D26" s="17">
        <f t="shared" si="4"/>
        <v>4440</v>
      </c>
      <c r="E26" s="17">
        <f t="shared" si="4"/>
        <v>5270</v>
      </c>
      <c r="F26" s="17">
        <f t="shared" si="4"/>
        <v>5265</v>
      </c>
      <c r="G26" s="17">
        <f t="shared" si="4"/>
        <v>5120</v>
      </c>
      <c r="H26" s="17">
        <f t="shared" si="4"/>
        <v>5135</v>
      </c>
      <c r="I26" s="17">
        <f t="shared" si="4"/>
        <v>5330</v>
      </c>
      <c r="J26" s="17">
        <f t="shared" si="4"/>
        <v>5090</v>
      </c>
      <c r="K26" s="17">
        <f t="shared" si="4"/>
        <v>5255</v>
      </c>
      <c r="L26" s="17">
        <f t="shared" si="4"/>
        <v>4830</v>
      </c>
      <c r="M26" s="17"/>
      <c r="O26" s="18">
        <f t="shared" si="1"/>
        <v>5.4869199414388836E-2</v>
      </c>
      <c r="P26" s="18">
        <f t="shared" si="2"/>
        <v>6.5276038641255418E-3</v>
      </c>
    </row>
    <row r="27" spans="2:16" x14ac:dyDescent="0.45">
      <c r="B27" t="str">
        <f t="shared" si="3"/>
        <v>North (NorthWest, Northern, Nunavut and Yukon)</v>
      </c>
      <c r="C27" s="17">
        <f t="shared" si="4"/>
        <v>1055</v>
      </c>
      <c r="D27" s="17">
        <f t="shared" si="4"/>
        <v>1065</v>
      </c>
      <c r="E27" s="17">
        <f t="shared" si="4"/>
        <v>1035</v>
      </c>
      <c r="F27" s="17">
        <f t="shared" si="4"/>
        <v>1125</v>
      </c>
      <c r="G27" s="17">
        <f t="shared" si="4"/>
        <v>1280</v>
      </c>
      <c r="H27" s="17">
        <f t="shared" si="4"/>
        <v>1200</v>
      </c>
      <c r="I27" s="17">
        <f t="shared" si="4"/>
        <v>1365</v>
      </c>
      <c r="J27" s="17">
        <f t="shared" si="4"/>
        <v>1380</v>
      </c>
      <c r="K27" s="17">
        <f t="shared" si="4"/>
        <v>1485</v>
      </c>
      <c r="L27" s="17">
        <f t="shared" si="4"/>
        <v>1500</v>
      </c>
      <c r="M27" s="17"/>
      <c r="O27" s="18">
        <f t="shared" si="1"/>
        <v>4.9516757995994531E-2</v>
      </c>
      <c r="P27" s="18">
        <f t="shared" si="2"/>
        <v>3.783693142317901E-2</v>
      </c>
    </row>
    <row r="28" spans="2:16" x14ac:dyDescent="0.45">
      <c r="B28" t="str">
        <f t="shared" si="3"/>
        <v>Nova Scotia</v>
      </c>
      <c r="C28" s="17">
        <f t="shared" si="4"/>
        <v>10915</v>
      </c>
      <c r="D28" s="17">
        <f t="shared" si="4"/>
        <v>11135</v>
      </c>
      <c r="E28" s="17">
        <f t="shared" si="4"/>
        <v>10600</v>
      </c>
      <c r="F28" s="17">
        <f t="shared" si="4"/>
        <v>10880</v>
      </c>
      <c r="G28" s="17">
        <f t="shared" si="4"/>
        <v>10400</v>
      </c>
      <c r="H28" s="17">
        <f t="shared" si="4"/>
        <v>10565</v>
      </c>
      <c r="I28" s="17">
        <f t="shared" si="4"/>
        <v>10440</v>
      </c>
      <c r="J28" s="17">
        <f t="shared" si="4"/>
        <v>10760</v>
      </c>
      <c r="K28" s="17">
        <f t="shared" si="4"/>
        <v>11560</v>
      </c>
      <c r="L28" s="17">
        <f t="shared" si="4"/>
        <v>12815</v>
      </c>
      <c r="M28" s="17"/>
      <c r="O28" s="18">
        <f t="shared" si="1"/>
        <v>-1.2010339098525336E-2</v>
      </c>
      <c r="P28" s="18">
        <f t="shared" si="2"/>
        <v>2.6788802046590288E-2</v>
      </c>
    </row>
    <row r="29" spans="2:16" x14ac:dyDescent="0.45">
      <c r="B29" t="str">
        <f t="shared" si="3"/>
        <v>Ontario</v>
      </c>
      <c r="C29" s="17">
        <f t="shared" si="4"/>
        <v>251630</v>
      </c>
      <c r="D29" s="17">
        <f t="shared" si="4"/>
        <v>254000</v>
      </c>
      <c r="E29" s="17">
        <f t="shared" si="4"/>
        <v>256415</v>
      </c>
      <c r="F29" s="17">
        <f t="shared" si="4"/>
        <v>259115</v>
      </c>
      <c r="G29" s="17">
        <f t="shared" si="4"/>
        <v>260335</v>
      </c>
      <c r="H29" s="17">
        <f t="shared" si="4"/>
        <v>267295</v>
      </c>
      <c r="I29" s="17">
        <f t="shared" si="4"/>
        <v>272255</v>
      </c>
      <c r="J29" s="17">
        <f t="shared" si="4"/>
        <v>284335</v>
      </c>
      <c r="K29" s="17">
        <f t="shared" si="4"/>
        <v>288720</v>
      </c>
      <c r="L29" s="17">
        <f t="shared" si="4"/>
        <v>300400</v>
      </c>
      <c r="M29" s="17"/>
      <c r="O29" s="18">
        <f t="shared" si="1"/>
        <v>8.5386250161931798E-3</v>
      </c>
      <c r="P29" s="18">
        <f t="shared" si="2"/>
        <v>2.6209610159628305E-2</v>
      </c>
    </row>
    <row r="30" spans="2:16" x14ac:dyDescent="0.45">
      <c r="B30" t="str">
        <f t="shared" si="3"/>
        <v>Prince Edward Island</v>
      </c>
      <c r="C30" s="17">
        <f t="shared" si="4"/>
        <v>965</v>
      </c>
      <c r="D30" s="17">
        <f t="shared" si="4"/>
        <v>1040</v>
      </c>
      <c r="E30" s="17">
        <f t="shared" si="4"/>
        <v>1020</v>
      </c>
      <c r="F30" s="17">
        <f t="shared" si="4"/>
        <v>1195</v>
      </c>
      <c r="G30" s="17">
        <f t="shared" si="4"/>
        <v>1085</v>
      </c>
      <c r="H30" s="17">
        <f t="shared" si="4"/>
        <v>985</v>
      </c>
      <c r="I30" s="17">
        <f t="shared" si="4"/>
        <v>990</v>
      </c>
      <c r="J30" s="17">
        <f t="shared" si="4"/>
        <v>1050</v>
      </c>
      <c r="K30" s="17">
        <f t="shared" si="4"/>
        <v>1150</v>
      </c>
      <c r="L30" s="17">
        <f t="shared" si="4"/>
        <v>1165</v>
      </c>
      <c r="M30" s="17"/>
      <c r="O30" s="18">
        <f t="shared" si="1"/>
        <v>2.9735312600124075E-2</v>
      </c>
      <c r="P30" s="18">
        <f t="shared" si="2"/>
        <v>1.4651789240301749E-2</v>
      </c>
    </row>
    <row r="31" spans="2:16" x14ac:dyDescent="0.45">
      <c r="B31" t="str">
        <f t="shared" si="3"/>
        <v>Quebec</v>
      </c>
      <c r="C31" s="17">
        <f t="shared" si="4"/>
        <v>128980</v>
      </c>
      <c r="D31" s="17">
        <f t="shared" si="4"/>
        <v>135365</v>
      </c>
      <c r="E31" s="17">
        <f t="shared" si="4"/>
        <v>137505</v>
      </c>
      <c r="F31" s="17">
        <f t="shared" si="4"/>
        <v>127320</v>
      </c>
      <c r="G31" s="17">
        <f t="shared" si="4"/>
        <v>126705</v>
      </c>
      <c r="H31" s="17">
        <f t="shared" si="4"/>
        <v>130200</v>
      </c>
      <c r="I31" s="17">
        <f t="shared" si="4"/>
        <v>130450</v>
      </c>
      <c r="J31" s="17">
        <f t="shared" si="4"/>
        <v>135850</v>
      </c>
      <c r="K31" s="17">
        <f t="shared" si="4"/>
        <v>137695</v>
      </c>
      <c r="L31" s="17">
        <f t="shared" si="4"/>
        <v>145330</v>
      </c>
      <c r="M31" s="17"/>
      <c r="O31" s="18">
        <f t="shared" si="1"/>
        <v>-4.4390690116206111E-3</v>
      </c>
      <c r="P31" s="18">
        <f t="shared" si="2"/>
        <v>2.1012606282390545E-2</v>
      </c>
    </row>
    <row r="32" spans="2:16" x14ac:dyDescent="0.45">
      <c r="B32" t="str">
        <f t="shared" si="3"/>
        <v>Saskatchewan</v>
      </c>
      <c r="C32" s="17">
        <f t="shared" si="4"/>
        <v>10665</v>
      </c>
      <c r="D32" s="17">
        <f t="shared" si="4"/>
        <v>10875</v>
      </c>
      <c r="E32" s="17">
        <f t="shared" si="4"/>
        <v>11785</v>
      </c>
      <c r="F32" s="17">
        <f t="shared" si="4"/>
        <v>12340</v>
      </c>
      <c r="G32" s="17">
        <f t="shared" si="4"/>
        <v>12245</v>
      </c>
      <c r="H32" s="17">
        <f t="shared" si="4"/>
        <v>12035</v>
      </c>
      <c r="I32" s="17">
        <f t="shared" si="4"/>
        <v>12180</v>
      </c>
      <c r="J32" s="17">
        <f t="shared" si="4"/>
        <v>12375</v>
      </c>
      <c r="K32" s="17">
        <f t="shared" si="4"/>
        <v>12495</v>
      </c>
      <c r="L32" s="17">
        <f t="shared" si="4"/>
        <v>12895</v>
      </c>
      <c r="M32" s="17"/>
      <c r="O32" s="18">
        <f t="shared" si="1"/>
        <v>3.5140933023827259E-2</v>
      </c>
      <c r="P32" s="18">
        <f t="shared" si="2"/>
        <v>5.0655049791399342E-3</v>
      </c>
    </row>
    <row r="34" spans="2:16" x14ac:dyDescent="0.45">
      <c r="B34" t="s">
        <v>79</v>
      </c>
      <c r="C34" s="19">
        <f>SUM(C22:C32)</f>
        <v>604010</v>
      </c>
      <c r="D34" s="19">
        <f t="shared" ref="D34:L34" si="5">SUM(D22:D32)</f>
        <v>616980</v>
      </c>
      <c r="E34" s="19">
        <f t="shared" si="5"/>
        <v>628290</v>
      </c>
      <c r="F34" s="19">
        <f t="shared" si="5"/>
        <v>628610</v>
      </c>
      <c r="G34" s="19">
        <f t="shared" si="5"/>
        <v>629170</v>
      </c>
      <c r="H34" s="19">
        <f t="shared" si="5"/>
        <v>635610</v>
      </c>
      <c r="I34" s="19">
        <f t="shared" si="5"/>
        <v>640325</v>
      </c>
      <c r="J34" s="19">
        <f t="shared" si="5"/>
        <v>655335</v>
      </c>
      <c r="K34" s="19">
        <f t="shared" si="5"/>
        <v>667360</v>
      </c>
      <c r="L34" s="19">
        <f t="shared" si="5"/>
        <v>694550</v>
      </c>
      <c r="M34" s="19"/>
      <c r="O34" s="18">
        <f>(G34/C34)^(1/4)-1</f>
        <v>1.0254908932689766E-2</v>
      </c>
      <c r="P34" s="18">
        <f>(K34/G34)^(1/4)-1</f>
        <v>1.4841086283891025E-2</v>
      </c>
    </row>
    <row r="37" spans="2:16" x14ac:dyDescent="0.45">
      <c r="B37" s="43" t="s">
        <v>133</v>
      </c>
    </row>
    <row r="51" spans="15:16" x14ac:dyDescent="0.45">
      <c r="O51" s="18">
        <f>(G34/C34)^(1/4)-1</f>
        <v>1.0254908932689766E-2</v>
      </c>
      <c r="P51" s="18">
        <f>(K34/G34)^(1/4)-1</f>
        <v>1.4841086283891025E-2</v>
      </c>
    </row>
  </sheetData>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61ACE-9190-4F9A-A0D0-229B1F6F1309}">
  <dimension ref="A1"/>
  <sheetViews>
    <sheetView workbookViewId="0"/>
  </sheetViews>
  <sheetFormatPr defaultRowHeight="14.25" x14ac:dyDescent="0.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C9EE6348C391846861285E98DA9FAEF" ma:contentTypeVersion="0" ma:contentTypeDescription="Create a new document." ma:contentTypeScope="" ma:versionID="5c967fce186fe8ace0b71835f6619160">
  <xsd:schema xmlns:xsd="http://www.w3.org/2001/XMLSchema" xmlns:xs="http://www.w3.org/2001/XMLSchema" xmlns:p="http://schemas.microsoft.com/office/2006/metadata/properties" targetNamespace="http://schemas.microsoft.com/office/2006/metadata/properties" ma:root="true" ma:fieldsID="d413257cd9829394d17656a545d5fa4e">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5.xml>��
</file>

<file path=customXml/item6.xml>��
</file>

<file path=customXml/item7.xml>��
</file>

<file path=customXml/item8.xml>��
</file>

<file path=customXml/itemProps1.xml><?xml version="1.0" encoding="utf-8"?>
<ds:datastoreItem xmlns:ds="http://schemas.openxmlformats.org/officeDocument/2006/customXml" ds:itemID="{02E17AF4-DB0B-4C1F-AD29-91ED0902D139}">
  <ds:schemaRefs>
    <ds:schemaRef ds:uri="http://www.w3.org/XML/1998/namespace"/>
    <ds:schemaRef ds:uri="http://schemas.microsoft.com/office/2006/documentManagement/types"/>
    <ds:schemaRef ds:uri="http://schemas.microsoft.com/office/infopath/2007/PartnerControls"/>
    <ds:schemaRef ds:uri="http://purl.org/dc/elements/1.1/"/>
    <ds:schemaRef ds:uri="http://purl.org/dc/dcmitype/"/>
    <ds:schemaRef ds:uri="http://purl.org/dc/terms/"/>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900EBE5F-66B3-4073-B3FE-353D5FAAD537}">
  <ds:schemaRefs>
    <ds:schemaRef ds:uri="http://schemas.microsoft.com/sharepoint/v3/contenttype/forms"/>
  </ds:schemaRefs>
</ds:datastoreItem>
</file>

<file path=customXml/itemProps3.xml><?xml version="1.0" encoding="utf-8"?>
<ds:datastoreItem xmlns:ds="http://schemas.openxmlformats.org/officeDocument/2006/customXml" ds:itemID="{64CDFE4F-66A8-4378-9AB5-D9FA1BEC50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4.xml><?xml version="1.0" encoding="utf-8"?>
<ds:datastoreItem xmlns:ds="http://schemas.openxmlformats.org/officeDocument/2006/customXml" ds:itemID="{05A419A5-2689-49B3-83FF-023002A3F26A}">
  <ds:schemaRefs/>
</ds:datastoreItem>
</file>

<file path=customXml/itemProps5.xml><?xml version="1.0" encoding="utf-8"?>
<ds:datastoreItem xmlns:ds="http://schemas.openxmlformats.org/officeDocument/2006/customXml" ds:itemID="{3C8A80B7-A35C-4DB0-8198-729771F5D83F}">
  <ds:schemaRefs/>
</ds:datastoreItem>
</file>

<file path=customXml/itemProps6.xml><?xml version="1.0" encoding="utf-8"?>
<ds:datastoreItem xmlns:ds="http://schemas.openxmlformats.org/officeDocument/2006/customXml" ds:itemID="{7FBBEC25-151B-49AB-95E9-839E24F0DD6A}">
  <ds:schemaRefs/>
</ds:datastoreItem>
</file>

<file path=customXml/itemProps7.xml><?xml version="1.0" encoding="utf-8"?>
<ds:datastoreItem xmlns:ds="http://schemas.openxmlformats.org/officeDocument/2006/customXml" ds:itemID="{E81EE0DE-B708-4D6B-8836-6B2B6C76250E}">
  <ds:schemaRefs/>
</ds:datastoreItem>
</file>

<file path=customXml/itemProps8.xml><?xml version="1.0" encoding="utf-8"?>
<ds:datastoreItem xmlns:ds="http://schemas.openxmlformats.org/officeDocument/2006/customXml" ds:itemID="{1B745263-A447-4E79-BFFE-98143B42878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Copyright</vt:lpstr>
      <vt:lpstr>Explanation</vt:lpstr>
      <vt:lpstr>Comparisons</vt:lpstr>
      <vt:lpstr>Employment CI No IT</vt:lpstr>
      <vt:lpstr>Employment CI with IT</vt:lpstr>
      <vt:lpstr>Real GDP CI With IT</vt:lpstr>
      <vt:lpstr>Real GDP CI No IT</vt:lpstr>
      <vt:lpstr>2010-18 Culture GDP</vt:lpstr>
      <vt:lpstr>2010-18 Culture Jobs</vt:lpstr>
      <vt:lpstr>Main Industries Employment</vt:lpstr>
      <vt:lpstr>Main Industries Output</vt:lpstr>
      <vt:lpstr>Drill-down Employment</vt:lpstr>
      <vt:lpstr>P&amp;H Jobs</vt:lpstr>
      <vt:lpstr>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Alan Freeman</dc:creator>
  <cp:lastModifiedBy>Alan Freeman</cp:lastModifiedBy>
  <dcterms:created xsi:type="dcterms:W3CDTF">2020-12-21T01:45:00Z</dcterms:created>
  <dcterms:modified xsi:type="dcterms:W3CDTF">2021-03-09T01:08:16Z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0x0101000C9EE6348C391846861285E98DA9FAEF</vt:lpwstr>
  </property>
</Properties>
</file>