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ee\eclipse-workspace\capitalism-9.0\docs\"/>
    </mc:Choice>
  </mc:AlternateContent>
  <bookViews>
    <workbookView xWindow="0" yWindow="0" windowWidth="25602" windowHeight="10380" xr2:uid="{C55A22BB-D4E7-40F3-AC2B-802623670D01}"/>
  </bookViews>
  <sheets>
    <sheet name="Simple Reproduction" sheetId="5" r:id="rId1"/>
    <sheet name="SR  with two MP" sheetId="7" r:id="rId2"/>
    <sheet name="Marx 1" sheetId="4" r:id="rId3"/>
    <sheet name="Marx 2" sheetId="3" r:id="rId4"/>
    <sheet name="constant shares of I surplus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5" l="1"/>
  <c r="L23" i="5"/>
  <c r="K25" i="5"/>
  <c r="K24" i="5"/>
  <c r="K23" i="5"/>
  <c r="J25" i="5"/>
  <c r="J24" i="5"/>
  <c r="J23" i="5"/>
  <c r="I25" i="5"/>
  <c r="I24" i="5"/>
  <c r="I23" i="5"/>
  <c r="E23" i="5" l="1"/>
  <c r="F25" i="5"/>
  <c r="C25" i="5"/>
  <c r="D24" i="5"/>
  <c r="E24" i="5" s="1"/>
  <c r="D23" i="5"/>
  <c r="D25" i="5" l="1"/>
  <c r="G24" i="5" s="1"/>
  <c r="G25" i="5" s="1"/>
  <c r="E25" i="5"/>
  <c r="H24" i="5" s="1"/>
  <c r="H25" i="5" s="1"/>
  <c r="I6" i="7"/>
  <c r="H6" i="7"/>
  <c r="I5" i="7"/>
  <c r="H5" i="7"/>
  <c r="I4" i="7"/>
  <c r="H4" i="7"/>
  <c r="C7" i="7"/>
  <c r="F5" i="7"/>
  <c r="G7" i="7" l="1"/>
  <c r="D7" i="7"/>
  <c r="E6" i="7"/>
  <c r="F6" i="7" s="1"/>
  <c r="E7" i="7" l="1"/>
  <c r="H7" i="7" s="1"/>
  <c r="F7" i="7"/>
  <c r="I7" i="7" s="1"/>
  <c r="H16" i="5"/>
  <c r="C13" i="5" l="1"/>
  <c r="C12" i="5" s="1"/>
  <c r="C14" i="5" s="1"/>
  <c r="E9" i="5"/>
  <c r="F13" i="5" s="1"/>
  <c r="F11" i="5"/>
  <c r="D5" i="5"/>
  <c r="E5" i="5" s="1"/>
  <c r="D4" i="5"/>
  <c r="E4" i="5" s="1"/>
  <c r="C6" i="5"/>
  <c r="D13" i="5" l="1"/>
  <c r="E13" i="5" s="1"/>
  <c r="F12" i="5"/>
  <c r="F14" i="5" s="1"/>
  <c r="H13" i="5"/>
  <c r="D12" i="5"/>
  <c r="E12" i="5" s="1"/>
  <c r="E6" i="5"/>
  <c r="H5" i="5" s="1"/>
  <c r="H6" i="5" s="1"/>
  <c r="D6" i="5"/>
  <c r="G5" i="5" s="1"/>
  <c r="G6" i="5" s="1"/>
  <c r="F6" i="5"/>
  <c r="Q4" i="4"/>
  <c r="P4" i="4"/>
  <c r="Q3" i="4"/>
  <c r="L4" i="4" l="1"/>
  <c r="L3" i="4"/>
  <c r="H3" i="4" l="1"/>
  <c r="C8" i="4" s="1"/>
  <c r="H8" i="4" s="1"/>
  <c r="N4" i="4" l="1"/>
  <c r="N3" i="4"/>
  <c r="C13" i="4" l="1"/>
  <c r="H13" i="4" s="1"/>
  <c r="L50" i="2"/>
  <c r="L45" i="2"/>
  <c r="L40" i="2"/>
  <c r="L35" i="2"/>
  <c r="L30" i="2"/>
  <c r="L25" i="2"/>
  <c r="L20" i="2"/>
  <c r="L15" i="2"/>
  <c r="L10" i="2"/>
  <c r="E5" i="4"/>
  <c r="D5" i="4"/>
  <c r="C5" i="4"/>
  <c r="G4" i="4"/>
  <c r="F4" i="4"/>
  <c r="G6" i="4" s="1"/>
  <c r="G3" i="4"/>
  <c r="F3" i="4"/>
  <c r="M30" i="2"/>
  <c r="A5" i="2"/>
  <c r="A50" i="2"/>
  <c r="A45" i="2"/>
  <c r="A40" i="2"/>
  <c r="A35" i="2"/>
  <c r="A30" i="2"/>
  <c r="A25" i="2"/>
  <c r="A20" i="2"/>
  <c r="A15" i="2"/>
  <c r="A10" i="2"/>
  <c r="C48" i="2"/>
  <c r="C43" i="2"/>
  <c r="C38" i="2"/>
  <c r="K35" i="2"/>
  <c r="K30" i="2"/>
  <c r="K25" i="2"/>
  <c r="K20" i="2"/>
  <c r="K15" i="2"/>
  <c r="K10" i="2"/>
  <c r="M35" i="2"/>
  <c r="M25" i="2"/>
  <c r="M20" i="2"/>
  <c r="M15" i="2"/>
  <c r="M10" i="2"/>
  <c r="F5" i="2"/>
  <c r="L34" i="2"/>
  <c r="L29" i="2"/>
  <c r="L24" i="2"/>
  <c r="L19" i="2"/>
  <c r="L14" i="2"/>
  <c r="L9" i="2"/>
  <c r="H33" i="2"/>
  <c r="C34" i="2" s="1"/>
  <c r="D33" i="2"/>
  <c r="G33" i="2" s="1"/>
  <c r="C33" i="2"/>
  <c r="H28" i="2"/>
  <c r="D28" i="2"/>
  <c r="G28" i="2" s="1"/>
  <c r="C28" i="2"/>
  <c r="H23" i="2"/>
  <c r="D23" i="2"/>
  <c r="G23" i="2" s="1"/>
  <c r="C23" i="2"/>
  <c r="C18" i="2"/>
  <c r="G14" i="2"/>
  <c r="G13" i="2"/>
  <c r="A14" i="2"/>
  <c r="A9" i="2"/>
  <c r="A4" i="2"/>
  <c r="G9" i="2"/>
  <c r="G8" i="2"/>
  <c r="C13" i="2"/>
  <c r="I10" i="2"/>
  <c r="H10" i="2"/>
  <c r="F10" i="2"/>
  <c r="C9" i="2"/>
  <c r="C8" i="2"/>
  <c r="C6" i="2"/>
  <c r="E5" i="2"/>
  <c r="D5" i="2"/>
  <c r="C5" i="2"/>
  <c r="G4" i="2"/>
  <c r="F4" i="2"/>
  <c r="G3" i="2"/>
  <c r="F3" i="2"/>
  <c r="G5" i="4" l="1"/>
  <c r="L5" i="4"/>
  <c r="N5" i="4"/>
  <c r="F5" i="4"/>
  <c r="C6" i="4"/>
  <c r="D48" i="2"/>
  <c r="H48" i="2"/>
  <c r="D43" i="2"/>
  <c r="H43" i="2"/>
  <c r="D38" i="2"/>
  <c r="H38" i="2"/>
  <c r="A34" i="2"/>
  <c r="H34" i="2"/>
  <c r="D34" i="2"/>
  <c r="C35" i="2"/>
  <c r="E33" i="2"/>
  <c r="I33" i="2"/>
  <c r="D35" i="2"/>
  <c r="C29" i="2"/>
  <c r="E28" i="2"/>
  <c r="I28" i="2"/>
  <c r="C30" i="2"/>
  <c r="I23" i="2"/>
  <c r="C24" i="2"/>
  <c r="E23" i="2"/>
  <c r="D18" i="2"/>
  <c r="H18" i="2"/>
  <c r="D13" i="2"/>
  <c r="I13" i="2"/>
  <c r="E13" i="2"/>
  <c r="F13" i="2"/>
  <c r="H13" i="2"/>
  <c r="H9" i="2"/>
  <c r="D9" i="2"/>
  <c r="H4" i="4" l="1"/>
  <c r="D8" i="4"/>
  <c r="C49" i="2"/>
  <c r="G48" i="2"/>
  <c r="I48" i="2"/>
  <c r="E48" i="2"/>
  <c r="F48" i="2"/>
  <c r="C44" i="2"/>
  <c r="I43" i="2"/>
  <c r="E43" i="2"/>
  <c r="G43" i="2"/>
  <c r="F43" i="2"/>
  <c r="C39" i="2"/>
  <c r="I38" i="2"/>
  <c r="E38" i="2"/>
  <c r="G38" i="2"/>
  <c r="F38" i="2"/>
  <c r="J33" i="2"/>
  <c r="H35" i="2"/>
  <c r="I34" i="2"/>
  <c r="J34" i="2" s="1"/>
  <c r="E34" i="2"/>
  <c r="F34" i="2" s="1"/>
  <c r="G34" i="2"/>
  <c r="F33" i="2"/>
  <c r="A29" i="2"/>
  <c r="H29" i="2"/>
  <c r="D29" i="2"/>
  <c r="J28" i="2"/>
  <c r="F28" i="2"/>
  <c r="J23" i="2"/>
  <c r="A24" i="2"/>
  <c r="D24" i="2"/>
  <c r="H24" i="2"/>
  <c r="C25" i="2"/>
  <c r="F23" i="2"/>
  <c r="C19" i="2"/>
  <c r="G18" i="2"/>
  <c r="I18" i="2"/>
  <c r="E18" i="2"/>
  <c r="C14" i="2"/>
  <c r="J13" i="2"/>
  <c r="I9" i="2"/>
  <c r="E9" i="2"/>
  <c r="F9" i="2" s="1"/>
  <c r="J9" i="2"/>
  <c r="C10" i="2"/>
  <c r="H8" i="2"/>
  <c r="D8" i="2"/>
  <c r="L8" i="4" l="1"/>
  <c r="I3" i="4"/>
  <c r="J3" i="4" s="1"/>
  <c r="K8" i="4" s="1"/>
  <c r="E8" i="4"/>
  <c r="G8" i="4"/>
  <c r="C9" i="4"/>
  <c r="H49" i="2"/>
  <c r="D49" i="2"/>
  <c r="A49" i="2"/>
  <c r="L49" i="2" s="1"/>
  <c r="C50" i="2"/>
  <c r="C51" i="2" s="1"/>
  <c r="J48" i="2"/>
  <c r="H44" i="2"/>
  <c r="D44" i="2"/>
  <c r="A44" i="2"/>
  <c r="L44" i="2" s="1"/>
  <c r="C45" i="2"/>
  <c r="C46" i="2" s="1"/>
  <c r="J43" i="2"/>
  <c r="H39" i="2"/>
  <c r="D39" i="2"/>
  <c r="A39" i="2"/>
  <c r="L39" i="2" s="1"/>
  <c r="C40" i="2"/>
  <c r="C41" i="2"/>
  <c r="J38" i="2"/>
  <c r="I35" i="2"/>
  <c r="J35" i="2"/>
  <c r="E35" i="2"/>
  <c r="C36" i="2"/>
  <c r="F35" i="2"/>
  <c r="C31" i="2"/>
  <c r="I29" i="2"/>
  <c r="I30" i="2" s="1"/>
  <c r="E29" i="2"/>
  <c r="E30" i="2" s="1"/>
  <c r="G29" i="2"/>
  <c r="D30" i="2"/>
  <c r="H30" i="2"/>
  <c r="F29" i="2"/>
  <c r="F30" i="2" s="1"/>
  <c r="G24" i="2"/>
  <c r="I24" i="2"/>
  <c r="I25" i="2" s="1"/>
  <c r="E24" i="2"/>
  <c r="D25" i="2"/>
  <c r="H25" i="2"/>
  <c r="C26" i="2"/>
  <c r="F18" i="2"/>
  <c r="A19" i="2"/>
  <c r="H19" i="2"/>
  <c r="D19" i="2"/>
  <c r="C20" i="2"/>
  <c r="J18" i="2"/>
  <c r="C15" i="2"/>
  <c r="C16" i="2" s="1"/>
  <c r="D14" i="2"/>
  <c r="H14" i="2"/>
  <c r="I8" i="2"/>
  <c r="J8" i="2" s="1"/>
  <c r="J10" i="2" s="1"/>
  <c r="E8" i="2"/>
  <c r="D10" i="2"/>
  <c r="H5" i="4" l="1"/>
  <c r="N8" i="4"/>
  <c r="D9" i="4"/>
  <c r="C10" i="4"/>
  <c r="F8" i="4"/>
  <c r="O9" i="4" s="1"/>
  <c r="I49" i="2"/>
  <c r="I50" i="2" s="1"/>
  <c r="E49" i="2"/>
  <c r="E50" i="2" s="1"/>
  <c r="G49" i="2"/>
  <c r="D50" i="2"/>
  <c r="J49" i="2"/>
  <c r="H50" i="2"/>
  <c r="J50" i="2"/>
  <c r="F49" i="2"/>
  <c r="F50" i="2" s="1"/>
  <c r="M50" i="2" s="1"/>
  <c r="I44" i="2"/>
  <c r="I45" i="2" s="1"/>
  <c r="E44" i="2"/>
  <c r="G44" i="2"/>
  <c r="D45" i="2"/>
  <c r="J44" i="2"/>
  <c r="J45" i="2" s="1"/>
  <c r="H45" i="2"/>
  <c r="I39" i="2"/>
  <c r="I40" i="2" s="1"/>
  <c r="E39" i="2"/>
  <c r="G39" i="2"/>
  <c r="D40" i="2"/>
  <c r="J39" i="2"/>
  <c r="J40" i="2" s="1"/>
  <c r="H40" i="2"/>
  <c r="J29" i="2"/>
  <c r="J30" i="2" s="1"/>
  <c r="E25" i="2"/>
  <c r="F24" i="2"/>
  <c r="F25" i="2" s="1"/>
  <c r="J24" i="2"/>
  <c r="J25" i="2" s="1"/>
  <c r="I19" i="2"/>
  <c r="I20" i="2" s="1"/>
  <c r="E19" i="2"/>
  <c r="E20" i="2" s="1"/>
  <c r="G19" i="2"/>
  <c r="D20" i="2"/>
  <c r="F19" i="2"/>
  <c r="H20" i="2"/>
  <c r="C21" i="2"/>
  <c r="F20" i="2"/>
  <c r="E14" i="2"/>
  <c r="I14" i="2"/>
  <c r="I15" i="2" s="1"/>
  <c r="D15" i="2"/>
  <c r="J14" i="2"/>
  <c r="J15" i="2" s="1"/>
  <c r="H15" i="2"/>
  <c r="E10" i="2"/>
  <c r="F8" i="2"/>
  <c r="C11" i="2" s="1"/>
  <c r="L9" i="4" l="1"/>
  <c r="I4" i="4"/>
  <c r="G9" i="4"/>
  <c r="E9" i="4"/>
  <c r="F9" i="4" s="1"/>
  <c r="G11" i="4" s="1"/>
  <c r="D10" i="4"/>
  <c r="G10" i="4" s="1"/>
  <c r="C11" i="4"/>
  <c r="C14" i="4" s="1"/>
  <c r="K50" i="2"/>
  <c r="F44" i="2"/>
  <c r="F45" i="2" s="1"/>
  <c r="M45" i="2" s="1"/>
  <c r="E45" i="2"/>
  <c r="K45" i="2" s="1"/>
  <c r="E40" i="2"/>
  <c r="K40" i="2" s="1"/>
  <c r="F39" i="2"/>
  <c r="F40" i="2" s="1"/>
  <c r="M40" i="2" s="1"/>
  <c r="J19" i="2"/>
  <c r="J20" i="2" s="1"/>
  <c r="E15" i="2"/>
  <c r="F14" i="2"/>
  <c r="F15" i="2" s="1"/>
  <c r="H9" i="4" l="1"/>
  <c r="I5" i="4"/>
  <c r="J5" i="4" s="1"/>
  <c r="K10" i="4" s="1"/>
  <c r="J4" i="4"/>
  <c r="K9" i="4" s="1"/>
  <c r="N9" i="4"/>
  <c r="O10" i="4"/>
  <c r="L10" i="4"/>
  <c r="F10" i="4"/>
  <c r="E10" i="4"/>
  <c r="N10" i="4" l="1"/>
  <c r="H10" i="4"/>
  <c r="M10" i="4"/>
  <c r="D13" i="4"/>
  <c r="L13" i="4" s="1"/>
  <c r="I8" i="4" l="1"/>
  <c r="J8" i="4" s="1"/>
  <c r="K13" i="4" s="1"/>
  <c r="E13" i="4"/>
  <c r="G13" i="4"/>
  <c r="N13" i="4" l="1"/>
  <c r="F13" i="4"/>
  <c r="O14" i="4" s="1"/>
  <c r="D14" i="4"/>
  <c r="L14" i="4" s="1"/>
  <c r="C15" i="4"/>
  <c r="I9" i="4" l="1"/>
  <c r="J9" i="4" s="1"/>
  <c r="K14" i="4" s="1"/>
  <c r="C16" i="4"/>
  <c r="H14" i="4" s="1"/>
  <c r="E14" i="4"/>
  <c r="G14" i="4"/>
  <c r="D15" i="4"/>
  <c r="L15" i="4" l="1"/>
  <c r="G15" i="4"/>
  <c r="H15" i="4"/>
  <c r="I10" i="4"/>
  <c r="J10" i="4" s="1"/>
  <c r="K15" i="4" s="1"/>
  <c r="N14" i="4"/>
  <c r="E15" i="4"/>
  <c r="F14" i="4"/>
  <c r="G16" i="4" s="1"/>
  <c r="M15" i="4" l="1"/>
  <c r="N15" i="4"/>
  <c r="O15" i="4"/>
  <c r="F15" i="4"/>
  <c r="C18" i="4"/>
  <c r="H18" i="4" s="1"/>
  <c r="C19" i="4"/>
  <c r="C20" i="4" l="1"/>
  <c r="D19" i="4"/>
  <c r="L19" i="4" s="1"/>
  <c r="C23" i="4"/>
  <c r="H23" i="4" s="1"/>
  <c r="D18" i="4"/>
  <c r="L18" i="4" s="1"/>
  <c r="C28" i="4" l="1"/>
  <c r="H28" i="4" s="1"/>
  <c r="I14" i="4"/>
  <c r="J14" i="4" s="1"/>
  <c r="K19" i="4" s="1"/>
  <c r="G19" i="4"/>
  <c r="E19" i="4"/>
  <c r="N19" i="4" s="1"/>
  <c r="E18" i="4"/>
  <c r="N18" i="4" s="1"/>
  <c r="D20" i="4"/>
  <c r="G18" i="4"/>
  <c r="D23" i="4" s="1"/>
  <c r="L23" i="4" s="1"/>
  <c r="I13" i="4"/>
  <c r="J13" i="4" s="1"/>
  <c r="K18" i="4" s="1"/>
  <c r="L20" i="4" l="1"/>
  <c r="G20" i="4"/>
  <c r="G23" i="4"/>
  <c r="D28" i="4" s="1"/>
  <c r="L28" i="4" s="1"/>
  <c r="I18" i="4"/>
  <c r="J18" i="4" s="1"/>
  <c r="K23" i="4" s="1"/>
  <c r="E23" i="4"/>
  <c r="N23" i="4" s="1"/>
  <c r="C33" i="4"/>
  <c r="F19" i="4"/>
  <c r="E20" i="4"/>
  <c r="F18" i="4"/>
  <c r="I15" i="4"/>
  <c r="J15" i="4" s="1"/>
  <c r="K20" i="4" s="1"/>
  <c r="G21" i="4" l="1"/>
  <c r="M20" i="4"/>
  <c r="N20" i="4"/>
  <c r="F23" i="4"/>
  <c r="O24" i="4" s="1"/>
  <c r="E28" i="4"/>
  <c r="N28" i="4" s="1"/>
  <c r="G28" i="4"/>
  <c r="D33" i="4" s="1"/>
  <c r="L33" i="4" s="1"/>
  <c r="I23" i="4"/>
  <c r="J23" i="4" s="1"/>
  <c r="K28" i="4" s="1"/>
  <c r="C21" i="4"/>
  <c r="H19" i="4" s="1"/>
  <c r="F20" i="4"/>
  <c r="O19" i="4"/>
  <c r="O20" i="4"/>
  <c r="F28" i="4" l="1"/>
  <c r="O29" i="4" s="1"/>
  <c r="H20" i="4"/>
  <c r="I28" i="4"/>
  <c r="J28" i="4" s="1"/>
  <c r="K33" i="4" s="1"/>
  <c r="E33" i="4"/>
  <c r="G33" i="4"/>
  <c r="C24" i="4"/>
  <c r="D24" i="4" l="1"/>
  <c r="L24" i="4" s="1"/>
  <c r="C25" i="4"/>
  <c r="C26" i="4" s="1"/>
  <c r="F33" i="4"/>
  <c r="H24" i="4" l="1"/>
  <c r="O34" i="4"/>
  <c r="G24" i="4"/>
  <c r="E24" i="4"/>
  <c r="N24" i="4" s="1"/>
  <c r="I19" i="4"/>
  <c r="D25" i="4"/>
  <c r="C29" i="4"/>
  <c r="L25" i="4" l="1"/>
  <c r="G25" i="4"/>
  <c r="I20" i="4"/>
  <c r="J20" i="4" s="1"/>
  <c r="K25" i="4" s="1"/>
  <c r="J19" i="4"/>
  <c r="K24" i="4" s="1"/>
  <c r="H25" i="4"/>
  <c r="D29" i="4"/>
  <c r="L29" i="4" s="1"/>
  <c r="C30" i="4"/>
  <c r="C31" i="4" s="1"/>
  <c r="E25" i="4"/>
  <c r="F24" i="4"/>
  <c r="G26" i="4" s="1"/>
  <c r="M25" i="4" l="1"/>
  <c r="N25" i="4"/>
  <c r="H29" i="4"/>
  <c r="C34" i="4"/>
  <c r="O25" i="4"/>
  <c r="F25" i="4"/>
  <c r="I24" i="4"/>
  <c r="E29" i="4"/>
  <c r="N29" i="4" s="1"/>
  <c r="G29" i="4"/>
  <c r="D30" i="4"/>
  <c r="L30" i="4" l="1"/>
  <c r="G30" i="4"/>
  <c r="I25" i="4"/>
  <c r="J25" i="4" s="1"/>
  <c r="K30" i="4" s="1"/>
  <c r="J24" i="4"/>
  <c r="K29" i="4" s="1"/>
  <c r="H30" i="4"/>
  <c r="E30" i="4"/>
  <c r="D34" i="4"/>
  <c r="L34" i="4" s="1"/>
  <c r="C35" i="4"/>
  <c r="C36" i="4" s="1"/>
  <c r="F29" i="4"/>
  <c r="G31" i="4" s="1"/>
  <c r="M30" i="4" l="1"/>
  <c r="N30" i="4"/>
  <c r="I29" i="4"/>
  <c r="G34" i="4"/>
  <c r="E34" i="4"/>
  <c r="D35" i="4"/>
  <c r="O30" i="4"/>
  <c r="F30" i="4"/>
  <c r="L35" i="4" l="1"/>
  <c r="G35" i="4"/>
  <c r="I30" i="4"/>
  <c r="J30" i="4" s="1"/>
  <c r="K35" i="4" s="1"/>
  <c r="J29" i="4"/>
  <c r="K34" i="4" s="1"/>
  <c r="E35" i="4"/>
  <c r="N35" i="4" s="1"/>
  <c r="F34" i="4"/>
  <c r="G36" i="4" s="1"/>
  <c r="M35" i="4" l="1"/>
  <c r="O35" i="4"/>
  <c r="F35" i="4"/>
  <c r="D11" i="5"/>
  <c r="E11" i="5" l="1"/>
  <c r="E14" i="5" s="1"/>
  <c r="H14" i="5" s="1"/>
  <c r="D14" i="5"/>
  <c r="G14" i="5" l="1"/>
  <c r="G12" i="5"/>
  <c r="H12" i="5" s="1"/>
</calcChain>
</file>

<file path=xl/sharedStrings.xml><?xml version="1.0" encoding="utf-8"?>
<sst xmlns="http://schemas.openxmlformats.org/spreadsheetml/2006/main" count="164" uniqueCount="44">
  <si>
    <t>DI</t>
  </si>
  <si>
    <t>DII</t>
  </si>
  <si>
    <t>Surplus</t>
  </si>
  <si>
    <t>C</t>
  </si>
  <si>
    <t>S</t>
  </si>
  <si>
    <t>V</t>
  </si>
  <si>
    <t>Out(total)</t>
  </si>
  <si>
    <t>Total</t>
  </si>
  <si>
    <t>Coeff</t>
  </si>
  <si>
    <t>Delta C</t>
  </si>
  <si>
    <t>Delta V</t>
  </si>
  <si>
    <t>Rate of profit</t>
  </si>
  <si>
    <t>Capitalist consumption</t>
  </si>
  <si>
    <t>OCC measures</t>
  </si>
  <si>
    <t>Change in OCC</t>
  </si>
  <si>
    <t>Growth</t>
  </si>
  <si>
    <t>Constant share of the surplus product of I</t>
  </si>
  <si>
    <t>Total Consumption</t>
  </si>
  <si>
    <t>Workers' Consumption</t>
  </si>
  <si>
    <t>Investment Fund</t>
  </si>
  <si>
    <t>Growth rate of DI</t>
  </si>
  <si>
    <t>Value Composition</t>
  </si>
  <si>
    <t>DI/D2</t>
  </si>
  <si>
    <t>unknown</t>
  </si>
  <si>
    <t>Money received</t>
  </si>
  <si>
    <t>Money spent</t>
  </si>
  <si>
    <t>+Accumulation funds received</t>
  </si>
  <si>
    <t>-Profits repatriated</t>
  </si>
  <si>
    <t>1 good</t>
  </si>
  <si>
    <t>2 goods</t>
  </si>
  <si>
    <t>DIIa</t>
  </si>
  <si>
    <t>DIIb</t>
  </si>
  <si>
    <t>Rate of exploitation</t>
  </si>
  <si>
    <t>Capitalist Consumption</t>
  </si>
  <si>
    <t>Production Split Luxuries/Total</t>
  </si>
  <si>
    <t>Proportion of Luxury Consumption in Capitalist Consumption</t>
  </si>
  <si>
    <t>Fixed</t>
  </si>
  <si>
    <t>Raw Materials</t>
  </si>
  <si>
    <t>Consumption</t>
  </si>
  <si>
    <t>Unequal profit rates</t>
  </si>
  <si>
    <r>
      <t>(Changes from SR highlighted in</t>
    </r>
    <r>
      <rPr>
        <sz val="11"/>
        <color rgb="FFFF0000"/>
        <rFont val="Calibri"/>
        <family val="2"/>
        <scheme val="minor"/>
      </rPr>
      <t xml:space="preserve"> red</t>
    </r>
    <r>
      <rPr>
        <sz val="11"/>
        <color theme="1"/>
        <rFont val="Calibri"/>
        <family val="2"/>
        <scheme val="minor"/>
      </rPr>
      <t>)</t>
    </r>
  </si>
  <si>
    <t>Capital</t>
  </si>
  <si>
    <t>Price of output</t>
  </si>
  <si>
    <t>Price/Value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</si>
</sst>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_-;\-* #,##0.0_-;_-* &quot;-&quot;?_-;_-@_-"/>
    <numFmt numFmtId="168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43" fontId="0" fillId="0" borderId="0" xfId="0" applyNumberFormat="1"/>
    <xf numFmtId="165" fontId="0" fillId="0" borderId="0" xfId="2" applyNumberFormat="1" applyFont="1"/>
    <xf numFmtId="0" fontId="0" fillId="0" borderId="0" xfId="0" applyAlignment="1">
      <alignment horizontal="center" wrapText="1"/>
    </xf>
    <xf numFmtId="0" fontId="2" fillId="0" borderId="0" xfId="0" applyFont="1"/>
    <xf numFmtId="166" fontId="2" fillId="0" borderId="0" xfId="0" applyNumberFormat="1" applyFont="1"/>
    <xf numFmtId="10" fontId="0" fillId="0" borderId="0" xfId="2" applyNumberFormat="1" applyFont="1"/>
    <xf numFmtId="43" fontId="0" fillId="0" borderId="0" xfId="1" applyFont="1"/>
    <xf numFmtId="164" fontId="0" fillId="0" borderId="0" xfId="0" applyNumberFormat="1" applyAlignment="1">
      <alignment horizontal="right"/>
    </xf>
    <xf numFmtId="0" fontId="0" fillId="0" borderId="0" xfId="0" quotePrefix="1" applyAlignment="1">
      <alignment horizontal="center" wrapText="1"/>
    </xf>
    <xf numFmtId="0" fontId="3" fillId="0" borderId="0" xfId="0" applyFont="1"/>
    <xf numFmtId="0" fontId="0" fillId="0" borderId="0" xfId="0" applyAlignment="1">
      <alignment horizontal="center"/>
    </xf>
    <xf numFmtId="168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550334</xdr:colOff>
      <xdr:row>11</xdr:row>
      <xdr:rowOff>46567</xdr:rowOff>
    </xdr:from>
    <xdr:to>
      <xdr:col>7</xdr:col>
      <xdr:colOff>486834</xdr:colOff>
      <xdr:row>11</xdr:row>
      <xdr:rowOff>55033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3C1DF64-0FCC-46D8-BF72-923178B28046}"/>
            </a:ext>
          </a:extLst>
        </xdr:cNvPr>
        <xdr:cNvCxnSpPr/>
      </xdr:nvCxnSpPr>
      <xdr:spPr>
        <a:xfrm>
          <a:off x="3767667" y="2230967"/>
          <a:ext cx="1689100" cy="8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524934</xdr:colOff>
      <xdr:row>11</xdr:row>
      <xdr:rowOff>127000</xdr:rowOff>
    </xdr:from>
    <xdr:to>
      <xdr:col>6</xdr:col>
      <xdr:colOff>749300</xdr:colOff>
      <xdr:row>11</xdr:row>
      <xdr:rowOff>135467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5A8BF71-4959-43B6-92D5-3A5CE101A516}"/>
            </a:ext>
          </a:extLst>
        </xdr:cNvPr>
        <xdr:cNvCxnSpPr/>
      </xdr:nvCxnSpPr>
      <xdr:spPr>
        <a:xfrm>
          <a:off x="3742267" y="2311400"/>
          <a:ext cx="867833" cy="84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575734</xdr:colOff>
      <xdr:row>3</xdr:row>
      <xdr:rowOff>114300</xdr:rowOff>
    </xdr:from>
    <xdr:to>
      <xdr:col>12</xdr:col>
      <xdr:colOff>228600</xdr:colOff>
      <xdr:row>9</xdr:row>
      <xdr:rowOff>88900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2A0DACB-57FC-4CB6-97A4-7C2B4AB36761}"/>
            </a:ext>
          </a:extLst>
        </xdr:cNvPr>
        <xdr:cNvCxnSpPr/>
      </xdr:nvCxnSpPr>
      <xdr:spPr>
        <a:xfrm>
          <a:off x="3793067" y="1024467"/>
          <a:ext cx="4720166" cy="1066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8</xdr:row>
      <xdr:rowOff>84667</xdr:rowOff>
    </xdr:from>
    <xdr:to>
      <xdr:col>12</xdr:col>
      <xdr:colOff>228600</xdr:colOff>
      <xdr:row>14</xdr:row>
      <xdr:rowOff>55034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4A51BE8-8DBD-488E-9424-BC0C7FFC06F8}"/>
            </a:ext>
          </a:extLst>
        </xdr:cNvPr>
        <xdr:cNvCxnSpPr/>
      </xdr:nvCxnSpPr>
      <xdr:spPr>
        <a:xfrm>
          <a:off x="3826933" y="1905000"/>
          <a:ext cx="4686300" cy="1062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529166</xdr:colOff>
      <xdr:row>4</xdr:row>
      <xdr:rowOff>122767</xdr:rowOff>
    </xdr:from>
    <xdr:to>
      <xdr:col>10</xdr:col>
      <xdr:colOff>406400</xdr:colOff>
      <xdr:row>9</xdr:row>
      <xdr:rowOff>118533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C580F9D-B36A-4765-AB17-67B2620F350F}"/>
            </a:ext>
          </a:extLst>
        </xdr:cNvPr>
        <xdr:cNvCxnSpPr/>
      </xdr:nvCxnSpPr>
      <xdr:spPr>
        <a:xfrm>
          <a:off x="3103033" y="1397000"/>
          <a:ext cx="3962400" cy="9059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575733</xdr:colOff>
      <xdr:row>4</xdr:row>
      <xdr:rowOff>97367</xdr:rowOff>
    </xdr:from>
    <xdr:to>
      <xdr:col>9</xdr:col>
      <xdr:colOff>402166</xdr:colOff>
      <xdr:row>4</xdr:row>
      <xdr:rowOff>122767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8529F54-EE19-4BEF-ADF8-5076CBD55841}"/>
            </a:ext>
          </a:extLst>
        </xdr:cNvPr>
        <xdr:cNvCxnSpPr/>
      </xdr:nvCxnSpPr>
      <xdr:spPr>
        <a:xfrm>
          <a:off x="3149600" y="1371600"/>
          <a:ext cx="3166533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592666</xdr:colOff>
      <xdr:row>9</xdr:row>
      <xdr:rowOff>55033</xdr:rowOff>
    </xdr:from>
    <xdr:to>
      <xdr:col>10</xdr:col>
      <xdr:colOff>444500</xdr:colOff>
      <xdr:row>14</xdr:row>
      <xdr:rowOff>46567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164B918A-1677-4BBC-99E7-BC222CB0C028}"/>
            </a:ext>
          </a:extLst>
        </xdr:cNvPr>
        <xdr:cNvCxnSpPr/>
      </xdr:nvCxnSpPr>
      <xdr:spPr>
        <a:xfrm>
          <a:off x="3166533" y="2057400"/>
          <a:ext cx="3937000" cy="901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</xdr:row>
      <xdr:rowOff>67734</xdr:rowOff>
    </xdr:from>
    <xdr:to>
      <xdr:col>9</xdr:col>
      <xdr:colOff>423333</xdr:colOff>
      <xdr:row>9</xdr:row>
      <xdr:rowOff>105833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7B7CD43-7651-4E24-9757-AC39AC430F67}"/>
            </a:ext>
          </a:extLst>
        </xdr:cNvPr>
        <xdr:cNvCxnSpPr/>
      </xdr:nvCxnSpPr>
      <xdr:spPr>
        <a:xfrm>
          <a:off x="3217333" y="2070101"/>
          <a:ext cx="3119967" cy="38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E59FE-C8CF-46B2-8E67-2ECAE9AA0094}">
  <dimension ref="A1:M25"/>
  <sheetViews>
    <sheetView tabSelected="1" topLeftCell="A4" workbookViewId="0">
      <selection activeCell="F24" sqref="F24"/>
    </sheetView>
  </sheetViews>
  <sheetFormatPr defaultRowHeight="14.4" x14ac:dyDescent="0.55000000000000004"/>
  <cols>
    <col min="1" max="1" width="19.89453125" customWidth="1"/>
    <col min="7" max="7" width="15.41796875" customWidth="1"/>
    <col min="8" max="8" width="14.47265625" customWidth="1"/>
    <col min="11" max="11" width="11.15625" customWidth="1"/>
    <col min="12" max="12" width="10.7890625" bestFit="1" customWidth="1"/>
  </cols>
  <sheetData>
    <row r="1" spans="1:8" x14ac:dyDescent="0.55000000000000004">
      <c r="A1" t="s">
        <v>28</v>
      </c>
      <c r="B1" t="s">
        <v>32</v>
      </c>
      <c r="E1" s="13">
        <v>1</v>
      </c>
    </row>
    <row r="3" spans="1:8" ht="28.8" x14ac:dyDescent="0.55000000000000004">
      <c r="C3" s="6" t="s">
        <v>3</v>
      </c>
      <c r="D3" s="6" t="s">
        <v>5</v>
      </c>
      <c r="E3" s="6" t="s">
        <v>4</v>
      </c>
      <c r="F3" s="6" t="s">
        <v>6</v>
      </c>
      <c r="G3" s="6" t="s">
        <v>18</v>
      </c>
      <c r="H3" s="6" t="s">
        <v>33</v>
      </c>
    </row>
    <row r="4" spans="1:8" x14ac:dyDescent="0.55000000000000004">
      <c r="B4" t="s">
        <v>0</v>
      </c>
      <c r="C4">
        <v>4000</v>
      </c>
      <c r="D4">
        <f>(F4-C4)/(1+$E$1)</f>
        <v>1000</v>
      </c>
      <c r="E4">
        <f>D4*$E$1</f>
        <v>1000</v>
      </c>
      <c r="F4">
        <v>6000</v>
      </c>
    </row>
    <row r="5" spans="1:8" x14ac:dyDescent="0.55000000000000004">
      <c r="B5" t="s">
        <v>1</v>
      </c>
      <c r="C5">
        <v>2000</v>
      </c>
      <c r="D5">
        <f>(F5-C5)/(1+$E$1)</f>
        <v>500</v>
      </c>
      <c r="E5">
        <f>D5*$E$1</f>
        <v>500</v>
      </c>
      <c r="F5">
        <v>3000</v>
      </c>
      <c r="G5">
        <f>D6</f>
        <v>1500</v>
      </c>
      <c r="H5">
        <f>E6</f>
        <v>1500</v>
      </c>
    </row>
    <row r="6" spans="1:8" x14ac:dyDescent="0.55000000000000004">
      <c r="B6" t="s">
        <v>7</v>
      </c>
      <c r="C6">
        <f>SUM(C4:C5)</f>
        <v>6000</v>
      </c>
      <c r="D6">
        <f t="shared" ref="D6:H6" si="0">SUM(D4:D5)</f>
        <v>1500</v>
      </c>
      <c r="E6">
        <f t="shared" si="0"/>
        <v>1500</v>
      </c>
      <c r="F6">
        <f t="shared" si="0"/>
        <v>9000</v>
      </c>
      <c r="G6">
        <f t="shared" si="0"/>
        <v>1500</v>
      </c>
      <c r="H6">
        <f t="shared" si="0"/>
        <v>1500</v>
      </c>
    </row>
    <row r="8" spans="1:8" x14ac:dyDescent="0.55000000000000004">
      <c r="A8" t="s">
        <v>29</v>
      </c>
    </row>
    <row r="9" spans="1:8" x14ac:dyDescent="0.55000000000000004">
      <c r="B9" t="s">
        <v>34</v>
      </c>
      <c r="E9" s="13">
        <f>0.2</f>
        <v>0.2</v>
      </c>
    </row>
    <row r="10" spans="1:8" x14ac:dyDescent="0.55000000000000004">
      <c r="C10" s="6" t="s">
        <v>3</v>
      </c>
      <c r="D10" s="6" t="s">
        <v>5</v>
      </c>
      <c r="E10" s="6" t="s">
        <v>4</v>
      </c>
      <c r="F10" s="6" t="s">
        <v>6</v>
      </c>
      <c r="G10" s="6"/>
      <c r="H10" s="6"/>
    </row>
    <row r="11" spans="1:8" x14ac:dyDescent="0.55000000000000004">
      <c r="B11" t="s">
        <v>0</v>
      </c>
      <c r="C11">
        <v>4000</v>
      </c>
      <c r="D11">
        <f>(F11-C11)/(1+$E$1)</f>
        <v>1000</v>
      </c>
      <c r="E11">
        <f>D11*$E$1</f>
        <v>1000</v>
      </c>
      <c r="F11">
        <f>F4</f>
        <v>6000</v>
      </c>
    </row>
    <row r="12" spans="1:8" x14ac:dyDescent="0.55000000000000004">
      <c r="B12" t="s">
        <v>30</v>
      </c>
      <c r="C12">
        <f>C5-C13</f>
        <v>1600</v>
      </c>
      <c r="D12">
        <f>(F12-C12)/(1+$E$1)</f>
        <v>400</v>
      </c>
      <c r="E12">
        <f>D12*$E$1</f>
        <v>400</v>
      </c>
      <c r="F12">
        <f>F5-F13</f>
        <v>2400</v>
      </c>
      <c r="G12">
        <f>D14</f>
        <v>1500</v>
      </c>
      <c r="H12">
        <f>F12-G12</f>
        <v>900</v>
      </c>
    </row>
    <row r="13" spans="1:8" x14ac:dyDescent="0.55000000000000004">
      <c r="B13" t="s">
        <v>31</v>
      </c>
      <c r="C13">
        <f>C5*$E$9</f>
        <v>400</v>
      </c>
      <c r="D13">
        <f>(F13-C13)/(1+$E$1)</f>
        <v>100</v>
      </c>
      <c r="E13">
        <f>D13*$E$1</f>
        <v>100</v>
      </c>
      <c r="F13">
        <f>F5*$E$9</f>
        <v>600</v>
      </c>
      <c r="H13">
        <f>F13</f>
        <v>600</v>
      </c>
    </row>
    <row r="14" spans="1:8" x14ac:dyDescent="0.55000000000000004">
      <c r="B14" t="s">
        <v>7</v>
      </c>
      <c r="C14">
        <f>SUM(C11:C13)</f>
        <v>6000</v>
      </c>
      <c r="D14">
        <f t="shared" ref="D14:F14" si="1">SUM(D11:D13)</f>
        <v>1500</v>
      </c>
      <c r="E14">
        <f t="shared" si="1"/>
        <v>1500</v>
      </c>
      <c r="F14">
        <f t="shared" si="1"/>
        <v>9000</v>
      </c>
      <c r="G14">
        <f t="shared" ref="G14:H14" si="2">D14</f>
        <v>1500</v>
      </c>
      <c r="H14">
        <f t="shared" si="2"/>
        <v>1500</v>
      </c>
    </row>
    <row r="16" spans="1:8" x14ac:dyDescent="0.55000000000000004">
      <c r="B16" t="s">
        <v>35</v>
      </c>
      <c r="H16">
        <f>H13/H14</f>
        <v>0.4</v>
      </c>
    </row>
    <row r="18" spans="1:13" x14ac:dyDescent="0.55000000000000004">
      <c r="A18" t="s">
        <v>39</v>
      </c>
      <c r="B18" t="s">
        <v>40</v>
      </c>
    </row>
    <row r="20" spans="1:13" x14ac:dyDescent="0.55000000000000004">
      <c r="B20" t="s">
        <v>32</v>
      </c>
      <c r="E20" s="13">
        <v>1</v>
      </c>
    </row>
    <row r="22" spans="1:13" ht="28.8" x14ac:dyDescent="0.55000000000000004">
      <c r="C22" s="6" t="s">
        <v>3</v>
      </c>
      <c r="D22" s="6" t="s">
        <v>5</v>
      </c>
      <c r="E22" s="6" t="s">
        <v>4</v>
      </c>
      <c r="F22" s="6" t="s">
        <v>6</v>
      </c>
      <c r="G22" s="6" t="s">
        <v>18</v>
      </c>
      <c r="H22" s="6" t="s">
        <v>33</v>
      </c>
      <c r="I22" s="6" t="s">
        <v>41</v>
      </c>
      <c r="J22" s="6" t="s">
        <v>11</v>
      </c>
      <c r="K22" s="6" t="s">
        <v>42</v>
      </c>
      <c r="L22" s="6" t="s">
        <v>43</v>
      </c>
      <c r="M22" s="6"/>
    </row>
    <row r="23" spans="1:13" x14ac:dyDescent="0.55000000000000004">
      <c r="B23" t="s">
        <v>0</v>
      </c>
      <c r="C23">
        <v>4000</v>
      </c>
      <c r="D23">
        <f>(F23-C23)/(1+$E$1)</f>
        <v>1000</v>
      </c>
      <c r="E23">
        <f>D23*$E$20</f>
        <v>1000</v>
      </c>
      <c r="F23">
        <v>6000</v>
      </c>
      <c r="I23">
        <f>C23+D23</f>
        <v>5000</v>
      </c>
      <c r="J23" s="15">
        <f>E23/I23</f>
        <v>0.2</v>
      </c>
      <c r="K23" s="10">
        <f>I23*(1+$J$25)</f>
        <v>6666.6666666666661</v>
      </c>
      <c r="L23" s="15">
        <f>K23/F23</f>
        <v>1.1111111111111109</v>
      </c>
      <c r="M23" s="2"/>
    </row>
    <row r="24" spans="1:13" x14ac:dyDescent="0.55000000000000004">
      <c r="B24" t="s">
        <v>1</v>
      </c>
      <c r="C24">
        <v>2000</v>
      </c>
      <c r="D24" s="7">
        <f>(F24-C24)/(1+$E$1)</f>
        <v>2000</v>
      </c>
      <c r="E24" s="7">
        <f>D24*$E$20</f>
        <v>2000</v>
      </c>
      <c r="F24" s="7">
        <v>6000</v>
      </c>
      <c r="G24" s="7">
        <f>D25</f>
        <v>3000</v>
      </c>
      <c r="H24" s="7">
        <f>E25</f>
        <v>3000</v>
      </c>
      <c r="I24">
        <f t="shared" ref="I24:I25" si="3">C24+D24</f>
        <v>4000</v>
      </c>
      <c r="J24" s="15">
        <f t="shared" ref="J24:J25" si="4">E24/I24</f>
        <v>0.5</v>
      </c>
      <c r="K24" s="10">
        <f>I24*(1+$J$25)</f>
        <v>5333.333333333333</v>
      </c>
      <c r="L24" s="15">
        <f>K24/F24</f>
        <v>0.88888888888888884</v>
      </c>
      <c r="M24" s="2"/>
    </row>
    <row r="25" spans="1:13" x14ac:dyDescent="0.55000000000000004">
      <c r="B25" t="s">
        <v>7</v>
      </c>
      <c r="C25">
        <f>SUM(C23:C24)</f>
        <v>6000</v>
      </c>
      <c r="D25" s="7">
        <f t="shared" ref="D25:H25" si="5">SUM(D23:D24)</f>
        <v>3000</v>
      </c>
      <c r="E25" s="7">
        <f t="shared" si="5"/>
        <v>3000</v>
      </c>
      <c r="F25" s="7">
        <f t="shared" si="5"/>
        <v>12000</v>
      </c>
      <c r="G25" s="7">
        <f t="shared" si="5"/>
        <v>3000</v>
      </c>
      <c r="H25" s="7">
        <f t="shared" si="5"/>
        <v>3000</v>
      </c>
      <c r="I25">
        <f t="shared" si="3"/>
        <v>9000</v>
      </c>
      <c r="J25" s="15">
        <f t="shared" si="4"/>
        <v>0.33333333333333331</v>
      </c>
      <c r="K25" s="4">
        <f>K23+K24</f>
        <v>12000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7ED3-DCBF-4325-9E6B-9BF828DE079E}">
  <dimension ref="A1:I7"/>
  <sheetViews>
    <sheetView workbookViewId="0">
      <selection activeCell="H7" sqref="H7"/>
    </sheetView>
  </sheetViews>
  <sheetFormatPr defaultRowHeight="14.4" x14ac:dyDescent="0.55000000000000004"/>
  <cols>
    <col min="8" max="8" width="11.3125" customWidth="1"/>
    <col min="9" max="9" width="13.15625" customWidth="1"/>
  </cols>
  <sheetData>
    <row r="1" spans="1:9" x14ac:dyDescent="0.55000000000000004">
      <c r="A1" t="s">
        <v>28</v>
      </c>
      <c r="B1" t="s">
        <v>32</v>
      </c>
      <c r="F1" s="7">
        <v>1</v>
      </c>
    </row>
    <row r="3" spans="1:9" ht="43.2" x14ac:dyDescent="0.55000000000000004">
      <c r="C3" t="s">
        <v>36</v>
      </c>
      <c r="D3" s="6" t="s">
        <v>37</v>
      </c>
      <c r="E3" s="6" t="s">
        <v>5</v>
      </c>
      <c r="F3" s="6" t="s">
        <v>4</v>
      </c>
      <c r="G3" s="6" t="s">
        <v>6</v>
      </c>
      <c r="H3" s="6" t="s">
        <v>18</v>
      </c>
      <c r="I3" s="6" t="s">
        <v>33</v>
      </c>
    </row>
    <row r="4" spans="1:9" x14ac:dyDescent="0.55000000000000004">
      <c r="B4" t="s">
        <v>36</v>
      </c>
      <c r="C4">
        <v>1000</v>
      </c>
      <c r="D4">
        <v>1000</v>
      </c>
      <c r="E4">
        <v>500</v>
      </c>
      <c r="F4">
        <v>500</v>
      </c>
      <c r="G4">
        <v>3000</v>
      </c>
      <c r="H4">
        <f>E4</f>
        <v>500</v>
      </c>
      <c r="I4">
        <f t="shared" ref="I4:I6" si="0">F4</f>
        <v>500</v>
      </c>
    </row>
    <row r="5" spans="1:9" x14ac:dyDescent="0.55000000000000004">
      <c r="B5" t="s">
        <v>37</v>
      </c>
      <c r="C5">
        <v>2000</v>
      </c>
      <c r="E5">
        <v>500</v>
      </c>
      <c r="F5">
        <f>E5*$F$1</f>
        <v>500</v>
      </c>
      <c r="G5">
        <v>3000</v>
      </c>
      <c r="H5">
        <f t="shared" ref="H5:H6" si="1">E5</f>
        <v>500</v>
      </c>
      <c r="I5">
        <f t="shared" si="0"/>
        <v>500</v>
      </c>
    </row>
    <row r="6" spans="1:9" x14ac:dyDescent="0.55000000000000004">
      <c r="B6" t="s">
        <v>38</v>
      </c>
      <c r="D6">
        <v>2000</v>
      </c>
      <c r="E6">
        <f>(G6-D6)/(1+$F$1)</f>
        <v>500</v>
      </c>
      <c r="F6">
        <f>E6*$F$1</f>
        <v>500</v>
      </c>
      <c r="G6">
        <v>3000</v>
      </c>
      <c r="H6">
        <f t="shared" si="1"/>
        <v>500</v>
      </c>
      <c r="I6">
        <f t="shared" si="0"/>
        <v>500</v>
      </c>
    </row>
    <row r="7" spans="1:9" x14ac:dyDescent="0.55000000000000004">
      <c r="B7" t="s">
        <v>7</v>
      </c>
      <c r="C7">
        <f t="shared" ref="C7:I7" si="2">SUM(C4:C6)</f>
        <v>3000</v>
      </c>
      <c r="D7">
        <f t="shared" si="2"/>
        <v>3000</v>
      </c>
      <c r="E7">
        <f t="shared" si="2"/>
        <v>1500</v>
      </c>
      <c r="F7">
        <f t="shared" si="2"/>
        <v>1500</v>
      </c>
      <c r="G7">
        <f t="shared" si="2"/>
        <v>9000</v>
      </c>
      <c r="H7">
        <f t="shared" si="2"/>
        <v>1500</v>
      </c>
      <c r="I7">
        <f t="shared" si="2"/>
        <v>1500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651D-F4FB-4BF9-BD8B-3835EA09B3FA}">
  <dimension ref="A1:S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:E6"/>
    </sheetView>
  </sheetViews>
  <sheetFormatPr defaultRowHeight="14.4" x14ac:dyDescent="0.55000000000000004"/>
  <cols>
    <col min="5" max="6" width="8.9453125" customWidth="1"/>
    <col min="7" max="7" width="10.62890625" customWidth="1"/>
    <col min="10" max="10" width="10.3671875" customWidth="1"/>
    <col min="11" max="13" width="11.3125" customWidth="1"/>
    <col min="14" max="14" width="8.9453125" style="3"/>
    <col min="18" max="18" width="11.41796875" customWidth="1"/>
    <col min="19" max="19" width="10.20703125" customWidth="1"/>
  </cols>
  <sheetData>
    <row r="1" spans="1:19" x14ac:dyDescent="0.55000000000000004">
      <c r="A1" t="s">
        <v>20</v>
      </c>
      <c r="C1" s="7">
        <v>0.1</v>
      </c>
      <c r="N1"/>
      <c r="P1" s="14" t="s">
        <v>0</v>
      </c>
      <c r="Q1" s="14"/>
    </row>
    <row r="2" spans="1:19" ht="43.2" x14ac:dyDescent="0.55000000000000004">
      <c r="C2" s="6" t="s">
        <v>3</v>
      </c>
      <c r="D2" s="6" t="s">
        <v>5</v>
      </c>
      <c r="E2" s="6" t="s">
        <v>4</v>
      </c>
      <c r="F2" s="6" t="s">
        <v>6</v>
      </c>
      <c r="G2" s="6" t="s">
        <v>21</v>
      </c>
      <c r="H2" s="6" t="s">
        <v>9</v>
      </c>
      <c r="I2" s="6" t="s">
        <v>10</v>
      </c>
      <c r="J2" s="6" t="s">
        <v>19</v>
      </c>
      <c r="K2" s="6" t="s">
        <v>12</v>
      </c>
      <c r="L2" s="6" t="s">
        <v>18</v>
      </c>
      <c r="M2" s="6" t="s">
        <v>17</v>
      </c>
      <c r="N2" s="6" t="s">
        <v>11</v>
      </c>
      <c r="O2" s="6" t="s">
        <v>15</v>
      </c>
      <c r="P2" s="6" t="s">
        <v>24</v>
      </c>
      <c r="Q2" s="6" t="s">
        <v>25</v>
      </c>
      <c r="R2" s="12" t="s">
        <v>26</v>
      </c>
      <c r="S2" s="12" t="s">
        <v>27</v>
      </c>
    </row>
    <row r="3" spans="1:19" x14ac:dyDescent="0.55000000000000004">
      <c r="B3" t="s">
        <v>0</v>
      </c>
      <c r="C3">
        <v>4000</v>
      </c>
      <c r="D3">
        <v>1000</v>
      </c>
      <c r="E3">
        <v>1000</v>
      </c>
      <c r="F3">
        <f>SUM(C3:E3)</f>
        <v>6000</v>
      </c>
      <c r="G3" s="10">
        <f>D3/C3</f>
        <v>0.25</v>
      </c>
      <c r="H3" s="2">
        <f>C3*$C$1</f>
        <v>400</v>
      </c>
      <c r="I3" s="2">
        <f>D8-D3</f>
        <v>100</v>
      </c>
      <c r="J3" s="2">
        <f>H3+I3</f>
        <v>500</v>
      </c>
      <c r="K3" s="11" t="s">
        <v>23</v>
      </c>
      <c r="L3" s="2">
        <f>D3</f>
        <v>1000</v>
      </c>
      <c r="M3" s="11" t="s">
        <v>23</v>
      </c>
      <c r="N3" s="3">
        <f>E3/(C3+D3)</f>
        <v>0.2</v>
      </c>
      <c r="P3">
        <v>5500</v>
      </c>
      <c r="Q3">
        <f>C3+D3</f>
        <v>5000</v>
      </c>
    </row>
    <row r="4" spans="1:19" x14ac:dyDescent="0.55000000000000004">
      <c r="B4" t="s">
        <v>1</v>
      </c>
      <c r="C4">
        <v>1500</v>
      </c>
      <c r="D4">
        <v>750</v>
      </c>
      <c r="E4">
        <v>750</v>
      </c>
      <c r="F4">
        <f>SUM(C4:E4)</f>
        <v>3000</v>
      </c>
      <c r="G4" s="10">
        <f>D4/C4</f>
        <v>0.5</v>
      </c>
      <c r="H4" s="2">
        <f>C6-H3</f>
        <v>100</v>
      </c>
      <c r="I4" s="2">
        <f>D9-D4</f>
        <v>50</v>
      </c>
      <c r="J4" s="2">
        <f>H4+I4</f>
        <v>150</v>
      </c>
      <c r="K4" s="11" t="s">
        <v>23</v>
      </c>
      <c r="L4" s="2">
        <f>D4</f>
        <v>750</v>
      </c>
      <c r="M4" s="11" t="s">
        <v>23</v>
      </c>
      <c r="N4" s="3">
        <f>E4/(C4+D4)</f>
        <v>0.33333333333333331</v>
      </c>
      <c r="P4">
        <f>F4</f>
        <v>3000</v>
      </c>
      <c r="Q4">
        <f>C4+D4</f>
        <v>2250</v>
      </c>
    </row>
    <row r="5" spans="1:19" x14ac:dyDescent="0.55000000000000004">
      <c r="B5" t="s">
        <v>7</v>
      </c>
      <c r="C5">
        <f>SUM(C3:C4)</f>
        <v>5500</v>
      </c>
      <c r="D5">
        <f t="shared" ref="D5:F5" si="0">SUM(D3:D4)</f>
        <v>1750</v>
      </c>
      <c r="E5">
        <f t="shared" si="0"/>
        <v>1750</v>
      </c>
      <c r="F5">
        <f t="shared" si="0"/>
        <v>9000</v>
      </c>
      <c r="G5" s="10">
        <f>D5/C5</f>
        <v>0.31818181818181818</v>
      </c>
      <c r="H5" s="1">
        <f>SUM(H3:H4)</f>
        <v>500</v>
      </c>
      <c r="I5" s="1">
        <f>SUM(I3:I4)</f>
        <v>150</v>
      </c>
      <c r="J5" s="2">
        <f>H5+I5</f>
        <v>650</v>
      </c>
      <c r="K5" s="11" t="s">
        <v>23</v>
      </c>
      <c r="L5" s="2">
        <f>D5</f>
        <v>1750</v>
      </c>
      <c r="M5" s="11" t="s">
        <v>23</v>
      </c>
      <c r="N5" s="3">
        <f>E5/(C5+D5)</f>
        <v>0.2413793103448276</v>
      </c>
    </row>
    <row r="6" spans="1:19" x14ac:dyDescent="0.55000000000000004">
      <c r="B6" t="s">
        <v>2</v>
      </c>
      <c r="C6">
        <f>F3-C5</f>
        <v>500</v>
      </c>
      <c r="F6" t="s">
        <v>22</v>
      </c>
      <c r="G6">
        <f>F4/F3</f>
        <v>0.5</v>
      </c>
      <c r="H6" s="4"/>
    </row>
    <row r="7" spans="1:19" x14ac:dyDescent="0.55000000000000004">
      <c r="G7" s="10"/>
    </row>
    <row r="8" spans="1:19" x14ac:dyDescent="0.55000000000000004">
      <c r="B8" t="s">
        <v>0</v>
      </c>
      <c r="C8" s="1">
        <f>C3+H3</f>
        <v>4400</v>
      </c>
      <c r="D8" s="1">
        <f>C8*G3</f>
        <v>1100</v>
      </c>
      <c r="E8" s="1">
        <f>D8</f>
        <v>1100</v>
      </c>
      <c r="F8" s="1">
        <f>SUM(C8:E8)</f>
        <v>6600</v>
      </c>
      <c r="G8" s="10">
        <f>D8/C8</f>
        <v>0.25</v>
      </c>
      <c r="H8" s="2">
        <f>C8*$C$1</f>
        <v>440</v>
      </c>
      <c r="I8" s="2">
        <f>D13-D8</f>
        <v>110</v>
      </c>
      <c r="J8" s="2">
        <f>H8+I8</f>
        <v>550</v>
      </c>
      <c r="K8" s="2">
        <f>E3-J3</f>
        <v>500</v>
      </c>
      <c r="L8" s="2">
        <f>D8</f>
        <v>1100</v>
      </c>
      <c r="M8" s="2"/>
      <c r="N8" s="3">
        <f>E8/(C8+D8)</f>
        <v>0.2</v>
      </c>
    </row>
    <row r="9" spans="1:19" x14ac:dyDescent="0.55000000000000004">
      <c r="B9" t="s">
        <v>1</v>
      </c>
      <c r="C9" s="1">
        <f>C4+C6-H3</f>
        <v>1600</v>
      </c>
      <c r="D9" s="1">
        <f>C9*G4</f>
        <v>800</v>
      </c>
      <c r="E9" s="1">
        <f>D9</f>
        <v>800</v>
      </c>
      <c r="F9" s="1">
        <f>SUM(C9:E9)</f>
        <v>3200</v>
      </c>
      <c r="G9" s="10">
        <f>D9/C9</f>
        <v>0.5</v>
      </c>
      <c r="H9" s="2">
        <f>C11-H8</f>
        <v>160</v>
      </c>
      <c r="I9" s="2">
        <f>D14-D9</f>
        <v>80</v>
      </c>
      <c r="J9" s="2">
        <f>H9+I9</f>
        <v>240</v>
      </c>
      <c r="K9" s="2">
        <f>E4-J4</f>
        <v>600</v>
      </c>
      <c r="L9" s="2">
        <f>D9</f>
        <v>800</v>
      </c>
      <c r="M9" s="2"/>
      <c r="N9" s="3">
        <f>E9/(C9+D9)</f>
        <v>0.33333333333333331</v>
      </c>
      <c r="O9" s="5">
        <f>F8/F3</f>
        <v>1.1000000000000001</v>
      </c>
    </row>
    <row r="10" spans="1:19" x14ac:dyDescent="0.55000000000000004">
      <c r="B10" s="1" t="s">
        <v>7</v>
      </c>
      <c r="C10" s="1">
        <f>SUM(C8:C9)</f>
        <v>6000</v>
      </c>
      <c r="D10" s="1">
        <f t="shared" ref="D10:F10" si="1">SUM(D8:D9)</f>
        <v>1900</v>
      </c>
      <c r="E10" s="1">
        <f t="shared" si="1"/>
        <v>1900</v>
      </c>
      <c r="F10" s="1">
        <f t="shared" si="1"/>
        <v>9800</v>
      </c>
      <c r="G10" s="10">
        <f>D10/C10</f>
        <v>0.31666666666666665</v>
      </c>
      <c r="H10" s="1">
        <f>SUM(H8:H9)</f>
        <v>600</v>
      </c>
      <c r="I10" s="1">
        <f t="shared" ref="I10" si="2">SUM(I8:I9)</f>
        <v>190</v>
      </c>
      <c r="J10" s="2">
        <f>H10+I10</f>
        <v>790</v>
      </c>
      <c r="K10" s="2">
        <f>E5-J5</f>
        <v>1100</v>
      </c>
      <c r="L10" s="2">
        <f>D10</f>
        <v>1900</v>
      </c>
      <c r="M10" s="2">
        <f>K10+L10</f>
        <v>3000</v>
      </c>
      <c r="N10" s="3">
        <f>E10/(C10+D10)</f>
        <v>0.24050632911392406</v>
      </c>
      <c r="O10" s="5">
        <f>F9/F4</f>
        <v>1.0666666666666667</v>
      </c>
      <c r="R10" s="2"/>
    </row>
    <row r="11" spans="1:19" x14ac:dyDescent="0.55000000000000004">
      <c r="B11" s="1" t="s">
        <v>2</v>
      </c>
      <c r="C11" s="1">
        <f>F8-C10</f>
        <v>600</v>
      </c>
      <c r="D11" s="1"/>
      <c r="E11" s="1"/>
      <c r="F11" t="s">
        <v>22</v>
      </c>
      <c r="G11" s="10">
        <f>F9/F8</f>
        <v>0.48484848484848486</v>
      </c>
      <c r="H11" s="4"/>
    </row>
    <row r="12" spans="1:19" x14ac:dyDescent="0.55000000000000004">
      <c r="B12" s="7"/>
      <c r="C12" s="8"/>
      <c r="D12" s="7"/>
      <c r="G12" s="10"/>
    </row>
    <row r="13" spans="1:19" x14ac:dyDescent="0.55000000000000004">
      <c r="B13" t="s">
        <v>0</v>
      </c>
      <c r="C13" s="1">
        <f>C8+H8</f>
        <v>4840</v>
      </c>
      <c r="D13" s="1">
        <f>C13*G8</f>
        <v>1210</v>
      </c>
      <c r="E13" s="1">
        <f>D13</f>
        <v>1210</v>
      </c>
      <c r="F13" s="1">
        <f>SUM(C13:E13)</f>
        <v>7260</v>
      </c>
      <c r="G13" s="10">
        <f>D13/C13</f>
        <v>0.25</v>
      </c>
      <c r="H13" s="2">
        <f>C13*$C$1</f>
        <v>484</v>
      </c>
      <c r="I13" s="2">
        <f>D18-D13</f>
        <v>121</v>
      </c>
      <c r="J13" s="2">
        <f>H13+I13</f>
        <v>605</v>
      </c>
      <c r="K13" s="2">
        <f>E8-J8</f>
        <v>550</v>
      </c>
      <c r="L13" s="2">
        <f>D13</f>
        <v>1210</v>
      </c>
      <c r="M13" s="2"/>
      <c r="N13" s="3">
        <f>E13/(C13+D13)</f>
        <v>0.2</v>
      </c>
      <c r="O13" s="5"/>
    </row>
    <row r="14" spans="1:19" x14ac:dyDescent="0.55000000000000004">
      <c r="B14" t="s">
        <v>1</v>
      </c>
      <c r="C14" s="1">
        <f>C9+C11-H8</f>
        <v>1760</v>
      </c>
      <c r="D14" s="1">
        <f>C14*G9</f>
        <v>880</v>
      </c>
      <c r="E14" s="1">
        <f>D14</f>
        <v>880</v>
      </c>
      <c r="F14" s="1">
        <f>SUM(C14:E14)</f>
        <v>3520</v>
      </c>
      <c r="G14" s="10">
        <f>D14/C14</f>
        <v>0.5</v>
      </c>
      <c r="H14" s="2">
        <f>C16-H13</f>
        <v>176</v>
      </c>
      <c r="I14" s="2">
        <f>D19-D14</f>
        <v>88</v>
      </c>
      <c r="J14" s="2">
        <f>H14+I14</f>
        <v>264</v>
      </c>
      <c r="K14" s="2">
        <f>E9-J9</f>
        <v>560</v>
      </c>
      <c r="L14" s="2">
        <f>D14</f>
        <v>880</v>
      </c>
      <c r="M14" s="2"/>
      <c r="N14" s="3">
        <f>E14/(C14+D14)</f>
        <v>0.33333333333333331</v>
      </c>
      <c r="O14" s="5">
        <f>F13/F8</f>
        <v>1.1000000000000001</v>
      </c>
    </row>
    <row r="15" spans="1:19" x14ac:dyDescent="0.55000000000000004">
      <c r="B15" s="1" t="s">
        <v>7</v>
      </c>
      <c r="C15" s="1">
        <f>SUM(C13:C14)</f>
        <v>6600</v>
      </c>
      <c r="D15" s="1">
        <f t="shared" ref="D15:F15" si="3">SUM(D13:D14)</f>
        <v>2090</v>
      </c>
      <c r="E15" s="1">
        <f t="shared" si="3"/>
        <v>2090</v>
      </c>
      <c r="F15" s="1">
        <f t="shared" si="3"/>
        <v>10780</v>
      </c>
      <c r="G15" s="10">
        <f>D15/C15</f>
        <v>0.31666666666666665</v>
      </c>
      <c r="H15" s="1">
        <f>SUM(H13:H14)</f>
        <v>660</v>
      </c>
      <c r="I15" s="1">
        <f t="shared" ref="I15" si="4">SUM(I13:I14)</f>
        <v>209</v>
      </c>
      <c r="J15" s="2">
        <f>H15+I15</f>
        <v>869</v>
      </c>
      <c r="K15" s="2">
        <f>E10-J10</f>
        <v>1110</v>
      </c>
      <c r="L15" s="2">
        <f>D15</f>
        <v>2090</v>
      </c>
      <c r="M15" s="2">
        <f>K15+L15</f>
        <v>3200</v>
      </c>
      <c r="N15" s="3">
        <f>E15/(C15+D15)</f>
        <v>0.24050632911392406</v>
      </c>
      <c r="O15" s="5">
        <f>F14/F9</f>
        <v>1.1000000000000001</v>
      </c>
    </row>
    <row r="16" spans="1:19" x14ac:dyDescent="0.55000000000000004">
      <c r="B16" s="1" t="s">
        <v>2</v>
      </c>
      <c r="C16" s="1">
        <f>F13-C15</f>
        <v>660</v>
      </c>
      <c r="D16" s="1"/>
      <c r="E16" s="1"/>
      <c r="F16" t="s">
        <v>22</v>
      </c>
      <c r="G16" s="10">
        <f>F14/F13</f>
        <v>0.48484848484848486</v>
      </c>
      <c r="H16" s="4"/>
    </row>
    <row r="17" spans="2:15" x14ac:dyDescent="0.55000000000000004">
      <c r="G17" s="10"/>
    </row>
    <row r="18" spans="2:15" x14ac:dyDescent="0.55000000000000004">
      <c r="B18" t="s">
        <v>0</v>
      </c>
      <c r="C18" s="1">
        <f>C13+H13</f>
        <v>5324</v>
      </c>
      <c r="D18" s="1">
        <f>C18*G13</f>
        <v>1331</v>
      </c>
      <c r="E18" s="1">
        <f>D18</f>
        <v>1331</v>
      </c>
      <c r="F18" s="1">
        <f>SUM(C18:E18)</f>
        <v>7986</v>
      </c>
      <c r="G18" s="10">
        <f>D18/C18</f>
        <v>0.25</v>
      </c>
      <c r="H18" s="2">
        <f>C18*$C$1</f>
        <v>532.4</v>
      </c>
      <c r="I18" s="2">
        <f>D23-D18</f>
        <v>133.10000000000014</v>
      </c>
      <c r="J18" s="2">
        <f>H18+I18</f>
        <v>665.50000000000011</v>
      </c>
      <c r="K18" s="2">
        <f>E13-J13</f>
        <v>605</v>
      </c>
      <c r="L18" s="2">
        <f>D18</f>
        <v>1331</v>
      </c>
      <c r="M18" s="2"/>
      <c r="N18" s="3">
        <f>E18/(C18+D18)</f>
        <v>0.2</v>
      </c>
      <c r="O18" s="5"/>
    </row>
    <row r="19" spans="2:15" x14ac:dyDescent="0.55000000000000004">
      <c r="B19" t="s">
        <v>1</v>
      </c>
      <c r="C19" s="1">
        <f>C14+C16-H13</f>
        <v>1936</v>
      </c>
      <c r="D19" s="1">
        <f>C19*G14</f>
        <v>968</v>
      </c>
      <c r="E19" s="1">
        <f>D19</f>
        <v>968</v>
      </c>
      <c r="F19" s="1">
        <f>SUM(C19:E19)</f>
        <v>3872</v>
      </c>
      <c r="G19" s="10">
        <f>D19/C19</f>
        <v>0.5</v>
      </c>
      <c r="H19" s="2">
        <f>C21-H18</f>
        <v>193.60000000000002</v>
      </c>
      <c r="I19" s="2">
        <f>D24-D19</f>
        <v>96.799999999999955</v>
      </c>
      <c r="J19" s="2">
        <f>H19+I19</f>
        <v>290.39999999999998</v>
      </c>
      <c r="K19" s="2">
        <f>E14-J14</f>
        <v>616</v>
      </c>
      <c r="L19" s="2">
        <f>D19</f>
        <v>968</v>
      </c>
      <c r="M19" s="2"/>
      <c r="N19" s="3">
        <f>E19/(C19+D19)</f>
        <v>0.33333333333333331</v>
      </c>
      <c r="O19" s="5">
        <f>F18/F13</f>
        <v>1.1000000000000001</v>
      </c>
    </row>
    <row r="20" spans="2:15" x14ac:dyDescent="0.55000000000000004">
      <c r="B20" s="1" t="s">
        <v>7</v>
      </c>
      <c r="C20" s="1">
        <f>SUM(C18:C19)</f>
        <v>7260</v>
      </c>
      <c r="D20" s="1">
        <f t="shared" ref="D20:F20" si="5">SUM(D18:D19)</f>
        <v>2299</v>
      </c>
      <c r="E20" s="1">
        <f t="shared" si="5"/>
        <v>2299</v>
      </c>
      <c r="F20" s="1">
        <f t="shared" si="5"/>
        <v>11858</v>
      </c>
      <c r="G20" s="10">
        <f>D20/C20</f>
        <v>0.31666666666666665</v>
      </c>
      <c r="H20" s="1">
        <f>SUM(H18:H19)</f>
        <v>726</v>
      </c>
      <c r="I20" s="1">
        <f t="shared" ref="I20" si="6">SUM(I18:I19)</f>
        <v>229.90000000000009</v>
      </c>
      <c r="J20" s="2">
        <f>H20+I20</f>
        <v>955.90000000000009</v>
      </c>
      <c r="K20" s="2">
        <f>E15-J15</f>
        <v>1221</v>
      </c>
      <c r="L20" s="2">
        <f>D20</f>
        <v>2299</v>
      </c>
      <c r="M20" s="2">
        <f>K20+L20</f>
        <v>3520</v>
      </c>
      <c r="N20" s="3">
        <f>E20/(C20+D20)</f>
        <v>0.24050632911392406</v>
      </c>
      <c r="O20" s="5">
        <f>F19/F14</f>
        <v>1.1000000000000001</v>
      </c>
    </row>
    <row r="21" spans="2:15" x14ac:dyDescent="0.55000000000000004">
      <c r="B21" s="1" t="s">
        <v>2</v>
      </c>
      <c r="C21" s="1">
        <f>F18-C20</f>
        <v>726</v>
      </c>
      <c r="D21" s="1"/>
      <c r="E21" s="1"/>
      <c r="F21" t="s">
        <v>22</v>
      </c>
      <c r="G21" s="10">
        <f>F19/F18</f>
        <v>0.48484848484848486</v>
      </c>
    </row>
    <row r="22" spans="2:15" x14ac:dyDescent="0.55000000000000004">
      <c r="G22" s="10"/>
    </row>
    <row r="23" spans="2:15" x14ac:dyDescent="0.55000000000000004">
      <c r="B23" t="s">
        <v>0</v>
      </c>
      <c r="C23" s="1">
        <f>C18*1.1</f>
        <v>5856.4000000000005</v>
      </c>
      <c r="D23" s="1">
        <f>C23*G18</f>
        <v>1464.1000000000001</v>
      </c>
      <c r="E23" s="1">
        <f>D23</f>
        <v>1464.1000000000001</v>
      </c>
      <c r="F23" s="1">
        <f>SUM(C23:E23)</f>
        <v>8784.6</v>
      </c>
      <c r="G23" s="10">
        <f>D23/C23</f>
        <v>0.25</v>
      </c>
      <c r="H23" s="2">
        <f>C23*$C$1</f>
        <v>585.6400000000001</v>
      </c>
      <c r="I23" s="2">
        <f>D28-D23</f>
        <v>146.41000000000008</v>
      </c>
      <c r="J23" s="2">
        <f>H23+I23</f>
        <v>732.05000000000018</v>
      </c>
      <c r="K23" s="2">
        <f>E18-J18</f>
        <v>665.49999999999989</v>
      </c>
      <c r="L23" s="2">
        <f>D23</f>
        <v>1464.1000000000001</v>
      </c>
      <c r="M23" s="2"/>
      <c r="N23" s="3">
        <f>E23/(C23+D23)</f>
        <v>0.19999999999999998</v>
      </c>
      <c r="O23" s="5"/>
    </row>
    <row r="24" spans="2:15" x14ac:dyDescent="0.55000000000000004">
      <c r="B24" t="s">
        <v>1</v>
      </c>
      <c r="C24" s="1">
        <f>C19+C21-H18</f>
        <v>2129.6</v>
      </c>
      <c r="D24" s="1">
        <f>C24*G19</f>
        <v>1064.8</v>
      </c>
      <c r="E24" s="1">
        <f>D24</f>
        <v>1064.8</v>
      </c>
      <c r="F24" s="1">
        <f>SUM(C24:E24)</f>
        <v>4259.2</v>
      </c>
      <c r="G24" s="10">
        <f>D24/C24</f>
        <v>0.5</v>
      </c>
      <c r="H24" s="2">
        <f>C26-H23</f>
        <v>212.96000000000026</v>
      </c>
      <c r="I24" s="2">
        <f>D29-D24</f>
        <v>106.48000000000025</v>
      </c>
      <c r="J24" s="2">
        <f>H24+I24</f>
        <v>319.44000000000051</v>
      </c>
      <c r="K24" s="2">
        <f>E19-J19</f>
        <v>677.6</v>
      </c>
      <c r="L24" s="2">
        <f>D24</f>
        <v>1064.8</v>
      </c>
      <c r="M24" s="2"/>
      <c r="N24" s="3">
        <f>E24/(C24+D24)</f>
        <v>0.33333333333333337</v>
      </c>
      <c r="O24" s="5">
        <f>F23/F18</f>
        <v>1.1000000000000001</v>
      </c>
    </row>
    <row r="25" spans="2:15" x14ac:dyDescent="0.55000000000000004">
      <c r="B25" s="1" t="s">
        <v>7</v>
      </c>
      <c r="C25" s="1">
        <f>SUM(C23:C24)</f>
        <v>7986</v>
      </c>
      <c r="D25" s="1">
        <f t="shared" ref="D25:F25" si="7">SUM(D23:D24)</f>
        <v>2528.9</v>
      </c>
      <c r="E25" s="1">
        <f t="shared" si="7"/>
        <v>2528.9</v>
      </c>
      <c r="F25" s="1">
        <f t="shared" si="7"/>
        <v>13043.8</v>
      </c>
      <c r="G25" s="10">
        <f>D25/C25</f>
        <v>0.31666666666666665</v>
      </c>
      <c r="H25" s="1">
        <f>SUM(H23:H24)</f>
        <v>798.60000000000036</v>
      </c>
      <c r="I25" s="1">
        <f t="shared" ref="I25" si="8">SUM(I23:I24)</f>
        <v>252.89000000000033</v>
      </c>
      <c r="J25" s="2">
        <f>H25+I25</f>
        <v>1051.4900000000007</v>
      </c>
      <c r="K25" s="2">
        <f>E20-J20</f>
        <v>1343.1</v>
      </c>
      <c r="L25" s="2">
        <f>D25</f>
        <v>2528.9</v>
      </c>
      <c r="M25" s="2">
        <f>K25+L25</f>
        <v>3872</v>
      </c>
      <c r="N25" s="3">
        <f>E25/(C25+D25)</f>
        <v>0.24050632911392406</v>
      </c>
      <c r="O25" s="5">
        <f>F24/F19</f>
        <v>1.0999999999999999</v>
      </c>
    </row>
    <row r="26" spans="2:15" x14ac:dyDescent="0.55000000000000004">
      <c r="B26" s="1" t="s">
        <v>2</v>
      </c>
      <c r="C26" s="1">
        <f>F23-C25</f>
        <v>798.60000000000036</v>
      </c>
      <c r="D26" s="1"/>
      <c r="E26" s="1"/>
      <c r="F26" t="s">
        <v>22</v>
      </c>
      <c r="G26" s="10">
        <f>F24/F23</f>
        <v>0.48484848484848481</v>
      </c>
    </row>
    <row r="27" spans="2:15" x14ac:dyDescent="0.55000000000000004">
      <c r="G27" s="10"/>
    </row>
    <row r="28" spans="2:15" x14ac:dyDescent="0.55000000000000004">
      <c r="B28" t="s">
        <v>0</v>
      </c>
      <c r="C28" s="1">
        <f>C23*1.1</f>
        <v>6442.0400000000009</v>
      </c>
      <c r="D28" s="1">
        <f>C28*G23</f>
        <v>1610.5100000000002</v>
      </c>
      <c r="E28" s="1">
        <f>D28</f>
        <v>1610.5100000000002</v>
      </c>
      <c r="F28" s="1">
        <f>SUM(C28:E28)</f>
        <v>9663.0600000000013</v>
      </c>
      <c r="G28" s="10">
        <f>D28/C28</f>
        <v>0.25</v>
      </c>
      <c r="H28" s="2">
        <f>C28*$C$1</f>
        <v>644.20400000000018</v>
      </c>
      <c r="I28" s="2">
        <f>D33-D28</f>
        <v>161.05100000000016</v>
      </c>
      <c r="J28" s="2">
        <f>H28+I28</f>
        <v>805.25500000000034</v>
      </c>
      <c r="K28" s="2">
        <f>E23-J23</f>
        <v>732.05</v>
      </c>
      <c r="L28" s="2">
        <f>D28</f>
        <v>1610.5100000000002</v>
      </c>
      <c r="M28" s="2"/>
      <c r="N28" s="3">
        <f>E28/(C28+D28)</f>
        <v>0.2</v>
      </c>
      <c r="O28" s="5"/>
    </row>
    <row r="29" spans="2:15" x14ac:dyDescent="0.55000000000000004">
      <c r="B29" t="s">
        <v>1</v>
      </c>
      <c r="C29" s="1">
        <f>C24+C26-H23</f>
        <v>2342.5600000000004</v>
      </c>
      <c r="D29" s="1">
        <f>C29*G24</f>
        <v>1171.2800000000002</v>
      </c>
      <c r="E29" s="1">
        <f>D29</f>
        <v>1171.2800000000002</v>
      </c>
      <c r="F29" s="1">
        <f>SUM(C29:E29)</f>
        <v>4685.1200000000008</v>
      </c>
      <c r="G29" s="10">
        <f>D29/C29</f>
        <v>0.5</v>
      </c>
      <c r="H29" s="2">
        <f>C31-H28</f>
        <v>234.25599999999895</v>
      </c>
      <c r="I29" s="2">
        <f>D34-D29</f>
        <v>117.12799999999947</v>
      </c>
      <c r="J29" s="2">
        <f>H29+I29</f>
        <v>351.38399999999842</v>
      </c>
      <c r="K29" s="2">
        <f>E24-J24</f>
        <v>745.35999999999945</v>
      </c>
      <c r="L29" s="2">
        <f>D29</f>
        <v>1171.2800000000002</v>
      </c>
      <c r="M29" s="2"/>
      <c r="N29" s="3">
        <f>E29/(C29+D29)</f>
        <v>0.33333333333333331</v>
      </c>
      <c r="O29" s="5">
        <f>F28/F23</f>
        <v>1.1000000000000001</v>
      </c>
    </row>
    <row r="30" spans="2:15" x14ac:dyDescent="0.55000000000000004">
      <c r="B30" s="1" t="s">
        <v>7</v>
      </c>
      <c r="C30" s="1">
        <f>SUM(C28:C29)</f>
        <v>8784.6000000000022</v>
      </c>
      <c r="D30" s="1">
        <f t="shared" ref="D30:F30" si="9">SUM(D28:D29)</f>
        <v>2781.7900000000004</v>
      </c>
      <c r="E30" s="1">
        <f t="shared" si="9"/>
        <v>2781.7900000000004</v>
      </c>
      <c r="F30" s="1">
        <f t="shared" si="9"/>
        <v>14348.180000000002</v>
      </c>
      <c r="G30" s="10">
        <f>D30/C30</f>
        <v>0.31666666666666665</v>
      </c>
      <c r="H30" s="1">
        <f>SUM(H28:H29)</f>
        <v>878.45999999999913</v>
      </c>
      <c r="I30" s="1">
        <f t="shared" ref="I30" si="10">SUM(I28:I29)</f>
        <v>278.17899999999963</v>
      </c>
      <c r="J30" s="2">
        <f>H30+I30</f>
        <v>1156.6389999999988</v>
      </c>
      <c r="K30" s="2">
        <f>E25-J25</f>
        <v>1477.4099999999994</v>
      </c>
      <c r="L30" s="2">
        <f>D30</f>
        <v>2781.7900000000004</v>
      </c>
      <c r="M30" s="2">
        <f>K30+L30</f>
        <v>4259.2</v>
      </c>
      <c r="N30" s="3">
        <f>E30/(C30+D30)</f>
        <v>0.24050632911392403</v>
      </c>
      <c r="O30" s="5">
        <f>F29/F24</f>
        <v>1.1000000000000003</v>
      </c>
    </row>
    <row r="31" spans="2:15" x14ac:dyDescent="0.55000000000000004">
      <c r="B31" s="1" t="s">
        <v>2</v>
      </c>
      <c r="C31" s="1">
        <f>F28-C30</f>
        <v>878.45999999999913</v>
      </c>
      <c r="D31" s="1"/>
      <c r="E31" s="1"/>
      <c r="F31" t="s">
        <v>22</v>
      </c>
      <c r="G31" s="10">
        <f>F29/F28</f>
        <v>0.48484848484848486</v>
      </c>
    </row>
    <row r="32" spans="2:15" x14ac:dyDescent="0.55000000000000004">
      <c r="G32" s="10"/>
    </row>
    <row r="33" spans="2:15" x14ac:dyDescent="0.55000000000000004">
      <c r="B33" t="s">
        <v>0</v>
      </c>
      <c r="C33" s="1">
        <f>C28*1.1</f>
        <v>7086.2440000000015</v>
      </c>
      <c r="D33" s="1">
        <f>C33*G28</f>
        <v>1771.5610000000004</v>
      </c>
      <c r="E33" s="1">
        <f>D33</f>
        <v>1771.5610000000004</v>
      </c>
      <c r="F33" s="1">
        <f>SUM(C33:E33)</f>
        <v>10629.366000000002</v>
      </c>
      <c r="G33" s="10">
        <f>D33/C33</f>
        <v>0.25</v>
      </c>
      <c r="J33" s="2"/>
      <c r="K33" s="2">
        <f>E28-J28</f>
        <v>805.25499999999988</v>
      </c>
      <c r="L33" s="2">
        <f>D33</f>
        <v>1771.5610000000004</v>
      </c>
      <c r="M33" s="2"/>
      <c r="O33" s="5"/>
    </row>
    <row r="34" spans="2:15" x14ac:dyDescent="0.55000000000000004">
      <c r="B34" t="s">
        <v>1</v>
      </c>
      <c r="C34" s="1">
        <f>C29+C31-H28</f>
        <v>2576.8159999999993</v>
      </c>
      <c r="D34" s="1">
        <f>C34*G29</f>
        <v>1288.4079999999997</v>
      </c>
      <c r="E34" s="1">
        <f>D34</f>
        <v>1288.4079999999997</v>
      </c>
      <c r="F34" s="1">
        <f>SUM(C34:E34)</f>
        <v>5153.6319999999987</v>
      </c>
      <c r="G34" s="10">
        <f>D34/C34</f>
        <v>0.5</v>
      </c>
      <c r="J34" s="2"/>
      <c r="K34" s="2">
        <f>E29-J29</f>
        <v>819.89600000000178</v>
      </c>
      <c r="L34" s="2">
        <f>D34</f>
        <v>1288.4079999999997</v>
      </c>
      <c r="M34" s="2"/>
      <c r="O34" s="5">
        <f>F33/F28</f>
        <v>1.1000000000000001</v>
      </c>
    </row>
    <row r="35" spans="2:15" x14ac:dyDescent="0.55000000000000004">
      <c r="B35" s="1" t="s">
        <v>7</v>
      </c>
      <c r="C35" s="1">
        <f>SUM(C33:C34)</f>
        <v>9663.0600000000013</v>
      </c>
      <c r="D35" s="1">
        <f t="shared" ref="D35:F35" si="11">SUM(D33:D34)</f>
        <v>3059.9690000000001</v>
      </c>
      <c r="E35" s="1">
        <f t="shared" si="11"/>
        <v>3059.9690000000001</v>
      </c>
      <c r="F35" s="1">
        <f t="shared" si="11"/>
        <v>15782.998</v>
      </c>
      <c r="G35" s="10">
        <f>D35/C35</f>
        <v>0.31666666666666665</v>
      </c>
      <c r="J35" s="2"/>
      <c r="K35" s="2">
        <f>E30-J30</f>
        <v>1625.1510000000017</v>
      </c>
      <c r="L35" s="2">
        <f>D35</f>
        <v>3059.9690000000001</v>
      </c>
      <c r="M35" s="2">
        <f>K35+L35</f>
        <v>4685.1200000000017</v>
      </c>
      <c r="N35" s="3">
        <f>E35/(C35+D35)</f>
        <v>0.240506329113924</v>
      </c>
      <c r="O35" s="5">
        <f>F34/F29</f>
        <v>1.0999999999999996</v>
      </c>
    </row>
    <row r="36" spans="2:15" x14ac:dyDescent="0.55000000000000004">
      <c r="B36" s="1" t="s">
        <v>2</v>
      </c>
      <c r="C36" s="1">
        <f>F33-C35</f>
        <v>966.30600000000049</v>
      </c>
      <c r="D36" s="1"/>
      <c r="E36" s="1"/>
      <c r="F36" t="s">
        <v>22</v>
      </c>
      <c r="G36" s="10">
        <f>F34/F33</f>
        <v>0.48484848484848464</v>
      </c>
    </row>
    <row r="38" spans="2:15" x14ac:dyDescent="0.55000000000000004">
      <c r="C38" s="1"/>
      <c r="D38" s="1"/>
      <c r="E38" s="1"/>
      <c r="F38" s="1"/>
      <c r="H38" s="2"/>
      <c r="I38" s="2"/>
      <c r="J38" s="2"/>
      <c r="K38" s="2"/>
      <c r="L38" s="2"/>
      <c r="M38" s="2"/>
    </row>
    <row r="39" spans="2:15" x14ac:dyDescent="0.55000000000000004">
      <c r="C39" s="1"/>
      <c r="D39" s="1"/>
      <c r="E39" s="1"/>
      <c r="F39" s="1"/>
      <c r="H39" s="2"/>
      <c r="I39" s="2"/>
      <c r="J39" s="2"/>
      <c r="K39" s="2"/>
      <c r="L39" s="2"/>
      <c r="M39" s="2"/>
      <c r="O39" s="5"/>
    </row>
    <row r="40" spans="2:15" x14ac:dyDescent="0.55000000000000004">
      <c r="B40" s="1"/>
      <c r="C40" s="1"/>
      <c r="D40" s="1"/>
      <c r="E40" s="1"/>
      <c r="F40" s="1"/>
      <c r="H40" s="1"/>
      <c r="I40" s="1"/>
      <c r="J40" s="1"/>
      <c r="K40" s="1"/>
      <c r="L40" s="1"/>
      <c r="M40" s="1"/>
      <c r="O40" s="5"/>
    </row>
    <row r="41" spans="2:15" x14ac:dyDescent="0.55000000000000004">
      <c r="B41" s="1"/>
      <c r="C41" s="1"/>
      <c r="D41" s="1"/>
      <c r="E41" s="1"/>
    </row>
    <row r="43" spans="2:15" x14ac:dyDescent="0.55000000000000004">
      <c r="C43" s="1"/>
      <c r="D43" s="1"/>
      <c r="E43" s="1"/>
      <c r="F43" s="1"/>
      <c r="H43" s="2"/>
      <c r="I43" s="2"/>
      <c r="J43" s="2"/>
      <c r="K43" s="2"/>
      <c r="L43" s="2"/>
      <c r="M43" s="2"/>
    </row>
    <row r="44" spans="2:15" x14ac:dyDescent="0.55000000000000004">
      <c r="C44" s="1"/>
      <c r="D44" s="1"/>
      <c r="E44" s="1"/>
      <c r="F44" s="1"/>
      <c r="H44" s="2"/>
      <c r="I44" s="2"/>
      <c r="J44" s="2"/>
      <c r="K44" s="2"/>
      <c r="L44" s="2"/>
      <c r="M44" s="2"/>
      <c r="O44" s="5"/>
    </row>
    <row r="45" spans="2:15" x14ac:dyDescent="0.55000000000000004">
      <c r="B45" s="1"/>
      <c r="C45" s="1"/>
      <c r="D45" s="1"/>
      <c r="E45" s="1"/>
      <c r="F45" s="1"/>
      <c r="H45" s="1"/>
      <c r="I45" s="1"/>
      <c r="J45" s="1"/>
      <c r="K45" s="1"/>
      <c r="L45" s="1"/>
      <c r="M45" s="1"/>
      <c r="O45" s="5"/>
    </row>
    <row r="46" spans="2:15" x14ac:dyDescent="0.55000000000000004">
      <c r="B46" s="1"/>
      <c r="C46" s="1"/>
      <c r="D46" s="1"/>
      <c r="E46" s="1"/>
    </row>
    <row r="48" spans="2:15" x14ac:dyDescent="0.55000000000000004">
      <c r="C48" s="1"/>
      <c r="D48" s="1"/>
      <c r="E48" s="1"/>
      <c r="F48" s="1"/>
      <c r="H48" s="2"/>
      <c r="I48" s="2"/>
      <c r="J48" s="2"/>
      <c r="K48" s="2"/>
      <c r="L48" s="2"/>
      <c r="M48" s="2"/>
    </row>
    <row r="49" spans="2:15" x14ac:dyDescent="0.55000000000000004">
      <c r="C49" s="1"/>
      <c r="D49" s="1"/>
      <c r="E49" s="1"/>
      <c r="F49" s="1"/>
      <c r="H49" s="2"/>
      <c r="I49" s="2"/>
      <c r="J49" s="2"/>
      <c r="K49" s="2"/>
      <c r="L49" s="2"/>
      <c r="M49" s="2"/>
      <c r="O49" s="5"/>
    </row>
    <row r="50" spans="2:15" x14ac:dyDescent="0.55000000000000004">
      <c r="B50" s="1"/>
      <c r="C50" s="1"/>
      <c r="D50" s="1"/>
      <c r="E50" s="1"/>
      <c r="F50" s="1"/>
      <c r="H50" s="1"/>
      <c r="I50" s="1"/>
      <c r="J50" s="1"/>
      <c r="K50" s="1"/>
      <c r="L50" s="1"/>
      <c r="M50" s="1"/>
      <c r="O50" s="5"/>
    </row>
    <row r="51" spans="2:15" x14ac:dyDescent="0.55000000000000004">
      <c r="B51" s="1"/>
      <c r="C51" s="1"/>
      <c r="D51" s="1"/>
      <c r="E51" s="1"/>
    </row>
  </sheetData>
  <mergeCells count="1">
    <mergeCell ref="P1:Q1"/>
  </mergeCells>
  <pageMargins left="0.7" right="0.7" top="0.75" bottom="0.75" header="0.3" footer="0.3"/>
  <pageSetup orientation="portrait" r:id="rId1"/>
  <ignoredErrors>
    <ignoredError sqref="G5 G10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CF69-7FFE-4A2A-B113-59212DF34BEC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047CB-DBCC-4C79-8E88-4CF9C44E7C42}">
  <dimension ref="A1:M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4.4" x14ac:dyDescent="0.55000000000000004"/>
  <cols>
    <col min="10" max="10" width="11.3125" customWidth="1"/>
  </cols>
  <sheetData>
    <row r="1" spans="1:13" x14ac:dyDescent="0.55000000000000004">
      <c r="A1" t="s">
        <v>16</v>
      </c>
    </row>
    <row r="2" spans="1:13" ht="28.8" x14ac:dyDescent="0.55000000000000004">
      <c r="A2" t="s">
        <v>13</v>
      </c>
      <c r="C2" t="s">
        <v>3</v>
      </c>
      <c r="D2" t="s">
        <v>5</v>
      </c>
      <c r="E2" t="s">
        <v>4</v>
      </c>
      <c r="F2" t="s">
        <v>6</v>
      </c>
      <c r="G2" t="s">
        <v>8</v>
      </c>
      <c r="H2" t="s">
        <v>9</v>
      </c>
      <c r="I2" t="s">
        <v>10</v>
      </c>
      <c r="J2" s="6" t="s">
        <v>12</v>
      </c>
      <c r="K2" s="6" t="s">
        <v>11</v>
      </c>
      <c r="L2" s="6" t="s">
        <v>14</v>
      </c>
      <c r="M2" s="6" t="s">
        <v>15</v>
      </c>
    </row>
    <row r="3" spans="1:13" x14ac:dyDescent="0.55000000000000004">
      <c r="B3" t="s">
        <v>0</v>
      </c>
      <c r="C3">
        <v>4000</v>
      </c>
      <c r="D3">
        <v>1000</v>
      </c>
      <c r="E3">
        <v>1000</v>
      </c>
      <c r="F3">
        <f>SUM(C3:E3)</f>
        <v>6000</v>
      </c>
      <c r="G3">
        <f>D3/C3</f>
        <v>0.25</v>
      </c>
    </row>
    <row r="4" spans="1:13" x14ac:dyDescent="0.55000000000000004">
      <c r="A4">
        <f>C4/C3</f>
        <v>0.375</v>
      </c>
      <c r="B4" t="s">
        <v>1</v>
      </c>
      <c r="C4">
        <v>1500</v>
      </c>
      <c r="D4">
        <v>750</v>
      </c>
      <c r="E4">
        <v>750</v>
      </c>
      <c r="F4">
        <f>SUM(C4:E4)</f>
        <v>3000</v>
      </c>
      <c r="G4">
        <f>D4/C4</f>
        <v>0.5</v>
      </c>
    </row>
    <row r="5" spans="1:13" x14ac:dyDescent="0.55000000000000004">
      <c r="A5">
        <f>D5/C5</f>
        <v>0.31818181818181818</v>
      </c>
      <c r="B5" t="s">
        <v>7</v>
      </c>
      <c r="C5">
        <f>SUM(C3:C4)</f>
        <v>5500</v>
      </c>
      <c r="D5">
        <f t="shared" ref="D5:F5" si="0">SUM(D3:D4)</f>
        <v>1750</v>
      </c>
      <c r="E5">
        <f t="shared" si="0"/>
        <v>1750</v>
      </c>
      <c r="F5">
        <f t="shared" si="0"/>
        <v>9000</v>
      </c>
    </row>
    <row r="6" spans="1:13" x14ac:dyDescent="0.55000000000000004">
      <c r="B6" t="s">
        <v>2</v>
      </c>
      <c r="C6">
        <f>F3-C5</f>
        <v>500</v>
      </c>
    </row>
    <row r="8" spans="1:13" x14ac:dyDescent="0.55000000000000004">
      <c r="B8" t="s">
        <v>0</v>
      </c>
      <c r="C8" s="1">
        <f>C3+C6*0.8</f>
        <v>4400</v>
      </c>
      <c r="D8" s="1">
        <f>C8*G3</f>
        <v>1100</v>
      </c>
      <c r="E8" s="1">
        <f>D8</f>
        <v>1100</v>
      </c>
      <c r="F8" s="1">
        <f>SUM(C8:E8)</f>
        <v>6600</v>
      </c>
      <c r="G8">
        <f>D8/C8</f>
        <v>0.25</v>
      </c>
      <c r="H8" s="2">
        <f>C8-C3</f>
        <v>400</v>
      </c>
      <c r="I8" s="2">
        <f>D8-D3</f>
        <v>100</v>
      </c>
      <c r="J8" s="2">
        <f>E3-(H8+I8)</f>
        <v>500</v>
      </c>
    </row>
    <row r="9" spans="1:13" x14ac:dyDescent="0.55000000000000004">
      <c r="A9">
        <f>C9/C8</f>
        <v>0.36363636363636365</v>
      </c>
      <c r="B9" t="s">
        <v>1</v>
      </c>
      <c r="C9" s="1">
        <f>C4+C6-H8</f>
        <v>1600</v>
      </c>
      <c r="D9" s="1">
        <f>C9*G4</f>
        <v>800</v>
      </c>
      <c r="E9" s="1">
        <f>D9</f>
        <v>800</v>
      </c>
      <c r="F9" s="1">
        <f>SUM(C9:E9)</f>
        <v>3200</v>
      </c>
      <c r="G9">
        <f>D9/C9</f>
        <v>0.5</v>
      </c>
      <c r="H9" s="2">
        <f>C9-C4</f>
        <v>100</v>
      </c>
      <c r="I9" s="2">
        <f>D9-D4</f>
        <v>50</v>
      </c>
      <c r="J9" s="2">
        <f>E4-(H9+I9)</f>
        <v>600</v>
      </c>
      <c r="L9" s="3">
        <f>A9/A4</f>
        <v>0.96969696969696972</v>
      </c>
      <c r="M9" s="5"/>
    </row>
    <row r="10" spans="1:13" x14ac:dyDescent="0.55000000000000004">
      <c r="A10">
        <f>D10/C10</f>
        <v>0.31666666666666665</v>
      </c>
      <c r="B10" s="1" t="s">
        <v>7</v>
      </c>
      <c r="C10" s="1">
        <f>SUM(C8:C9)</f>
        <v>6000</v>
      </c>
      <c r="D10" s="1">
        <f t="shared" ref="D10:I10" si="1">SUM(D8:D9)</f>
        <v>1900</v>
      </c>
      <c r="E10" s="1">
        <f t="shared" si="1"/>
        <v>1900</v>
      </c>
      <c r="F10" s="1">
        <f t="shared" si="1"/>
        <v>9800</v>
      </c>
      <c r="H10" s="1">
        <f t="shared" si="1"/>
        <v>500</v>
      </c>
      <c r="I10" s="1">
        <f t="shared" si="1"/>
        <v>150</v>
      </c>
      <c r="J10" s="1">
        <f>SUM(J8:J9)</f>
        <v>1100</v>
      </c>
      <c r="K10" s="4">
        <f>E10/(C10+D10)</f>
        <v>0.24050632911392406</v>
      </c>
      <c r="L10" s="9">
        <f>A10/A5</f>
        <v>0.99523809523809526</v>
      </c>
      <c r="M10" s="5">
        <f>F10/F5-1</f>
        <v>8.8888888888888795E-2</v>
      </c>
    </row>
    <row r="11" spans="1:13" x14ac:dyDescent="0.55000000000000004">
      <c r="B11" s="1" t="s">
        <v>2</v>
      </c>
      <c r="C11" s="1">
        <f>F8-C10</f>
        <v>600</v>
      </c>
      <c r="D11" s="1"/>
      <c r="E11" s="1"/>
    </row>
    <row r="12" spans="1:13" x14ac:dyDescent="0.55000000000000004">
      <c r="B12" s="7"/>
      <c r="C12" s="8"/>
      <c r="D12" s="7"/>
    </row>
    <row r="13" spans="1:13" x14ac:dyDescent="0.55000000000000004">
      <c r="B13" t="s">
        <v>0</v>
      </c>
      <c r="C13" s="1">
        <f>C8+C11*0.8</f>
        <v>4880</v>
      </c>
      <c r="D13" s="1">
        <f>C13*G8</f>
        <v>1220</v>
      </c>
      <c r="E13" s="1">
        <f>D13</f>
        <v>1220</v>
      </c>
      <c r="F13" s="1">
        <f>SUM(C13:E13)</f>
        <v>7320</v>
      </c>
      <c r="G13">
        <f>D13/C13</f>
        <v>0.25</v>
      </c>
      <c r="H13" s="2">
        <f>C13-C8</f>
        <v>480</v>
      </c>
      <c r="I13" s="2">
        <f>D13-D8</f>
        <v>120</v>
      </c>
      <c r="J13" s="2">
        <f>E8-(H13+I13)</f>
        <v>500</v>
      </c>
    </row>
    <row r="14" spans="1:13" x14ac:dyDescent="0.55000000000000004">
      <c r="A14">
        <f>C14/C13</f>
        <v>0.35245901639344263</v>
      </c>
      <c r="B14" t="s">
        <v>1</v>
      </c>
      <c r="C14" s="1">
        <f>C9+C11-H13</f>
        <v>1720</v>
      </c>
      <c r="D14" s="1">
        <f>C14*G9</f>
        <v>860</v>
      </c>
      <c r="E14" s="1">
        <f>D14</f>
        <v>860</v>
      </c>
      <c r="F14" s="1">
        <f>SUM(C14:E14)</f>
        <v>3440</v>
      </c>
      <c r="G14">
        <f>D14/C14</f>
        <v>0.5</v>
      </c>
      <c r="H14" s="2">
        <f>C14-C9</f>
        <v>120</v>
      </c>
      <c r="I14" s="2">
        <f>D14-D9</f>
        <v>60</v>
      </c>
      <c r="J14" s="2">
        <f>E9-(H14+I14)</f>
        <v>620</v>
      </c>
      <c r="L14" s="3">
        <f>A14/A9</f>
        <v>0.96926229508196715</v>
      </c>
      <c r="M14" s="5"/>
    </row>
    <row r="15" spans="1:13" x14ac:dyDescent="0.55000000000000004">
      <c r="A15">
        <f>D15/C15</f>
        <v>0.31515151515151513</v>
      </c>
      <c r="B15" s="1" t="s">
        <v>7</v>
      </c>
      <c r="C15" s="1">
        <f>SUM(C13:C14)</f>
        <v>6600</v>
      </c>
      <c r="D15" s="1">
        <f t="shared" ref="D15:F15" si="2">SUM(D13:D14)</f>
        <v>2080</v>
      </c>
      <c r="E15" s="1">
        <f t="shared" si="2"/>
        <v>2080</v>
      </c>
      <c r="F15" s="1">
        <f t="shared" si="2"/>
        <v>10760</v>
      </c>
      <c r="H15" s="1">
        <f t="shared" ref="H15:I15" si="3">SUM(H13:H14)</f>
        <v>600</v>
      </c>
      <c r="I15" s="1">
        <f t="shared" si="3"/>
        <v>180</v>
      </c>
      <c r="J15" s="1">
        <f>SUM(J13:J14)</f>
        <v>1120</v>
      </c>
      <c r="K15" s="4">
        <f>E15/(C15+D15)</f>
        <v>0.23963133640552994</v>
      </c>
      <c r="L15" s="9">
        <f>A15/A10</f>
        <v>0.99521531100478466</v>
      </c>
      <c r="M15" s="5">
        <f>F15/F10-1</f>
        <v>9.7959183673469452E-2</v>
      </c>
    </row>
    <row r="16" spans="1:13" x14ac:dyDescent="0.55000000000000004">
      <c r="B16" s="1" t="s">
        <v>2</v>
      </c>
      <c r="C16" s="1">
        <f>F13-C15</f>
        <v>720</v>
      </c>
      <c r="D16" s="1"/>
      <c r="E16" s="1"/>
    </row>
    <row r="18" spans="1:13" x14ac:dyDescent="0.55000000000000004">
      <c r="B18" t="s">
        <v>0</v>
      </c>
      <c r="C18" s="1">
        <f>C13+C16*0.8</f>
        <v>5456</v>
      </c>
      <c r="D18" s="1">
        <f>C18*G13</f>
        <v>1364</v>
      </c>
      <c r="E18" s="1">
        <f>D18</f>
        <v>1364</v>
      </c>
      <c r="F18" s="1">
        <f>SUM(C18:E18)</f>
        <v>8184</v>
      </c>
      <c r="G18">
        <f>D18/C18</f>
        <v>0.25</v>
      </c>
      <c r="H18" s="2">
        <f>C18-C13</f>
        <v>576</v>
      </c>
      <c r="I18" s="2">
        <f>D18-D13</f>
        <v>144</v>
      </c>
      <c r="J18" s="2">
        <f>E13-(H18+I18)</f>
        <v>500</v>
      </c>
    </row>
    <row r="19" spans="1:13" x14ac:dyDescent="0.55000000000000004">
      <c r="A19">
        <f>C19/C18</f>
        <v>0.34164222873900291</v>
      </c>
      <c r="B19" t="s">
        <v>1</v>
      </c>
      <c r="C19" s="1">
        <f>C14+C16-H18</f>
        <v>1864</v>
      </c>
      <c r="D19" s="1">
        <f>C19*G14</f>
        <v>932</v>
      </c>
      <c r="E19" s="1">
        <f>D19</f>
        <v>932</v>
      </c>
      <c r="F19" s="1">
        <f>SUM(C19:E19)</f>
        <v>3728</v>
      </c>
      <c r="G19">
        <f>D19/C19</f>
        <v>0.5</v>
      </c>
      <c r="H19" s="2">
        <f>C19-C14</f>
        <v>144</v>
      </c>
      <c r="I19" s="2">
        <f>D19-D14</f>
        <v>72</v>
      </c>
      <c r="J19" s="2">
        <f>E14-(H19+I19)</f>
        <v>644</v>
      </c>
      <c r="L19" s="3">
        <f>A19/A14</f>
        <v>0.96931050944554309</v>
      </c>
      <c r="M19" s="5"/>
    </row>
    <row r="20" spans="1:13" x14ac:dyDescent="0.55000000000000004">
      <c r="A20">
        <f>D20/C20</f>
        <v>0.31366120218579235</v>
      </c>
      <c r="B20" s="1" t="s">
        <v>7</v>
      </c>
      <c r="C20" s="1">
        <f>SUM(C18:C19)</f>
        <v>7320</v>
      </c>
      <c r="D20" s="1">
        <f t="shared" ref="D20:F20" si="4">SUM(D18:D19)</f>
        <v>2296</v>
      </c>
      <c r="E20" s="1">
        <f t="shared" si="4"/>
        <v>2296</v>
      </c>
      <c r="F20" s="1">
        <f t="shared" si="4"/>
        <v>11912</v>
      </c>
      <c r="H20" s="1">
        <f t="shared" ref="H20:I20" si="5">SUM(H18:H19)</f>
        <v>720</v>
      </c>
      <c r="I20" s="1">
        <f t="shared" si="5"/>
        <v>216</v>
      </c>
      <c r="J20" s="1">
        <f>SUM(J18:J19)</f>
        <v>1144</v>
      </c>
      <c r="K20" s="4">
        <f>E20/(C20+D20)</f>
        <v>0.23876871880199668</v>
      </c>
      <c r="L20" s="9">
        <f>A20/A15</f>
        <v>0.99527112232030279</v>
      </c>
      <c r="M20" s="5">
        <f>F20/F15-1</f>
        <v>0.10706319702602229</v>
      </c>
    </row>
    <row r="21" spans="1:13" x14ac:dyDescent="0.55000000000000004">
      <c r="B21" s="1" t="s">
        <v>2</v>
      </c>
      <c r="C21" s="1">
        <f>F18-C20</f>
        <v>864</v>
      </c>
      <c r="D21" s="1"/>
      <c r="E21" s="1"/>
    </row>
    <row r="23" spans="1:13" x14ac:dyDescent="0.55000000000000004">
      <c r="B23" t="s">
        <v>0</v>
      </c>
      <c r="C23" s="1">
        <f>C18+C21*0.8</f>
        <v>6147.2</v>
      </c>
      <c r="D23" s="1">
        <f>C23*G18</f>
        <v>1536.8</v>
      </c>
      <c r="E23" s="1">
        <f>D23</f>
        <v>1536.8</v>
      </c>
      <c r="F23" s="1">
        <f>SUM(C23:E23)</f>
        <v>9220.7999999999993</v>
      </c>
      <c r="G23">
        <f>D23/C23</f>
        <v>0.25</v>
      </c>
      <c r="H23" s="2">
        <f>C23-C18</f>
        <v>691.19999999999982</v>
      </c>
      <c r="I23" s="2">
        <f>D23-D18</f>
        <v>172.79999999999995</v>
      </c>
      <c r="J23" s="2">
        <f>E18-(H23+I23)</f>
        <v>500.00000000000023</v>
      </c>
    </row>
    <row r="24" spans="1:13" x14ac:dyDescent="0.55000000000000004">
      <c r="A24">
        <f>C24/C23</f>
        <v>0.33133784487246232</v>
      </c>
      <c r="B24" t="s">
        <v>1</v>
      </c>
      <c r="C24" s="1">
        <f>C19+C21-H23</f>
        <v>2036.8000000000002</v>
      </c>
      <c r="D24" s="1">
        <f>C24*G19</f>
        <v>1018.4000000000001</v>
      </c>
      <c r="E24" s="1">
        <f>D24</f>
        <v>1018.4000000000001</v>
      </c>
      <c r="F24" s="1">
        <f>SUM(C24:E24)</f>
        <v>4073.6000000000004</v>
      </c>
      <c r="G24">
        <f>D24/C24</f>
        <v>0.5</v>
      </c>
      <c r="H24" s="2">
        <f>C24-C19</f>
        <v>172.80000000000018</v>
      </c>
      <c r="I24" s="2">
        <f>D24-D19</f>
        <v>86.400000000000091</v>
      </c>
      <c r="J24" s="2">
        <f>E19-(H24+I24)</f>
        <v>672.79999999999973</v>
      </c>
      <c r="L24" s="3">
        <f>A24/A19</f>
        <v>0.96983867039922456</v>
      </c>
      <c r="M24" s="5"/>
    </row>
    <row r="25" spans="1:13" x14ac:dyDescent="0.55000000000000004">
      <c r="A25">
        <f>D25/C25</f>
        <v>0.31221896383186704</v>
      </c>
      <c r="B25" s="1" t="s">
        <v>7</v>
      </c>
      <c r="C25" s="1">
        <f>SUM(C23:C24)</f>
        <v>8184</v>
      </c>
      <c r="D25" s="1">
        <f t="shared" ref="D25:F25" si="6">SUM(D23:D24)</f>
        <v>2555.1999999999998</v>
      </c>
      <c r="E25" s="1">
        <f t="shared" si="6"/>
        <v>2555.1999999999998</v>
      </c>
      <c r="F25" s="1">
        <f t="shared" si="6"/>
        <v>13294.4</v>
      </c>
      <c r="H25" s="1">
        <f t="shared" ref="H25:I25" si="7">SUM(H23:H24)</f>
        <v>864</v>
      </c>
      <c r="I25" s="1">
        <f t="shared" si="7"/>
        <v>259.20000000000005</v>
      </c>
      <c r="J25" s="1">
        <f>SUM(J23:J24)</f>
        <v>1172.8</v>
      </c>
      <c r="K25" s="4">
        <f>E25/(C25+D25)</f>
        <v>0.23793206197854586</v>
      </c>
      <c r="L25" s="9">
        <f>A25/A20</f>
        <v>0.99540192301797326</v>
      </c>
      <c r="M25" s="5">
        <f>F25/F20-1</f>
        <v>0.11605104096709207</v>
      </c>
    </row>
    <row r="26" spans="1:13" x14ac:dyDescent="0.55000000000000004">
      <c r="B26" s="1" t="s">
        <v>2</v>
      </c>
      <c r="C26" s="1">
        <f>F23-C25</f>
        <v>1036.7999999999993</v>
      </c>
      <c r="D26" s="1"/>
      <c r="E26" s="1"/>
    </row>
    <row r="28" spans="1:13" x14ac:dyDescent="0.55000000000000004">
      <c r="B28" t="s">
        <v>0</v>
      </c>
      <c r="C28" s="1">
        <f>C23+C26*0.8</f>
        <v>6976.6399999999994</v>
      </c>
      <c r="D28" s="1">
        <f>C28*G23</f>
        <v>1744.1599999999999</v>
      </c>
      <c r="E28" s="1">
        <f>D28</f>
        <v>1744.1599999999999</v>
      </c>
      <c r="F28" s="1">
        <f>SUM(C28:E28)</f>
        <v>10464.959999999999</v>
      </c>
      <c r="G28">
        <f>D28/C28</f>
        <v>0.25</v>
      </c>
      <c r="H28" s="2">
        <f>C28-C23</f>
        <v>829.4399999999996</v>
      </c>
      <c r="I28" s="2">
        <f>D28-D23</f>
        <v>207.3599999999999</v>
      </c>
      <c r="J28" s="2">
        <f>E23-(H28+I28)</f>
        <v>500.00000000000045</v>
      </c>
    </row>
    <row r="29" spans="1:13" x14ac:dyDescent="0.55000000000000004">
      <c r="A29">
        <f>C29/C28</f>
        <v>0.3216677369048711</v>
      </c>
      <c r="B29" t="s">
        <v>1</v>
      </c>
      <c r="C29" s="1">
        <f>C24+C26-H28</f>
        <v>2244.16</v>
      </c>
      <c r="D29" s="1">
        <f>C29*G24</f>
        <v>1122.08</v>
      </c>
      <c r="E29" s="1">
        <f>D29</f>
        <v>1122.08</v>
      </c>
      <c r="F29" s="1">
        <f>SUM(C29:E29)</f>
        <v>4488.32</v>
      </c>
      <c r="G29">
        <f>D29/C29</f>
        <v>0.5</v>
      </c>
      <c r="H29" s="2">
        <f>C29-C24</f>
        <v>207.35999999999967</v>
      </c>
      <c r="I29" s="2">
        <f>D29-D24</f>
        <v>103.67999999999984</v>
      </c>
      <c r="J29" s="2">
        <f>E24-(H29+I29)</f>
        <v>707.36000000000058</v>
      </c>
      <c r="L29" s="3">
        <f>A29/A24</f>
        <v>0.97081496087078911</v>
      </c>
      <c r="M29" s="5"/>
    </row>
    <row r="30" spans="1:13" x14ac:dyDescent="0.55000000000000004">
      <c r="A30">
        <f>D30/C30</f>
        <v>0.31084504598299495</v>
      </c>
      <c r="B30" s="1" t="s">
        <v>7</v>
      </c>
      <c r="C30" s="1">
        <f>SUM(C28:C29)</f>
        <v>9220.7999999999993</v>
      </c>
      <c r="D30" s="1">
        <f t="shared" ref="D30:F30" si="8">SUM(D28:D29)</f>
        <v>2866.24</v>
      </c>
      <c r="E30" s="1">
        <f t="shared" si="8"/>
        <v>2866.24</v>
      </c>
      <c r="F30" s="1">
        <f t="shared" si="8"/>
        <v>14953.279999999999</v>
      </c>
      <c r="H30" s="1">
        <f t="shared" ref="H30:I30" si="9">SUM(H28:H29)</f>
        <v>1036.7999999999993</v>
      </c>
      <c r="I30" s="1">
        <f t="shared" si="9"/>
        <v>311.03999999999974</v>
      </c>
      <c r="J30" s="1">
        <f>SUM(J28:J29)</f>
        <v>1207.360000000001</v>
      </c>
      <c r="K30" s="4">
        <f>E30/(C30+D30)</f>
        <v>0.23713332627343006</v>
      </c>
      <c r="L30" s="9">
        <f>A30/A25</f>
        <v>0.99559950544960507</v>
      </c>
      <c r="M30" s="5">
        <f>F30/F25-1</f>
        <v>0.12478035864725001</v>
      </c>
    </row>
    <row r="31" spans="1:13" x14ac:dyDescent="0.55000000000000004">
      <c r="B31" s="1" t="s">
        <v>2</v>
      </c>
      <c r="C31" s="1">
        <f>F28-C30</f>
        <v>1244.1599999999999</v>
      </c>
      <c r="D31" s="1"/>
      <c r="E31" s="1"/>
    </row>
    <row r="33" spans="1:13" x14ac:dyDescent="0.55000000000000004">
      <c r="B33" t="s">
        <v>0</v>
      </c>
      <c r="C33" s="1">
        <f>C28+C31*0.8</f>
        <v>7971.9679999999989</v>
      </c>
      <c r="D33" s="1">
        <f>C33*G28</f>
        <v>1992.9919999999997</v>
      </c>
      <c r="E33" s="1">
        <f>D33</f>
        <v>1992.9919999999997</v>
      </c>
      <c r="F33" s="1">
        <f>SUM(C33:E33)</f>
        <v>11957.951999999999</v>
      </c>
      <c r="G33">
        <f>D33/C33</f>
        <v>0.25</v>
      </c>
      <c r="H33" s="2">
        <f>C33-C28</f>
        <v>995.32799999999952</v>
      </c>
      <c r="I33" s="2">
        <f>D33-D28</f>
        <v>248.83199999999988</v>
      </c>
      <c r="J33" s="2">
        <f>E28-(H33+I33)</f>
        <v>500.00000000000045</v>
      </c>
    </row>
    <row r="34" spans="1:13" x14ac:dyDescent="0.55000000000000004">
      <c r="A34">
        <f>C34/C33</f>
        <v>0.31271977007434054</v>
      </c>
      <c r="B34" t="s">
        <v>1</v>
      </c>
      <c r="C34" s="1">
        <f>C29+C31-H33</f>
        <v>2492.9920000000002</v>
      </c>
      <c r="D34" s="1">
        <f>C34*G29</f>
        <v>1246.4960000000001</v>
      </c>
      <c r="E34" s="1">
        <f>D34</f>
        <v>1246.4960000000001</v>
      </c>
      <c r="F34" s="1">
        <f>SUM(C34:E34)</f>
        <v>4985.9840000000004</v>
      </c>
      <c r="G34">
        <f>D34/C34</f>
        <v>0.5</v>
      </c>
      <c r="H34" s="2">
        <f>C34-C29</f>
        <v>248.83200000000033</v>
      </c>
      <c r="I34" s="2">
        <f>D34-D29</f>
        <v>124.41600000000017</v>
      </c>
      <c r="J34" s="2">
        <f>E29-(H34+I34)</f>
        <v>748.83199999999943</v>
      </c>
      <c r="L34" s="3">
        <f>A34/A29</f>
        <v>0.97218257909037109</v>
      </c>
      <c r="M34" s="5"/>
    </row>
    <row r="35" spans="1:13" x14ac:dyDescent="0.55000000000000004">
      <c r="A35">
        <f>D35/C35</f>
        <v>0.30955569825398283</v>
      </c>
      <c r="B35" s="1" t="s">
        <v>7</v>
      </c>
      <c r="C35" s="1">
        <f>SUM(C33:C34)</f>
        <v>10464.959999999999</v>
      </c>
      <c r="D35" s="1">
        <f t="shared" ref="D35:F35" si="10">SUM(D33:D34)</f>
        <v>3239.4879999999998</v>
      </c>
      <c r="E35" s="1">
        <f t="shared" si="10"/>
        <v>3239.4879999999998</v>
      </c>
      <c r="F35" s="1">
        <f t="shared" si="10"/>
        <v>16943.936000000002</v>
      </c>
      <c r="H35" s="1">
        <f t="shared" ref="H35:I35" si="11">SUM(H33:H34)</f>
        <v>1244.1599999999999</v>
      </c>
      <c r="I35" s="1">
        <f t="shared" si="11"/>
        <v>373.24800000000005</v>
      </c>
      <c r="J35" s="1">
        <f>SUM(J33:J34)</f>
        <v>1248.8319999999999</v>
      </c>
      <c r="K35" s="4">
        <f>E35/(C35+D35)</f>
        <v>0.23638223152074422</v>
      </c>
      <c r="L35" s="9">
        <f>A35/A30</f>
        <v>0.99585212070877704</v>
      </c>
      <c r="M35" s="5">
        <f>F35/F30-1</f>
        <v>0.13312504012497617</v>
      </c>
    </row>
    <row r="36" spans="1:13" x14ac:dyDescent="0.55000000000000004">
      <c r="B36" s="1" t="s">
        <v>2</v>
      </c>
      <c r="C36" s="1">
        <f>F33-C35</f>
        <v>1492.9920000000002</v>
      </c>
      <c r="D36" s="1"/>
      <c r="E36" s="1"/>
    </row>
    <row r="38" spans="1:13" x14ac:dyDescent="0.55000000000000004">
      <c r="B38" t="s">
        <v>0</v>
      </c>
      <c r="C38" s="1">
        <f>C33+C36*0.8</f>
        <v>9166.3615999999984</v>
      </c>
      <c r="D38" s="1">
        <f>C38*G33</f>
        <v>2291.5903999999996</v>
      </c>
      <c r="E38" s="1">
        <f>D38</f>
        <v>2291.5903999999996</v>
      </c>
      <c r="F38" s="1">
        <f>SUM(C38:E38)</f>
        <v>13749.542399999997</v>
      </c>
      <c r="G38">
        <f>D38/C38</f>
        <v>0.25</v>
      </c>
      <c r="H38" s="2">
        <f>C38-C33</f>
        <v>1194.3935999999994</v>
      </c>
      <c r="I38" s="2">
        <f>D38-D33</f>
        <v>298.59839999999986</v>
      </c>
      <c r="J38" s="2">
        <f>E33-(H38+I38)</f>
        <v>500.00000000000045</v>
      </c>
    </row>
    <row r="39" spans="1:13" x14ac:dyDescent="0.55000000000000004">
      <c r="A39">
        <f>C39/C38</f>
        <v>0.30454726987859626</v>
      </c>
      <c r="B39" t="s">
        <v>1</v>
      </c>
      <c r="C39" s="1">
        <f>C34+C36-H38</f>
        <v>2791.590400000001</v>
      </c>
      <c r="D39" s="1">
        <f>C39*G34</f>
        <v>1395.7952000000005</v>
      </c>
      <c r="E39" s="1">
        <f>D39</f>
        <v>1395.7952000000005</v>
      </c>
      <c r="F39" s="1">
        <f>SUM(C39:E39)</f>
        <v>5583.1808000000019</v>
      </c>
      <c r="G39">
        <f>D39/C39</f>
        <v>0.5</v>
      </c>
      <c r="H39" s="2">
        <f>C39-C34</f>
        <v>298.59840000000077</v>
      </c>
      <c r="I39" s="2">
        <f>D39-D34</f>
        <v>149.29920000000038</v>
      </c>
      <c r="J39" s="2">
        <f>E34-(H39+I39)</f>
        <v>798.59839999999895</v>
      </c>
      <c r="L39" s="3">
        <f>A39/A34</f>
        <v>0.97386637821522604</v>
      </c>
      <c r="M39" s="5"/>
    </row>
    <row r="40" spans="1:13" x14ac:dyDescent="0.55000000000000004">
      <c r="A40">
        <f>D40/C40</f>
        <v>0.30836263600991209</v>
      </c>
      <c r="B40" s="1" t="s">
        <v>7</v>
      </c>
      <c r="C40" s="1">
        <f>SUM(C38:C39)</f>
        <v>11957.951999999999</v>
      </c>
      <c r="D40" s="1">
        <f t="shared" ref="D40:F40" si="12">SUM(D38:D39)</f>
        <v>3687.3856000000001</v>
      </c>
      <c r="E40" s="1">
        <f t="shared" si="12"/>
        <v>3687.3856000000001</v>
      </c>
      <c r="F40" s="1">
        <f t="shared" si="12"/>
        <v>19332.7232</v>
      </c>
      <c r="H40" s="1">
        <f t="shared" ref="H40:I40" si="13">SUM(H38:H39)</f>
        <v>1492.9920000000002</v>
      </c>
      <c r="I40" s="1">
        <f t="shared" si="13"/>
        <v>447.89760000000024</v>
      </c>
      <c r="J40" s="1">
        <f>SUM(J38:J39)</f>
        <v>1298.5983999999994</v>
      </c>
      <c r="K40" s="4">
        <f>E40/(C40+D40)</f>
        <v>0.23568590811360954</v>
      </c>
      <c r="L40" s="9">
        <f>A40/A35</f>
        <v>0.99614588828181783</v>
      </c>
      <c r="M40" s="5">
        <f>F40/F35-1</f>
        <v>0.14098183562544131</v>
      </c>
    </row>
    <row r="41" spans="1:13" x14ac:dyDescent="0.55000000000000004">
      <c r="B41" s="1" t="s">
        <v>2</v>
      </c>
      <c r="C41" s="1">
        <f>F38-C40</f>
        <v>1791.5903999999973</v>
      </c>
      <c r="D41" s="1"/>
      <c r="E41" s="1"/>
    </row>
    <row r="43" spans="1:13" x14ac:dyDescent="0.55000000000000004">
      <c r="B43" t="s">
        <v>0</v>
      </c>
      <c r="C43" s="1">
        <f>C38+C41*0.8</f>
        <v>10599.633919999997</v>
      </c>
      <c r="D43" s="1">
        <f>C43*G38</f>
        <v>2649.9084799999991</v>
      </c>
      <c r="E43" s="1">
        <f>D43</f>
        <v>2649.9084799999991</v>
      </c>
      <c r="F43" s="1">
        <f>SUM(C43:E43)</f>
        <v>15899.450879999993</v>
      </c>
      <c r="G43">
        <f>D43/C43</f>
        <v>0.25</v>
      </c>
      <c r="H43" s="2">
        <f>C43-C38</f>
        <v>1433.2723199999982</v>
      </c>
      <c r="I43" s="2">
        <f>D43-D38</f>
        <v>358.31807999999955</v>
      </c>
      <c r="J43" s="2">
        <f>E38-(H43+I43)</f>
        <v>500.00000000000182</v>
      </c>
    </row>
    <row r="44" spans="1:13" x14ac:dyDescent="0.55000000000000004">
      <c r="A44">
        <f>C44/C43</f>
        <v>0.29717144042650118</v>
      </c>
      <c r="B44" t="s">
        <v>1</v>
      </c>
      <c r="C44" s="1">
        <f>C39+C41-H43</f>
        <v>3149.9084800000001</v>
      </c>
      <c r="D44" s="1">
        <f>C44*G39</f>
        <v>1574.95424</v>
      </c>
      <c r="E44" s="1">
        <f>D44</f>
        <v>1574.95424</v>
      </c>
      <c r="F44" s="1">
        <f>SUM(C44:E44)</f>
        <v>6299.8169600000001</v>
      </c>
      <c r="G44">
        <f>D44/C44</f>
        <v>0.5</v>
      </c>
      <c r="H44" s="2">
        <f>C44-C39</f>
        <v>358.3180799999991</v>
      </c>
      <c r="I44" s="2">
        <f>D44-D39</f>
        <v>179.15903999999955</v>
      </c>
      <c r="J44" s="2">
        <f>E39-(H44+I44)</f>
        <v>858.31808000000183</v>
      </c>
      <c r="L44" s="3">
        <f>A44/A39</f>
        <v>0.97578100287999503</v>
      </c>
      <c r="M44" s="5"/>
    </row>
    <row r="45" spans="1:13" x14ac:dyDescent="0.55000000000000004">
      <c r="A45">
        <f>D45/C45</f>
        <v>0.30727296931714615</v>
      </c>
      <c r="B45" s="1" t="s">
        <v>7</v>
      </c>
      <c r="C45" s="1">
        <f>SUM(C43:C44)</f>
        <v>13749.542399999997</v>
      </c>
      <c r="D45" s="1">
        <f t="shared" ref="D45:F45" si="14">SUM(D43:D44)</f>
        <v>4224.8627199999992</v>
      </c>
      <c r="E45" s="1">
        <f t="shared" si="14"/>
        <v>4224.8627199999992</v>
      </c>
      <c r="F45" s="1">
        <f t="shared" si="14"/>
        <v>22199.267839999993</v>
      </c>
      <c r="H45" s="1">
        <f t="shared" ref="H45:I45" si="15">SUM(H43:H44)</f>
        <v>1791.5903999999973</v>
      </c>
      <c r="I45" s="1">
        <f t="shared" si="15"/>
        <v>537.4771199999991</v>
      </c>
      <c r="J45" s="1">
        <f>SUM(J43:J44)</f>
        <v>1358.3180800000036</v>
      </c>
      <c r="K45" s="4">
        <f>E45/(C45+D45)</f>
        <v>0.23504882035283736</v>
      </c>
      <c r="L45" s="9">
        <f>A45/A40</f>
        <v>0.99646628169072038</v>
      </c>
      <c r="M45" s="5">
        <f>F45/F40-1</f>
        <v>0.14827422967499948</v>
      </c>
    </row>
    <row r="46" spans="1:13" x14ac:dyDescent="0.55000000000000004">
      <c r="B46" s="1" t="s">
        <v>2</v>
      </c>
      <c r="C46" s="1">
        <f>F43-C45</f>
        <v>2149.9084799999964</v>
      </c>
      <c r="D46" s="1"/>
      <c r="E46" s="1"/>
    </row>
    <row r="48" spans="1:13" x14ac:dyDescent="0.55000000000000004">
      <c r="B48" t="s">
        <v>0</v>
      </c>
      <c r="C48" s="1">
        <f>C43+C46*0.8</f>
        <v>12319.560703999994</v>
      </c>
      <c r="D48" s="1">
        <f>C48*G43</f>
        <v>3079.8901759999985</v>
      </c>
      <c r="E48" s="1">
        <f>D48</f>
        <v>3079.8901759999985</v>
      </c>
      <c r="F48" s="1">
        <f>SUM(C48:E48)</f>
        <v>18479.34105599999</v>
      </c>
      <c r="G48">
        <f>D48/C48</f>
        <v>0.25</v>
      </c>
      <c r="H48" s="2">
        <f>C48-C43</f>
        <v>1719.9267839999975</v>
      </c>
      <c r="I48" s="2">
        <f>D48-D43</f>
        <v>429.98169599999937</v>
      </c>
      <c r="J48" s="2">
        <f>E43-(H48+I48)</f>
        <v>500.00000000000227</v>
      </c>
    </row>
    <row r="49" spans="1:13" x14ac:dyDescent="0.55000000000000004">
      <c r="A49">
        <f>C49/C48</f>
        <v>0.29058586276032206</v>
      </c>
      <c r="B49" t="s">
        <v>1</v>
      </c>
      <c r="C49" s="1">
        <f>C44+C46-H48</f>
        <v>3579.890175999999</v>
      </c>
      <c r="D49" s="1">
        <f>C49*G44</f>
        <v>1789.9450879999995</v>
      </c>
      <c r="E49" s="1">
        <f>D49</f>
        <v>1789.9450879999995</v>
      </c>
      <c r="F49" s="1">
        <f>SUM(C49:E49)</f>
        <v>7159.7803519999979</v>
      </c>
      <c r="G49">
        <f>D49/C49</f>
        <v>0.5</v>
      </c>
      <c r="H49" s="2">
        <f>C49-C44</f>
        <v>429.98169599999892</v>
      </c>
      <c r="I49" s="2">
        <f>D49-D44</f>
        <v>214.99084799999946</v>
      </c>
      <c r="J49" s="2">
        <f>E44-(H49+I49)</f>
        <v>929.98169600000165</v>
      </c>
      <c r="L49" s="3">
        <f>A49/A44</f>
        <v>0.97783912997585676</v>
      </c>
      <c r="M49" s="5"/>
    </row>
    <row r="50" spans="1:13" x14ac:dyDescent="0.55000000000000004">
      <c r="A50">
        <f>D50/C50</f>
        <v>0.3062895253902001</v>
      </c>
      <c r="B50" s="1" t="s">
        <v>7</v>
      </c>
      <c r="C50" s="1">
        <f>SUM(C48:C49)</f>
        <v>15899.450879999993</v>
      </c>
      <c r="D50" s="1">
        <f t="shared" ref="D50:F50" si="16">SUM(D48:D49)</f>
        <v>4869.8352639999976</v>
      </c>
      <c r="E50" s="1">
        <f t="shared" si="16"/>
        <v>4869.8352639999976</v>
      </c>
      <c r="F50" s="1">
        <f t="shared" si="16"/>
        <v>25639.121407999988</v>
      </c>
      <c r="H50" s="1">
        <f t="shared" ref="H50:I50" si="17">SUM(H48:H49)</f>
        <v>2149.9084799999964</v>
      </c>
      <c r="I50" s="1">
        <f t="shared" si="17"/>
        <v>644.97254399999883</v>
      </c>
      <c r="J50" s="1">
        <f>SUM(J48:J49)</f>
        <v>1429.9816960000039</v>
      </c>
      <c r="K50" s="4">
        <f>E50/(C50+D50)</f>
        <v>0.2344729245981734</v>
      </c>
      <c r="L50" s="9">
        <f>A50/A45</f>
        <v>0.99679944536243603</v>
      </c>
      <c r="M50" s="5">
        <f>F50/F45-1</f>
        <v>0.15495346931225629</v>
      </c>
    </row>
    <row r="51" spans="1:13" x14ac:dyDescent="0.55000000000000004">
      <c r="B51" s="1" t="s">
        <v>2</v>
      </c>
      <c r="C51" s="1">
        <f>F48-C50</f>
        <v>2579.8901759999972</v>
      </c>
      <c r="D51" s="1"/>
      <c r="E5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Simple Reproduction</vt:lpstr>
      <vt:lpstr>SR  with two MP</vt:lpstr>
      <vt:lpstr>Marx 1</vt:lpstr>
      <vt:lpstr>Marx 2</vt:lpstr>
      <vt:lpstr>constant shares of I surplus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2018-01-22T13:35:52Z</dcterms:created>
  <dcterms:modified xsi:type="dcterms:W3CDTF">2018-02-21T23:49:20Z</dcterms:modified>
</cp:coreProperties>
</file>