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free\eclipse-workspace\capitalism-9.0\docs\"/>
    </mc:Choice>
  </mc:AlternateContent>
  <xr:revisionPtr revIDLastSave="0" documentId="13_ncr:1_{BAA01C68-E24D-4130-A713-F324D2975AB6}" xr6:coauthVersionLast="28" xr6:coauthVersionMax="28" xr10:uidLastSave="{00000000-0000-0000-0000-000000000000}"/>
  <bookViews>
    <workbookView xWindow="0" yWindow="0" windowWidth="25602" windowHeight="10380" firstSheet="1" activeTab="3" xr2:uid="{C55A22BB-D4E7-40F3-AC2B-802623670D01}"/>
  </bookViews>
  <sheets>
    <sheet name="Simple Reproduction" sheetId="9" r:id="rId1"/>
    <sheet name="SR with low MELT" sheetId="5" r:id="rId2"/>
    <sheet name="SR profit rate equalization" sheetId="8" r:id="rId3"/>
    <sheet name="SR  with two MP" sheetId="7" r:id="rId4"/>
    <sheet name="Marx 1" sheetId="4" r:id="rId5"/>
    <sheet name="Marx 2" sheetId="3" r:id="rId6"/>
    <sheet name="constant shares of I surplus" sheetId="2" r:id="rId7"/>
    <sheet name="Bortkiewicz" sheetId="10"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0" l="1"/>
  <c r="E5" i="10"/>
  <c r="E6" i="10"/>
  <c r="B7" i="10"/>
  <c r="C7" i="10"/>
  <c r="D7" i="10"/>
  <c r="E7" i="10"/>
  <c r="C11" i="10"/>
  <c r="D11" i="10"/>
  <c r="E11" i="10"/>
  <c r="F11" i="10"/>
  <c r="H11" i="10"/>
  <c r="I11" i="10"/>
  <c r="C12" i="10"/>
  <c r="F12" i="10" s="1"/>
  <c r="D12" i="10"/>
  <c r="D14" i="10" s="1"/>
  <c r="E12" i="10"/>
  <c r="H12" i="10"/>
  <c r="C13" i="10"/>
  <c r="D13" i="10"/>
  <c r="E13" i="10"/>
  <c r="E14" i="10" s="1"/>
  <c r="F13" i="10"/>
  <c r="B14" i="10"/>
  <c r="C14" i="10"/>
  <c r="C16" i="10"/>
  <c r="C17" i="10"/>
  <c r="C18" i="10"/>
  <c r="C19" i="10"/>
  <c r="C27" i="10"/>
  <c r="C28" i="10"/>
  <c r="C29" i="10"/>
  <c r="C30" i="10"/>
  <c r="C31" i="10" s="1"/>
  <c r="F14" i="10" l="1"/>
  <c r="I12" i="10"/>
  <c r="H13" i="10"/>
  <c r="I13" i="10" s="1"/>
  <c r="C20" i="10"/>
  <c r="H9" i="5"/>
  <c r="H10" i="5"/>
  <c r="H14" i="10" l="1"/>
  <c r="I14" i="10"/>
  <c r="H11" i="5"/>
  <c r="E10" i="5"/>
  <c r="E9" i="5"/>
  <c r="D10" i="5"/>
  <c r="D11" i="5" s="1"/>
  <c r="D9" i="5"/>
  <c r="I11" i="5"/>
  <c r="G11" i="5"/>
  <c r="E11" i="5"/>
  <c r="C11" i="5"/>
  <c r="I10" i="5"/>
  <c r="I9" i="5"/>
  <c r="G10" i="5"/>
  <c r="G9" i="5"/>
  <c r="F10" i="5"/>
  <c r="F9" i="5"/>
  <c r="C10" i="5"/>
  <c r="C9" i="5"/>
  <c r="B10" i="5"/>
  <c r="B9" i="5"/>
  <c r="F8" i="5"/>
  <c r="E8" i="5"/>
  <c r="D8" i="5"/>
  <c r="C8" i="5"/>
  <c r="F11" i="9"/>
  <c r="D11" i="9"/>
  <c r="E9" i="9"/>
  <c r="F13" i="9" s="1"/>
  <c r="F6" i="9"/>
  <c r="C6" i="9"/>
  <c r="D5" i="9"/>
  <c r="E5" i="9" s="1"/>
  <c r="D4" i="9"/>
  <c r="E4" i="9" s="1"/>
  <c r="E6" i="9" s="1"/>
  <c r="H5" i="9" s="1"/>
  <c r="H6" i="9" s="1"/>
  <c r="J11" i="10" l="1"/>
  <c r="J12" i="10"/>
  <c r="J13" i="10"/>
  <c r="F11" i="5"/>
  <c r="J11" i="5" s="1"/>
  <c r="K10" i="5" s="1"/>
  <c r="F12" i="9"/>
  <c r="H13" i="9"/>
  <c r="E11" i="9"/>
  <c r="C13" i="9"/>
  <c r="C12" i="9" s="1"/>
  <c r="C14" i="9" s="1"/>
  <c r="D6" i="9"/>
  <c r="G5" i="9" s="1"/>
  <c r="G6" i="9" s="1"/>
  <c r="F16" i="8"/>
  <c r="E16" i="8"/>
  <c r="B16" i="8"/>
  <c r="C15" i="8"/>
  <c r="I15" i="8" s="1"/>
  <c r="C14" i="8"/>
  <c r="F8" i="8"/>
  <c r="E8" i="8"/>
  <c r="B8" i="8"/>
  <c r="C7" i="8"/>
  <c r="I7" i="8" s="1"/>
  <c r="C6" i="8"/>
  <c r="K12" i="10" l="1"/>
  <c r="L12" i="10"/>
  <c r="M12" i="10" s="1"/>
  <c r="K13" i="10"/>
  <c r="L13" i="10"/>
  <c r="M13" i="10" s="1"/>
  <c r="J14" i="10"/>
  <c r="K11" i="10"/>
  <c r="L11" i="10"/>
  <c r="C16" i="8"/>
  <c r="G15" i="8" s="1"/>
  <c r="G16" i="8" s="1"/>
  <c r="I14" i="8"/>
  <c r="K9" i="5"/>
  <c r="K11" i="5" s="1"/>
  <c r="D13" i="9"/>
  <c r="E13" i="9" s="1"/>
  <c r="D12" i="9"/>
  <c r="F14" i="9"/>
  <c r="D15" i="8"/>
  <c r="J15" i="8" s="1"/>
  <c r="D14" i="8"/>
  <c r="C8" i="8"/>
  <c r="G7" i="8" s="1"/>
  <c r="G8" i="8" s="1"/>
  <c r="D6" i="8"/>
  <c r="I6" i="8"/>
  <c r="D7" i="8"/>
  <c r="J7" i="8" s="1"/>
  <c r="I6" i="7"/>
  <c r="H6" i="7"/>
  <c r="I5" i="7"/>
  <c r="H5" i="7"/>
  <c r="I4" i="7"/>
  <c r="H4" i="7"/>
  <c r="C7" i="7"/>
  <c r="F5" i="7"/>
  <c r="M11" i="10" l="1"/>
  <c r="L14" i="10"/>
  <c r="K14" i="10"/>
  <c r="E19" i="10"/>
  <c r="E18" i="10"/>
  <c r="E17" i="10"/>
  <c r="I16" i="8"/>
  <c r="E12" i="9"/>
  <c r="E14" i="9" s="1"/>
  <c r="H14" i="9" s="1"/>
  <c r="H16" i="9" s="1"/>
  <c r="D14" i="9"/>
  <c r="M14" i="8"/>
  <c r="J14" i="8"/>
  <c r="D16" i="8"/>
  <c r="M15" i="8"/>
  <c r="I8" i="8"/>
  <c r="M6" i="8"/>
  <c r="J6" i="8"/>
  <c r="D8" i="8"/>
  <c r="K8" i="8" s="1"/>
  <c r="M7" i="8"/>
  <c r="G7" i="7"/>
  <c r="D7" i="7"/>
  <c r="E6" i="7"/>
  <c r="F6" i="7" s="1"/>
  <c r="E20" i="10" l="1"/>
  <c r="E28" i="10"/>
  <c r="F17" i="10"/>
  <c r="E30" i="10"/>
  <c r="F30" i="10" s="1"/>
  <c r="F19" i="10"/>
  <c r="E29" i="10"/>
  <c r="F29" i="10" s="1"/>
  <c r="F18" i="10"/>
  <c r="B17" i="10"/>
  <c r="B19" i="10"/>
  <c r="B18" i="10"/>
  <c r="M16" i="8"/>
  <c r="G12" i="9"/>
  <c r="H12" i="9" s="1"/>
  <c r="G14" i="9"/>
  <c r="J16" i="8"/>
  <c r="H15" i="8"/>
  <c r="H16" i="8" s="1"/>
  <c r="H7" i="8"/>
  <c r="H8" i="8" s="1"/>
  <c r="J8" i="8"/>
  <c r="M8" i="8"/>
  <c r="E7" i="7"/>
  <c r="H7" i="7" s="1"/>
  <c r="F7" i="7"/>
  <c r="I7" i="7" s="1"/>
  <c r="F20" i="10" l="1"/>
  <c r="H18" i="10"/>
  <c r="D18" i="10"/>
  <c r="E31" i="10"/>
  <c r="F28" i="10"/>
  <c r="D17" i="10"/>
  <c r="D20" i="10" s="1"/>
  <c r="H17" i="10"/>
  <c r="I17" i="10" s="1"/>
  <c r="B20" i="10"/>
  <c r="I18" i="10"/>
  <c r="D19" i="10"/>
  <c r="H19" i="10"/>
  <c r="K7" i="8"/>
  <c r="K6" i="8"/>
  <c r="K15" i="8"/>
  <c r="L15" i="8" s="1"/>
  <c r="N15" i="8" s="1"/>
  <c r="K14" i="8"/>
  <c r="L7" i="8"/>
  <c r="N7" i="8" s="1"/>
  <c r="L6" i="8"/>
  <c r="D5" i="5"/>
  <c r="E5" i="5" s="1"/>
  <c r="D4" i="5"/>
  <c r="E4" i="5" s="1"/>
  <c r="C6" i="5"/>
  <c r="F31" i="10" l="1"/>
  <c r="I19" i="10"/>
  <c r="H20" i="10"/>
  <c r="I20" i="10" s="1"/>
  <c r="K16" i="8"/>
  <c r="L14" i="8"/>
  <c r="N14" i="8"/>
  <c r="O14" i="8" s="1"/>
  <c r="L16" i="8"/>
  <c r="N16" i="8" s="1"/>
  <c r="O15" i="8"/>
  <c r="P15" i="8"/>
  <c r="P14" i="8"/>
  <c r="L8" i="8"/>
  <c r="N8" i="8" s="1"/>
  <c r="N6" i="8"/>
  <c r="O6" i="8" s="1"/>
  <c r="O7" i="8"/>
  <c r="P7" i="8"/>
  <c r="P6" i="8"/>
  <c r="E6" i="5"/>
  <c r="D6" i="5"/>
  <c r="F6" i="5"/>
  <c r="Q4" i="4"/>
  <c r="P4" i="4"/>
  <c r="Q3" i="4"/>
  <c r="J19" i="10" l="1"/>
  <c r="J17" i="10"/>
  <c r="J18" i="10"/>
  <c r="P16" i="8"/>
  <c r="O16" i="8"/>
  <c r="O8" i="8"/>
  <c r="P8" i="8"/>
  <c r="L4" i="4"/>
  <c r="L3" i="4"/>
  <c r="K18" i="10" l="1"/>
  <c r="L18" i="10"/>
  <c r="M18" i="10" s="1"/>
  <c r="K17" i="10"/>
  <c r="K20" i="10" s="1"/>
  <c r="J20" i="10"/>
  <c r="L17" i="10"/>
  <c r="K19" i="10"/>
  <c r="L19" i="10"/>
  <c r="M19" i="10" s="1"/>
  <c r="H3" i="4"/>
  <c r="C8" i="4" s="1"/>
  <c r="H8" i="4" s="1"/>
  <c r="M17" i="10" l="1"/>
  <c r="L20" i="10"/>
  <c r="N4" i="4"/>
  <c r="N3" i="4"/>
  <c r="B29" i="10" l="1"/>
  <c r="B30" i="10"/>
  <c r="B28" i="10"/>
  <c r="C13" i="4"/>
  <c r="H13" i="4" s="1"/>
  <c r="L51" i="2"/>
  <c r="L46" i="2"/>
  <c r="L41" i="2"/>
  <c r="L36" i="2"/>
  <c r="L31" i="2"/>
  <c r="L26" i="2"/>
  <c r="L21" i="2"/>
  <c r="L16" i="2"/>
  <c r="L11" i="2"/>
  <c r="E5" i="4"/>
  <c r="D5" i="4"/>
  <c r="C5" i="4"/>
  <c r="G4" i="4"/>
  <c r="F4" i="4"/>
  <c r="G6" i="4" s="1"/>
  <c r="G3" i="4"/>
  <c r="F3" i="4"/>
  <c r="M31" i="2"/>
  <c r="A6" i="2"/>
  <c r="A51" i="2"/>
  <c r="A46" i="2"/>
  <c r="A41" i="2"/>
  <c r="A36" i="2"/>
  <c r="A31" i="2"/>
  <c r="A26" i="2"/>
  <c r="A21" i="2"/>
  <c r="A16" i="2"/>
  <c r="A11" i="2"/>
  <c r="C49" i="2"/>
  <c r="C44" i="2"/>
  <c r="C39" i="2"/>
  <c r="K36" i="2"/>
  <c r="K31" i="2"/>
  <c r="K26" i="2"/>
  <c r="K21" i="2"/>
  <c r="K16" i="2"/>
  <c r="K11" i="2"/>
  <c r="M36" i="2"/>
  <c r="M26" i="2"/>
  <c r="M21" i="2"/>
  <c r="M16" i="2"/>
  <c r="M11" i="2"/>
  <c r="F6" i="2"/>
  <c r="L35" i="2"/>
  <c r="L30" i="2"/>
  <c r="L25" i="2"/>
  <c r="L20" i="2"/>
  <c r="L15" i="2"/>
  <c r="L10" i="2"/>
  <c r="H34" i="2"/>
  <c r="C35" i="2" s="1"/>
  <c r="D34" i="2"/>
  <c r="G34" i="2" s="1"/>
  <c r="C34" i="2"/>
  <c r="H29" i="2"/>
  <c r="D29" i="2"/>
  <c r="G29" i="2" s="1"/>
  <c r="C29" i="2"/>
  <c r="H24" i="2"/>
  <c r="D24" i="2"/>
  <c r="G24" i="2" s="1"/>
  <c r="C24" i="2"/>
  <c r="C19" i="2"/>
  <c r="G15" i="2"/>
  <c r="G14" i="2"/>
  <c r="A15" i="2"/>
  <c r="A10" i="2"/>
  <c r="A5" i="2"/>
  <c r="G10" i="2"/>
  <c r="G9" i="2"/>
  <c r="C14" i="2"/>
  <c r="I11" i="2"/>
  <c r="H11" i="2"/>
  <c r="F11" i="2"/>
  <c r="C10" i="2"/>
  <c r="C9" i="2"/>
  <c r="C7" i="2"/>
  <c r="E6" i="2"/>
  <c r="D6" i="2"/>
  <c r="C6" i="2"/>
  <c r="G5" i="2"/>
  <c r="F5" i="2"/>
  <c r="G4" i="2"/>
  <c r="F4" i="2"/>
  <c r="H28" i="10" l="1"/>
  <c r="D28" i="10"/>
  <c r="B31" i="10"/>
  <c r="D30" i="10"/>
  <c r="H30" i="10"/>
  <c r="H29" i="10"/>
  <c r="D29" i="10"/>
  <c r="G5" i="4"/>
  <c r="L5" i="4"/>
  <c r="N5" i="4"/>
  <c r="F5" i="4"/>
  <c r="C6" i="4"/>
  <c r="D49" i="2"/>
  <c r="H49" i="2"/>
  <c r="D44" i="2"/>
  <c r="H44" i="2"/>
  <c r="D39" i="2"/>
  <c r="H39" i="2"/>
  <c r="A35" i="2"/>
  <c r="H35" i="2"/>
  <c r="D35" i="2"/>
  <c r="C36" i="2"/>
  <c r="E34" i="2"/>
  <c r="I34" i="2"/>
  <c r="D36" i="2"/>
  <c r="C30" i="2"/>
  <c r="E29" i="2"/>
  <c r="I29" i="2"/>
  <c r="C31" i="2"/>
  <c r="I24" i="2"/>
  <c r="C25" i="2"/>
  <c r="E24" i="2"/>
  <c r="D19" i="2"/>
  <c r="H19" i="2"/>
  <c r="D14" i="2"/>
  <c r="I14" i="2"/>
  <c r="E14" i="2"/>
  <c r="F14" i="2"/>
  <c r="H14" i="2"/>
  <c r="H10" i="2"/>
  <c r="D10" i="2"/>
  <c r="I30" i="10" l="1"/>
  <c r="D31" i="10"/>
  <c r="J29" i="10"/>
  <c r="I29" i="10"/>
  <c r="H31" i="10"/>
  <c r="I31" i="10" s="1"/>
  <c r="J30" i="10" s="1"/>
  <c r="I28" i="10"/>
  <c r="H4" i="4"/>
  <c r="D8" i="4"/>
  <c r="C50" i="2"/>
  <c r="G49" i="2"/>
  <c r="I49" i="2"/>
  <c r="E49" i="2"/>
  <c r="F49" i="2"/>
  <c r="C45" i="2"/>
  <c r="I44" i="2"/>
  <c r="E44" i="2"/>
  <c r="G44" i="2"/>
  <c r="F44" i="2"/>
  <c r="C40" i="2"/>
  <c r="I39" i="2"/>
  <c r="E39" i="2"/>
  <c r="G39" i="2"/>
  <c r="F39" i="2"/>
  <c r="J34" i="2"/>
  <c r="H36" i="2"/>
  <c r="I35" i="2"/>
  <c r="J35" i="2" s="1"/>
  <c r="E35" i="2"/>
  <c r="F35" i="2" s="1"/>
  <c r="G35" i="2"/>
  <c r="F34" i="2"/>
  <c r="A30" i="2"/>
  <c r="H30" i="2"/>
  <c r="D30" i="2"/>
  <c r="J29" i="2"/>
  <c r="F29" i="2"/>
  <c r="J24" i="2"/>
  <c r="A25" i="2"/>
  <c r="D25" i="2"/>
  <c r="H25" i="2"/>
  <c r="C26" i="2"/>
  <c r="F24" i="2"/>
  <c r="C20" i="2"/>
  <c r="G19" i="2"/>
  <c r="I19" i="2"/>
  <c r="E19" i="2"/>
  <c r="C15" i="2"/>
  <c r="J14" i="2"/>
  <c r="I10" i="2"/>
  <c r="E10" i="2"/>
  <c r="F10" i="2" s="1"/>
  <c r="J10" i="2"/>
  <c r="C11" i="2"/>
  <c r="H9" i="2"/>
  <c r="D9" i="2"/>
  <c r="K30" i="10" l="1"/>
  <c r="L30" i="10"/>
  <c r="M30" i="10" s="1"/>
  <c r="K29" i="10"/>
  <c r="L29" i="10"/>
  <c r="M29" i="10" s="1"/>
  <c r="J28" i="10"/>
  <c r="L8" i="4"/>
  <c r="I3" i="4"/>
  <c r="J3" i="4" s="1"/>
  <c r="K8" i="4" s="1"/>
  <c r="E8" i="4"/>
  <c r="G8" i="4"/>
  <c r="C9" i="4"/>
  <c r="H50" i="2"/>
  <c r="D50" i="2"/>
  <c r="A50" i="2"/>
  <c r="L50" i="2" s="1"/>
  <c r="C51" i="2"/>
  <c r="C52" i="2" s="1"/>
  <c r="J49" i="2"/>
  <c r="H45" i="2"/>
  <c r="D45" i="2"/>
  <c r="A45" i="2"/>
  <c r="L45" i="2" s="1"/>
  <c r="C46" i="2"/>
  <c r="C47" i="2" s="1"/>
  <c r="J44" i="2"/>
  <c r="H40" i="2"/>
  <c r="D40" i="2"/>
  <c r="A40" i="2"/>
  <c r="L40" i="2" s="1"/>
  <c r="C41" i="2"/>
  <c r="C42" i="2"/>
  <c r="J39" i="2"/>
  <c r="I36" i="2"/>
  <c r="J36" i="2"/>
  <c r="E36" i="2"/>
  <c r="C37" i="2"/>
  <c r="F36" i="2"/>
  <c r="C32" i="2"/>
  <c r="I30" i="2"/>
  <c r="I31" i="2" s="1"/>
  <c r="E30" i="2"/>
  <c r="E31" i="2" s="1"/>
  <c r="G30" i="2"/>
  <c r="D31" i="2"/>
  <c r="H31" i="2"/>
  <c r="F30" i="2"/>
  <c r="F31" i="2" s="1"/>
  <c r="G25" i="2"/>
  <c r="I25" i="2"/>
  <c r="I26" i="2" s="1"/>
  <c r="E25" i="2"/>
  <c r="D26" i="2"/>
  <c r="H26" i="2"/>
  <c r="C27" i="2"/>
  <c r="F19" i="2"/>
  <c r="A20" i="2"/>
  <c r="H20" i="2"/>
  <c r="D20" i="2"/>
  <c r="C21" i="2"/>
  <c r="J19" i="2"/>
  <c r="C16" i="2"/>
  <c r="C17" i="2" s="1"/>
  <c r="D15" i="2"/>
  <c r="H15" i="2"/>
  <c r="I9" i="2"/>
  <c r="J9" i="2" s="1"/>
  <c r="J11" i="2" s="1"/>
  <c r="E9" i="2"/>
  <c r="D11" i="2"/>
  <c r="K28" i="10" l="1"/>
  <c r="K31" i="10" s="1"/>
  <c r="J31" i="10"/>
  <c r="L28" i="10"/>
  <c r="H5" i="4"/>
  <c r="N8" i="4"/>
  <c r="D9" i="4"/>
  <c r="C10" i="4"/>
  <c r="F8" i="4"/>
  <c r="O9" i="4" s="1"/>
  <c r="I50" i="2"/>
  <c r="I51" i="2" s="1"/>
  <c r="E50" i="2"/>
  <c r="E51" i="2" s="1"/>
  <c r="G50" i="2"/>
  <c r="D51" i="2"/>
  <c r="J50" i="2"/>
  <c r="H51" i="2"/>
  <c r="J51" i="2"/>
  <c r="F50" i="2"/>
  <c r="F51" i="2" s="1"/>
  <c r="M51" i="2" s="1"/>
  <c r="I45" i="2"/>
  <c r="I46" i="2" s="1"/>
  <c r="E45" i="2"/>
  <c r="G45" i="2"/>
  <c r="D46" i="2"/>
  <c r="J45" i="2"/>
  <c r="J46" i="2" s="1"/>
  <c r="H46" i="2"/>
  <c r="I40" i="2"/>
  <c r="I41" i="2" s="1"/>
  <c r="E40" i="2"/>
  <c r="G40" i="2"/>
  <c r="D41" i="2"/>
  <c r="J40" i="2"/>
  <c r="J41" i="2" s="1"/>
  <c r="H41" i="2"/>
  <c r="J30" i="2"/>
  <c r="J31" i="2" s="1"/>
  <c r="E26" i="2"/>
  <c r="F25" i="2"/>
  <c r="F26" i="2" s="1"/>
  <c r="J25" i="2"/>
  <c r="J26" i="2" s="1"/>
  <c r="I20" i="2"/>
  <c r="I21" i="2" s="1"/>
  <c r="E20" i="2"/>
  <c r="E21" i="2" s="1"/>
  <c r="G20" i="2"/>
  <c r="D21" i="2"/>
  <c r="F20" i="2"/>
  <c r="H21" i="2"/>
  <c r="C22" i="2"/>
  <c r="F21" i="2"/>
  <c r="E15" i="2"/>
  <c r="I15" i="2"/>
  <c r="I16" i="2" s="1"/>
  <c r="D16" i="2"/>
  <c r="J15" i="2"/>
  <c r="J16" i="2" s="1"/>
  <c r="H16" i="2"/>
  <c r="E11" i="2"/>
  <c r="F9" i="2"/>
  <c r="C12" i="2" s="1"/>
  <c r="L31" i="10" l="1"/>
  <c r="M28" i="10"/>
  <c r="L9" i="4"/>
  <c r="I4" i="4"/>
  <c r="G9" i="4"/>
  <c r="E9" i="4"/>
  <c r="F9" i="4" s="1"/>
  <c r="G11" i="4" s="1"/>
  <c r="D10" i="4"/>
  <c r="G10" i="4" s="1"/>
  <c r="C11" i="4"/>
  <c r="C14" i="4" s="1"/>
  <c r="K51" i="2"/>
  <c r="F45" i="2"/>
  <c r="F46" i="2" s="1"/>
  <c r="M46" i="2" s="1"/>
  <c r="E46" i="2"/>
  <c r="K46" i="2" s="1"/>
  <c r="E41" i="2"/>
  <c r="K41" i="2" s="1"/>
  <c r="F40" i="2"/>
  <c r="F41" i="2" s="1"/>
  <c r="M41" i="2" s="1"/>
  <c r="J20" i="2"/>
  <c r="J21" i="2" s="1"/>
  <c r="E16" i="2"/>
  <c r="F15" i="2"/>
  <c r="F16" i="2" s="1"/>
  <c r="H9" i="4" l="1"/>
  <c r="I5" i="4"/>
  <c r="J5" i="4" s="1"/>
  <c r="K10" i="4" s="1"/>
  <c r="J4" i="4"/>
  <c r="K9" i="4" s="1"/>
  <c r="N9" i="4"/>
  <c r="O10" i="4"/>
  <c r="L10" i="4"/>
  <c r="F10" i="4"/>
  <c r="E10" i="4"/>
  <c r="N10" i="4" l="1"/>
  <c r="H10" i="4"/>
  <c r="M10" i="4"/>
  <c r="D13" i="4"/>
  <c r="L13" i="4" s="1"/>
  <c r="I8" i="4" l="1"/>
  <c r="J8" i="4" s="1"/>
  <c r="K13" i="4" s="1"/>
  <c r="E13" i="4"/>
  <c r="G13" i="4"/>
  <c r="N13" i="4" l="1"/>
  <c r="F13" i="4"/>
  <c r="O14" i="4" s="1"/>
  <c r="D14" i="4"/>
  <c r="L14" i="4" s="1"/>
  <c r="C15" i="4"/>
  <c r="I9" i="4" l="1"/>
  <c r="J9" i="4" s="1"/>
  <c r="K14" i="4" s="1"/>
  <c r="C16" i="4"/>
  <c r="H14" i="4" s="1"/>
  <c r="E14" i="4"/>
  <c r="G14" i="4"/>
  <c r="D15" i="4"/>
  <c r="L15" i="4" l="1"/>
  <c r="G15" i="4"/>
  <c r="H15" i="4"/>
  <c r="I10" i="4"/>
  <c r="J10" i="4" s="1"/>
  <c r="K15" i="4" s="1"/>
  <c r="N14" i="4"/>
  <c r="E15" i="4"/>
  <c r="F14" i="4"/>
  <c r="G16" i="4" s="1"/>
  <c r="M15" i="4" l="1"/>
  <c r="N15" i="4"/>
  <c r="O15" i="4"/>
  <c r="F15" i="4"/>
  <c r="C18" i="4"/>
  <c r="H18" i="4" s="1"/>
  <c r="C19" i="4"/>
  <c r="C20" i="4" l="1"/>
  <c r="D19" i="4"/>
  <c r="L19" i="4" s="1"/>
  <c r="C23" i="4"/>
  <c r="H23" i="4" s="1"/>
  <c r="D18" i="4"/>
  <c r="L18" i="4" s="1"/>
  <c r="C28" i="4" l="1"/>
  <c r="H28" i="4" s="1"/>
  <c r="I14" i="4"/>
  <c r="J14" i="4" s="1"/>
  <c r="K19" i="4" s="1"/>
  <c r="G19" i="4"/>
  <c r="E19" i="4"/>
  <c r="N19" i="4" s="1"/>
  <c r="E18" i="4"/>
  <c r="N18" i="4" s="1"/>
  <c r="D20" i="4"/>
  <c r="G18" i="4"/>
  <c r="D23" i="4" s="1"/>
  <c r="L23" i="4" s="1"/>
  <c r="I13" i="4"/>
  <c r="J13" i="4" s="1"/>
  <c r="K18" i="4" s="1"/>
  <c r="L20" i="4" l="1"/>
  <c r="G20" i="4"/>
  <c r="G23" i="4"/>
  <c r="D28" i="4" s="1"/>
  <c r="L28" i="4" s="1"/>
  <c r="I18" i="4"/>
  <c r="J18" i="4" s="1"/>
  <c r="K23" i="4" s="1"/>
  <c r="E23" i="4"/>
  <c r="N23" i="4" s="1"/>
  <c r="C33" i="4"/>
  <c r="F19" i="4"/>
  <c r="E20" i="4"/>
  <c r="F18" i="4"/>
  <c r="I15" i="4"/>
  <c r="J15" i="4" s="1"/>
  <c r="K20" i="4" s="1"/>
  <c r="G21" i="4" l="1"/>
  <c r="M20" i="4"/>
  <c r="N20" i="4"/>
  <c r="F23" i="4"/>
  <c r="O24" i="4" s="1"/>
  <c r="E28" i="4"/>
  <c r="N28" i="4" s="1"/>
  <c r="G28" i="4"/>
  <c r="D33" i="4" s="1"/>
  <c r="L33" i="4" s="1"/>
  <c r="I23" i="4"/>
  <c r="J23" i="4" s="1"/>
  <c r="K28" i="4" s="1"/>
  <c r="C21" i="4"/>
  <c r="H19" i="4" s="1"/>
  <c r="F20" i="4"/>
  <c r="O19" i="4"/>
  <c r="O20" i="4"/>
  <c r="F28" i="4" l="1"/>
  <c r="O29" i="4" s="1"/>
  <c r="H20" i="4"/>
  <c r="I28" i="4"/>
  <c r="J28" i="4" s="1"/>
  <c r="K33" i="4" s="1"/>
  <c r="E33" i="4"/>
  <c r="G33" i="4"/>
  <c r="C24" i="4"/>
  <c r="D24" i="4" l="1"/>
  <c r="L24" i="4" s="1"/>
  <c r="C25" i="4"/>
  <c r="C26" i="4" s="1"/>
  <c r="F33" i="4"/>
  <c r="H24" i="4" l="1"/>
  <c r="O34" i="4"/>
  <c r="G24" i="4"/>
  <c r="E24" i="4"/>
  <c r="N24" i="4" s="1"/>
  <c r="I19" i="4"/>
  <c r="D25" i="4"/>
  <c r="C29" i="4"/>
  <c r="L25" i="4" l="1"/>
  <c r="G25" i="4"/>
  <c r="I20" i="4"/>
  <c r="J20" i="4" s="1"/>
  <c r="K25" i="4" s="1"/>
  <c r="J19" i="4"/>
  <c r="K24" i="4" s="1"/>
  <c r="H25" i="4"/>
  <c r="D29" i="4"/>
  <c r="L29" i="4" s="1"/>
  <c r="C30" i="4"/>
  <c r="C31" i="4" s="1"/>
  <c r="E25" i="4"/>
  <c r="F24" i="4"/>
  <c r="G26" i="4" s="1"/>
  <c r="M25" i="4" l="1"/>
  <c r="N25" i="4"/>
  <c r="H29" i="4"/>
  <c r="C34" i="4"/>
  <c r="O25" i="4"/>
  <c r="F25" i="4"/>
  <c r="I24" i="4"/>
  <c r="E29" i="4"/>
  <c r="N29" i="4" s="1"/>
  <c r="G29" i="4"/>
  <c r="D30" i="4"/>
  <c r="L30" i="4" l="1"/>
  <c r="G30" i="4"/>
  <c r="I25" i="4"/>
  <c r="J25" i="4" s="1"/>
  <c r="K30" i="4" s="1"/>
  <c r="J24" i="4"/>
  <c r="K29" i="4" s="1"/>
  <c r="H30" i="4"/>
  <c r="E30" i="4"/>
  <c r="D34" i="4"/>
  <c r="L34" i="4" s="1"/>
  <c r="C35" i="4"/>
  <c r="C36" i="4" s="1"/>
  <c r="F29" i="4"/>
  <c r="G31" i="4" s="1"/>
  <c r="M30" i="4" l="1"/>
  <c r="N30" i="4"/>
  <c r="I29" i="4"/>
  <c r="G34" i="4"/>
  <c r="E34" i="4"/>
  <c r="D35" i="4"/>
  <c r="O30" i="4"/>
  <c r="F30" i="4"/>
  <c r="L35" i="4" l="1"/>
  <c r="G35" i="4"/>
  <c r="I30" i="4"/>
  <c r="J30" i="4" s="1"/>
  <c r="K35" i="4" s="1"/>
  <c r="J29" i="4"/>
  <c r="K34" i="4" s="1"/>
  <c r="E35" i="4"/>
  <c r="N35" i="4" s="1"/>
  <c r="F34" i="4"/>
  <c r="G36" i="4" s="1"/>
  <c r="M35" i="4" l="1"/>
  <c r="O35" i="4"/>
  <c r="F3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<sst xmlns="http://schemas.openxmlformats.org/spreadsheetml/2006/main" count="276" uniqueCount="97">
  <si>
    <t>DI</t>
  </si>
  <si>
    <t>DII</t>
  </si>
  <si>
    <t>Surplus</t>
  </si>
  <si>
    <t>C</t>
  </si>
  <si>
    <t>S</t>
  </si>
  <si>
    <t>V</t>
  </si>
  <si>
    <t>Out(total)</t>
  </si>
  <si>
    <t>Total</t>
  </si>
  <si>
    <t>Coeff</t>
  </si>
  <si>
    <t>Delta C</t>
  </si>
  <si>
    <t>Delta V</t>
  </si>
  <si>
    <t>Rate of profit</t>
  </si>
  <si>
    <t>Capitalist consumption</t>
  </si>
  <si>
    <t>OCC measures</t>
  </si>
  <si>
    <t>Change in OCC</t>
  </si>
  <si>
    <t>Growth</t>
  </si>
  <si>
    <t>Total Consumption</t>
  </si>
  <si>
    <t>Workers' Consumption</t>
  </si>
  <si>
    <t>Investment Fund</t>
  </si>
  <si>
    <t>Growth rate of DI</t>
  </si>
  <si>
    <t>Value Composition</t>
  </si>
  <si>
    <t>DI/D2</t>
  </si>
  <si>
    <t>unknown</t>
  </si>
  <si>
    <t>Money received</t>
  </si>
  <si>
    <t>Money spent</t>
  </si>
  <si>
    <t>+Accumulation funds received</t>
  </si>
  <si>
    <t>-Profits repatriated</t>
  </si>
  <si>
    <t>1 good</t>
  </si>
  <si>
    <t>2 goods</t>
  </si>
  <si>
    <t>DIIa</t>
  </si>
  <si>
    <t>DIIb</t>
  </si>
  <si>
    <t>Rate of exploitation</t>
  </si>
  <si>
    <t>Capitalist Consumption</t>
  </si>
  <si>
    <t>Production Split Luxuries/Total</t>
  </si>
  <si>
    <t>Proportion of Luxury Consumption in Capitalist Consumption</t>
  </si>
  <si>
    <t>Fixed</t>
  </si>
  <si>
    <t>Raw Materials</t>
  </si>
  <si>
    <t>Consumption</t>
  </si>
  <si>
    <r>
      <t>(Changes from SR highlighted in</t>
    </r>
    <r>
      <rPr>
        <sz val="11"/>
        <color rgb="FFFF0000"/>
        <rFont val="Calibri"/>
        <family val="2"/>
        <scheme val="minor"/>
      </rPr>
      <t xml:space="preserve"> red</t>
    </r>
    <r>
      <rPr>
        <sz val="11"/>
        <color theme="1"/>
        <rFont val="Calibri"/>
        <family val="2"/>
        <scheme val="minor"/>
      </rPr>
      <t>)</t>
    </r>
  </si>
  <si>
    <t>Money</t>
  </si>
  <si>
    <t>Price-value ratio</t>
  </si>
  <si>
    <t>Price of output</t>
  </si>
  <si>
    <t>Wage</t>
  </si>
  <si>
    <t>Workers</t>
  </si>
  <si>
    <t>Capitalists</t>
  </si>
  <si>
    <t>With money included</t>
  </si>
  <si>
    <t>Capital ex Money (K)</t>
  </si>
  <si>
    <t>K+S</t>
  </si>
  <si>
    <t>Profit (P)</t>
  </si>
  <si>
    <t>K+P</t>
  </si>
  <si>
    <t>Capital inc Money (KM)</t>
  </si>
  <si>
    <t>P</t>
  </si>
  <si>
    <t>KM+P</t>
  </si>
  <si>
    <t>KM+S</t>
  </si>
  <si>
    <t>Expanded Reproduction with Fixed Labour goes here</t>
  </si>
  <si>
    <t>MELT</t>
  </si>
  <si>
    <t>Intrinsic</t>
  </si>
  <si>
    <t>Out (quantity)</t>
  </si>
  <si>
    <t>Out (fixed prices)</t>
  </si>
  <si>
    <t>Out(monetary expression of intrinsic)</t>
  </si>
  <si>
    <t>Out (values calculated from new MELT)</t>
  </si>
  <si>
    <t>New MELT</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</si>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</sst>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_-* #,##0.0_-;\-* #,##0.0_-;_-* &quot;-&quot;?_-;_-@_-"/>
    <numFmt numFmtId="167" formatCode="_-* #,##0.0000_-;\-* #,##0.0000_-;_-* &quot;-&quot;??_-;_-@_-"/>
    <numFmt numFmtId="168" formatCode="_-[$$-47C]* #,##0_-;\-[$$-47C]* #,##0_-;_-[$$-47C]* &quot;-&quot;??_-;_-@_-"/>
  </numFmts>
  <fonts count="9" x14ac:knownFonts="1">
    <font>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b/>
      <sz val="11"/>
      <color theme="9" tint="-0.249977111117893"/>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164" fontId="0" fillId="0" borderId="0" xfId="0" applyNumberFormat="1" applyAlignment="1">
      <alignment horizontal="right"/>
    </xf>
    <xf numFmtId="0" fontId="0" fillId="0" borderId="0" xfId="0" quotePrefix="1" applyAlignment="1">
      <alignment horizontal="center" wrapText="1"/>
    </xf>
    <xf numFmtId="0" fontId="3" fillId="0" borderId="0" xfId="0" applyFont="1"/>
    <xf numFmtId="167" fontId="0" fillId="0" borderId="0" xfId="1" applyNumberFormat="1" applyFont="1"/>
    <xf numFmtId="164" fontId="4" fillId="0" borderId="0" xfId="1" applyNumberFormat="1" applyFont="1"/>
    <xf numFmtId="164" fontId="2" fillId="0" borderId="0" xfId="1" applyNumberFormat="1" applyFont="1"/>
    <xf numFmtId="168" fontId="0" fillId="0" borderId="0" xfId="0" applyNumberFormat="1"/>
    <xf numFmtId="43" fontId="6" fillId="0" borderId="1" xfId="1" applyFont="1" applyBorder="1"/>
    <xf numFmtId="43" fontId="6" fillId="0" borderId="2" xfId="1" applyFont="1" applyBorder="1"/>
    <xf numFmtId="43" fontId="6" fillId="0" borderId="3" xfId="1" applyFont="1" applyBorder="1"/>
    <xf numFmtId="2" fontId="6" fillId="2" borderId="1" xfId="0" applyNumberFormat="1" applyFont="1" applyFill="1" applyBorder="1"/>
    <xf numFmtId="2" fontId="6" fillId="3" borderId="2" xfId="0" applyNumberFormat="1" applyFont="1" applyFill="1" applyBorder="1"/>
    <xf numFmtId="43" fontId="6"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43" fontId="0" fillId="0" borderId="0" xfId="0" applyNumberFormat="1" applyBorder="1"/>
    <xf numFmtId="2" fontId="0" fillId="2" borderId="0" xfId="0" applyNumberFormat="1" applyFill="1" applyBorder="1"/>
    <xf numFmtId="0" fontId="0" fillId="0" borderId="0" xfId="0" applyBorder="1"/>
    <xf numFmtId="2" fontId="0" fillId="3" borderId="0" xfId="0" applyNumberFormat="1" applyFill="1" applyBorder="1"/>
    <xf numFmtId="2" fontId="0" fillId="4" borderId="0" xfId="0" applyNumberFormat="1" applyFill="1" applyBorder="1"/>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6" xfId="0" applyFont="1" applyBorder="1" applyAlignment="1">
      <alignment horizontal="center"/>
    </xf>
    <xf numFmtId="0" fontId="5" fillId="0" borderId="7" xfId="0" applyFont="1" applyBorder="1" applyAlignment="1">
      <alignment horizontal="center"/>
    </xf>
    <xf numFmtId="0" fontId="0" fillId="0" borderId="2" xfId="0" applyBorder="1"/>
    <xf numFmtId="0" fontId="5" fillId="0" borderId="0" xfId="0" applyFont="1"/>
    <xf numFmtId="0" fontId="0" fillId="0" borderId="9" xfId="0" applyBorder="1"/>
    <xf numFmtId="0" fontId="0" fillId="0" borderId="1" xfId="0" applyBorder="1"/>
    <xf numFmtId="0" fontId="6" fillId="0" borderId="2" xfId="0" applyFont="1" applyBorder="1"/>
    <xf numFmtId="0" fontId="6" fillId="0" borderId="3" xfId="0" applyFont="1" applyBorder="1"/>
    <xf numFmtId="0" fontId="6"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5" fillId="0" borderId="0" xfId="0" applyFont="1" applyBorder="1" applyAlignment="1">
      <alignment horizontal="center" wrapText="1"/>
    </xf>
    <xf numFmtId="0" fontId="5" fillId="0" borderId="5" xfId="0" applyFont="1" applyBorder="1" applyAlignment="1">
      <alignment horizontal="center" wrapText="1"/>
    </xf>
    <xf numFmtId="0" fontId="6" fillId="0" borderId="1" xfId="0" applyFont="1" applyBorder="1"/>
    <xf numFmtId="0" fontId="6" fillId="2" borderId="2" xfId="0" applyFont="1" applyFill="1" applyBorder="1"/>
    <xf numFmtId="0" fontId="6" fillId="3" borderId="2" xfId="0" applyFont="1" applyFill="1" applyBorder="1"/>
    <xf numFmtId="0" fontId="6"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5" fillId="0" borderId="8"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550334</xdr:colOff>
      <xdr:row>11</xdr:row>
      <xdr:rowOff>46567</xdr:rowOff>
    </xdr:from>
    <xdr:to>
      <xdr:col>7</xdr:col>
      <xdr:colOff>486834</xdr:colOff>
      <xdr:row>11</xdr:row>
      <xdr:rowOff>55033</xdr:rowOff>
    </xdr:to>
    <xdr:cxnSp macro="">
      <xdr:nvCxnSpPr>
        <xdr:cNvPr id="2" name="Straight Arrow Connector 1">
          <a:extLst>
            <a:ext uri="{FF2B5EF4-FFF2-40B4-BE49-F238E27FC236}">
              <a16:creationId xmlns:a16="http://schemas.microsoft.com/office/drawing/2014/main" id="{6C652C11-B952-4BF9-93C1-7CED12DC25A3}"/>
            </a:ext>
          </a:extLst>
        </xdr:cNvPr>
        <xdr:cNvCxnSpPr/>
      </xdr:nvCxnSpPr>
      <xdr:spPr>
        <a:xfrm>
          <a:off x="4550834" y="2241127"/>
          <a:ext cx="1692910" cy="84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524934</xdr:colOff>
      <xdr:row>11</xdr:row>
      <xdr:rowOff>127000</xdr:rowOff>
    </xdr:from>
    <xdr:to>
      <xdr:col>6</xdr:col>
      <xdr:colOff>749300</xdr:colOff>
      <xdr:row>11</xdr:row>
      <xdr:rowOff>135467</xdr:rowOff>
    </xdr:to>
    <xdr:cxnSp macro="">
      <xdr:nvCxnSpPr>
        <xdr:cNvPr id="3" name="Straight Arrow Connector 2">
          <a:extLst>
            <a:ext uri="{FF2B5EF4-FFF2-40B4-BE49-F238E27FC236}">
              <a16:creationId xmlns:a16="http://schemas.microsoft.com/office/drawing/2014/main" id="{47AF461E-FF4D-4B93-80C1-A3486A904D09}"/>
            </a:ext>
          </a:extLst>
        </xdr:cNvPr>
        <xdr:cNvCxnSpPr/>
      </xdr:nvCxnSpPr>
      <xdr:spPr>
        <a:xfrm>
          <a:off x="4525434" y="2321560"/>
          <a:ext cx="864446" cy="846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906780</xdr:colOff>
      <xdr:row>0</xdr:row>
      <xdr:rowOff>171450</xdr:rowOff>
    </xdr:from>
    <xdr:to>
      <xdr:col>9</xdr:col>
      <xdr:colOff>121920</xdr:colOff>
      <xdr:row>4</xdr:row>
      <xdr:rowOff>72390</xdr:rowOff>
    </xdr:to>
    <xdr:sp macro="" textlink="">
      <xdr:nvSpPr>
        <xdr:cNvPr id="2" name="Callout: Line 1">
          <a:extLst>
            <a:ext uri="{FF2B5EF4-FFF2-40B4-BE49-F238E27FC236}">
              <a16:creationId xmlns:a16="http://schemas.microsoft.com/office/drawing/2014/main" id="{5E1EB175-013A-41E5-B76D-A0351784F70F}"/>
            </a:ext>
          </a:extLst>
        </xdr:cNvPr>
        <xdr:cNvSpPr/>
      </xdr:nvSpPr>
      <xdr:spPr>
        <a:xfrm>
          <a:off x="5821680" y="171450"/>
          <a:ext cx="1832610" cy="632460"/>
        </a:xfrm>
        <a:prstGeom prst="borderCallout1">
          <a:avLst>
            <a:gd name="adj1" fmla="val 100075"/>
            <a:gd name="adj2" fmla="val 49879"/>
            <a:gd name="adj3" fmla="val 199775"/>
            <a:gd name="adj4" fmla="val 24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values would be in money terms, if the MELT did not change</a:t>
          </a:r>
          <a:endParaRPr lang="en-GB" sz="1100"/>
        </a:p>
      </xdr:txBody>
    </xdr:sp>
    <xdr:clientData/>
  </xdr:twoCellAnchor>
  <xdr:twoCellAnchor>
    <xdr:from>
      <xdr:col>9</xdr:col>
      <xdr:colOff>369570</xdr:colOff>
      <xdr:row>2</xdr:row>
      <xdr:rowOff>148590</xdr:rowOff>
    </xdr:from>
    <xdr:to>
      <xdr:col>12</xdr:col>
      <xdr:colOff>60960</xdr:colOff>
      <xdr:row>6</xdr:row>
      <xdr:rowOff>49530</xdr:rowOff>
    </xdr:to>
    <xdr:sp macro="" textlink="">
      <xdr:nvSpPr>
        <xdr:cNvPr id="3" name="Callout: Line 2">
          <a:extLst>
            <a:ext uri="{FF2B5EF4-FFF2-40B4-BE49-F238E27FC236}">
              <a16:creationId xmlns:a16="http://schemas.microsoft.com/office/drawing/2014/main" id="{7FAD2E93-BA49-4DE6-86A8-E75E3FC3DD89}"/>
            </a:ext>
          </a:extLst>
        </xdr:cNvPr>
        <xdr:cNvSpPr/>
      </xdr:nvSpPr>
      <xdr:spPr>
        <a:xfrm>
          <a:off x="7901940" y="514350"/>
          <a:ext cx="1832610" cy="632460"/>
        </a:xfrm>
        <a:prstGeom prst="borderCallout1">
          <a:avLst>
            <a:gd name="adj1" fmla="val 47063"/>
            <a:gd name="adj2" fmla="val 1230"/>
            <a:gd name="adj3" fmla="val 166041"/>
            <a:gd name="adj4" fmla="val -339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prices are in money terms, if unit prices stay constant</a:t>
          </a:r>
          <a:endParaRPr lang="en-GB" sz="1100"/>
        </a:p>
      </xdr:txBody>
    </xdr:sp>
    <xdr:clientData/>
  </xdr:twoCellAnchor>
  <xdr:twoCellAnchor>
    <xdr:from>
      <xdr:col>5</xdr:col>
      <xdr:colOff>354330</xdr:colOff>
      <xdr:row>16</xdr:row>
      <xdr:rowOff>148590</xdr:rowOff>
    </xdr:from>
    <xdr:to>
      <xdr:col>7</xdr:col>
      <xdr:colOff>582930</xdr:colOff>
      <xdr:row>19</xdr:row>
      <xdr:rowOff>64770</xdr:rowOff>
    </xdr:to>
    <xdr:sp macro="" textlink="">
      <xdr:nvSpPr>
        <xdr:cNvPr id="4" name="Callout: Line 3">
          <a:extLst>
            <a:ext uri="{FF2B5EF4-FFF2-40B4-BE49-F238E27FC236}">
              <a16:creationId xmlns:a16="http://schemas.microsoft.com/office/drawing/2014/main" id="{493B9E52-2428-4D7E-B19E-E76F2299B6B4}"/>
            </a:ext>
          </a:extLst>
        </xdr:cNvPr>
        <xdr:cNvSpPr/>
      </xdr:nvSpPr>
      <xdr:spPr>
        <a:xfrm>
          <a:off x="4560570" y="3623310"/>
          <a:ext cx="1851660" cy="464820"/>
        </a:xfrm>
        <a:prstGeom prst="borderCallout1">
          <a:avLst>
            <a:gd name="adj1" fmla="val -2384"/>
            <a:gd name="adj2" fmla="val 47908"/>
            <a:gd name="adj3" fmla="val -224806"/>
            <a:gd name="adj4" fmla="val 28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the output in intrinsic (labour time) terms</a:t>
          </a:r>
          <a:endParaRPr lang="en-GB" sz="1100"/>
        </a:p>
      </xdr:txBody>
    </xdr:sp>
    <xdr:clientData/>
  </xdr:twoCellAnchor>
  <xdr:twoCellAnchor>
    <xdr:from>
      <xdr:col>5</xdr:col>
      <xdr:colOff>651510</xdr:colOff>
      <xdr:row>10</xdr:row>
      <xdr:rowOff>41910</xdr:rowOff>
    </xdr:from>
    <xdr:to>
      <xdr:col>9</xdr:col>
      <xdr:colOff>72390</xdr:colOff>
      <xdr:row>10</xdr:row>
      <xdr:rowOff>53340</xdr:rowOff>
    </xdr:to>
    <xdr:cxnSp macro="">
      <xdr:nvCxnSpPr>
        <xdr:cNvPr id="6" name="Straight Arrow Connector 5">
          <a:extLst>
            <a:ext uri="{FF2B5EF4-FFF2-40B4-BE49-F238E27FC236}">
              <a16:creationId xmlns:a16="http://schemas.microsoft.com/office/drawing/2014/main" id="{6812C64C-0E24-4E39-9640-DE776FE5B715}"/>
            </a:ext>
          </a:extLst>
        </xdr:cNvPr>
        <xdr:cNvCxnSpPr/>
      </xdr:nvCxnSpPr>
      <xdr:spPr>
        <a:xfrm flipV="1">
          <a:off x="4857750" y="2419350"/>
          <a:ext cx="2747010" cy="114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853440</xdr:colOff>
      <xdr:row>10</xdr:row>
      <xdr:rowOff>114300</xdr:rowOff>
    </xdr:from>
    <xdr:to>
      <xdr:col>9</xdr:col>
      <xdr:colOff>49530</xdr:colOff>
      <xdr:row>10</xdr:row>
      <xdr:rowOff>121920</xdr:rowOff>
    </xdr:to>
    <xdr:cxnSp macro="">
      <xdr:nvCxnSpPr>
        <xdr:cNvPr id="7" name="Straight Arrow Connector 6">
          <a:extLst>
            <a:ext uri="{FF2B5EF4-FFF2-40B4-BE49-F238E27FC236}">
              <a16:creationId xmlns:a16="http://schemas.microsoft.com/office/drawing/2014/main" id="{59E1C2E3-4603-4E46-9FD5-48969AE53E23}"/>
            </a:ext>
          </a:extLst>
        </xdr:cNvPr>
        <xdr:cNvCxnSpPr/>
      </xdr:nvCxnSpPr>
      <xdr:spPr>
        <a:xfrm flipV="1">
          <a:off x="5768340" y="2491740"/>
          <a:ext cx="1813560" cy="76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575734</xdr:colOff>
      <xdr:row>3</xdr:row>
      <xdr:rowOff>114300</xdr:rowOff>
    </xdr:from>
    <xdr:to>
      <xdr:col>12</xdr:col>
      <xdr:colOff>228600</xdr:colOff>
      <xdr:row>9</xdr:row>
      <xdr:rowOff>88900</xdr:rowOff>
    </xdr:to>
    <xdr:cxnSp macro="">
      <xdr:nvCxnSpPr>
        <xdr:cNvPr id="3" name="Straight Arrow Connector 2">
          <a:extLst>
            <a:ext uri="{FF2B5EF4-FFF2-40B4-BE49-F238E27FC236}">
              <a16:creationId xmlns:a16="http://schemas.microsoft.com/office/drawing/2014/main" id="{62A0DACB-57FC-4CB6-97A4-7C2B4AB36761}"/>
            </a:ext>
          </a:extLst>
        </xdr:cNvPr>
        <xdr:cNvCxnSpPr/>
      </xdr:nvCxnSpPr>
      <xdr:spPr>
        <a:xfrm>
          <a:off x="3793067" y="1024467"/>
          <a:ext cx="4720166"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8</xdr:row>
      <xdr:rowOff>84667</xdr:rowOff>
    </xdr:from>
    <xdr:to>
      <xdr:col>12</xdr:col>
      <xdr:colOff>228600</xdr:colOff>
      <xdr:row>14</xdr:row>
      <xdr:rowOff>55034</xdr:rowOff>
    </xdr:to>
    <xdr:cxnSp macro="">
      <xdr:nvCxnSpPr>
        <xdr:cNvPr id="4" name="Straight Arrow Connector 3">
          <a:extLst>
            <a:ext uri="{FF2B5EF4-FFF2-40B4-BE49-F238E27FC236}">
              <a16:creationId xmlns:a16="http://schemas.microsoft.com/office/drawing/2014/main" id="{74A51BE8-8DBD-488E-9424-BC0C7FFC06F8}"/>
            </a:ext>
          </a:extLst>
        </xdr:cNvPr>
        <xdr:cNvCxnSpPr/>
      </xdr:nvCxnSpPr>
      <xdr:spPr>
        <a:xfrm>
          <a:off x="3826933" y="1905000"/>
          <a:ext cx="4686300" cy="1062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529166</xdr:colOff>
      <xdr:row>4</xdr:row>
      <xdr:rowOff>122767</xdr:rowOff>
    </xdr:from>
    <xdr:to>
      <xdr:col>10</xdr:col>
      <xdr:colOff>406400</xdr:colOff>
      <xdr:row>9</xdr:row>
      <xdr:rowOff>118533</xdr:rowOff>
    </xdr:to>
    <xdr:cxnSp macro="">
      <xdr:nvCxnSpPr>
        <xdr:cNvPr id="5" name="Straight Arrow Connector 4">
          <a:extLst>
            <a:ext uri="{FF2B5EF4-FFF2-40B4-BE49-F238E27FC236}">
              <a16:creationId xmlns:a16="http://schemas.microsoft.com/office/drawing/2014/main" id="{EC580F9D-B36A-4765-AB17-67B2620F350F}"/>
            </a:ext>
          </a:extLst>
        </xdr:cNvPr>
        <xdr:cNvCxnSpPr/>
      </xdr:nvCxnSpPr>
      <xdr:spPr>
        <a:xfrm>
          <a:off x="3103033" y="1397000"/>
          <a:ext cx="3962400" cy="90593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575733</xdr:colOff>
      <xdr:row>4</xdr:row>
      <xdr:rowOff>97367</xdr:rowOff>
    </xdr:from>
    <xdr:to>
      <xdr:col>9</xdr:col>
      <xdr:colOff>402166</xdr:colOff>
      <xdr:row>4</xdr:row>
      <xdr:rowOff>122767</xdr:rowOff>
    </xdr:to>
    <xdr:cxnSp macro="">
      <xdr:nvCxnSpPr>
        <xdr:cNvPr id="7" name="Straight Arrow Connector 6">
          <a:extLst>
            <a:ext uri="{FF2B5EF4-FFF2-40B4-BE49-F238E27FC236}">
              <a16:creationId xmlns:a16="http://schemas.microsoft.com/office/drawing/2014/main" id="{98529F54-EE19-4BEF-ADF8-5076CBD55841}"/>
            </a:ext>
          </a:extLst>
        </xdr:cNvPr>
        <xdr:cNvCxnSpPr/>
      </xdr:nvCxnSpPr>
      <xdr:spPr>
        <a:xfrm>
          <a:off x="3149600" y="1371600"/>
          <a:ext cx="3166533" cy="254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592666</xdr:colOff>
      <xdr:row>9</xdr:row>
      <xdr:rowOff>55033</xdr:rowOff>
    </xdr:from>
    <xdr:to>
      <xdr:col>10</xdr:col>
      <xdr:colOff>444500</xdr:colOff>
      <xdr:row>14</xdr:row>
      <xdr:rowOff>46567</xdr:rowOff>
    </xdr:to>
    <xdr:cxnSp macro="">
      <xdr:nvCxnSpPr>
        <xdr:cNvPr id="10" name="Straight Connector 9">
          <a:extLst>
            <a:ext uri="{FF2B5EF4-FFF2-40B4-BE49-F238E27FC236}">
              <a16:creationId xmlns:a16="http://schemas.microsoft.com/office/drawing/2014/main" id="{164B918A-1677-4BBC-99E7-BC222CB0C028}"/>
            </a:ext>
          </a:extLst>
        </xdr:cNvPr>
        <xdr:cNvCxnSpPr/>
      </xdr:nvCxnSpPr>
      <xdr:spPr>
        <a:xfrm>
          <a:off x="3166533" y="2057400"/>
          <a:ext cx="3937000" cy="901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0</xdr:colOff>
      <xdr:row>9</xdr:row>
      <xdr:rowOff>67734</xdr:rowOff>
    </xdr:from>
    <xdr:to>
      <xdr:col>9</xdr:col>
      <xdr:colOff>423333</xdr:colOff>
      <xdr:row>9</xdr:row>
      <xdr:rowOff>105833</xdr:rowOff>
    </xdr:to>
    <xdr:cxnSp macro="">
      <xdr:nvCxnSpPr>
        <xdr:cNvPr id="12" name="Straight Arrow Connector 11">
          <a:extLst>
            <a:ext uri="{FF2B5EF4-FFF2-40B4-BE49-F238E27FC236}">
              <a16:creationId xmlns:a16="http://schemas.microsoft.com/office/drawing/2014/main" id="{F7B7CD43-7651-4E24-9757-AC39AC430F67}"/>
            </a:ext>
          </a:extLst>
        </xdr:cNvPr>
        <xdr:cNvCxnSpPr/>
      </xdr:nvCxnSpPr>
      <xdr:spPr>
        <a:xfrm>
          <a:off x="3217333" y="2070101"/>
          <a:ext cx="3119967" cy="380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02D3-D3A2-4B19-B233-AA79ED6FA192}">
  <dimension ref="A1:H16"/>
  <sheetViews>
    <sheetView workbookViewId="0"/>
  </sheetViews>
  <sheetFormatPr defaultRowHeight="14.4" x14ac:dyDescent="0.55000000000000004"/>
  <cols>
    <col min="1" max="1" width="19.89453125" customWidth="1"/>
    <col min="7" max="7" width="15.41796875" customWidth="1"/>
    <col min="8" max="8" width="14.47265625" customWidth="1"/>
    <col min="9" max="9" width="12.15625" customWidth="1"/>
    <col min="10" max="10" width="12.9453125" customWidth="1"/>
    <col min="11" max="11" width="11.15625" customWidth="1"/>
    <col min="12" max="12" width="10.7890625" bestFit="1" customWidth="1"/>
    <col min="13" max="13" width="11.7890625" bestFit="1" customWidth="1"/>
  </cols>
  <sheetData>
    <row r="1" spans="1:8" x14ac:dyDescent="0.55000000000000004">
      <c r="A1" t="s">
        <v>27</v>
      </c>
      <c r="B1" t="s">
        <v>31</v>
      </c>
      <c r="E1" s="13">
        <v>1</v>
      </c>
    </row>
    <row r="3" spans="1:8" ht="28.8" x14ac:dyDescent="0.55000000000000004">
      <c r="C3" s="6" t="s">
        <v>3</v>
      </c>
      <c r="D3" s="6" t="s">
        <v>5</v>
      </c>
      <c r="E3" s="6" t="s">
        <v>4</v>
      </c>
      <c r="F3" s="6" t="s">
        <v>6</v>
      </c>
      <c r="G3" s="6" t="s">
        <v>17</v>
      </c>
      <c r="H3" s="6" t="s">
        <v>32</v>
      </c>
    </row>
    <row r="4" spans="1:8" x14ac:dyDescent="0.55000000000000004">
      <c r="B4" t="s">
        <v>0</v>
      </c>
      <c r="C4">
        <v>4000</v>
      </c>
      <c r="D4">
        <f>(F4-C4)/(1+$E$1)</f>
        <v>1000</v>
      </c>
      <c r="E4">
        <f>D4*$E$1</f>
        <v>1000</v>
      </c>
      <c r="F4">
        <v>6000</v>
      </c>
    </row>
    <row r="5" spans="1:8" x14ac:dyDescent="0.55000000000000004">
      <c r="B5" t="s">
        <v>1</v>
      </c>
      <c r="C5">
        <v>2000</v>
      </c>
      <c r="D5">
        <f>(F5-C5)/(1+$E$1)</f>
        <v>500</v>
      </c>
      <c r="E5">
        <f>D5*$E$1</f>
        <v>500</v>
      </c>
      <c r="F5">
        <v>3000</v>
      </c>
      <c r="G5">
        <f>D6</f>
        <v>1500</v>
      </c>
      <c r="H5">
        <f>E6</f>
        <v>1500</v>
      </c>
    </row>
    <row r="6" spans="1:8" x14ac:dyDescent="0.55000000000000004">
      <c r="B6" t="s">
        <v>7</v>
      </c>
      <c r="C6">
        <f t="shared" ref="C6:H6" si="0">SUM(C4:C5)</f>
        <v>6000</v>
      </c>
      <c r="D6">
        <f t="shared" si="0"/>
        <v>1500</v>
      </c>
      <c r="E6">
        <f t="shared" si="0"/>
        <v>1500</v>
      </c>
      <c r="F6">
        <f t="shared" si="0"/>
        <v>9000</v>
      </c>
      <c r="G6">
        <f t="shared" si="0"/>
        <v>1500</v>
      </c>
      <c r="H6">
        <f t="shared" si="0"/>
        <v>1500</v>
      </c>
    </row>
    <row r="8" spans="1:8" x14ac:dyDescent="0.55000000000000004">
      <c r="A8" t="s">
        <v>28</v>
      </c>
    </row>
    <row r="9" spans="1:8" x14ac:dyDescent="0.55000000000000004">
      <c r="B9" t="s">
        <v>33</v>
      </c>
      <c r="E9" s="13">
        <f>0.2</f>
        <v>0.2</v>
      </c>
    </row>
    <row r="10" spans="1:8" x14ac:dyDescent="0.55000000000000004">
      <c r="C10" s="6" t="s">
        <v>3</v>
      </c>
      <c r="D10" s="6" t="s">
        <v>5</v>
      </c>
      <c r="E10" s="6" t="s">
        <v>4</v>
      </c>
      <c r="F10" s="6" t="s">
        <v>6</v>
      </c>
      <c r="G10" s="6"/>
      <c r="H10" s="6"/>
    </row>
    <row r="11" spans="1:8" x14ac:dyDescent="0.55000000000000004">
      <c r="B11" t="s">
        <v>0</v>
      </c>
      <c r="C11">
        <v>4000</v>
      </c>
      <c r="D11">
        <f>(F11-C11)/(1+$E$1)</f>
        <v>1000</v>
      </c>
      <c r="E11">
        <f>D11*$E$1</f>
        <v>1000</v>
      </c>
      <c r="F11">
        <f>F4</f>
        <v>6000</v>
      </c>
    </row>
    <row r="12" spans="1:8" x14ac:dyDescent="0.55000000000000004">
      <c r="B12" t="s">
        <v>29</v>
      </c>
      <c r="C12">
        <f>C5-C13</f>
        <v>1600</v>
      </c>
      <c r="D12">
        <f>(F12-C12)/(1+$E$1)</f>
        <v>400</v>
      </c>
      <c r="E12">
        <f>D12*$E$1</f>
        <v>400</v>
      </c>
      <c r="F12">
        <f>F5-F13</f>
        <v>2400</v>
      </c>
      <c r="G12">
        <f>D14</f>
        <v>1500</v>
      </c>
      <c r="H12">
        <f>F12-G12</f>
        <v>900</v>
      </c>
    </row>
    <row r="13" spans="1:8" x14ac:dyDescent="0.55000000000000004">
      <c r="B13" t="s">
        <v>30</v>
      </c>
      <c r="C13">
        <f>C5*$E$9</f>
        <v>400</v>
      </c>
      <c r="D13">
        <f>(F13-C13)/(1+$E$1)</f>
        <v>100</v>
      </c>
      <c r="E13">
        <f>D13*$E$1</f>
        <v>100</v>
      </c>
      <c r="F13">
        <f>F5*$E$9</f>
        <v>600</v>
      </c>
      <c r="H13">
        <f>F13</f>
        <v>600</v>
      </c>
    </row>
    <row r="14" spans="1:8" x14ac:dyDescent="0.55000000000000004">
      <c r="B14" t="s">
        <v>7</v>
      </c>
      <c r="C14">
        <f>SUM(C11:C13)</f>
        <v>6000</v>
      </c>
      <c r="D14">
        <f>SUM(D11:D13)</f>
        <v>1500</v>
      </c>
      <c r="E14">
        <f>SUM(E11:E13)</f>
        <v>1500</v>
      </c>
      <c r="F14">
        <f>SUM(F11:F13)</f>
        <v>9000</v>
      </c>
      <c r="G14">
        <f>D14</f>
        <v>1500</v>
      </c>
      <c r="H14">
        <f>E14</f>
        <v>1500</v>
      </c>
    </row>
    <row r="16" spans="1:8" x14ac:dyDescent="0.55000000000000004">
      <c r="B16" t="s">
        <v>34</v>
      </c>
      <c r="H16">
        <f>H13/H14</f>
        <v>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59FE-C8CF-46B2-8E67-2ECAE9AA0094}">
  <dimension ref="A1:K11"/>
  <sheetViews>
    <sheetView workbookViewId="0"/>
  </sheetViews>
  <sheetFormatPr defaultRowHeight="14.4" x14ac:dyDescent="0.55000000000000004"/>
  <cols>
    <col min="1" max="1" width="19.89453125" customWidth="1"/>
    <col min="3" max="6" width="9.7890625" bestFit="1" customWidth="1"/>
    <col min="7" max="7" width="12.62890625" customWidth="1"/>
    <col min="8" max="8" width="11.9453125" bestFit="1" customWidth="1"/>
    <col min="9" max="9" width="11.578125" customWidth="1"/>
    <col min="10" max="10" width="5.47265625" customWidth="1"/>
    <col min="11" max="11" width="12.9453125" customWidth="1"/>
    <col min="12" max="12" width="11.15625" customWidth="1"/>
    <col min="13" max="13" width="10.7890625" bestFit="1" customWidth="1"/>
    <col min="14" max="14" width="11.7890625" bestFit="1" customWidth="1"/>
  </cols>
  <sheetData>
    <row r="1" spans="1:11" x14ac:dyDescent="0.55000000000000004">
      <c r="B1" t="s">
        <v>31</v>
      </c>
      <c r="E1" s="13">
        <v>1</v>
      </c>
    </row>
    <row r="2" spans="1:11" x14ac:dyDescent="0.55000000000000004">
      <c r="B2" t="s">
        <v>55</v>
      </c>
      <c r="E2">
        <v>0.5</v>
      </c>
    </row>
    <row r="3" spans="1:11" x14ac:dyDescent="0.55000000000000004">
      <c r="C3" s="6" t="s">
        <v>3</v>
      </c>
      <c r="D3" s="6" t="s">
        <v>5</v>
      </c>
      <c r="E3" s="6" t="s">
        <v>4</v>
      </c>
      <c r="F3" s="6" t="s">
        <v>6</v>
      </c>
      <c r="G3" s="6"/>
      <c r="H3" s="6"/>
      <c r="I3" s="6"/>
    </row>
    <row r="4" spans="1:11" x14ac:dyDescent="0.55000000000000004">
      <c r="B4" t="s">
        <v>0</v>
      </c>
      <c r="C4" s="17">
        <v>4000</v>
      </c>
      <c r="D4" s="17">
        <f>(F4-C4)/(1+$E$1)</f>
        <v>1000</v>
      </c>
      <c r="E4" s="17">
        <f>D4*$E$1</f>
        <v>1000</v>
      </c>
      <c r="F4" s="17">
        <v>6000</v>
      </c>
      <c r="G4" s="17"/>
      <c r="H4" s="17"/>
      <c r="I4" s="17"/>
    </row>
    <row r="5" spans="1:11" x14ac:dyDescent="0.55000000000000004">
      <c r="B5" t="s">
        <v>1</v>
      </c>
      <c r="C5" s="17">
        <v>2000</v>
      </c>
      <c r="D5" s="17">
        <f>(F5-C5)/(1+$E$1)</f>
        <v>500</v>
      </c>
      <c r="E5" s="17">
        <f>D5*$E$1</f>
        <v>500</v>
      </c>
      <c r="F5" s="17">
        <v>3000</v>
      </c>
      <c r="G5" s="17"/>
      <c r="H5" s="17"/>
      <c r="I5" s="17"/>
    </row>
    <row r="6" spans="1:11" x14ac:dyDescent="0.55000000000000004">
      <c r="B6" t="s">
        <v>7</v>
      </c>
      <c r="C6" s="17">
        <f t="shared" ref="C6:F6" si="0">SUM(C4:C5)</f>
        <v>6000</v>
      </c>
      <c r="D6" s="17">
        <f t="shared" si="0"/>
        <v>1500</v>
      </c>
      <c r="E6" s="17">
        <f t="shared" si="0"/>
        <v>1500</v>
      </c>
      <c r="F6" s="17">
        <f t="shared" si="0"/>
        <v>9000</v>
      </c>
      <c r="G6" s="17"/>
      <c r="H6" s="17"/>
      <c r="I6" s="17"/>
    </row>
    <row r="8" spans="1:11" ht="57.6" x14ac:dyDescent="0.55000000000000004">
      <c r="A8" t="s">
        <v>56</v>
      </c>
      <c r="C8" t="str">
        <f t="shared" ref="C8:F8" si="1">C3</f>
        <v>C</v>
      </c>
      <c r="D8" t="str">
        <f t="shared" si="1"/>
        <v>V</v>
      </c>
      <c r="E8" t="str">
        <f t="shared" si="1"/>
        <v>S</v>
      </c>
      <c r="F8" t="str">
        <f t="shared" si="1"/>
        <v>Out(total)</v>
      </c>
      <c r="G8" t="s">
        <v>57</v>
      </c>
      <c r="H8" s="6" t="s">
        <v>59</v>
      </c>
      <c r="I8" s="6" t="s">
        <v>58</v>
      </c>
      <c r="J8" s="6" t="s">
        <v>61</v>
      </c>
      <c r="K8" s="6" t="s">
        <v>60</v>
      </c>
    </row>
    <row r="9" spans="1:11" x14ac:dyDescent="0.55000000000000004">
      <c r="B9" t="str">
        <f t="shared" ref="B9" si="2">B4</f>
        <v>DI</v>
      </c>
      <c r="C9" s="1">
        <f>C4/$E$2</f>
        <v>8000</v>
      </c>
      <c r="D9" s="1">
        <f>D4</f>
        <v>1000</v>
      </c>
      <c r="E9" s="1">
        <f>E4</f>
        <v>1000</v>
      </c>
      <c r="F9" s="1">
        <f>SUM(C9:E9)</f>
        <v>10000</v>
      </c>
      <c r="G9" s="1">
        <f>F4</f>
        <v>6000</v>
      </c>
      <c r="H9" s="17">
        <f>F9*$E$2</f>
        <v>5000</v>
      </c>
      <c r="I9" s="17">
        <f>G9*1</f>
        <v>6000</v>
      </c>
      <c r="K9" s="17">
        <f>F9*$J$11</f>
        <v>6000</v>
      </c>
    </row>
    <row r="10" spans="1:11" x14ac:dyDescent="0.55000000000000004">
      <c r="B10" t="str">
        <f t="shared" ref="B10" si="3">B5</f>
        <v>DII</v>
      </c>
      <c r="C10" s="1">
        <f>C5/$E$2</f>
        <v>4000</v>
      </c>
      <c r="D10" s="1">
        <f>D5</f>
        <v>500</v>
      </c>
      <c r="E10" s="1">
        <f>E5</f>
        <v>500</v>
      </c>
      <c r="F10" s="1">
        <f>SUM(C10:E10)</f>
        <v>5000</v>
      </c>
      <c r="G10" s="1">
        <f>F5</f>
        <v>3000</v>
      </c>
      <c r="H10" s="17">
        <f>F10*$E$2</f>
        <v>2500</v>
      </c>
      <c r="I10" s="17">
        <f>G10*1</f>
        <v>3000</v>
      </c>
      <c r="K10" s="17">
        <f>F10*$J$11</f>
        <v>3000</v>
      </c>
    </row>
    <row r="11" spans="1:11" x14ac:dyDescent="0.55000000000000004">
      <c r="C11" s="2">
        <f>SUM(C9:C10)</f>
        <v>12000</v>
      </c>
      <c r="D11" s="2">
        <f t="shared" ref="D11:K11" si="4">SUM(D9:D10)</f>
        <v>1500</v>
      </c>
      <c r="E11" s="2">
        <f t="shared" si="4"/>
        <v>1500</v>
      </c>
      <c r="F11" s="2">
        <f t="shared" si="4"/>
        <v>15000</v>
      </c>
      <c r="G11" s="2">
        <f t="shared" si="4"/>
        <v>9000</v>
      </c>
      <c r="H11" s="17">
        <f t="shared" si="4"/>
        <v>7500</v>
      </c>
      <c r="I11" s="17">
        <f t="shared" si="4"/>
        <v>9000</v>
      </c>
      <c r="J11" s="4">
        <f>I11/F11</f>
        <v>0.6</v>
      </c>
      <c r="K11" s="17">
        <f t="shared" si="4"/>
        <v>9000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BB03-2118-4987-A5B0-62F260E68AFF}">
  <dimension ref="A1:P16"/>
  <sheetViews>
    <sheetView workbookViewId="0">
      <selection activeCell="J9" sqref="J9"/>
    </sheetView>
  </sheetViews>
  <sheetFormatPr defaultRowHeight="14.4" x14ac:dyDescent="0.55000000000000004"/>
  <cols>
    <col min="1" max="1" width="5.3671875" customWidth="1"/>
    <col min="2" max="2" width="7.3671875" customWidth="1"/>
    <col min="3" max="3" width="8.41796875" customWidth="1"/>
    <col min="4" max="4" width="6.68359375" customWidth="1"/>
    <col min="5" max="5" width="8.89453125" customWidth="1"/>
    <col min="7" max="7" width="7.41796875" bestFit="1" customWidth="1"/>
    <col min="8" max="8" width="8.62890625" bestFit="1" customWidth="1"/>
    <col min="11" max="11" width="10.7890625" bestFit="1" customWidth="1"/>
    <col min="12" max="13" width="9.89453125" bestFit="1" customWidth="1"/>
    <col min="14" max="14" width="10.578125" customWidth="1"/>
    <col min="15" max="15" width="9.7890625" bestFit="1" customWidth="1"/>
    <col min="16" max="16" width="8.89453125" bestFit="1" customWidth="1"/>
  </cols>
  <sheetData>
    <row r="1" spans="1:16" x14ac:dyDescent="0.55000000000000004">
      <c r="A1" t="s">
        <v>38</v>
      </c>
    </row>
    <row r="3" spans="1:16" x14ac:dyDescent="0.55000000000000004">
      <c r="A3" t="s">
        <v>31</v>
      </c>
      <c r="D3" s="13">
        <v>1</v>
      </c>
    </row>
    <row r="4" spans="1:16" x14ac:dyDescent="0.55000000000000004">
      <c r="G4" s="60" t="s">
        <v>37</v>
      </c>
      <c r="H4" s="60"/>
    </row>
    <row r="5" spans="1:16" ht="28.8" x14ac:dyDescent="0.55000000000000004">
      <c r="B5" s="6" t="s">
        <v>3</v>
      </c>
      <c r="C5" s="6" t="s">
        <v>5</v>
      </c>
      <c r="D5" s="6" t="s">
        <v>4</v>
      </c>
      <c r="E5" s="6" t="s">
        <v>6</v>
      </c>
      <c r="F5" s="6" t="s">
        <v>39</v>
      </c>
      <c r="G5" s="6" t="s">
        <v>43</v>
      </c>
      <c r="H5" s="6" t="s">
        <v>44</v>
      </c>
      <c r="I5" s="6" t="s">
        <v>46</v>
      </c>
      <c r="J5" s="6" t="s">
        <v>11</v>
      </c>
      <c r="K5" s="6" t="s">
        <v>48</v>
      </c>
      <c r="L5" s="6" t="s">
        <v>49</v>
      </c>
      <c r="M5" s="6" t="s">
        <v>47</v>
      </c>
      <c r="N5" s="6" t="s">
        <v>40</v>
      </c>
      <c r="O5" s="6" t="s">
        <v>41</v>
      </c>
      <c r="P5" s="6" t="s">
        <v>42</v>
      </c>
    </row>
    <row r="6" spans="1:16" x14ac:dyDescent="0.55000000000000004">
      <c r="A6" t="s">
        <v>0</v>
      </c>
      <c r="B6">
        <v>4000</v>
      </c>
      <c r="C6">
        <f>(E6-B6)/(1+'SR with low MELT'!$E$1)</f>
        <v>1000</v>
      </c>
      <c r="D6">
        <f>C6*$D$3</f>
        <v>1000</v>
      </c>
      <c r="E6">
        <v>6000</v>
      </c>
      <c r="F6">
        <v>7000</v>
      </c>
      <c r="I6">
        <f>B6+C6</f>
        <v>5000</v>
      </c>
      <c r="J6" s="14">
        <f>D6/I6</f>
        <v>0.2</v>
      </c>
      <c r="K6" s="1">
        <f>I6*$J$8</f>
        <v>1666.6666666666665</v>
      </c>
      <c r="L6" s="1">
        <f>I6*(1+$J$8)</f>
        <v>6666.6666666666661</v>
      </c>
      <c r="M6" s="1">
        <f>I6+D6</f>
        <v>6000</v>
      </c>
      <c r="N6" s="14">
        <f>L6/M6</f>
        <v>1.1111111111111109</v>
      </c>
      <c r="O6" s="1">
        <f>E6*N6</f>
        <v>6666.6666666666661</v>
      </c>
      <c r="P6" s="1">
        <f>C6*N7</f>
        <v>888.8888888888888</v>
      </c>
    </row>
    <row r="7" spans="1:16" x14ac:dyDescent="0.55000000000000004">
      <c r="A7" t="s">
        <v>1</v>
      </c>
      <c r="B7">
        <v>2000</v>
      </c>
      <c r="C7" s="7">
        <f>(E7-B7)/(1+'SR with low MELT'!$E$1)</f>
        <v>2000</v>
      </c>
      <c r="D7" s="7">
        <f>C7*$D$3</f>
        <v>2000</v>
      </c>
      <c r="E7" s="7">
        <v>6000</v>
      </c>
      <c r="F7">
        <v>6000</v>
      </c>
      <c r="G7" s="7">
        <f>C8</f>
        <v>3000</v>
      </c>
      <c r="H7" s="7">
        <f>D8</f>
        <v>3000</v>
      </c>
      <c r="I7">
        <f>B7+C7</f>
        <v>4000</v>
      </c>
      <c r="J7" s="14">
        <f>D7/I7</f>
        <v>0.5</v>
      </c>
      <c r="K7" s="1">
        <f>I7*$J$8</f>
        <v>1333.3333333333333</v>
      </c>
      <c r="L7" s="1">
        <f>I7*(1+$J$8)</f>
        <v>5333.333333333333</v>
      </c>
      <c r="M7" s="1">
        <f>I7+D7</f>
        <v>6000</v>
      </c>
      <c r="N7" s="14">
        <f>L7/M7</f>
        <v>0.88888888888888884</v>
      </c>
      <c r="O7" s="1">
        <f>E7*N7</f>
        <v>5333.333333333333</v>
      </c>
      <c r="P7" s="1">
        <f>C7*N7</f>
        <v>1777.7777777777776</v>
      </c>
    </row>
    <row r="8" spans="1:16" x14ac:dyDescent="0.55000000000000004">
      <c r="A8" t="s">
        <v>7</v>
      </c>
      <c r="B8">
        <f t="shared" ref="B8:H8" si="0">SUM(B6:B7)</f>
        <v>6000</v>
      </c>
      <c r="C8" s="7">
        <f t="shared" si="0"/>
        <v>3000</v>
      </c>
      <c r="D8" s="7">
        <f t="shared" si="0"/>
        <v>3000</v>
      </c>
      <c r="E8" s="7">
        <f t="shared" si="0"/>
        <v>12000</v>
      </c>
      <c r="F8" s="7">
        <f t="shared" si="0"/>
        <v>13000</v>
      </c>
      <c r="G8" s="7">
        <f t="shared" si="0"/>
        <v>3000</v>
      </c>
      <c r="H8" s="7">
        <f t="shared" si="0"/>
        <v>3000</v>
      </c>
      <c r="I8">
        <f>B8+C8</f>
        <v>9000</v>
      </c>
      <c r="J8" s="14">
        <f>D8/I8</f>
        <v>0.33333333333333331</v>
      </c>
      <c r="K8" s="1">
        <f>D8+E8</f>
        <v>15000</v>
      </c>
      <c r="L8" s="15">
        <f>L6+L7</f>
        <v>12000</v>
      </c>
      <c r="M8" s="15">
        <f>I8+D8</f>
        <v>12000</v>
      </c>
      <c r="N8" s="14">
        <f>L8/M8</f>
        <v>1</v>
      </c>
      <c r="O8" s="16">
        <f>SUM(O6:O7)</f>
        <v>12000</v>
      </c>
      <c r="P8" s="16">
        <f>SUM(P6:P7)</f>
        <v>2666.6666666666665</v>
      </c>
    </row>
    <row r="10" spans="1:16" x14ac:dyDescent="0.55000000000000004">
      <c r="A10" t="s">
        <v>45</v>
      </c>
    </row>
    <row r="12" spans="1:16" x14ac:dyDescent="0.55000000000000004">
      <c r="G12" s="60" t="s">
        <v>37</v>
      </c>
      <c r="H12" s="60"/>
    </row>
    <row r="13" spans="1:16" ht="43.2" x14ac:dyDescent="0.55000000000000004">
      <c r="B13" s="6" t="s">
        <v>3</v>
      </c>
      <c r="C13" s="6" t="s">
        <v>5</v>
      </c>
      <c r="D13" s="6" t="s">
        <v>4</v>
      </c>
      <c r="E13" s="6" t="s">
        <v>6</v>
      </c>
      <c r="F13" s="6" t="s">
        <v>39</v>
      </c>
      <c r="G13" s="6" t="s">
        <v>43</v>
      </c>
      <c r="H13" s="6" t="s">
        <v>44</v>
      </c>
      <c r="I13" s="6" t="s">
        <v>50</v>
      </c>
      <c r="J13" s="6" t="s">
        <v>11</v>
      </c>
      <c r="K13" s="6" t="s">
        <v>51</v>
      </c>
      <c r="L13" s="6" t="s">
        <v>52</v>
      </c>
      <c r="M13" s="6" t="s">
        <v>53</v>
      </c>
      <c r="N13" s="6" t="s">
        <v>40</v>
      </c>
      <c r="O13" s="6" t="s">
        <v>41</v>
      </c>
      <c r="P13" s="6" t="s">
        <v>42</v>
      </c>
    </row>
    <row r="14" spans="1:16" x14ac:dyDescent="0.55000000000000004">
      <c r="A14" t="s">
        <v>0</v>
      </c>
      <c r="B14">
        <v>4000</v>
      </c>
      <c r="C14">
        <f>(E14-B14)/(1+'SR with low MELT'!$E$1)</f>
        <v>1000</v>
      </c>
      <c r="D14">
        <f>C14*$D$3</f>
        <v>1000</v>
      </c>
      <c r="E14">
        <v>6000</v>
      </c>
      <c r="F14">
        <v>7000</v>
      </c>
      <c r="I14">
        <f>B14+C14+F14</f>
        <v>12000</v>
      </c>
      <c r="J14" s="14">
        <f>D14/I14</f>
        <v>8.3333333333333329E-2</v>
      </c>
      <c r="K14" s="1">
        <f>I14*$J$16</f>
        <v>1636.3636363636363</v>
      </c>
      <c r="L14" s="1">
        <f>I14+K14</f>
        <v>13636.363636363636</v>
      </c>
      <c r="M14" s="1">
        <f>I14+D14</f>
        <v>13000</v>
      </c>
      <c r="N14" s="14">
        <f>L14/M14</f>
        <v>1.048951048951049</v>
      </c>
      <c r="O14" s="1">
        <f>E14*N14</f>
        <v>6293.7062937062938</v>
      </c>
      <c r="P14" s="1">
        <f>C14*N15</f>
        <v>946.969696969697</v>
      </c>
    </row>
    <row r="15" spans="1:16" x14ac:dyDescent="0.55000000000000004">
      <c r="A15" t="s">
        <v>1</v>
      </c>
      <c r="B15">
        <v>2000</v>
      </c>
      <c r="C15" s="7">
        <f>(E15-B15)/(1+'SR with low MELT'!$E$1)</f>
        <v>2000</v>
      </c>
      <c r="D15" s="7">
        <f>C15*$D$3</f>
        <v>2000</v>
      </c>
      <c r="E15" s="7">
        <v>6000</v>
      </c>
      <c r="F15">
        <v>6000</v>
      </c>
      <c r="G15" s="7">
        <f>C16</f>
        <v>3000</v>
      </c>
      <c r="H15" s="7">
        <f>D16</f>
        <v>3000</v>
      </c>
      <c r="I15">
        <f>B15+C15+F15</f>
        <v>10000</v>
      </c>
      <c r="J15" s="14">
        <f>D15/I15</f>
        <v>0.2</v>
      </c>
      <c r="K15" s="1">
        <f>I15*$J$16</f>
        <v>1363.6363636363635</v>
      </c>
      <c r="L15" s="1">
        <f>I15+K15</f>
        <v>11363.636363636364</v>
      </c>
      <c r="M15" s="1">
        <f>I15+D15</f>
        <v>12000</v>
      </c>
      <c r="N15" s="14">
        <f>L15/M15</f>
        <v>0.94696969696969702</v>
      </c>
      <c r="O15" s="1">
        <f>E15*N15</f>
        <v>5681.818181818182</v>
      </c>
      <c r="P15" s="1">
        <f>C15*N15</f>
        <v>1893.939393939394</v>
      </c>
    </row>
    <row r="16" spans="1:16" x14ac:dyDescent="0.55000000000000004">
      <c r="A16" t="s">
        <v>7</v>
      </c>
      <c r="B16">
        <f t="shared" ref="B16:I16" si="1">SUM(B14:B15)</f>
        <v>6000</v>
      </c>
      <c r="C16" s="7">
        <f t="shared" si="1"/>
        <v>3000</v>
      </c>
      <c r="D16" s="7">
        <f t="shared" si="1"/>
        <v>3000</v>
      </c>
      <c r="E16" s="7">
        <f t="shared" si="1"/>
        <v>12000</v>
      </c>
      <c r="F16" s="7">
        <f t="shared" si="1"/>
        <v>13000</v>
      </c>
      <c r="G16" s="7">
        <f t="shared" si="1"/>
        <v>3000</v>
      </c>
      <c r="H16" s="7">
        <f t="shared" si="1"/>
        <v>3000</v>
      </c>
      <c r="I16" s="7">
        <f t="shared" si="1"/>
        <v>22000</v>
      </c>
      <c r="J16" s="14">
        <f>D16/I16</f>
        <v>0.13636363636363635</v>
      </c>
      <c r="K16" s="7">
        <f>SUM(K14:K15)</f>
        <v>3000</v>
      </c>
      <c r="L16" s="15">
        <f>L14+L15</f>
        <v>25000</v>
      </c>
      <c r="M16" s="15">
        <f>I16+D16</f>
        <v>25000</v>
      </c>
      <c r="N16" s="14">
        <f>L16/M16</f>
        <v>1</v>
      </c>
      <c r="O16" s="16">
        <f>SUM(O14:O15)</f>
        <v>11975.524475524475</v>
      </c>
      <c r="P16" s="16">
        <f>SUM(P14:P15)</f>
        <v>2840.909090909091</v>
      </c>
    </row>
  </sheetData>
  <mergeCells count="2">
    <mergeCell ref="G4:H4"/>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ED3-DCBF-4325-9E6B-9BF828DE079E}">
  <dimension ref="A1:I7"/>
  <sheetViews>
    <sheetView tabSelected="1" workbookViewId="0">
      <selection activeCell="B5" sqref="B5"/>
    </sheetView>
  </sheetViews>
  <sheetFormatPr defaultRowHeight="14.4" x14ac:dyDescent="0.55000000000000004"/>
  <cols>
    <col min="2" max="2" width="16.15625" bestFit="1" customWidth="1"/>
    <col min="8" max="8" width="11.3125" customWidth="1"/>
    <col min="9" max="9" width="13.15625" customWidth="1"/>
  </cols>
  <sheetData>
    <row r="1" spans="1:9" x14ac:dyDescent="0.55000000000000004">
      <c r="A1" t="s">
        <v>27</v>
      </c>
      <c r="B1" t="s">
        <v>31</v>
      </c>
      <c r="F1" s="7">
        <v>1</v>
      </c>
    </row>
    <row r="3" spans="1:9" ht="43.2" x14ac:dyDescent="0.55000000000000004">
      <c r="C3" t="s">
        <v>35</v>
      </c>
      <c r="D3" s="6" t="s">
        <v>36</v>
      </c>
      <c r="E3" s="6" t="s">
        <v>5</v>
      </c>
      <c r="F3" s="6" t="s">
        <v>4</v>
      </c>
      <c r="G3" s="6" t="s">
        <v>6</v>
      </c>
      <c r="H3" s="6" t="s">
        <v>17</v>
      </c>
      <c r="I3" s="6" t="s">
        <v>32</v>
      </c>
    </row>
    <row r="4" spans="1:9" x14ac:dyDescent="0.55000000000000004">
      <c r="B4" t="s">
        <v>35</v>
      </c>
      <c r="C4">
        <v>1000</v>
      </c>
      <c r="D4">
        <v>1000</v>
      </c>
      <c r="E4">
        <v>500</v>
      </c>
      <c r="F4">
        <v>500</v>
      </c>
      <c r="G4">
        <v>3000</v>
      </c>
      <c r="H4">
        <f>E4</f>
        <v>500</v>
      </c>
      <c r="I4">
        <f t="shared" ref="I4:I6" si="0">F4</f>
        <v>500</v>
      </c>
    </row>
    <row r="5" spans="1:9" x14ac:dyDescent="0.55000000000000004">
      <c r="B5" t="s">
        <v>36</v>
      </c>
      <c r="C5">
        <v>2000</v>
      </c>
      <c r="E5">
        <v>500</v>
      </c>
      <c r="F5">
        <f>E5*$F$1</f>
        <v>500</v>
      </c>
      <c r="G5">
        <v>3000</v>
      </c>
      <c r="H5">
        <f t="shared" ref="H5:H6" si="1">E5</f>
        <v>500</v>
      </c>
      <c r="I5">
        <f t="shared" si="0"/>
        <v>500</v>
      </c>
    </row>
    <row r="6" spans="1:9" x14ac:dyDescent="0.55000000000000004">
      <c r="B6" t="s">
        <v>37</v>
      </c>
      <c r="D6">
        <v>2000</v>
      </c>
      <c r="E6">
        <f>(G6-D6)/(1+$F$1)</f>
        <v>500</v>
      </c>
      <c r="F6">
        <f>E6*$F$1</f>
        <v>500</v>
      </c>
      <c r="G6">
        <v>3000</v>
      </c>
      <c r="H6">
        <f t="shared" si="1"/>
        <v>500</v>
      </c>
      <c r="I6">
        <f t="shared" si="0"/>
        <v>500</v>
      </c>
    </row>
    <row r="7" spans="1:9" x14ac:dyDescent="0.55000000000000004">
      <c r="B7" t="s">
        <v>7</v>
      </c>
      <c r="C7">
        <f t="shared" ref="C7:I7" si="2">SUM(C4:C6)</f>
        <v>3000</v>
      </c>
      <c r="D7">
        <f t="shared" si="2"/>
        <v>3000</v>
      </c>
      <c r="E7">
        <f t="shared" si="2"/>
        <v>1500</v>
      </c>
      <c r="F7">
        <f t="shared" si="2"/>
        <v>1500</v>
      </c>
      <c r="G7">
        <f t="shared" si="2"/>
        <v>9000</v>
      </c>
      <c r="H7">
        <f t="shared" si="2"/>
        <v>1500</v>
      </c>
      <c r="I7">
        <f t="shared" si="2"/>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A1:S51"/>
  <sheetViews>
    <sheetView workbookViewId="0">
      <pane xSplit="2" ySplit="2" topLeftCell="C3" activePane="bottomRight" state="frozen"/>
      <selection pane="topRight" activeCell="C1" sqref="C1"/>
      <selection pane="bottomLeft" activeCell="A3" sqref="A3"/>
      <selection pane="bottomRight" activeCell="B4" sqref="B4"/>
    </sheetView>
  </sheetViews>
  <sheetFormatPr defaultRowHeight="14.4" x14ac:dyDescent="0.55000000000000004"/>
  <cols>
    <col min="5" max="6" width="8.9453125" customWidth="1"/>
    <col min="7" max="7" width="10.62890625" customWidth="1"/>
    <col min="10" max="10" width="10.3671875" customWidth="1"/>
    <col min="11" max="13" width="11.3125" customWidth="1"/>
    <col min="14" max="14" width="8.9453125" style="3"/>
    <col min="18" max="18" width="11.41796875" customWidth="1"/>
    <col min="19" max="19" width="10.20703125" customWidth="1"/>
  </cols>
  <sheetData>
    <row r="1" spans="1:19" x14ac:dyDescent="0.55000000000000004">
      <c r="A1" t="s">
        <v>19</v>
      </c>
      <c r="C1" s="7">
        <v>0.1</v>
      </c>
      <c r="N1"/>
      <c r="P1" s="60" t="s">
        <v>0</v>
      </c>
      <c r="Q1" s="60"/>
    </row>
    <row r="2" spans="1:19" ht="43.2" x14ac:dyDescent="0.55000000000000004">
      <c r="C2" s="6" t="s">
        <v>3</v>
      </c>
      <c r="D2" s="6" t="s">
        <v>5</v>
      </c>
      <c r="E2" s="6" t="s">
        <v>4</v>
      </c>
      <c r="F2" s="6" t="s">
        <v>6</v>
      </c>
      <c r="G2" s="6" t="s">
        <v>20</v>
      </c>
      <c r="H2" s="6" t="s">
        <v>9</v>
      </c>
      <c r="I2" s="6" t="s">
        <v>10</v>
      </c>
      <c r="J2" s="6" t="s">
        <v>18</v>
      </c>
      <c r="K2" s="6" t="s">
        <v>12</v>
      </c>
      <c r="L2" s="6" t="s">
        <v>17</v>
      </c>
      <c r="M2" s="6" t="s">
        <v>16</v>
      </c>
      <c r="N2" s="6" t="s">
        <v>11</v>
      </c>
      <c r="O2" s="6" t="s">
        <v>15</v>
      </c>
      <c r="P2" s="6" t="s">
        <v>23</v>
      </c>
      <c r="Q2" s="6" t="s">
        <v>24</v>
      </c>
      <c r="R2" s="12" t="s">
        <v>25</v>
      </c>
      <c r="S2" s="12" t="s">
        <v>26</v>
      </c>
    </row>
    <row r="3" spans="1:19" x14ac:dyDescent="0.55000000000000004">
      <c r="B3" t="s">
        <v>0</v>
      </c>
      <c r="C3">
        <v>4000</v>
      </c>
      <c r="D3">
        <v>1000</v>
      </c>
      <c r="E3">
        <v>1000</v>
      </c>
      <c r="F3">
        <f>SUM(C3:E3)</f>
        <v>6000</v>
      </c>
      <c r="G3" s="10">
        <f>D3/C3</f>
        <v>0.25</v>
      </c>
      <c r="H3" s="2">
        <f>C3*$C$1</f>
        <v>400</v>
      </c>
      <c r="I3" s="2">
        <f>D8-D3</f>
        <v>100</v>
      </c>
      <c r="J3" s="2">
        <f>H3+I3</f>
        <v>500</v>
      </c>
      <c r="K3" s="11" t="s">
        <v>22</v>
      </c>
      <c r="L3" s="2">
        <f>D3</f>
        <v>1000</v>
      </c>
      <c r="M3" s="11" t="s">
        <v>22</v>
      </c>
      <c r="N3" s="3">
        <f>E3/(C3+D3)</f>
        <v>0.2</v>
      </c>
      <c r="P3">
        <v>5500</v>
      </c>
      <c r="Q3">
        <f>C3+D3</f>
        <v>5000</v>
      </c>
    </row>
    <row r="4" spans="1:19" x14ac:dyDescent="0.55000000000000004">
      <c r="B4" t="s">
        <v>1</v>
      </c>
      <c r="C4">
        <v>1500</v>
      </c>
      <c r="D4">
        <v>750</v>
      </c>
      <c r="E4">
        <v>750</v>
      </c>
      <c r="F4">
        <f>SUM(C4:E4)</f>
        <v>3000</v>
      </c>
      <c r="G4" s="10">
        <f>D4/C4</f>
        <v>0.5</v>
      </c>
      <c r="H4" s="2">
        <f>C6-H3</f>
        <v>100</v>
      </c>
      <c r="I4" s="2">
        <f>D9-D4</f>
        <v>50</v>
      </c>
      <c r="J4" s="2">
        <f>H4+I4</f>
        <v>150</v>
      </c>
      <c r="K4" s="11" t="s">
        <v>22</v>
      </c>
      <c r="L4" s="2">
        <f>D4</f>
        <v>750</v>
      </c>
      <c r="M4" s="11" t="s">
        <v>22</v>
      </c>
      <c r="N4" s="3">
        <f>E4/(C4+D4)</f>
        <v>0.33333333333333331</v>
      </c>
      <c r="P4">
        <f>F4</f>
        <v>3000</v>
      </c>
      <c r="Q4">
        <f>C4+D4</f>
        <v>2250</v>
      </c>
    </row>
    <row r="5" spans="1:19" x14ac:dyDescent="0.55000000000000004">
      <c r="B5" t="s">
        <v>7</v>
      </c>
      <c r="C5">
        <f>SUM(C3:C4)</f>
        <v>5500</v>
      </c>
      <c r="D5">
        <f t="shared" ref="D5:F5" si="0">SUM(D3:D4)</f>
        <v>1750</v>
      </c>
      <c r="E5">
        <f t="shared" si="0"/>
        <v>1750</v>
      </c>
      <c r="F5">
        <f t="shared" si="0"/>
        <v>9000</v>
      </c>
      <c r="G5" s="10">
        <f>D5/C5</f>
        <v>0.31818181818181818</v>
      </c>
      <c r="H5" s="1">
        <f>SUM(H3:H4)</f>
        <v>500</v>
      </c>
      <c r="I5" s="1">
        <f>SUM(I3:I4)</f>
        <v>150</v>
      </c>
      <c r="J5" s="2">
        <f>H5+I5</f>
        <v>650</v>
      </c>
      <c r="K5" s="11" t="s">
        <v>22</v>
      </c>
      <c r="L5" s="2">
        <f>D5</f>
        <v>1750</v>
      </c>
      <c r="M5" s="11" t="s">
        <v>22</v>
      </c>
      <c r="N5" s="3">
        <f>E5/(C5+D5)</f>
        <v>0.2413793103448276</v>
      </c>
    </row>
    <row r="6" spans="1:19" x14ac:dyDescent="0.55000000000000004">
      <c r="B6" t="s">
        <v>2</v>
      </c>
      <c r="C6">
        <f>F3-C5</f>
        <v>500</v>
      </c>
      <c r="F6" t="s">
        <v>21</v>
      </c>
      <c r="G6">
        <f>F4/F3</f>
        <v>0.5</v>
      </c>
      <c r="H6" s="4"/>
    </row>
    <row r="7" spans="1:19" x14ac:dyDescent="0.55000000000000004">
      <c r="G7" s="10"/>
    </row>
    <row r="8" spans="1:19" x14ac:dyDescent="0.55000000000000004">
      <c r="B8" t="s">
        <v>0</v>
      </c>
      <c r="C8" s="1">
        <f>C3+H3</f>
        <v>4400</v>
      </c>
      <c r="D8" s="1">
        <f>C8*G3</f>
        <v>1100</v>
      </c>
      <c r="E8" s="1">
        <f>D8</f>
        <v>1100</v>
      </c>
      <c r="F8" s="1">
        <f>SUM(C8:E8)</f>
        <v>6600</v>
      </c>
      <c r="G8" s="10">
        <f>D8/C8</f>
        <v>0.25</v>
      </c>
      <c r="H8" s="2">
        <f>C8*$C$1</f>
        <v>440</v>
      </c>
      <c r="I8" s="2">
        <f>D13-D8</f>
        <v>110</v>
      </c>
      <c r="J8" s="2">
        <f>H8+I8</f>
        <v>550</v>
      </c>
      <c r="K8" s="2">
        <f>E3-J3</f>
        <v>500</v>
      </c>
      <c r="L8" s="2">
        <f>D8</f>
        <v>1100</v>
      </c>
      <c r="M8" s="2"/>
      <c r="N8" s="3">
        <f>E8/(C8+D8)</f>
        <v>0.2</v>
      </c>
    </row>
    <row r="9" spans="1:19" x14ac:dyDescent="0.55000000000000004">
      <c r="B9" t="s">
        <v>1</v>
      </c>
      <c r="C9" s="1">
        <f>C4+C6-H3</f>
        <v>1600</v>
      </c>
      <c r="D9" s="1">
        <f>C9*G4</f>
        <v>800</v>
      </c>
      <c r="E9" s="1">
        <f>D9</f>
        <v>800</v>
      </c>
      <c r="F9" s="1">
        <f>SUM(C9:E9)</f>
        <v>3200</v>
      </c>
      <c r="G9" s="10">
        <f>D9/C9</f>
        <v>0.5</v>
      </c>
      <c r="H9" s="2">
        <f>C11-H8</f>
        <v>160</v>
      </c>
      <c r="I9" s="2">
        <f>D14-D9</f>
        <v>80</v>
      </c>
      <c r="J9" s="2">
        <f>H9+I9</f>
        <v>240</v>
      </c>
      <c r="K9" s="2">
        <f>E4-J4</f>
        <v>600</v>
      </c>
      <c r="L9" s="2">
        <f>D9</f>
        <v>800</v>
      </c>
      <c r="M9" s="2"/>
      <c r="N9" s="3">
        <f>E9/(C9+D9)</f>
        <v>0.33333333333333331</v>
      </c>
      <c r="O9" s="5">
        <f>F8/F3</f>
        <v>1.1000000000000001</v>
      </c>
    </row>
    <row r="10" spans="1:19" x14ac:dyDescent="0.55000000000000004">
      <c r="B10" s="1" t="s">
        <v>7</v>
      </c>
      <c r="C10" s="1">
        <f>SUM(C8:C9)</f>
        <v>6000</v>
      </c>
      <c r="D10" s="1">
        <f t="shared" ref="D10:F10" si="1">SUM(D8:D9)</f>
        <v>1900</v>
      </c>
      <c r="E10" s="1">
        <f t="shared" si="1"/>
        <v>1900</v>
      </c>
      <c r="F10" s="1">
        <f t="shared" si="1"/>
        <v>9800</v>
      </c>
      <c r="G10" s="10">
        <f>D10/C10</f>
        <v>0.31666666666666665</v>
      </c>
      <c r="H10" s="1">
        <f>SUM(H8:H9)</f>
        <v>600</v>
      </c>
      <c r="I10" s="1">
        <f t="shared" ref="I10" si="2">SUM(I8:I9)</f>
        <v>190</v>
      </c>
      <c r="J10" s="2">
        <f>H10+I10</f>
        <v>790</v>
      </c>
      <c r="K10" s="2">
        <f>E5-J5</f>
        <v>1100</v>
      </c>
      <c r="L10" s="2">
        <f>D10</f>
        <v>1900</v>
      </c>
      <c r="M10" s="2">
        <f>K10+L10</f>
        <v>3000</v>
      </c>
      <c r="N10" s="3">
        <f>E10/(C10+D10)</f>
        <v>0.24050632911392406</v>
      </c>
      <c r="O10" s="5">
        <f>F9/F4</f>
        <v>1.0666666666666667</v>
      </c>
      <c r="R10" s="2"/>
    </row>
    <row r="11" spans="1:19" x14ac:dyDescent="0.55000000000000004">
      <c r="B11" s="1" t="s">
        <v>2</v>
      </c>
      <c r="C11" s="1">
        <f>F8-C10</f>
        <v>600</v>
      </c>
      <c r="D11" s="1"/>
      <c r="E11" s="1"/>
      <c r="F11" t="s">
        <v>21</v>
      </c>
      <c r="G11" s="10">
        <f>F9/F8</f>
        <v>0.48484848484848486</v>
      </c>
      <c r="H11" s="4"/>
    </row>
    <row r="12" spans="1:19" x14ac:dyDescent="0.55000000000000004">
      <c r="B12" s="7"/>
      <c r="C12" s="8"/>
      <c r="D12" s="7"/>
      <c r="G12" s="10"/>
    </row>
    <row r="13" spans="1:19" x14ac:dyDescent="0.55000000000000004">
      <c r="B13" t="s">
        <v>0</v>
      </c>
      <c r="C13" s="1">
        <f>C8+H8</f>
        <v>4840</v>
      </c>
      <c r="D13" s="1">
        <f>C13*G8</f>
        <v>1210</v>
      </c>
      <c r="E13" s="1">
        <f>D13</f>
        <v>1210</v>
      </c>
      <c r="F13" s="1">
        <f>SUM(C13:E13)</f>
        <v>7260</v>
      </c>
      <c r="G13" s="10">
        <f>D13/C13</f>
        <v>0.25</v>
      </c>
      <c r="H13" s="2">
        <f>C13*$C$1</f>
        <v>484</v>
      </c>
      <c r="I13" s="2">
        <f>D18-D13</f>
        <v>121</v>
      </c>
      <c r="J13" s="2">
        <f>H13+I13</f>
        <v>605</v>
      </c>
      <c r="K13" s="2">
        <f>E8-J8</f>
        <v>550</v>
      </c>
      <c r="L13" s="2">
        <f>D13</f>
        <v>1210</v>
      </c>
      <c r="M13" s="2"/>
      <c r="N13" s="3">
        <f>E13/(C13+D13)</f>
        <v>0.2</v>
      </c>
      <c r="O13" s="5"/>
    </row>
    <row r="14" spans="1:19" x14ac:dyDescent="0.55000000000000004">
      <c r="B14" t="s">
        <v>1</v>
      </c>
      <c r="C14" s="1">
        <f>C9+C11-H8</f>
        <v>1760</v>
      </c>
      <c r="D14" s="1">
        <f>C14*G9</f>
        <v>880</v>
      </c>
      <c r="E14" s="1">
        <f>D14</f>
        <v>880</v>
      </c>
      <c r="F14" s="1">
        <f>SUM(C14:E14)</f>
        <v>3520</v>
      </c>
      <c r="G14" s="10">
        <f>D14/C14</f>
        <v>0.5</v>
      </c>
      <c r="H14" s="2">
        <f>C16-H13</f>
        <v>176</v>
      </c>
      <c r="I14" s="2">
        <f>D19-D14</f>
        <v>88</v>
      </c>
      <c r="J14" s="2">
        <f>H14+I14</f>
        <v>264</v>
      </c>
      <c r="K14" s="2">
        <f>E9-J9</f>
        <v>560</v>
      </c>
      <c r="L14" s="2">
        <f>D14</f>
        <v>880</v>
      </c>
      <c r="M14" s="2"/>
      <c r="N14" s="3">
        <f>E14/(C14+D14)</f>
        <v>0.33333333333333331</v>
      </c>
      <c r="O14" s="5">
        <f>F13/F8</f>
        <v>1.1000000000000001</v>
      </c>
    </row>
    <row r="15" spans="1:19" x14ac:dyDescent="0.55000000000000004">
      <c r="B15" s="1" t="s">
        <v>7</v>
      </c>
      <c r="C15" s="1">
        <f>SUM(C13:C14)</f>
        <v>6600</v>
      </c>
      <c r="D15" s="1">
        <f t="shared" ref="D15:F15" si="3">SUM(D13:D14)</f>
        <v>2090</v>
      </c>
      <c r="E15" s="1">
        <f t="shared" si="3"/>
        <v>2090</v>
      </c>
      <c r="F15" s="1">
        <f t="shared" si="3"/>
        <v>10780</v>
      </c>
      <c r="G15" s="10">
        <f>D15/C15</f>
        <v>0.31666666666666665</v>
      </c>
      <c r="H15" s="1">
        <f>SUM(H13:H14)</f>
        <v>660</v>
      </c>
      <c r="I15" s="1">
        <f t="shared" ref="I15" si="4">SUM(I13:I14)</f>
        <v>209</v>
      </c>
      <c r="J15" s="2">
        <f>H15+I15</f>
        <v>869</v>
      </c>
      <c r="K15" s="2">
        <f>E10-J10</f>
        <v>1110</v>
      </c>
      <c r="L15" s="2">
        <f>D15</f>
        <v>2090</v>
      </c>
      <c r="M15" s="2">
        <f>K15+L15</f>
        <v>3200</v>
      </c>
      <c r="N15" s="3">
        <f>E15/(C15+D15)</f>
        <v>0.24050632911392406</v>
      </c>
      <c r="O15" s="5">
        <f>F14/F9</f>
        <v>1.1000000000000001</v>
      </c>
    </row>
    <row r="16" spans="1:19" x14ac:dyDescent="0.55000000000000004">
      <c r="B16" s="1" t="s">
        <v>2</v>
      </c>
      <c r="C16" s="1">
        <f>F13-C15</f>
        <v>660</v>
      </c>
      <c r="D16" s="1"/>
      <c r="E16" s="1"/>
      <c r="F16" t="s">
        <v>21</v>
      </c>
      <c r="G16" s="10">
        <f>F14/F13</f>
        <v>0.48484848484848486</v>
      </c>
      <c r="H16" s="4"/>
    </row>
    <row r="17" spans="2:15" x14ac:dyDescent="0.55000000000000004">
      <c r="G17" s="10"/>
    </row>
    <row r="18" spans="2:15" x14ac:dyDescent="0.55000000000000004">
      <c r="B18" t="s">
        <v>0</v>
      </c>
      <c r="C18" s="1">
        <f>C13+H13</f>
        <v>5324</v>
      </c>
      <c r="D18" s="1">
        <f>C18*G13</f>
        <v>1331</v>
      </c>
      <c r="E18" s="1">
        <f>D18</f>
        <v>1331</v>
      </c>
      <c r="F18" s="1">
        <f>SUM(C18:E18)</f>
        <v>7986</v>
      </c>
      <c r="G18" s="10">
        <f>D18/C18</f>
        <v>0.25</v>
      </c>
      <c r="H18" s="2">
        <f>C18*$C$1</f>
        <v>532.4</v>
      </c>
      <c r="I18" s="2">
        <f>D23-D18</f>
        <v>133.10000000000014</v>
      </c>
      <c r="J18" s="2">
        <f>H18+I18</f>
        <v>665.50000000000011</v>
      </c>
      <c r="K18" s="2">
        <f>E13-J13</f>
        <v>605</v>
      </c>
      <c r="L18" s="2">
        <f>D18</f>
        <v>1331</v>
      </c>
      <c r="M18" s="2"/>
      <c r="N18" s="3">
        <f>E18/(C18+D18)</f>
        <v>0.2</v>
      </c>
      <c r="O18" s="5"/>
    </row>
    <row r="19" spans="2:15" x14ac:dyDescent="0.55000000000000004">
      <c r="B19" t="s">
        <v>1</v>
      </c>
      <c r="C19" s="1">
        <f>C14+C16-H13</f>
        <v>1936</v>
      </c>
      <c r="D19" s="1">
        <f>C19*G14</f>
        <v>968</v>
      </c>
      <c r="E19" s="1">
        <f>D19</f>
        <v>968</v>
      </c>
      <c r="F19" s="1">
        <f>SUM(C19:E19)</f>
        <v>3872</v>
      </c>
      <c r="G19" s="10">
        <f>D19/C19</f>
        <v>0.5</v>
      </c>
      <c r="H19" s="2">
        <f>C21-H18</f>
        <v>193.60000000000002</v>
      </c>
      <c r="I19" s="2">
        <f>D24-D19</f>
        <v>96.799999999999955</v>
      </c>
      <c r="J19" s="2">
        <f>H19+I19</f>
        <v>290.39999999999998</v>
      </c>
      <c r="K19" s="2">
        <f>E14-J14</f>
        <v>616</v>
      </c>
      <c r="L19" s="2">
        <f>D19</f>
        <v>968</v>
      </c>
      <c r="M19" s="2"/>
      <c r="N19" s="3">
        <f>E19/(C19+D19)</f>
        <v>0.33333333333333331</v>
      </c>
      <c r="O19" s="5">
        <f>F18/F13</f>
        <v>1.1000000000000001</v>
      </c>
    </row>
    <row r="20" spans="2:15" x14ac:dyDescent="0.55000000000000004">
      <c r="B20" s="1" t="s">
        <v>7</v>
      </c>
      <c r="C20" s="1">
        <f>SUM(C18:C19)</f>
        <v>7260</v>
      </c>
      <c r="D20" s="1">
        <f t="shared" ref="D20:F20" si="5">SUM(D18:D19)</f>
        <v>2299</v>
      </c>
      <c r="E20" s="1">
        <f t="shared" si="5"/>
        <v>2299</v>
      </c>
      <c r="F20" s="1">
        <f t="shared" si="5"/>
        <v>11858</v>
      </c>
      <c r="G20" s="10">
        <f>D20/C20</f>
        <v>0.31666666666666665</v>
      </c>
      <c r="H20" s="1">
        <f>SUM(H18:H19)</f>
        <v>726</v>
      </c>
      <c r="I20" s="1">
        <f t="shared" ref="I20" si="6">SUM(I18:I19)</f>
        <v>229.90000000000009</v>
      </c>
      <c r="J20" s="2">
        <f>H20+I20</f>
        <v>955.90000000000009</v>
      </c>
      <c r="K20" s="2">
        <f>E15-J15</f>
        <v>1221</v>
      </c>
      <c r="L20" s="2">
        <f>D20</f>
        <v>2299</v>
      </c>
      <c r="M20" s="2">
        <f>K20+L20</f>
        <v>3520</v>
      </c>
      <c r="N20" s="3">
        <f>E20/(C20+D20)</f>
        <v>0.24050632911392406</v>
      </c>
      <c r="O20" s="5">
        <f>F19/F14</f>
        <v>1.1000000000000001</v>
      </c>
    </row>
    <row r="21" spans="2:15" x14ac:dyDescent="0.55000000000000004">
      <c r="B21" s="1" t="s">
        <v>2</v>
      </c>
      <c r="C21" s="1">
        <f>F18-C20</f>
        <v>726</v>
      </c>
      <c r="D21" s="1"/>
      <c r="E21" s="1"/>
      <c r="F21" t="s">
        <v>21</v>
      </c>
      <c r="G21" s="10">
        <f>F19/F18</f>
        <v>0.48484848484848486</v>
      </c>
    </row>
    <row r="22" spans="2:15" x14ac:dyDescent="0.55000000000000004">
      <c r="G22" s="10"/>
    </row>
    <row r="23" spans="2:15" x14ac:dyDescent="0.55000000000000004">
      <c r="B23" t="s">
        <v>0</v>
      </c>
      <c r="C23" s="1">
        <f>C18*1.1</f>
        <v>5856.4000000000005</v>
      </c>
      <c r="D23" s="1">
        <f>C23*G18</f>
        <v>1464.1000000000001</v>
      </c>
      <c r="E23" s="1">
        <f>D23</f>
        <v>1464.1000000000001</v>
      </c>
      <c r="F23" s="1">
        <f>SUM(C23:E23)</f>
        <v>8784.6</v>
      </c>
      <c r="G23" s="10">
        <f>D23/C23</f>
        <v>0.25</v>
      </c>
      <c r="H23" s="2">
        <f>C23*$C$1</f>
        <v>585.6400000000001</v>
      </c>
      <c r="I23" s="2">
        <f>D28-D23</f>
        <v>146.41000000000008</v>
      </c>
      <c r="J23" s="2">
        <f>H23+I23</f>
        <v>732.05000000000018</v>
      </c>
      <c r="K23" s="2">
        <f>E18-J18</f>
        <v>665.49999999999989</v>
      </c>
      <c r="L23" s="2">
        <f>D23</f>
        <v>1464.1000000000001</v>
      </c>
      <c r="M23" s="2"/>
      <c r="N23" s="3">
        <f>E23/(C23+D23)</f>
        <v>0.19999999999999998</v>
      </c>
      <c r="O23" s="5"/>
    </row>
    <row r="24" spans="2:15" x14ac:dyDescent="0.55000000000000004">
      <c r="B24" t="s">
        <v>1</v>
      </c>
      <c r="C24" s="1">
        <f>C19+C21-H18</f>
        <v>2129.6</v>
      </c>
      <c r="D24" s="1">
        <f>C24*G19</f>
        <v>1064.8</v>
      </c>
      <c r="E24" s="1">
        <f>D24</f>
        <v>1064.8</v>
      </c>
      <c r="F24" s="1">
        <f>SUM(C24:E24)</f>
        <v>4259.2</v>
      </c>
      <c r="G24" s="10">
        <f>D24/C24</f>
        <v>0.5</v>
      </c>
      <c r="H24" s="2">
        <f>C26-H23</f>
        <v>212.96000000000026</v>
      </c>
      <c r="I24" s="2">
        <f>D29-D24</f>
        <v>106.48000000000025</v>
      </c>
      <c r="J24" s="2">
        <f>H24+I24</f>
        <v>319.44000000000051</v>
      </c>
      <c r="K24" s="2">
        <f>E19-J19</f>
        <v>677.6</v>
      </c>
      <c r="L24" s="2">
        <f>D24</f>
        <v>1064.8</v>
      </c>
      <c r="M24" s="2"/>
      <c r="N24" s="3">
        <f>E24/(C24+D24)</f>
        <v>0.33333333333333337</v>
      </c>
      <c r="O24" s="5">
        <f>F23/F18</f>
        <v>1.1000000000000001</v>
      </c>
    </row>
    <row r="25" spans="2:15" x14ac:dyDescent="0.55000000000000004">
      <c r="B25" s="1" t="s">
        <v>7</v>
      </c>
      <c r="C25" s="1">
        <f>SUM(C23:C24)</f>
        <v>7986</v>
      </c>
      <c r="D25" s="1">
        <f t="shared" ref="D25:F25" si="7">SUM(D23:D24)</f>
        <v>2528.9</v>
      </c>
      <c r="E25" s="1">
        <f t="shared" si="7"/>
        <v>2528.9</v>
      </c>
      <c r="F25" s="1">
        <f t="shared" si="7"/>
        <v>13043.8</v>
      </c>
      <c r="G25" s="10">
        <f>D25/C25</f>
        <v>0.31666666666666665</v>
      </c>
      <c r="H25" s="1">
        <f>SUM(H23:H24)</f>
        <v>798.60000000000036</v>
      </c>
      <c r="I25" s="1">
        <f t="shared" ref="I25" si="8">SUM(I23:I24)</f>
        <v>252.89000000000033</v>
      </c>
      <c r="J25" s="2">
        <f>H25+I25</f>
        <v>1051.4900000000007</v>
      </c>
      <c r="K25" s="2">
        <f>E20-J20</f>
        <v>1343.1</v>
      </c>
      <c r="L25" s="2">
        <f>D25</f>
        <v>2528.9</v>
      </c>
      <c r="M25" s="2">
        <f>K25+L25</f>
        <v>3872</v>
      </c>
      <c r="N25" s="3">
        <f>E25/(C25+D25)</f>
        <v>0.24050632911392406</v>
      </c>
      <c r="O25" s="5">
        <f>F24/F19</f>
        <v>1.0999999999999999</v>
      </c>
    </row>
    <row r="26" spans="2:15" x14ac:dyDescent="0.55000000000000004">
      <c r="B26" s="1" t="s">
        <v>2</v>
      </c>
      <c r="C26" s="1">
        <f>F23-C25</f>
        <v>798.60000000000036</v>
      </c>
      <c r="D26" s="1"/>
      <c r="E26" s="1"/>
      <c r="F26" t="s">
        <v>21</v>
      </c>
      <c r="G26" s="10">
        <f>F24/F23</f>
        <v>0.48484848484848481</v>
      </c>
    </row>
    <row r="27" spans="2:15" x14ac:dyDescent="0.55000000000000004">
      <c r="G27" s="10"/>
    </row>
    <row r="28" spans="2:15" x14ac:dyDescent="0.55000000000000004">
      <c r="B28" t="s">
        <v>0</v>
      </c>
      <c r="C28" s="1">
        <f>C23*1.1</f>
        <v>6442.0400000000009</v>
      </c>
      <c r="D28" s="1">
        <f>C28*G23</f>
        <v>1610.5100000000002</v>
      </c>
      <c r="E28" s="1">
        <f>D28</f>
        <v>1610.5100000000002</v>
      </c>
      <c r="F28" s="1">
        <f>SUM(C28:E28)</f>
        <v>9663.0600000000013</v>
      </c>
      <c r="G28" s="10">
        <f>D28/C28</f>
        <v>0.25</v>
      </c>
      <c r="H28" s="2">
        <f>C28*$C$1</f>
        <v>644.20400000000018</v>
      </c>
      <c r="I28" s="2">
        <f>D33-D28</f>
        <v>161.05100000000016</v>
      </c>
      <c r="J28" s="2">
        <f>H28+I28</f>
        <v>805.25500000000034</v>
      </c>
      <c r="K28" s="2">
        <f>E23-J23</f>
        <v>732.05</v>
      </c>
      <c r="L28" s="2">
        <f>D28</f>
        <v>1610.5100000000002</v>
      </c>
      <c r="M28" s="2"/>
      <c r="N28" s="3">
        <f>E28/(C28+D28)</f>
        <v>0.2</v>
      </c>
      <c r="O28" s="5"/>
    </row>
    <row r="29" spans="2:15" x14ac:dyDescent="0.55000000000000004">
      <c r="B29" t="s">
        <v>1</v>
      </c>
      <c r="C29" s="1">
        <f>C24+C26-H23</f>
        <v>2342.5600000000004</v>
      </c>
      <c r="D29" s="1">
        <f>C29*G24</f>
        <v>1171.2800000000002</v>
      </c>
      <c r="E29" s="1">
        <f>D29</f>
        <v>1171.2800000000002</v>
      </c>
      <c r="F29" s="1">
        <f>SUM(C29:E29)</f>
        <v>4685.1200000000008</v>
      </c>
      <c r="G29" s="10">
        <f>D29/C29</f>
        <v>0.5</v>
      </c>
      <c r="H29" s="2">
        <f>C31-H28</f>
        <v>234.25599999999895</v>
      </c>
      <c r="I29" s="2">
        <f>D34-D29</f>
        <v>117.12799999999947</v>
      </c>
      <c r="J29" s="2">
        <f>H29+I29</f>
        <v>351.38399999999842</v>
      </c>
      <c r="K29" s="2">
        <f>E24-J24</f>
        <v>745.35999999999945</v>
      </c>
      <c r="L29" s="2">
        <f>D29</f>
        <v>1171.2800000000002</v>
      </c>
      <c r="M29" s="2"/>
      <c r="N29" s="3">
        <f>E29/(C29+D29)</f>
        <v>0.33333333333333331</v>
      </c>
      <c r="O29" s="5">
        <f>F28/F23</f>
        <v>1.1000000000000001</v>
      </c>
    </row>
    <row r="30" spans="2:15" x14ac:dyDescent="0.55000000000000004">
      <c r="B30" s="1" t="s">
        <v>7</v>
      </c>
      <c r="C30" s="1">
        <f>SUM(C28:C29)</f>
        <v>8784.6000000000022</v>
      </c>
      <c r="D30" s="1">
        <f t="shared" ref="D30:F30" si="9">SUM(D28:D29)</f>
        <v>2781.7900000000004</v>
      </c>
      <c r="E30" s="1">
        <f t="shared" si="9"/>
        <v>2781.7900000000004</v>
      </c>
      <c r="F30" s="1">
        <f t="shared" si="9"/>
        <v>14348.180000000002</v>
      </c>
      <c r="G30" s="10">
        <f>D30/C30</f>
        <v>0.31666666666666665</v>
      </c>
      <c r="H30" s="1">
        <f>SUM(H28:H29)</f>
        <v>878.45999999999913</v>
      </c>
      <c r="I30" s="1">
        <f t="shared" ref="I30" si="10">SUM(I28:I29)</f>
        <v>278.17899999999963</v>
      </c>
      <c r="J30" s="2">
        <f>H30+I30</f>
        <v>1156.6389999999988</v>
      </c>
      <c r="K30" s="2">
        <f>E25-J25</f>
        <v>1477.4099999999994</v>
      </c>
      <c r="L30" s="2">
        <f>D30</f>
        <v>2781.7900000000004</v>
      </c>
      <c r="M30" s="2">
        <f>K30+L30</f>
        <v>4259.2</v>
      </c>
      <c r="N30" s="3">
        <f>E30/(C30+D30)</f>
        <v>0.24050632911392403</v>
      </c>
      <c r="O30" s="5">
        <f>F29/F24</f>
        <v>1.1000000000000003</v>
      </c>
    </row>
    <row r="31" spans="2:15" x14ac:dyDescent="0.55000000000000004">
      <c r="B31" s="1" t="s">
        <v>2</v>
      </c>
      <c r="C31" s="1">
        <f>F28-C30</f>
        <v>878.45999999999913</v>
      </c>
      <c r="D31" s="1"/>
      <c r="E31" s="1"/>
      <c r="F31" t="s">
        <v>21</v>
      </c>
      <c r="G31" s="10">
        <f>F29/F28</f>
        <v>0.48484848484848486</v>
      </c>
    </row>
    <row r="32" spans="2:15" x14ac:dyDescent="0.55000000000000004">
      <c r="G32" s="10"/>
    </row>
    <row r="33" spans="2:15" x14ac:dyDescent="0.55000000000000004">
      <c r="B33" t="s">
        <v>0</v>
      </c>
      <c r="C33" s="1">
        <f>C28*1.1</f>
        <v>7086.2440000000015</v>
      </c>
      <c r="D33" s="1">
        <f>C33*G28</f>
        <v>1771.5610000000004</v>
      </c>
      <c r="E33" s="1">
        <f>D33</f>
        <v>1771.5610000000004</v>
      </c>
      <c r="F33" s="1">
        <f>SUM(C33:E33)</f>
        <v>10629.366000000002</v>
      </c>
      <c r="G33" s="10">
        <f>D33/C33</f>
        <v>0.25</v>
      </c>
      <c r="J33" s="2"/>
      <c r="K33" s="2">
        <f>E28-J28</f>
        <v>805.25499999999988</v>
      </c>
      <c r="L33" s="2">
        <f>D33</f>
        <v>1771.5610000000004</v>
      </c>
      <c r="M33" s="2"/>
      <c r="O33" s="5"/>
    </row>
    <row r="34" spans="2:15" x14ac:dyDescent="0.55000000000000004">
      <c r="B34" t="s">
        <v>1</v>
      </c>
      <c r="C34" s="1">
        <f>C29+C31-H28</f>
        <v>2576.8159999999993</v>
      </c>
      <c r="D34" s="1">
        <f>C34*G29</f>
        <v>1288.4079999999997</v>
      </c>
      <c r="E34" s="1">
        <f>D34</f>
        <v>1288.4079999999997</v>
      </c>
      <c r="F34" s="1">
        <f>SUM(C34:E34)</f>
        <v>5153.6319999999987</v>
      </c>
      <c r="G34" s="10">
        <f>D34/C34</f>
        <v>0.5</v>
      </c>
      <c r="J34" s="2"/>
      <c r="K34" s="2">
        <f>E29-J29</f>
        <v>819.89600000000178</v>
      </c>
      <c r="L34" s="2">
        <f>D34</f>
        <v>1288.4079999999997</v>
      </c>
      <c r="M34" s="2"/>
      <c r="O34" s="5">
        <f>F33/F28</f>
        <v>1.1000000000000001</v>
      </c>
    </row>
    <row r="35" spans="2:15" x14ac:dyDescent="0.55000000000000004">
      <c r="B35" s="1" t="s">
        <v>7</v>
      </c>
      <c r="C35" s="1">
        <f>SUM(C33:C34)</f>
        <v>9663.0600000000013</v>
      </c>
      <c r="D35" s="1">
        <f t="shared" ref="D35:F35" si="11">SUM(D33:D34)</f>
        <v>3059.9690000000001</v>
      </c>
      <c r="E35" s="1">
        <f t="shared" si="11"/>
        <v>3059.9690000000001</v>
      </c>
      <c r="F35" s="1">
        <f t="shared" si="11"/>
        <v>15782.998</v>
      </c>
      <c r="G35" s="10">
        <f>D35/C35</f>
        <v>0.31666666666666665</v>
      </c>
      <c r="J35" s="2"/>
      <c r="K35" s="2">
        <f>E30-J30</f>
        <v>1625.1510000000017</v>
      </c>
      <c r="L35" s="2">
        <f>D35</f>
        <v>3059.9690000000001</v>
      </c>
      <c r="M35" s="2">
        <f>K35+L35</f>
        <v>4685.1200000000017</v>
      </c>
      <c r="N35" s="3">
        <f>E35/(C35+D35)</f>
        <v>0.240506329113924</v>
      </c>
      <c r="O35" s="5">
        <f>F34/F29</f>
        <v>1.0999999999999996</v>
      </c>
    </row>
    <row r="36" spans="2:15" x14ac:dyDescent="0.55000000000000004">
      <c r="B36" s="1" t="s">
        <v>2</v>
      </c>
      <c r="C36" s="1">
        <f>F33-C35</f>
        <v>966.30600000000049</v>
      </c>
      <c r="D36" s="1"/>
      <c r="E36" s="1"/>
      <c r="F36" t="s">
        <v>21</v>
      </c>
      <c r="G36" s="10">
        <f>F34/F33</f>
        <v>0.48484848484848464</v>
      </c>
    </row>
    <row r="38" spans="2:15" x14ac:dyDescent="0.55000000000000004">
      <c r="C38" s="1"/>
      <c r="D38" s="1"/>
      <c r="E38" s="1"/>
      <c r="F38" s="1"/>
      <c r="H38" s="2"/>
      <c r="I38" s="2"/>
      <c r="J38" s="2"/>
      <c r="K38" s="2"/>
      <c r="L38" s="2"/>
      <c r="M38" s="2"/>
    </row>
    <row r="39" spans="2:15" x14ac:dyDescent="0.55000000000000004">
      <c r="C39" s="1"/>
      <c r="D39" s="1"/>
      <c r="E39" s="1"/>
      <c r="F39" s="1"/>
      <c r="H39" s="2"/>
      <c r="I39" s="2"/>
      <c r="J39" s="2"/>
      <c r="K39" s="2"/>
      <c r="L39" s="2"/>
      <c r="M39" s="2"/>
      <c r="O39" s="5"/>
    </row>
    <row r="40" spans="2:15" x14ac:dyDescent="0.55000000000000004">
      <c r="B40" s="1"/>
      <c r="C40" s="1"/>
      <c r="D40" s="1"/>
      <c r="E40" s="1"/>
      <c r="F40" s="1"/>
      <c r="H40" s="1"/>
      <c r="I40" s="1"/>
      <c r="J40" s="1"/>
      <c r="K40" s="1"/>
      <c r="L40" s="1"/>
      <c r="M40" s="1"/>
      <c r="O40" s="5"/>
    </row>
    <row r="41" spans="2:15" x14ac:dyDescent="0.55000000000000004">
      <c r="B41" s="1"/>
      <c r="C41" s="1"/>
      <c r="D41" s="1"/>
      <c r="E41" s="1"/>
    </row>
    <row r="43" spans="2:15" x14ac:dyDescent="0.55000000000000004">
      <c r="C43" s="1"/>
      <c r="D43" s="1"/>
      <c r="E43" s="1"/>
      <c r="F43" s="1"/>
      <c r="H43" s="2"/>
      <c r="I43" s="2"/>
      <c r="J43" s="2"/>
      <c r="K43" s="2"/>
      <c r="L43" s="2"/>
      <c r="M43" s="2"/>
    </row>
    <row r="44" spans="2:15" x14ac:dyDescent="0.55000000000000004">
      <c r="C44" s="1"/>
      <c r="D44" s="1"/>
      <c r="E44" s="1"/>
      <c r="F44" s="1"/>
      <c r="H44" s="2"/>
      <c r="I44" s="2"/>
      <c r="J44" s="2"/>
      <c r="K44" s="2"/>
      <c r="L44" s="2"/>
      <c r="M44" s="2"/>
      <c r="O44" s="5"/>
    </row>
    <row r="45" spans="2:15" x14ac:dyDescent="0.55000000000000004">
      <c r="B45" s="1"/>
      <c r="C45" s="1"/>
      <c r="D45" s="1"/>
      <c r="E45" s="1"/>
      <c r="F45" s="1"/>
      <c r="H45" s="1"/>
      <c r="I45" s="1"/>
      <c r="J45" s="1"/>
      <c r="K45" s="1"/>
      <c r="L45" s="1"/>
      <c r="M45" s="1"/>
      <c r="O45" s="5"/>
    </row>
    <row r="46" spans="2:15" x14ac:dyDescent="0.55000000000000004">
      <c r="B46" s="1"/>
      <c r="C46" s="1"/>
      <c r="D46" s="1"/>
      <c r="E46" s="1"/>
    </row>
    <row r="48" spans="2:15" x14ac:dyDescent="0.55000000000000004">
      <c r="C48" s="1"/>
      <c r="D48" s="1"/>
      <c r="E48" s="1"/>
      <c r="F48" s="1"/>
      <c r="H48" s="2"/>
      <c r="I48" s="2"/>
      <c r="J48" s="2"/>
      <c r="K48" s="2"/>
      <c r="L48" s="2"/>
      <c r="M48" s="2"/>
    </row>
    <row r="49" spans="2:15" x14ac:dyDescent="0.55000000000000004">
      <c r="C49" s="1"/>
      <c r="D49" s="1"/>
      <c r="E49" s="1"/>
      <c r="F49" s="1"/>
      <c r="H49" s="2"/>
      <c r="I49" s="2"/>
      <c r="J49" s="2"/>
      <c r="K49" s="2"/>
      <c r="L49" s="2"/>
      <c r="M49" s="2"/>
      <c r="O49" s="5"/>
    </row>
    <row r="50" spans="2:15" x14ac:dyDescent="0.55000000000000004">
      <c r="B50" s="1"/>
      <c r="C50" s="1"/>
      <c r="D50" s="1"/>
      <c r="E50" s="1"/>
      <c r="F50" s="1"/>
      <c r="H50" s="1"/>
      <c r="I50" s="1"/>
      <c r="J50" s="1"/>
      <c r="K50" s="1"/>
      <c r="L50" s="1"/>
      <c r="M50" s="1"/>
      <c r="O50" s="5"/>
    </row>
    <row r="51" spans="2:15" x14ac:dyDescent="0.55000000000000004">
      <c r="B51" s="1"/>
      <c r="C51" s="1"/>
      <c r="D51" s="1"/>
      <c r="E51" s="1"/>
    </row>
  </sheetData>
  <mergeCells count="1">
    <mergeCell ref="P1:Q1"/>
  </mergeCells>
  <pageMargins left="0.7" right="0.7" top="0.75" bottom="0.75" header="0.3" footer="0.3"/>
  <pageSetup orientation="portrait" r:id="rId1"/>
  <ignoredErrors>
    <ignoredError sqref="G5 G10"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CF69-7FFE-4A2A-B113-59212DF34BEC}">
  <dimension ref="A1"/>
  <sheetViews>
    <sheetView workbookViewId="0">
      <selection activeCell="B3" sqref="B3"/>
    </sheetView>
  </sheetViews>
  <sheetFormatPr defaultRowHeight="14.4" x14ac:dyDescent="0.55000000000000004"/>
  <sheetData>
    <row r="1" spans="1:1" x14ac:dyDescent="0.55000000000000004">
      <c r="A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A3" sqref="A3"/>
    </sheetView>
  </sheetViews>
  <sheetFormatPr defaultRowHeight="14.4" x14ac:dyDescent="0.55000000000000004"/>
  <cols>
    <col min="10" max="10" width="11.3125" customWidth="1"/>
  </cols>
  <sheetData>
    <row r="1" spans="1:13" x14ac:dyDescent="0.55000000000000004">
      <c r="A1" t="s">
        <v>93</v>
      </c>
    </row>
    <row r="2" spans="1:13" x14ac:dyDescent="0.55000000000000004">
      <c r="A2" t="s">
        <v>94</v>
      </c>
    </row>
    <row r="3" spans="1:13" ht="28.8" x14ac:dyDescent="0.55000000000000004">
      <c r="A3" t="s">
        <v>13</v>
      </c>
      <c r="C3" t="s">
        <v>3</v>
      </c>
      <c r="D3" t="s">
        <v>5</v>
      </c>
      <c r="E3" t="s">
        <v>4</v>
      </c>
      <c r="F3" t="s">
        <v>6</v>
      </c>
      <c r="G3" t="s">
        <v>8</v>
      </c>
      <c r="H3" t="s">
        <v>9</v>
      </c>
      <c r="I3" t="s">
        <v>10</v>
      </c>
      <c r="J3" s="6" t="s">
        <v>12</v>
      </c>
      <c r="K3" s="6" t="s">
        <v>11</v>
      </c>
      <c r="L3" s="6" t="s">
        <v>14</v>
      </c>
      <c r="M3" s="6" t="s">
        <v>15</v>
      </c>
    </row>
    <row r="4" spans="1:13" x14ac:dyDescent="0.55000000000000004">
      <c r="B4" t="s">
        <v>0</v>
      </c>
      <c r="C4">
        <v>4000</v>
      </c>
      <c r="D4">
        <v>1000</v>
      </c>
      <c r="E4">
        <v>1000</v>
      </c>
      <c r="F4">
        <f>SUM(C4:E4)</f>
        <v>6000</v>
      </c>
      <c r="G4">
        <f>D4/C4</f>
        <v>0.25</v>
      </c>
    </row>
    <row r="5" spans="1:13" x14ac:dyDescent="0.55000000000000004">
      <c r="A5">
        <f>C5/C4</f>
        <v>0.375</v>
      </c>
      <c r="B5" t="s">
        <v>1</v>
      </c>
      <c r="C5">
        <v>1500</v>
      </c>
      <c r="D5">
        <v>750</v>
      </c>
      <c r="E5">
        <v>750</v>
      </c>
      <c r="F5">
        <f>SUM(C5:E5)</f>
        <v>3000</v>
      </c>
      <c r="G5">
        <f>D5/C5</f>
        <v>0.5</v>
      </c>
    </row>
    <row r="6" spans="1:13" x14ac:dyDescent="0.55000000000000004">
      <c r="A6">
        <f>D6/C6</f>
        <v>0.31818181818181818</v>
      </c>
      <c r="B6" t="s">
        <v>7</v>
      </c>
      <c r="C6">
        <f>SUM(C4:C5)</f>
        <v>5500</v>
      </c>
      <c r="D6">
        <f t="shared" ref="D6:F6" si="0">SUM(D4:D5)</f>
        <v>1750</v>
      </c>
      <c r="E6">
        <f t="shared" si="0"/>
        <v>1750</v>
      </c>
      <c r="F6">
        <f t="shared" si="0"/>
        <v>9000</v>
      </c>
    </row>
    <row r="7" spans="1:13" x14ac:dyDescent="0.55000000000000004">
      <c r="B7" t="s">
        <v>2</v>
      </c>
      <c r="C7">
        <f>F4-C6</f>
        <v>500</v>
      </c>
    </row>
    <row r="9" spans="1:13" x14ac:dyDescent="0.55000000000000004">
      <c r="B9" t="s">
        <v>0</v>
      </c>
      <c r="C9" s="1">
        <f>C4+C7*0.8</f>
        <v>4400</v>
      </c>
      <c r="D9" s="1">
        <f>C9*G4</f>
        <v>1100</v>
      </c>
      <c r="E9" s="1">
        <f>D9</f>
        <v>1100</v>
      </c>
      <c r="F9" s="1">
        <f>SUM(C9:E9)</f>
        <v>6600</v>
      </c>
      <c r="G9">
        <f>D9/C9</f>
        <v>0.25</v>
      </c>
      <c r="H9" s="2">
        <f>C9-C4</f>
        <v>400</v>
      </c>
      <c r="I9" s="2">
        <f>D9-D4</f>
        <v>100</v>
      </c>
      <c r="J9" s="2">
        <f>E4-(H9+I9)</f>
        <v>500</v>
      </c>
    </row>
    <row r="10" spans="1:13" x14ac:dyDescent="0.550000000000000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550000000000000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55000000000000004">
      <c r="B12" s="1" t="s">
        <v>2</v>
      </c>
      <c r="C12" s="1">
        <f>F9-C11</f>
        <v>600</v>
      </c>
      <c r="D12" s="1"/>
      <c r="E12" s="1"/>
    </row>
    <row r="13" spans="1:13" x14ac:dyDescent="0.55000000000000004">
      <c r="B13" s="7"/>
      <c r="C13" s="8"/>
      <c r="D13" s="7"/>
    </row>
    <row r="14" spans="1:13" x14ac:dyDescent="0.55000000000000004">
      <c r="B14" t="s">
        <v>0</v>
      </c>
      <c r="C14" s="1">
        <f>C9+C12*0.8</f>
        <v>4880</v>
      </c>
      <c r="D14" s="1">
        <f>C14*G9</f>
        <v>1220</v>
      </c>
      <c r="E14" s="1">
        <f>D14</f>
        <v>1220</v>
      </c>
      <c r="F14" s="1">
        <f>SUM(C14:E14)</f>
        <v>7320</v>
      </c>
      <c r="G14">
        <f>D14/C14</f>
        <v>0.25</v>
      </c>
      <c r="H14" s="2">
        <f>C14-C9</f>
        <v>480</v>
      </c>
      <c r="I14" s="2">
        <f>D14-D9</f>
        <v>120</v>
      </c>
      <c r="J14" s="2">
        <f>E9-(H14+I14)</f>
        <v>500</v>
      </c>
    </row>
    <row r="15" spans="1:13" x14ac:dyDescent="0.550000000000000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550000000000000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55000000000000004">
      <c r="B17" s="1" t="s">
        <v>2</v>
      </c>
      <c r="C17" s="1">
        <f>F14-C16</f>
        <v>720</v>
      </c>
      <c r="D17" s="1"/>
      <c r="E17" s="1"/>
    </row>
    <row r="19" spans="1:13" x14ac:dyDescent="0.55000000000000004">
      <c r="B19" t="s">
        <v>0</v>
      </c>
      <c r="C19" s="1">
        <f>C14+C17*0.8</f>
        <v>5456</v>
      </c>
      <c r="D19" s="1">
        <f>C19*G14</f>
        <v>1364</v>
      </c>
      <c r="E19" s="1">
        <f>D19</f>
        <v>1364</v>
      </c>
      <c r="F19" s="1">
        <f>SUM(C19:E19)</f>
        <v>8184</v>
      </c>
      <c r="G19">
        <f>D19/C19</f>
        <v>0.25</v>
      </c>
      <c r="H19" s="2">
        <f>C19-C14</f>
        <v>576</v>
      </c>
      <c r="I19" s="2">
        <f>D19-D14</f>
        <v>144</v>
      </c>
      <c r="J19" s="2">
        <f>E14-(H19+I19)</f>
        <v>500</v>
      </c>
    </row>
    <row r="20" spans="1:13" x14ac:dyDescent="0.550000000000000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550000000000000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55000000000000004">
      <c r="B22" s="1" t="s">
        <v>2</v>
      </c>
      <c r="C22" s="1">
        <f>F19-C21</f>
        <v>864</v>
      </c>
      <c r="D22" s="1"/>
      <c r="E22" s="1"/>
    </row>
    <row r="24" spans="1:13" x14ac:dyDescent="0.550000000000000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550000000000000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550000000000000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55000000000000004">
      <c r="B27" s="1" t="s">
        <v>2</v>
      </c>
      <c r="C27" s="1">
        <f>F24-C26</f>
        <v>1036.7999999999993</v>
      </c>
      <c r="D27" s="1"/>
      <c r="E27" s="1"/>
    </row>
    <row r="29" spans="1:13" x14ac:dyDescent="0.550000000000000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550000000000000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550000000000000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55000000000000004">
      <c r="B32" s="1" t="s">
        <v>2</v>
      </c>
      <c r="C32" s="1">
        <f>F29-C31</f>
        <v>1244.1599999999999</v>
      </c>
      <c r="D32" s="1"/>
      <c r="E32" s="1"/>
    </row>
    <row r="34" spans="1:13" x14ac:dyDescent="0.550000000000000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550000000000000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550000000000000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55000000000000004">
      <c r="B37" s="1" t="s">
        <v>2</v>
      </c>
      <c r="C37" s="1">
        <f>F34-C36</f>
        <v>1492.9920000000002</v>
      </c>
      <c r="D37" s="1"/>
      <c r="E37" s="1"/>
    </row>
    <row r="39" spans="1:13" x14ac:dyDescent="0.550000000000000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550000000000000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550000000000000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55000000000000004">
      <c r="B42" s="1" t="s">
        <v>2</v>
      </c>
      <c r="C42" s="1">
        <f>F39-C41</f>
        <v>1791.5903999999973</v>
      </c>
      <c r="D42" s="1"/>
      <c r="E42" s="1"/>
    </row>
    <row r="44" spans="1:13" x14ac:dyDescent="0.550000000000000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550000000000000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550000000000000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55000000000000004">
      <c r="B47" s="1" t="s">
        <v>2</v>
      </c>
      <c r="C47" s="1">
        <f>F44-C46</f>
        <v>2149.9084799999964</v>
      </c>
      <c r="D47" s="1"/>
      <c r="E47" s="1"/>
    </row>
    <row r="49" spans="1:13" x14ac:dyDescent="0.550000000000000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550000000000000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550000000000000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55000000000000004">
      <c r="B52" s="1" t="s">
        <v>2</v>
      </c>
      <c r="C52" s="1">
        <f>F49-C51</f>
        <v>2579.8901759999972</v>
      </c>
      <c r="D52" s="1"/>
      <c r="E52"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topLeftCell="A7" workbookViewId="0">
      <selection activeCell="H26" sqref="H26"/>
    </sheetView>
  </sheetViews>
  <sheetFormatPr defaultRowHeight="14.4" x14ac:dyDescent="0.55000000000000004"/>
  <cols>
    <col min="1" max="1" width="16.26171875" customWidth="1"/>
    <col min="7" max="7" width="2.62890625" customWidth="1"/>
    <col min="8" max="8" width="18.41796875" customWidth="1"/>
    <col min="9" max="9" width="12.578125" customWidth="1"/>
    <col min="10" max="11" width="12.62890625" customWidth="1"/>
    <col min="12" max="12" width="15" customWidth="1"/>
    <col min="14" max="14" width="26.9453125" customWidth="1"/>
  </cols>
  <sheetData>
    <row r="1" spans="1:14" x14ac:dyDescent="0.55000000000000004">
      <c r="A1" s="61" t="s">
        <v>92</v>
      </c>
      <c r="B1" s="61"/>
      <c r="C1" s="61"/>
      <c r="D1" s="61"/>
      <c r="E1" s="61"/>
      <c r="F1" s="61"/>
      <c r="G1" s="61"/>
      <c r="H1" s="61"/>
      <c r="I1" s="61"/>
      <c r="J1" s="61"/>
      <c r="K1" s="61"/>
      <c r="L1" s="61"/>
      <c r="M1" s="61"/>
    </row>
    <row r="2" spans="1:14" ht="14.7" thickBot="1" x14ac:dyDescent="0.6">
      <c r="A2" s="40" t="s">
        <v>91</v>
      </c>
    </row>
    <row r="3" spans="1:14" x14ac:dyDescent="0.55000000000000004">
      <c r="A3" t="s">
        <v>90</v>
      </c>
      <c r="B3" s="38" t="s">
        <v>3</v>
      </c>
      <c r="C3" s="37" t="s">
        <v>5</v>
      </c>
      <c r="D3" s="37" t="s">
        <v>4</v>
      </c>
      <c r="E3" s="59" t="s">
        <v>74</v>
      </c>
      <c r="H3" s="65" t="s">
        <v>89</v>
      </c>
      <c r="I3" s="65"/>
      <c r="J3" s="65"/>
      <c r="K3" s="65"/>
    </row>
    <row r="4" spans="1:14" x14ac:dyDescent="0.55000000000000004">
      <c r="A4" t="s">
        <v>67</v>
      </c>
      <c r="B4" s="47">
        <v>225</v>
      </c>
      <c r="C4" s="29">
        <v>90</v>
      </c>
      <c r="D4" s="29">
        <v>60</v>
      </c>
      <c r="E4" s="58">
        <f>B4+C4+D4</f>
        <v>375</v>
      </c>
      <c r="H4" s="66" t="s">
        <v>88</v>
      </c>
      <c r="I4" s="66"/>
      <c r="J4" s="66"/>
      <c r="K4" s="66"/>
    </row>
    <row r="5" spans="1:14" x14ac:dyDescent="0.55000000000000004">
      <c r="A5" t="s">
        <v>66</v>
      </c>
      <c r="B5" s="47">
        <v>100</v>
      </c>
      <c r="C5" s="29">
        <v>120</v>
      </c>
      <c r="D5" s="29">
        <v>80</v>
      </c>
      <c r="E5" s="57">
        <f>B5+C5+D5</f>
        <v>300</v>
      </c>
      <c r="H5" s="67" t="s">
        <v>87</v>
      </c>
      <c r="I5" s="67"/>
      <c r="J5" s="67"/>
      <c r="K5" s="67"/>
    </row>
    <row r="6" spans="1:14" x14ac:dyDescent="0.55000000000000004">
      <c r="A6" t="s">
        <v>65</v>
      </c>
      <c r="B6" s="47">
        <v>50</v>
      </c>
      <c r="C6" s="29">
        <v>90</v>
      </c>
      <c r="D6" s="29">
        <v>60</v>
      </c>
      <c r="E6" s="56">
        <f>B6+C6+D6</f>
        <v>200</v>
      </c>
      <c r="H6" s="68" t="s">
        <v>86</v>
      </c>
      <c r="I6" s="68"/>
      <c r="J6" s="68"/>
      <c r="K6" s="68"/>
    </row>
    <row r="7" spans="1:14" ht="14.7" thickBot="1" x14ac:dyDescent="0.6">
      <c r="A7" s="45" t="s">
        <v>7</v>
      </c>
      <c r="B7" s="55">
        <f>SUM(B4:B6)</f>
        <v>375</v>
      </c>
      <c r="C7" s="54">
        <f>SUM(C4:C6)</f>
        <v>300</v>
      </c>
      <c r="D7" s="53">
        <f>SUM(D4:D6)</f>
        <v>200</v>
      </c>
      <c r="E7" s="52">
        <f>B7+C7+D7</f>
        <v>875</v>
      </c>
    </row>
    <row r="8" spans="1:14" ht="14.7" thickBot="1" x14ac:dyDescent="0.6"/>
    <row r="9" spans="1:14" x14ac:dyDescent="0.55000000000000004">
      <c r="A9" s="40" t="s">
        <v>85</v>
      </c>
      <c r="B9" s="62" t="s">
        <v>84</v>
      </c>
      <c r="C9" s="63"/>
      <c r="D9" s="63"/>
      <c r="E9" s="63"/>
      <c r="F9" s="64"/>
      <c r="H9" s="62" t="s">
        <v>83</v>
      </c>
      <c r="I9" s="63"/>
      <c r="J9" s="63"/>
      <c r="K9" s="63"/>
      <c r="L9" s="63"/>
      <c r="M9" s="64"/>
    </row>
    <row r="10" spans="1:14" ht="28.8" x14ac:dyDescent="0.55000000000000004">
      <c r="B10" s="51" t="s">
        <v>3</v>
      </c>
      <c r="C10" s="50" t="s">
        <v>82</v>
      </c>
      <c r="D10" s="50" t="s">
        <v>74</v>
      </c>
      <c r="E10" s="50" t="s">
        <v>5</v>
      </c>
      <c r="F10" s="32" t="s">
        <v>4</v>
      </c>
      <c r="G10" s="6"/>
      <c r="H10" s="51" t="s">
        <v>73</v>
      </c>
      <c r="I10" s="50" t="s">
        <v>81</v>
      </c>
      <c r="J10" s="50" t="s">
        <v>71</v>
      </c>
      <c r="K10" s="50" t="s">
        <v>70</v>
      </c>
      <c r="L10" s="50" t="s">
        <v>69</v>
      </c>
      <c r="M10" s="32" t="s">
        <v>68</v>
      </c>
    </row>
    <row r="11" spans="1:14" x14ac:dyDescent="0.55000000000000004">
      <c r="A11" t="s">
        <v>67</v>
      </c>
      <c r="B11" s="47">
        <v>225</v>
      </c>
      <c r="C11" s="29">
        <f>C4+D4</f>
        <v>150</v>
      </c>
      <c r="D11" s="31">
        <f>B11+C11</f>
        <v>375</v>
      </c>
      <c r="E11" s="29">
        <f>C4</f>
        <v>90</v>
      </c>
      <c r="F11" s="48">
        <f>C11-E11</f>
        <v>60</v>
      </c>
      <c r="H11" s="47">
        <f>B11+E11</f>
        <v>315</v>
      </c>
      <c r="I11" s="25">
        <f>F11/H11</f>
        <v>0.19047619047619047</v>
      </c>
      <c r="J11" s="25">
        <f>H11*I14</f>
        <v>93.333333333333329</v>
      </c>
      <c r="K11" s="25">
        <f>J11-F11</f>
        <v>33.333333333333329</v>
      </c>
      <c r="L11" s="27">
        <f>B11+E11+J11</f>
        <v>408.33333333333331</v>
      </c>
      <c r="M11" s="49">
        <f>L11/D11</f>
        <v>1.0888888888888888</v>
      </c>
      <c r="N11" t="s">
        <v>80</v>
      </c>
    </row>
    <row r="12" spans="1:14" x14ac:dyDescent="0.55000000000000004">
      <c r="A12" t="s">
        <v>66</v>
      </c>
      <c r="B12" s="47">
        <v>100</v>
      </c>
      <c r="C12" s="29">
        <f>C5+D5</f>
        <v>200</v>
      </c>
      <c r="D12" s="30">
        <f>B12+C12</f>
        <v>300</v>
      </c>
      <c r="E12" s="29">
        <f>C5</f>
        <v>120</v>
      </c>
      <c r="F12" s="48">
        <f>C12-E12</f>
        <v>80</v>
      </c>
      <c r="H12" s="47">
        <f>B12+E12</f>
        <v>220</v>
      </c>
      <c r="I12" s="25">
        <f>F12/H12</f>
        <v>0.36363636363636365</v>
      </c>
      <c r="J12" s="25">
        <f>H12*I14</f>
        <v>65.185185185185176</v>
      </c>
      <c r="K12" s="25">
        <f>J12-F12</f>
        <v>-14.814814814814824</v>
      </c>
      <c r="L12" s="27">
        <f>B12+E12+J12</f>
        <v>285.18518518518516</v>
      </c>
      <c r="M12" s="49">
        <f>L12/D12</f>
        <v>0.95061728395061718</v>
      </c>
      <c r="N12" t="s">
        <v>79</v>
      </c>
    </row>
    <row r="13" spans="1:14" x14ac:dyDescent="0.55000000000000004">
      <c r="A13" t="s">
        <v>65</v>
      </c>
      <c r="B13" s="47">
        <v>50</v>
      </c>
      <c r="C13" s="29">
        <f>C6+D6</f>
        <v>150</v>
      </c>
      <c r="D13" s="28">
        <f>B13+C13</f>
        <v>200</v>
      </c>
      <c r="E13" s="29">
        <f>C6</f>
        <v>90</v>
      </c>
      <c r="F13" s="48">
        <f>C13-E13</f>
        <v>60</v>
      </c>
      <c r="H13" s="47">
        <f>B13+E13</f>
        <v>140</v>
      </c>
      <c r="I13" s="25">
        <f>F13/H13</f>
        <v>0.42857142857142855</v>
      </c>
      <c r="J13" s="25">
        <f>H13*I14</f>
        <v>41.481481481481481</v>
      </c>
      <c r="K13" s="25">
        <f>J13-F13</f>
        <v>-18.518518518518519</v>
      </c>
      <c r="L13" s="27">
        <f>B13+E13+J13</f>
        <v>181.48148148148147</v>
      </c>
      <c r="M13" s="46">
        <f>L13/D13</f>
        <v>0.90740740740740733</v>
      </c>
    </row>
    <row r="14" spans="1:14" ht="14.7" thickBot="1" x14ac:dyDescent="0.6">
      <c r="A14" s="45" t="s">
        <v>7</v>
      </c>
      <c r="B14" s="23">
        <f>SUM(B11:B13)</f>
        <v>375</v>
      </c>
      <c r="C14" s="43">
        <f>SUM(C11:C13)</f>
        <v>500</v>
      </c>
      <c r="D14" s="43">
        <f>SUM(D11:D13)</f>
        <v>875</v>
      </c>
      <c r="E14" s="22">
        <f>SUM(E11:E13)</f>
        <v>300</v>
      </c>
      <c r="F14" s="21">
        <f>SUM(F11:F13)</f>
        <v>200</v>
      </c>
      <c r="H14" s="44">
        <f>SUM(H11:H13)</f>
        <v>675</v>
      </c>
      <c r="I14" s="19">
        <f>F14/H14</f>
        <v>0.29629629629629628</v>
      </c>
      <c r="J14" s="43">
        <f>SUM(J11:J13)</f>
        <v>200</v>
      </c>
      <c r="K14" s="43">
        <f>SUM(K11:K13)</f>
        <v>0</v>
      </c>
      <c r="L14" s="43">
        <f>SUM(L11:L13)</f>
        <v>875</v>
      </c>
      <c r="M14" s="42"/>
    </row>
    <row r="15" spans="1:14" ht="14.7" thickBot="1" x14ac:dyDescent="0.6">
      <c r="M15" s="41"/>
    </row>
    <row r="16" spans="1:14" ht="28.8" x14ac:dyDescent="0.55000000000000004">
      <c r="A16" s="40" t="s">
        <v>78</v>
      </c>
      <c r="B16" s="38" t="s">
        <v>3</v>
      </c>
      <c r="C16" s="37" t="str">
        <f>C10</f>
        <v>L(=V+S)</v>
      </c>
      <c r="D16" s="33" t="s">
        <v>74</v>
      </c>
      <c r="E16" s="37" t="s">
        <v>5</v>
      </c>
      <c r="F16" s="36" t="s">
        <v>4</v>
      </c>
      <c r="G16" s="6"/>
      <c r="H16" s="34" t="s">
        <v>73</v>
      </c>
      <c r="I16" s="33" t="s">
        <v>72</v>
      </c>
      <c r="J16" s="33" t="s">
        <v>71</v>
      </c>
      <c r="K16" s="33" t="s">
        <v>70</v>
      </c>
      <c r="L16" s="33" t="s">
        <v>69</v>
      </c>
      <c r="M16" s="32" t="s">
        <v>68</v>
      </c>
    </row>
    <row r="17" spans="1:13" x14ac:dyDescent="0.55000000000000004">
      <c r="A17" t="s">
        <v>67</v>
      </c>
      <c r="B17" s="26">
        <f>B11*M11</f>
        <v>244.99999999999997</v>
      </c>
      <c r="C17" s="29">
        <f>C11</f>
        <v>150</v>
      </c>
      <c r="D17" s="31">
        <f>B17+C17</f>
        <v>395</v>
      </c>
      <c r="E17" s="27">
        <f>E11*M12</f>
        <v>85.555555555555543</v>
      </c>
      <c r="F17" s="24">
        <f>C17-E17</f>
        <v>64.444444444444457</v>
      </c>
      <c r="G17" s="10"/>
      <c r="H17" s="26">
        <f>B17+E17</f>
        <v>330.55555555555554</v>
      </c>
      <c r="I17" s="25">
        <f>F17/H17</f>
        <v>0.19495798319327737</v>
      </c>
      <c r="J17" s="25">
        <f>H17*I20</f>
        <v>102.38836967808932</v>
      </c>
      <c r="K17" s="25">
        <f>J17-F17</f>
        <v>37.943925233644862</v>
      </c>
      <c r="L17" s="25">
        <f>B17+E17+J17</f>
        <v>432.94392523364485</v>
      </c>
      <c r="M17" s="24">
        <f>L17/D17</f>
        <v>1.0960605702117592</v>
      </c>
    </row>
    <row r="18" spans="1:13" x14ac:dyDescent="0.55000000000000004">
      <c r="A18" t="s">
        <v>66</v>
      </c>
      <c r="B18" s="26">
        <f>B12*M11</f>
        <v>108.88888888888889</v>
      </c>
      <c r="C18" s="29">
        <f>C12</f>
        <v>200</v>
      </c>
      <c r="D18" s="30">
        <f>B18+C18</f>
        <v>308.88888888888891</v>
      </c>
      <c r="E18" s="27">
        <f>E12*M12</f>
        <v>114.07407407407406</v>
      </c>
      <c r="F18" s="24">
        <f>C18-E18</f>
        <v>85.925925925925938</v>
      </c>
      <c r="G18" s="10"/>
      <c r="H18" s="26">
        <f>B18+E18</f>
        <v>222.96296296296293</v>
      </c>
      <c r="I18" s="25">
        <f>F18/H18</f>
        <v>0.38538205980066453</v>
      </c>
      <c r="J18" s="25">
        <f>H18*I20</f>
        <v>69.0619591554171</v>
      </c>
      <c r="K18" s="25">
        <f>J18-F18</f>
        <v>-16.863966770508839</v>
      </c>
      <c r="L18" s="25">
        <f>B18+E18+J18</f>
        <v>292.02492211838</v>
      </c>
      <c r="M18" s="24">
        <f>L18/D18</f>
        <v>0.94540442412425174</v>
      </c>
    </row>
    <row r="19" spans="1:13" x14ac:dyDescent="0.55000000000000004">
      <c r="A19" t="s">
        <v>65</v>
      </c>
      <c r="B19" s="26">
        <f>B13*M11</f>
        <v>54.444444444444443</v>
      </c>
      <c r="C19" s="29">
        <f>C13</f>
        <v>150</v>
      </c>
      <c r="D19" s="28">
        <f>B19+C19</f>
        <v>204.44444444444446</v>
      </c>
      <c r="E19" s="27">
        <f>E13*M12</f>
        <v>85.555555555555543</v>
      </c>
      <c r="F19" s="24">
        <f>C19-E19</f>
        <v>64.444444444444457</v>
      </c>
      <c r="G19" s="10"/>
      <c r="H19" s="26">
        <f>B19+E19</f>
        <v>140</v>
      </c>
      <c r="I19" s="25">
        <f>F19/H19</f>
        <v>0.4603174603174604</v>
      </c>
      <c r="J19" s="25">
        <f>H19*I20</f>
        <v>43.36448598130842</v>
      </c>
      <c r="K19" s="25">
        <f>J19-F19</f>
        <v>-21.079958463136037</v>
      </c>
      <c r="L19" s="25">
        <f>B19+E19+J19</f>
        <v>183.36448598130841</v>
      </c>
      <c r="M19" s="24">
        <f>L19/D19</f>
        <v>0.89689150751726932</v>
      </c>
    </row>
    <row r="20" spans="1:13" ht="14.7" thickBot="1" x14ac:dyDescent="0.6">
      <c r="B20" s="23">
        <f>SUM(B17:B19)</f>
        <v>408.33333333333331</v>
      </c>
      <c r="C20" s="19">
        <f>SUM(C17:C19)</f>
        <v>500</v>
      </c>
      <c r="D20" s="19">
        <f>SUM(D17:D19)</f>
        <v>908.33333333333337</v>
      </c>
      <c r="E20" s="22">
        <f>SUM(E17:E19)</f>
        <v>285.18518518518516</v>
      </c>
      <c r="F20" s="21">
        <f>SUM(F17:F19)</f>
        <v>214.81481481481484</v>
      </c>
      <c r="G20" s="10"/>
      <c r="H20" s="20">
        <f>SUM(H17:H19)</f>
        <v>693.51851851851848</v>
      </c>
      <c r="I20" s="19">
        <f>F20/H20</f>
        <v>0.30974632843791727</v>
      </c>
      <c r="J20" s="19">
        <f>SUM(J17:J19)</f>
        <v>214.81481481481484</v>
      </c>
      <c r="K20" s="19">
        <f>SUM(K17:K19)</f>
        <v>0</v>
      </c>
      <c r="L20" s="19">
        <f>SUM(L17:L19)</f>
        <v>908.33333333333326</v>
      </c>
      <c r="M20" s="18"/>
    </row>
    <row r="22" spans="1:13" x14ac:dyDescent="0.55000000000000004">
      <c r="H22" s="7" t="s">
        <v>95</v>
      </c>
    </row>
    <row r="23" spans="1:13" x14ac:dyDescent="0.55000000000000004">
      <c r="H23" s="7" t="s">
        <v>77</v>
      </c>
    </row>
    <row r="24" spans="1:13" x14ac:dyDescent="0.55000000000000004">
      <c r="H24" s="7" t="s">
        <v>76</v>
      </c>
    </row>
    <row r="25" spans="1:13" x14ac:dyDescent="0.55000000000000004">
      <c r="H25" s="7" t="s">
        <v>96</v>
      </c>
    </row>
    <row r="26" spans="1:13" ht="14.7" thickBot="1" x14ac:dyDescent="0.6">
      <c r="A26" s="40" t="s">
        <v>75</v>
      </c>
      <c r="M26" s="39"/>
    </row>
    <row r="27" spans="1:13" ht="28.8" x14ac:dyDescent="0.55000000000000004">
      <c r="B27" s="38" t="s">
        <v>3</v>
      </c>
      <c r="C27" s="37" t="str">
        <f>C16</f>
        <v>L(=V+S)</v>
      </c>
      <c r="D27" s="33" t="s">
        <v>74</v>
      </c>
      <c r="E27" s="37" t="s">
        <v>5</v>
      </c>
      <c r="F27" s="36" t="s">
        <v>4</v>
      </c>
      <c r="G27" s="35"/>
      <c r="H27" s="34" t="s">
        <v>73</v>
      </c>
      <c r="I27" s="33" t="s">
        <v>72</v>
      </c>
      <c r="J27" s="33" t="s">
        <v>71</v>
      </c>
      <c r="K27" s="33" t="s">
        <v>70</v>
      </c>
      <c r="L27" s="33" t="s">
        <v>69</v>
      </c>
      <c r="M27" s="32" t="s">
        <v>68</v>
      </c>
    </row>
    <row r="28" spans="1:13" x14ac:dyDescent="0.55000000000000004">
      <c r="A28" t="s">
        <v>67</v>
      </c>
      <c r="B28" s="26">
        <f>B17*M17</f>
        <v>268.53483970188097</v>
      </c>
      <c r="C28" s="29">
        <f>C17</f>
        <v>150</v>
      </c>
      <c r="D28" s="31">
        <f>B28+C28</f>
        <v>418.53483970188097</v>
      </c>
      <c r="E28" s="27">
        <f>E17*$M$12</f>
        <v>81.33058984910835</v>
      </c>
      <c r="F28" s="24">
        <f>C28-E28</f>
        <v>68.66941015089165</v>
      </c>
      <c r="G28" s="10"/>
      <c r="H28" s="26">
        <f>B28+E28</f>
        <v>349.86542955098935</v>
      </c>
      <c r="I28" s="25">
        <f>F28/H28</f>
        <v>0.1962737794329113</v>
      </c>
      <c r="J28" s="25">
        <f>H28*I31</f>
        <v>111.43448268784891</v>
      </c>
      <c r="K28" s="25">
        <f>J28-F28</f>
        <v>42.765072536957263</v>
      </c>
      <c r="L28" s="25">
        <f>B28+E28+J28</f>
        <v>461.29991223883826</v>
      </c>
      <c r="M28" s="24">
        <f>L28/D28</f>
        <v>1.1021780470352684</v>
      </c>
    </row>
    <row r="29" spans="1:13" x14ac:dyDescent="0.55000000000000004">
      <c r="A29" t="s">
        <v>66</v>
      </c>
      <c r="B29" s="26">
        <f>B18*M17</f>
        <v>119.34881764528043</v>
      </c>
      <c r="C29" s="29">
        <f>C18</f>
        <v>200</v>
      </c>
      <c r="D29" s="30">
        <f>B29+C29</f>
        <v>319.34881764528041</v>
      </c>
      <c r="E29" s="27">
        <f>E18*$M$12</f>
        <v>108.4407864654778</v>
      </c>
      <c r="F29" s="24">
        <f>C29-E29</f>
        <v>91.5592135345222</v>
      </c>
      <c r="G29" s="10"/>
      <c r="H29" s="26">
        <f>B29+E29</f>
        <v>227.78960411075823</v>
      </c>
      <c r="I29" s="25">
        <f>F29/H29</f>
        <v>0.40194640967900941</v>
      </c>
      <c r="J29" s="25">
        <f>H29*I31</f>
        <v>72.552514629207863</v>
      </c>
      <c r="K29" s="25">
        <f>J29-F29</f>
        <v>-19.006698905314337</v>
      </c>
      <c r="L29" s="25">
        <f>B29+E29+J29</f>
        <v>300.34211873996611</v>
      </c>
      <c r="M29" s="24">
        <f>L29/D29</f>
        <v>0.9404829520100928</v>
      </c>
    </row>
    <row r="30" spans="1:13" x14ac:dyDescent="0.55000000000000004">
      <c r="A30" t="s">
        <v>65</v>
      </c>
      <c r="B30" s="26">
        <f>B19*M17</f>
        <v>59.674408822640217</v>
      </c>
      <c r="C30" s="29">
        <f>C19</f>
        <v>150</v>
      </c>
      <c r="D30" s="28">
        <f>B30+C30</f>
        <v>209.6744088226402</v>
      </c>
      <c r="E30" s="27">
        <f>E19*$M$12</f>
        <v>81.33058984910835</v>
      </c>
      <c r="F30" s="24">
        <f>C30-E30</f>
        <v>68.66941015089165</v>
      </c>
      <c r="G30" s="10"/>
      <c r="H30" s="26">
        <f>B30+E30</f>
        <v>141.00499867174858</v>
      </c>
      <c r="I30" s="25">
        <f>F30/H30</f>
        <v>0.48699982835892247</v>
      </c>
      <c r="J30" s="25">
        <f>H30*I31</f>
        <v>44.911036519248732</v>
      </c>
      <c r="K30" s="25">
        <f>J30-F30</f>
        <v>-23.758373631642918</v>
      </c>
      <c r="L30" s="25">
        <f>B30+E30+J30</f>
        <v>185.91603519099732</v>
      </c>
      <c r="M30" s="24">
        <f>L30/D30</f>
        <v>0.88668920654146366</v>
      </c>
    </row>
    <row r="31" spans="1:13" ht="14.7" thickBot="1" x14ac:dyDescent="0.6">
      <c r="B31" s="23">
        <f>SUM(B28:B30)</f>
        <v>447.55806616980158</v>
      </c>
      <c r="C31" s="19">
        <f>SUM(C28:C30)</f>
        <v>500</v>
      </c>
      <c r="D31" s="19">
        <f>SUM(D28:D30)</f>
        <v>947.55806616980158</v>
      </c>
      <c r="E31" s="22">
        <f>SUM(E28:E30)</f>
        <v>271.1019661636945</v>
      </c>
      <c r="F31" s="21">
        <f>SUM(F28:F30)</f>
        <v>228.8980338363055</v>
      </c>
      <c r="G31" s="10"/>
      <c r="H31" s="20">
        <f>SUM(H28:H30)</f>
        <v>718.66003233349613</v>
      </c>
      <c r="I31" s="19">
        <f>F31/H31</f>
        <v>0.31850669793486547</v>
      </c>
      <c r="J31" s="19">
        <f>SUM(J28:J30)</f>
        <v>228.8980338363055</v>
      </c>
      <c r="K31" s="19">
        <f>SUM(K28:K30)</f>
        <v>0</v>
      </c>
      <c r="L31" s="19">
        <f>SUM(L28:L30)</f>
        <v>947.55806616980158</v>
      </c>
      <c r="M31" s="18"/>
    </row>
    <row r="33" spans="8:8" x14ac:dyDescent="0.55000000000000004">
      <c r="H33" t="s">
        <v>64</v>
      </c>
    </row>
    <row r="34" spans="8:8" x14ac:dyDescent="0.55000000000000004">
      <c r="H34" t="s">
        <v>63</v>
      </c>
    </row>
    <row r="35" spans="8:8" x14ac:dyDescent="0.55000000000000004">
      <c r="H35" t="s">
        <v>62</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Simple Reproduction</vt:lpstr>
      <vt:lpstr>SR with low MELT</vt:lpstr>
      <vt:lpstr>SR profit rate equalization</vt:lpstr>
      <vt:lpstr>SR  with two MP</vt:lpstr>
      <vt:lpstr>Marx 1</vt:lpstr>
      <vt:lpstr>Marx 2</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2018-03-15T19:57:52Z</dcterms:modified>
</cp:coreProperties>
</file>