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ink/ink1.xml" ContentType="application/inkml+xml"/>
  <Override PartName="/xl/comments2.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showInkAnnotation="0" codeName="ThisWorkbook" defaultThemeVersion="166925"/>
  <mc:AlternateContent xmlns:mc="http://schemas.openxmlformats.org/markup-compatibility/2006">
    <mc:Choice Requires="x15">
      <x15ac:absPath xmlns:x15ac="http://schemas.microsoft.com/office/spreadsheetml/2010/11/ac" url="C:\Users\afree\Documents\Our Works\Catalogued Works\2014-2017\2017m Ren Min University Course\Theory of Value\Course Materials\Spreadsheets\"/>
    </mc:Choice>
  </mc:AlternateContent>
  <bookViews>
    <workbookView xWindow="0" yWindow="0" windowWidth="22710" windowHeight="10314" activeTab="3"/>
  </bookViews>
  <sheets>
    <sheet name="Content" sheetId="9" r:id="rId1"/>
    <sheet name="Temporal Value" sheetId="7" r:id="rId2"/>
    <sheet name="Bortkiewicz" sheetId="8" r:id="rId3"/>
    <sheet name="Two systems two profit rates" sheetId="12" r:id="rId4"/>
    <sheet name="Pure Accumulation" sheetId="13" r:id="rId5"/>
    <sheet name="Moszkowska" sheetId="14" r:id="rId6"/>
    <sheet name="Moszkowska Calculation" sheetId="15" r:id="rId7"/>
    <sheet name="Unit 1 Example" sheetId="10" r:id="rId8"/>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41" i="12" l="1"/>
  <c r="W40" i="12"/>
  <c r="W39" i="12"/>
  <c r="W38" i="12"/>
  <c r="W37" i="12"/>
  <c r="W36" i="12"/>
  <c r="W35" i="12"/>
  <c r="W34" i="12"/>
  <c r="W33" i="12"/>
  <c r="W32" i="12"/>
  <c r="W31" i="12"/>
  <c r="W30" i="12"/>
  <c r="W29" i="12"/>
  <c r="W28" i="12"/>
  <c r="W27" i="12"/>
  <c r="W26" i="12"/>
  <c r="W25" i="12"/>
  <c r="W24" i="12"/>
  <c r="W23" i="12"/>
  <c r="W22" i="12"/>
  <c r="W21" i="12"/>
  <c r="W20" i="12"/>
  <c r="AH41" i="12" l="1"/>
  <c r="AH40" i="12"/>
  <c r="AH39" i="12"/>
  <c r="AH38" i="12"/>
  <c r="AH37" i="12"/>
  <c r="AH36" i="12"/>
  <c r="AH35" i="12"/>
  <c r="D113" i="15" l="1"/>
  <c r="D112" i="15"/>
  <c r="D111" i="15"/>
  <c r="D110" i="15"/>
  <c r="D109" i="15"/>
  <c r="D108" i="15"/>
  <c r="D107" i="15"/>
  <c r="E106" i="15"/>
  <c r="D102" i="15"/>
  <c r="D101" i="15"/>
  <c r="D100" i="15"/>
  <c r="D99" i="15"/>
  <c r="D98" i="15"/>
  <c r="D97" i="15"/>
  <c r="D96" i="15"/>
  <c r="E95" i="15"/>
  <c r="D91" i="15"/>
  <c r="D90" i="15"/>
  <c r="D89" i="15"/>
  <c r="D88" i="15"/>
  <c r="D87" i="15"/>
  <c r="D86" i="15"/>
  <c r="D85" i="15"/>
  <c r="K84" i="15"/>
  <c r="J84" i="15"/>
  <c r="I84" i="15"/>
  <c r="H84" i="15"/>
  <c r="G84" i="15"/>
  <c r="F84" i="15"/>
  <c r="E84" i="15"/>
  <c r="G83" i="15"/>
  <c r="G94" i="15" s="1"/>
  <c r="G105" i="15" s="1"/>
  <c r="J71" i="15"/>
  <c r="J83" i="15" s="1"/>
  <c r="J94" i="15" s="1"/>
  <c r="J105" i="15" s="1"/>
  <c r="I71" i="15"/>
  <c r="I83" i="15" s="1"/>
  <c r="I94" i="15" s="1"/>
  <c r="I105" i="15" s="1"/>
  <c r="H71" i="15"/>
  <c r="H83" i="15" s="1"/>
  <c r="H94" i="15" s="1"/>
  <c r="H105" i="15" s="1"/>
  <c r="F69" i="15"/>
  <c r="I80" i="15" s="1"/>
  <c r="C69" i="15"/>
  <c r="D80" i="15" s="1"/>
  <c r="C68" i="15"/>
  <c r="D79" i="15" s="1"/>
  <c r="C67" i="15"/>
  <c r="D78" i="15" s="1"/>
  <c r="C65" i="15"/>
  <c r="D76" i="15" s="1"/>
  <c r="C64" i="15"/>
  <c r="D75" i="15" s="1"/>
  <c r="C63" i="15"/>
  <c r="D74" i="15" s="1"/>
  <c r="C62" i="15"/>
  <c r="D73" i="15" s="1"/>
  <c r="C61" i="15"/>
  <c r="D72" i="15" s="1"/>
  <c r="F60" i="15"/>
  <c r="F71" i="15" s="1"/>
  <c r="F83" i="15" s="1"/>
  <c r="F94" i="15" s="1"/>
  <c r="F105" i="15" s="1"/>
  <c r="E60" i="15"/>
  <c r="E71" i="15" s="1"/>
  <c r="E83" i="15" s="1"/>
  <c r="E94" i="15" s="1"/>
  <c r="E105" i="15" s="1"/>
  <c r="D60" i="15"/>
  <c r="D71" i="15" s="1"/>
  <c r="D83" i="15" s="1"/>
  <c r="D94" i="15" s="1"/>
  <c r="D105" i="15" s="1"/>
  <c r="F57" i="15"/>
  <c r="F80" i="15" s="1"/>
  <c r="D57" i="15"/>
  <c r="D69" i="15" s="1"/>
  <c r="D56" i="15"/>
  <c r="D68" i="15" s="1"/>
  <c r="D55" i="15"/>
  <c r="D67" i="15" s="1"/>
  <c r="D54" i="15"/>
  <c r="D66" i="15" s="1"/>
  <c r="D53" i="15"/>
  <c r="D65" i="15" s="1"/>
  <c r="D52" i="15"/>
  <c r="D64" i="15" s="1"/>
  <c r="F51" i="15"/>
  <c r="F74" i="15" s="1"/>
  <c r="D51" i="15"/>
  <c r="D63" i="15" s="1"/>
  <c r="D50" i="15"/>
  <c r="D62" i="15" s="1"/>
  <c r="E49" i="15"/>
  <c r="E72" i="15" s="1"/>
  <c r="D49" i="15"/>
  <c r="D61" i="15" s="1"/>
  <c r="F48" i="15"/>
  <c r="E48" i="15"/>
  <c r="D48" i="15"/>
  <c r="E39" i="15"/>
  <c r="E107" i="15" s="1"/>
  <c r="J38" i="15"/>
  <c r="J106" i="15" s="1"/>
  <c r="G38" i="15"/>
  <c r="G106" i="15" s="1"/>
  <c r="F38" i="15"/>
  <c r="F106" i="15" s="1"/>
  <c r="E30" i="15"/>
  <c r="E96" i="15" s="1"/>
  <c r="H29" i="15"/>
  <c r="H95" i="15" s="1"/>
  <c r="G29" i="15"/>
  <c r="G95" i="15" s="1"/>
  <c r="F29" i="15"/>
  <c r="F95" i="15" s="1"/>
  <c r="E21" i="15"/>
  <c r="E85" i="15" s="1"/>
  <c r="I14" i="15"/>
  <c r="F14" i="15"/>
  <c r="F41" i="15" s="1"/>
  <c r="F109" i="15" s="1"/>
  <c r="I11" i="15"/>
  <c r="F62" i="15" s="1"/>
  <c r="I73" i="15" s="1"/>
  <c r="F11" i="15"/>
  <c r="F50" i="15" s="1"/>
  <c r="F73" i="15" s="1"/>
  <c r="M5" i="15"/>
  <c r="M4" i="15"/>
  <c r="G4" i="15"/>
  <c r="F15" i="15" l="1"/>
  <c r="F54" i="15" s="1"/>
  <c r="F77" i="15" s="1"/>
  <c r="F22" i="15"/>
  <c r="F86" i="15" s="1"/>
  <c r="F23" i="15"/>
  <c r="F87" i="15" s="1"/>
  <c r="F13" i="15"/>
  <c r="F52" i="15" s="1"/>
  <c r="F75" i="15" s="1"/>
  <c r="F16" i="15"/>
  <c r="F55" i="15" s="1"/>
  <c r="F78" i="15" s="1"/>
  <c r="F40" i="15"/>
  <c r="F65" i="15"/>
  <c r="I76" i="15" s="1"/>
  <c r="F17" i="15"/>
  <c r="F56" i="15" s="1"/>
  <c r="F79" i="15" s="1"/>
  <c r="G25" i="15"/>
  <c r="I23" i="15"/>
  <c r="I87" i="15" s="1"/>
  <c r="I29" i="15"/>
  <c r="F32" i="15"/>
  <c r="F98" i="15" s="1"/>
  <c r="G34" i="15"/>
  <c r="H38" i="15"/>
  <c r="F53" i="15"/>
  <c r="F76" i="15" s="1"/>
  <c r="G10" i="15"/>
  <c r="F24" i="15"/>
  <c r="F88" i="15" s="1"/>
  <c r="I32" i="15"/>
  <c r="I98" i="15" s="1"/>
  <c r="H43" i="15"/>
  <c r="I12" i="15"/>
  <c r="I16" i="15"/>
  <c r="F67" i="15" s="1"/>
  <c r="I78" i="15" s="1"/>
  <c r="I22" i="15"/>
  <c r="F31" i="15"/>
  <c r="D8" i="13"/>
  <c r="D9" i="13" s="1"/>
  <c r="D10" i="13" s="1"/>
  <c r="D11" i="13" s="1"/>
  <c r="D12" i="13" s="1"/>
  <c r="D13" i="13" s="1"/>
  <c r="D14" i="13" s="1"/>
  <c r="D15" i="13" s="1"/>
  <c r="D16" i="13" s="1"/>
  <c r="D17" i="13" s="1"/>
  <c r="D18" i="13" s="1"/>
  <c r="D19" i="13" s="1"/>
  <c r="D20" i="13" s="1"/>
  <c r="D21" i="13" s="1"/>
  <c r="D22" i="13" s="1"/>
  <c r="D23" i="13" s="1"/>
  <c r="D24" i="13" s="1"/>
  <c r="D25" i="13" s="1"/>
  <c r="D26" i="13" s="1"/>
  <c r="D27" i="13" s="1"/>
  <c r="D28" i="13" s="1"/>
  <c r="D29" i="13" s="1"/>
  <c r="D30" i="13" s="1"/>
  <c r="D31" i="13" s="1"/>
  <c r="D32" i="13" s="1"/>
  <c r="D33" i="13" s="1"/>
  <c r="D34" i="13" s="1"/>
  <c r="D35" i="13" s="1"/>
  <c r="D36" i="13" s="1"/>
  <c r="D37" i="13" s="1"/>
  <c r="D38" i="13" s="1"/>
  <c r="D39" i="13" s="1"/>
  <c r="D40" i="13" s="1"/>
  <c r="D41" i="13" s="1"/>
  <c r="D42" i="13" s="1"/>
  <c r="D43" i="13" s="1"/>
  <c r="D44" i="13" s="1"/>
  <c r="D45" i="13" s="1"/>
  <c r="D46" i="13" s="1"/>
  <c r="D47" i="13" s="1"/>
  <c r="D48" i="13" s="1"/>
  <c r="D49" i="13" s="1"/>
  <c r="D50" i="13" s="1"/>
  <c r="D51" i="13" s="1"/>
  <c r="D52" i="13" s="1"/>
  <c r="D53" i="13" s="1"/>
  <c r="D54" i="13" s="1"/>
  <c r="D55" i="13" s="1"/>
  <c r="D56" i="13" s="1"/>
  <c r="D57" i="13" s="1"/>
  <c r="D58" i="13" s="1"/>
  <c r="D59" i="13" s="1"/>
  <c r="D60" i="13" s="1"/>
  <c r="D61" i="13" s="1"/>
  <c r="D62" i="13" s="1"/>
  <c r="D63" i="13" s="1"/>
  <c r="D64" i="13" s="1"/>
  <c r="D65" i="13" s="1"/>
  <c r="D66" i="13" s="1"/>
  <c r="D67" i="13" s="1"/>
  <c r="D68" i="13" s="1"/>
  <c r="D69" i="13" s="1"/>
  <c r="D70" i="13" s="1"/>
  <c r="D71" i="13" s="1"/>
  <c r="D72" i="13" s="1"/>
  <c r="D73" i="13" s="1"/>
  <c r="G21" i="15" l="1"/>
  <c r="G85" i="15" s="1"/>
  <c r="H10" i="15"/>
  <c r="G49" i="15"/>
  <c r="G72" i="15" s="1"/>
  <c r="G39" i="15"/>
  <c r="G107" i="15" s="1"/>
  <c r="G30" i="15"/>
  <c r="G96" i="15" s="1"/>
  <c r="H100" i="15"/>
  <c r="F63" i="15"/>
  <c r="I74" i="15" s="1"/>
  <c r="I15" i="15"/>
  <c r="F97" i="15"/>
  <c r="F33" i="15"/>
  <c r="F99" i="15" s="1"/>
  <c r="G111" i="15"/>
  <c r="I13" i="15"/>
  <c r="I95" i="15"/>
  <c r="J29" i="15"/>
  <c r="J95" i="15" s="1"/>
  <c r="I31" i="15"/>
  <c r="F108" i="15"/>
  <c r="F42" i="15"/>
  <c r="F110" i="15" s="1"/>
  <c r="I24" i="15"/>
  <c r="I88" i="15" s="1"/>
  <c r="I86" i="15"/>
  <c r="H106" i="15"/>
  <c r="I38" i="15"/>
  <c r="G26" i="15"/>
  <c r="H89" i="15"/>
  <c r="B38" i="13"/>
  <c r="B39" i="13" s="1"/>
  <c r="D7" i="13"/>
  <c r="C7" i="13"/>
  <c r="C8" i="13" s="1"/>
  <c r="G35" i="15" l="1"/>
  <c r="G36" i="15" s="1"/>
  <c r="H102" i="15" s="1"/>
  <c r="I106" i="15"/>
  <c r="I41" i="15"/>
  <c r="I109" i="15" s="1"/>
  <c r="I40" i="15"/>
  <c r="K43" i="15"/>
  <c r="J34" i="15"/>
  <c r="F64" i="15"/>
  <c r="I75" i="15" s="1"/>
  <c r="J25" i="15"/>
  <c r="H101" i="15"/>
  <c r="E61" i="15"/>
  <c r="H72" i="15" s="1"/>
  <c r="H39" i="15"/>
  <c r="H107" i="15" s="1"/>
  <c r="H30" i="15"/>
  <c r="H96" i="15" s="1"/>
  <c r="H21" i="15"/>
  <c r="H85" i="15" s="1"/>
  <c r="H90" i="15"/>
  <c r="G27" i="15"/>
  <c r="H91" i="15" s="1"/>
  <c r="I97" i="15"/>
  <c r="I33" i="15"/>
  <c r="I99" i="15" s="1"/>
  <c r="H44" i="15"/>
  <c r="F66" i="15"/>
  <c r="I77" i="15" s="1"/>
  <c r="I17" i="15"/>
  <c r="F68" i="15" s="1"/>
  <c r="I79" i="15" s="1"/>
  <c r="E7" i="13"/>
  <c r="B40" i="13"/>
  <c r="J10" i="15" l="1"/>
  <c r="J21" i="15" s="1"/>
  <c r="J85" i="15" s="1"/>
  <c r="K85" i="15" s="1"/>
  <c r="J111" i="15"/>
  <c r="J26" i="15"/>
  <c r="K89" i="15"/>
  <c r="I42" i="15"/>
  <c r="I110" i="15" s="1"/>
  <c r="I108" i="15"/>
  <c r="G112" i="15"/>
  <c r="H45" i="15"/>
  <c r="G113" i="15" s="1"/>
  <c r="K100" i="15"/>
  <c r="J35" i="15"/>
  <c r="E8" i="13"/>
  <c r="B41" i="13"/>
  <c r="C9" i="13"/>
  <c r="C10" i="13" s="1"/>
  <c r="G61" i="15" l="1"/>
  <c r="J72" i="15" s="1"/>
  <c r="J30" i="15"/>
  <c r="J27" i="15"/>
  <c r="K91" i="15" s="1"/>
  <c r="K90" i="15"/>
  <c r="J39" i="15"/>
  <c r="J107" i="15" s="1"/>
  <c r="J96" i="15"/>
  <c r="K44" i="15"/>
  <c r="J36" i="15"/>
  <c r="K102" i="15" s="1"/>
  <c r="K101" i="15"/>
  <c r="B42" i="13"/>
  <c r="C11" i="13"/>
  <c r="E9" i="13"/>
  <c r="K45" i="15" l="1"/>
  <c r="J113" i="15" s="1"/>
  <c r="J112" i="15"/>
  <c r="C12" i="13"/>
  <c r="E10" i="13"/>
  <c r="B43" i="13"/>
  <c r="B44" i="13" l="1"/>
  <c r="E11" i="13"/>
  <c r="E12" i="13" l="1"/>
  <c r="C13" i="13"/>
  <c r="B45" i="13"/>
  <c r="C14" i="13" l="1"/>
  <c r="B46" i="13"/>
  <c r="E13" i="13"/>
  <c r="E14" i="13" l="1"/>
  <c r="B47" i="13"/>
  <c r="C15" i="13"/>
  <c r="C16" i="13" s="1"/>
  <c r="E15" i="13" l="1"/>
  <c r="B48" i="13"/>
  <c r="B49" i="13" l="1"/>
  <c r="E16" i="13"/>
  <c r="C17" i="13"/>
  <c r="C18" i="13" s="1"/>
  <c r="C19" i="13" l="1"/>
  <c r="E17" i="13"/>
  <c r="B50" i="13"/>
  <c r="C20" i="13" l="1"/>
  <c r="E18" i="13"/>
  <c r="B51" i="13"/>
  <c r="B52" i="13" l="1"/>
  <c r="C21" i="13"/>
  <c r="E19" i="13"/>
  <c r="E20" i="13" l="1"/>
  <c r="B53" i="13"/>
  <c r="B54" i="13" l="1"/>
  <c r="E21" i="13"/>
  <c r="C22" i="13"/>
  <c r="C23" i="13" s="1"/>
  <c r="B55" i="13" l="1"/>
  <c r="E22" i="13"/>
  <c r="B56" i="13" l="1"/>
  <c r="E23" i="13"/>
  <c r="C24" i="13"/>
  <c r="C25" i="13" s="1"/>
  <c r="C26" i="13" l="1"/>
  <c r="E24" i="13"/>
  <c r="B57" i="13"/>
  <c r="B58" i="13" l="1"/>
  <c r="E25" i="13"/>
  <c r="B59" i="13" l="1"/>
  <c r="E26" i="13"/>
  <c r="C27" i="13"/>
  <c r="C28" i="13" l="1"/>
  <c r="E27" i="13"/>
  <c r="B60" i="13"/>
  <c r="E28" i="13" l="1"/>
  <c r="B61" i="13"/>
  <c r="C29" i="13"/>
  <c r="C30" i="13" l="1"/>
  <c r="B62" i="13"/>
  <c r="E29" i="13"/>
  <c r="C31" i="13" l="1"/>
  <c r="E30" i="13"/>
  <c r="B63" i="13"/>
  <c r="C32" i="13" l="1"/>
  <c r="B64" i="13"/>
  <c r="E31" i="13"/>
  <c r="E32" i="13" l="1"/>
  <c r="B65" i="13"/>
  <c r="C33" i="13"/>
  <c r="C34" i="13" s="1"/>
  <c r="B66" i="13" l="1"/>
  <c r="E33" i="13"/>
  <c r="B67" i="13" l="1"/>
  <c r="E34" i="13"/>
  <c r="C35" i="13"/>
  <c r="C36" i="13" s="1"/>
  <c r="B68" i="13" l="1"/>
  <c r="E35" i="13"/>
  <c r="C37" i="13"/>
  <c r="E36" i="13" l="1"/>
  <c r="C38" i="13"/>
  <c r="B69" i="13"/>
  <c r="B70" i="13" l="1"/>
  <c r="E37" i="13"/>
  <c r="B71" i="13" l="1"/>
  <c r="E38" i="13"/>
  <c r="C39" i="13"/>
  <c r="C40" i="13" s="1"/>
  <c r="B72" i="13" l="1"/>
  <c r="E39" i="13"/>
  <c r="E40" i="13" l="1"/>
  <c r="B73" i="13"/>
  <c r="C41" i="13"/>
  <c r="C42" i="13" l="1"/>
  <c r="E41" i="13"/>
  <c r="E42" i="13" l="1"/>
  <c r="C43" i="13"/>
  <c r="C44" i="13" s="1"/>
  <c r="C45" i="13" l="1"/>
  <c r="E43" i="13"/>
  <c r="E44" i="13" l="1"/>
  <c r="E45" i="13" l="1"/>
  <c r="C46" i="13"/>
  <c r="E46" i="13" l="1"/>
  <c r="C47" i="13"/>
  <c r="C48" i="13" s="1"/>
  <c r="E47" i="13" l="1"/>
  <c r="E48" i="13" l="1"/>
  <c r="C49" i="13"/>
  <c r="C50" i="13" s="1"/>
  <c r="C51" i="13" l="1"/>
  <c r="E49" i="13"/>
  <c r="E50" i="13" l="1"/>
  <c r="E51" i="13" l="1"/>
  <c r="C52" i="13"/>
  <c r="C53" i="13" s="1"/>
  <c r="C54" i="13" l="1"/>
  <c r="E52" i="13"/>
  <c r="C55" i="13" l="1"/>
  <c r="E53" i="13"/>
  <c r="E54" i="13" l="1"/>
  <c r="E55" i="13" l="1"/>
  <c r="C56" i="13"/>
  <c r="C57" i="13" l="1"/>
  <c r="E56" i="13"/>
  <c r="E57" i="13" l="1"/>
  <c r="C58" i="13"/>
  <c r="C59" i="13" l="1"/>
  <c r="E58" i="13"/>
  <c r="E59" i="13" l="1"/>
  <c r="C60" i="13"/>
  <c r="C61" i="13" l="1"/>
  <c r="C62" i="13" s="1"/>
  <c r="E60" i="13"/>
  <c r="E61" i="13" l="1"/>
  <c r="E62" i="13" l="1"/>
  <c r="C63" i="13"/>
  <c r="C64" i="13" s="1"/>
  <c r="E63" i="13" l="1"/>
  <c r="E64" i="13" l="1"/>
  <c r="C65" i="13"/>
  <c r="E65" i="13" l="1"/>
  <c r="C66" i="13"/>
  <c r="C67" i="13" s="1"/>
  <c r="E66" i="13" l="1"/>
  <c r="E67" i="13" l="1"/>
  <c r="C68" i="13"/>
  <c r="C69" i="13" s="1"/>
  <c r="E68" i="13" l="1"/>
  <c r="E69" i="13" l="1"/>
  <c r="C70" i="13"/>
  <c r="E70" i="13" l="1"/>
  <c r="C71" i="13"/>
  <c r="E71" i="13" l="1"/>
  <c r="C72" i="13"/>
  <c r="C73" i="13" l="1"/>
  <c r="E73" i="13" s="1"/>
  <c r="E72" i="13"/>
  <c r="F52" i="12" l="1"/>
  <c r="F51" i="12"/>
  <c r="F50" i="12"/>
  <c r="F49" i="12"/>
  <c r="F48" i="12"/>
  <c r="F47" i="12"/>
  <c r="F46" i="12"/>
  <c r="F45" i="12"/>
  <c r="F44" i="12"/>
  <c r="F43" i="12"/>
  <c r="F42" i="12"/>
  <c r="F41" i="12"/>
  <c r="F40" i="12"/>
  <c r="F39" i="12"/>
  <c r="F38" i="12"/>
  <c r="F37" i="12"/>
  <c r="F36" i="12"/>
  <c r="F35" i="12"/>
  <c r="F34" i="12"/>
  <c r="F33" i="12"/>
  <c r="F32" i="12"/>
  <c r="F31" i="12"/>
  <c r="F30" i="12"/>
  <c r="F29" i="12"/>
  <c r="F28" i="12"/>
  <c r="F27" i="12"/>
  <c r="F26" i="12"/>
  <c r="F25" i="12"/>
  <c r="F24" i="12"/>
  <c r="F23" i="12"/>
  <c r="F22" i="12"/>
  <c r="F21" i="12"/>
  <c r="F20" i="12"/>
  <c r="AH34" i="12"/>
  <c r="AH33" i="12"/>
  <c r="AH32" i="12"/>
  <c r="AH31" i="12"/>
  <c r="AH30" i="12"/>
  <c r="AH29" i="12"/>
  <c r="AH28" i="12"/>
  <c r="AH27" i="12"/>
  <c r="AH26" i="12"/>
  <c r="AH25" i="12"/>
  <c r="AH24" i="12"/>
  <c r="AH23" i="12"/>
  <c r="AH22" i="12"/>
  <c r="AH21" i="12"/>
  <c r="AH20" i="12"/>
  <c r="C52" i="12"/>
  <c r="C51" i="12"/>
  <c r="C50" i="12"/>
  <c r="C49" i="12"/>
  <c r="C48" i="12"/>
  <c r="C47" i="12"/>
  <c r="C46" i="12"/>
  <c r="C45" i="12"/>
  <c r="C44" i="12"/>
  <c r="C43" i="12"/>
  <c r="C42" i="12"/>
  <c r="C41" i="12"/>
  <c r="Y41" i="12" s="1"/>
  <c r="C40" i="12"/>
  <c r="Y40" i="12" s="1"/>
  <c r="C39" i="12"/>
  <c r="Y39" i="12" s="1"/>
  <c r="C38" i="12"/>
  <c r="Y38" i="12" s="1"/>
  <c r="C37" i="12"/>
  <c r="Y37" i="12" s="1"/>
  <c r="C36" i="12"/>
  <c r="Y36" i="12" s="1"/>
  <c r="C35" i="12"/>
  <c r="Y35" i="12" s="1"/>
  <c r="K20" i="12" l="1"/>
  <c r="P20" i="12" s="1"/>
  <c r="C34" i="12" l="1"/>
  <c r="Y34" i="12" s="1"/>
  <c r="C33" i="12"/>
  <c r="Y33" i="12" s="1"/>
  <c r="C32" i="12"/>
  <c r="Y32" i="12" s="1"/>
  <c r="C31" i="12"/>
  <c r="Y31" i="12" s="1"/>
  <c r="C30" i="12"/>
  <c r="Y30" i="12" s="1"/>
  <c r="C29" i="12"/>
  <c r="Y29" i="12" s="1"/>
  <c r="C28" i="12"/>
  <c r="Y28" i="12" s="1"/>
  <c r="C27" i="12"/>
  <c r="Y27" i="12" s="1"/>
  <c r="C26" i="12"/>
  <c r="Y26" i="12" s="1"/>
  <c r="C25" i="12"/>
  <c r="Y25" i="12" s="1"/>
  <c r="C24" i="12"/>
  <c r="Y24" i="12" s="1"/>
  <c r="C23" i="12"/>
  <c r="Y23" i="12" s="1"/>
  <c r="C22" i="12"/>
  <c r="Y22" i="12" s="1"/>
  <c r="C21" i="12"/>
  <c r="Y21" i="12" s="1"/>
  <c r="C20" i="12"/>
  <c r="B20" i="12"/>
  <c r="V20" i="12" s="1"/>
  <c r="Y20" i="12" l="1"/>
  <c r="M20" i="12"/>
  <c r="M21" i="12" s="1"/>
  <c r="M22" i="12" s="1"/>
  <c r="M23" i="12" s="1"/>
  <c r="M24" i="12" s="1"/>
  <c r="M25" i="12" s="1"/>
  <c r="M26" i="12" s="1"/>
  <c r="M27" i="12" s="1"/>
  <c r="M28" i="12" s="1"/>
  <c r="M29" i="12" s="1"/>
  <c r="M30" i="12" s="1"/>
  <c r="M31" i="12" s="1"/>
  <c r="M32" i="12" s="1"/>
  <c r="M33" i="12" s="1"/>
  <c r="M34" i="12" s="1"/>
  <c r="M35" i="12" s="1"/>
  <c r="M36" i="12" s="1"/>
  <c r="M37" i="12" s="1"/>
  <c r="M38" i="12" s="1"/>
  <c r="M39" i="12" s="1"/>
  <c r="M40" i="12" s="1"/>
  <c r="M41" i="12" s="1"/>
  <c r="L20" i="12"/>
  <c r="D20" i="12"/>
  <c r="G20" i="12" s="1"/>
  <c r="E20" i="12" l="1"/>
  <c r="H20" i="12" s="1"/>
  <c r="I20" i="12" s="1"/>
  <c r="AK20" i="12" s="1"/>
  <c r="N20" i="12"/>
  <c r="K21" i="12" l="1"/>
  <c r="P21" i="12" s="1"/>
  <c r="O20" i="12"/>
  <c r="B21" i="12"/>
  <c r="Z20" i="12"/>
  <c r="X20" i="12"/>
  <c r="AE20" i="12" s="1"/>
  <c r="S20" i="12" l="1"/>
  <c r="AA20" i="12"/>
  <c r="AD20" i="12"/>
  <c r="AF20" i="12" s="1"/>
  <c r="AJ20" i="12" s="1"/>
  <c r="L21" i="12"/>
  <c r="V21" i="12"/>
  <c r="D21" i="12"/>
  <c r="G21" i="12" s="1"/>
  <c r="Q20" i="12" l="1"/>
  <c r="T20" i="12" s="1"/>
  <c r="AI20" i="12" s="1"/>
  <c r="R20" i="12"/>
  <c r="E21" i="12"/>
  <c r="H21" i="12" s="1"/>
  <c r="I21" i="12" s="1"/>
  <c r="AK21" i="12" s="1"/>
  <c r="N21" i="12"/>
  <c r="O21" i="12" s="1"/>
  <c r="Q21" i="12" l="1"/>
  <c r="B22" i="12"/>
  <c r="K22" i="12"/>
  <c r="P22" i="12" s="1"/>
  <c r="Z21" i="12"/>
  <c r="X21" i="12"/>
  <c r="R21" i="12" l="1"/>
  <c r="S21" i="12"/>
  <c r="T21" i="12" s="1"/>
  <c r="AI21" i="12" s="1"/>
  <c r="AA21" i="12"/>
  <c r="AD21" i="12"/>
  <c r="L22" i="12"/>
  <c r="N22" i="12" s="1"/>
  <c r="O22" i="12" s="1"/>
  <c r="V22" i="12"/>
  <c r="D22" i="12"/>
  <c r="G22" i="12" s="1"/>
  <c r="AE21" i="12"/>
  <c r="AB20" i="12"/>
  <c r="AC20" i="12" s="1"/>
  <c r="Q22" i="12" l="1"/>
  <c r="E22" i="12"/>
  <c r="H22" i="12" s="1"/>
  <c r="I22" i="12" s="1"/>
  <c r="AK22" i="12" s="1"/>
  <c r="B23" i="12"/>
  <c r="K23" i="12"/>
  <c r="P23" i="12" s="1"/>
  <c r="AF21" i="12"/>
  <c r="AJ21" i="12" s="1"/>
  <c r="S22" i="12" l="1"/>
  <c r="X22" i="12"/>
  <c r="Z22" i="12"/>
  <c r="V23" i="12"/>
  <c r="D23" i="12"/>
  <c r="G23" i="12" s="1"/>
  <c r="R22" i="12"/>
  <c r="L23" i="12"/>
  <c r="AA22" i="12" l="1"/>
  <c r="AD22" i="12"/>
  <c r="AE22" i="12"/>
  <c r="AB21" i="12"/>
  <c r="AC21" i="12" s="1"/>
  <c r="E23" i="12"/>
  <c r="H23" i="12" s="1"/>
  <c r="I23" i="12" s="1"/>
  <c r="AK23" i="12" s="1"/>
  <c r="N23" i="12"/>
  <c r="O23" i="12" s="1"/>
  <c r="T22" i="12"/>
  <c r="AI22" i="12" s="1"/>
  <c r="Q23" i="12" l="1"/>
  <c r="AF22" i="12"/>
  <c r="AJ22" i="12" s="1"/>
  <c r="B24" i="12"/>
  <c r="X23" i="12"/>
  <c r="Z23" i="12"/>
  <c r="K24" i="12"/>
  <c r="P24" i="12" s="1"/>
  <c r="S23" i="12" l="1"/>
  <c r="AA23" i="12"/>
  <c r="AD23" i="12"/>
  <c r="AE23" i="12"/>
  <c r="AB22" i="12"/>
  <c r="AC22" i="12" s="1"/>
  <c r="V24" i="12"/>
  <c r="D24" i="12"/>
  <c r="G24" i="12" s="1"/>
  <c r="L24" i="12"/>
  <c r="R23" i="12"/>
  <c r="AF23" i="12" l="1"/>
  <c r="AJ23" i="12" s="1"/>
  <c r="E24" i="12"/>
  <c r="H24" i="12" s="1"/>
  <c r="I24" i="12" s="1"/>
  <c r="AK24" i="12" s="1"/>
  <c r="N24" i="12"/>
  <c r="K25" i="12" s="1"/>
  <c r="P25" i="12" s="1"/>
  <c r="T23" i="12"/>
  <c r="AI23" i="12" s="1"/>
  <c r="B25" i="12" l="1"/>
  <c r="D25" i="12" s="1"/>
  <c r="G25" i="12" s="1"/>
  <c r="O24" i="12"/>
  <c r="X24" i="12"/>
  <c r="Z24" i="12"/>
  <c r="Q24" i="12" l="1"/>
  <c r="AA24" i="12"/>
  <c r="AD24" i="12"/>
  <c r="V25" i="12"/>
  <c r="Z25" i="12"/>
  <c r="E25" i="12"/>
  <c r="H25" i="12" s="1"/>
  <c r="I25" i="12" s="1"/>
  <c r="AK25" i="12" s="1"/>
  <c r="AB23" i="12"/>
  <c r="AC23" i="12" s="1"/>
  <c r="AE24" i="12"/>
  <c r="L25" i="12"/>
  <c r="R24" i="12" l="1"/>
  <c r="S24" i="12"/>
  <c r="T24" i="12" s="1"/>
  <c r="AI24" i="12" s="1"/>
  <c r="X25" i="12"/>
  <c r="AB24" i="12" s="1"/>
  <c r="AC24" i="12" s="1"/>
  <c r="AA25" i="12"/>
  <c r="AF24" i="12"/>
  <c r="AJ24" i="12" s="1"/>
  <c r="B26" i="12"/>
  <c r="N25" i="12"/>
  <c r="O25" i="12" s="1"/>
  <c r="AE25" i="12" l="1"/>
  <c r="Q25" i="12"/>
  <c r="AD25" i="12"/>
  <c r="V26" i="12"/>
  <c r="D26" i="12"/>
  <c r="G26" i="12" s="1"/>
  <c r="K26" i="12"/>
  <c r="P26" i="12" s="1"/>
  <c r="AF25" i="12" l="1"/>
  <c r="AJ25" i="12" s="1"/>
  <c r="S25" i="12"/>
  <c r="E26" i="12"/>
  <c r="H26" i="12" s="1"/>
  <c r="I26" i="12" s="1"/>
  <c r="AK26" i="12" s="1"/>
  <c r="R25" i="12"/>
  <c r="L26" i="12"/>
  <c r="X26" i="12" l="1"/>
  <c r="Z26" i="12"/>
  <c r="N26" i="12"/>
  <c r="O26" i="12" s="1"/>
  <c r="T25" i="12"/>
  <c r="AI25" i="12" s="1"/>
  <c r="Q26" i="12" l="1"/>
  <c r="AA26" i="12"/>
  <c r="AD26" i="12"/>
  <c r="K27" i="12"/>
  <c r="P27" i="12" s="1"/>
  <c r="B27" i="12"/>
  <c r="D27" i="12" s="1"/>
  <c r="G27" i="12" s="1"/>
  <c r="AE26" i="12"/>
  <c r="AB25" i="12"/>
  <c r="AC25" i="12" s="1"/>
  <c r="S26" i="12" l="1"/>
  <c r="V27" i="12"/>
  <c r="E27" i="12"/>
  <c r="H27" i="12" s="1"/>
  <c r="I27" i="12" s="1"/>
  <c r="AK27" i="12" s="1"/>
  <c r="AF26" i="12"/>
  <c r="AJ26" i="12" s="1"/>
  <c r="R26" i="12"/>
  <c r="L27" i="12"/>
  <c r="B28" i="12" l="1"/>
  <c r="Z27" i="12"/>
  <c r="X27" i="12"/>
  <c r="N27" i="12"/>
  <c r="O27" i="12" s="1"/>
  <c r="T26" i="12"/>
  <c r="AI26" i="12" s="1"/>
  <c r="Q27" i="12" l="1"/>
  <c r="AA27" i="12"/>
  <c r="AD27" i="12"/>
  <c r="V28" i="12"/>
  <c r="D28" i="12"/>
  <c r="G28" i="12" s="1"/>
  <c r="AB26" i="12"/>
  <c r="AC26" i="12" s="1"/>
  <c r="AE27" i="12"/>
  <c r="K28" i="12"/>
  <c r="P28" i="12" s="1"/>
  <c r="S27" i="12" l="1"/>
  <c r="AF27" i="12"/>
  <c r="AJ27" i="12" s="1"/>
  <c r="E28" i="12"/>
  <c r="H28" i="12" s="1"/>
  <c r="I28" i="12" s="1"/>
  <c r="AK28" i="12" s="1"/>
  <c r="L28" i="12"/>
  <c r="R27" i="12"/>
  <c r="X28" i="12" l="1"/>
  <c r="Z28" i="12"/>
  <c r="N28" i="12"/>
  <c r="K29" i="12" s="1"/>
  <c r="P29" i="12" s="1"/>
  <c r="T27" i="12"/>
  <c r="AI27" i="12" s="1"/>
  <c r="AA28" i="12" l="1"/>
  <c r="AD28" i="12"/>
  <c r="B29" i="12"/>
  <c r="V29" i="12" s="1"/>
  <c r="AE28" i="12"/>
  <c r="AB27" i="12"/>
  <c r="AC27" i="12" s="1"/>
  <c r="O28" i="12"/>
  <c r="Q28" i="12" l="1"/>
  <c r="D29" i="12"/>
  <c r="G29" i="12" s="1"/>
  <c r="AF28" i="12"/>
  <c r="AJ28" i="12" s="1"/>
  <c r="L29" i="12"/>
  <c r="R28" i="12" l="1"/>
  <c r="S28" i="12"/>
  <c r="T28" i="12" s="1"/>
  <c r="AI28" i="12" s="1"/>
  <c r="E29" i="12"/>
  <c r="H29" i="12" s="1"/>
  <c r="I29" i="12" s="1"/>
  <c r="AK29" i="12" s="1"/>
  <c r="Z29" i="12"/>
  <c r="B30" i="12"/>
  <c r="N29" i="12"/>
  <c r="O29" i="12" s="1"/>
  <c r="X29" i="12" l="1"/>
  <c r="AE29" i="12" s="1"/>
  <c r="Q29" i="12"/>
  <c r="AA29" i="12"/>
  <c r="V30" i="12"/>
  <c r="D30" i="12"/>
  <c r="G30" i="12" s="1"/>
  <c r="K30" i="12"/>
  <c r="P30" i="12" s="1"/>
  <c r="AD29" i="12" l="1"/>
  <c r="AF29" i="12" s="1"/>
  <c r="AJ29" i="12" s="1"/>
  <c r="AB28" i="12"/>
  <c r="AC28" i="12" s="1"/>
  <c r="S29" i="12"/>
  <c r="T29" i="12" s="1"/>
  <c r="AI29" i="12" s="1"/>
  <c r="E30" i="12"/>
  <c r="H30" i="12" s="1"/>
  <c r="I30" i="12" s="1"/>
  <c r="AK30" i="12" s="1"/>
  <c r="R29" i="12"/>
  <c r="L30" i="12"/>
  <c r="Z30" i="12" l="1"/>
  <c r="X30" i="12"/>
  <c r="N30" i="12"/>
  <c r="O30" i="12" s="1"/>
  <c r="Q30" i="12" l="1"/>
  <c r="AA30" i="12"/>
  <c r="AD30" i="12"/>
  <c r="AE30" i="12"/>
  <c r="AB29" i="12"/>
  <c r="AC29" i="12" s="1"/>
  <c r="B31" i="12"/>
  <c r="K31" i="12"/>
  <c r="P31" i="12" s="1"/>
  <c r="S30" i="12" l="1"/>
  <c r="T30" i="12" s="1"/>
  <c r="AI30" i="12" s="1"/>
  <c r="AF30" i="12"/>
  <c r="AJ30" i="12" s="1"/>
  <c r="V31" i="12"/>
  <c r="D31" i="12"/>
  <c r="G31" i="12" s="1"/>
  <c r="R30" i="12"/>
  <c r="L31" i="12"/>
  <c r="E31" i="12" l="1"/>
  <c r="H31" i="12" s="1"/>
  <c r="I31" i="12" s="1"/>
  <c r="AK31" i="12" s="1"/>
  <c r="N31" i="12"/>
  <c r="K32" i="12" s="1"/>
  <c r="P32" i="12" s="1"/>
  <c r="X31" i="12" l="1"/>
  <c r="Z31" i="12"/>
  <c r="O31" i="12"/>
  <c r="Q31" i="12" l="1"/>
  <c r="AA31" i="12"/>
  <c r="AD31" i="12"/>
  <c r="B32" i="12"/>
  <c r="L32" i="12" s="1"/>
  <c r="N32" i="12" s="1"/>
  <c r="O32" i="12" s="1"/>
  <c r="AE31" i="12"/>
  <c r="AB30" i="12"/>
  <c r="AC30" i="12" s="1"/>
  <c r="R31" i="12"/>
  <c r="S31" i="12" l="1"/>
  <c r="T31" i="12" s="1"/>
  <c r="AI31" i="12" s="1"/>
  <c r="Q32" i="12"/>
  <c r="AF31" i="12"/>
  <c r="AJ31" i="12" s="1"/>
  <c r="D32" i="12"/>
  <c r="V32" i="12"/>
  <c r="R32" i="12" l="1"/>
  <c r="K33" i="12"/>
  <c r="P33" i="12" s="1"/>
  <c r="G32" i="12"/>
  <c r="S32" i="12"/>
  <c r="T32" i="12" s="1"/>
  <c r="AI32" i="12" s="1"/>
  <c r="E32" i="12"/>
  <c r="H32" i="12" s="1"/>
  <c r="I32" i="12" s="1"/>
  <c r="AK32" i="12" s="1"/>
  <c r="Z32" i="12" l="1"/>
  <c r="X32" i="12"/>
  <c r="AE32" i="12" s="1"/>
  <c r="B33" i="12"/>
  <c r="V33" i="12" s="1"/>
  <c r="AA32" i="12" l="1"/>
  <c r="AD32" i="12"/>
  <c r="AF32" i="12" s="1"/>
  <c r="AJ32" i="12" s="1"/>
  <c r="AB31" i="12"/>
  <c r="AC31" i="12" s="1"/>
  <c r="L33" i="12"/>
  <c r="N33" i="12" s="1"/>
  <c r="O33" i="12" s="1"/>
  <c r="D33" i="12"/>
  <c r="G33" i="12" s="1"/>
  <c r="Q33" i="12" l="1"/>
  <c r="K34" i="12"/>
  <c r="P34" i="12" s="1"/>
  <c r="E33" i="12"/>
  <c r="H33" i="12" s="1"/>
  <c r="I33" i="12" s="1"/>
  <c r="AK33" i="12" s="1"/>
  <c r="B34" i="12"/>
  <c r="D34" i="12" s="1"/>
  <c r="G34" i="12" s="1"/>
  <c r="R33" i="12" l="1"/>
  <c r="S33" i="12"/>
  <c r="T33" i="12" s="1"/>
  <c r="AI33" i="12" s="1"/>
  <c r="Z33" i="12"/>
  <c r="X33" i="12"/>
  <c r="AE33" i="12" s="1"/>
  <c r="L34" i="12"/>
  <c r="N34" i="12" s="1"/>
  <c r="V34" i="12"/>
  <c r="E34" i="12"/>
  <c r="H34" i="12" s="1"/>
  <c r="I34" i="12" s="1"/>
  <c r="AK34" i="12" s="1"/>
  <c r="G4" i="10"/>
  <c r="J4" i="10"/>
  <c r="G5" i="10"/>
  <c r="J5" i="10"/>
  <c r="G6" i="10"/>
  <c r="J6" i="10"/>
  <c r="J8" i="10" s="1"/>
  <c r="J13" i="10" s="1"/>
  <c r="G7" i="10"/>
  <c r="J7" i="10"/>
  <c r="G8" i="10"/>
  <c r="G11" i="10"/>
  <c r="J11" i="10"/>
  <c r="G12" i="10"/>
  <c r="J12" i="10"/>
  <c r="G14" i="10"/>
  <c r="G15" i="10"/>
  <c r="G17" i="10"/>
  <c r="G18" i="10" s="1"/>
  <c r="G26" i="10"/>
  <c r="G33" i="10"/>
  <c r="G39" i="10"/>
  <c r="G48" i="10"/>
  <c r="G55" i="10"/>
  <c r="G61" i="10"/>
  <c r="O34" i="12" l="1"/>
  <c r="K35" i="12"/>
  <c r="Q34" i="12"/>
  <c r="AB32" i="12"/>
  <c r="AC32" i="12" s="1"/>
  <c r="AA33" i="12"/>
  <c r="AD33" i="12"/>
  <c r="AF33" i="12" s="1"/>
  <c r="AJ33" i="12" s="1"/>
  <c r="Z34" i="12"/>
  <c r="X34" i="12"/>
  <c r="AE34" i="12" s="1"/>
  <c r="B35" i="12"/>
  <c r="C27" i="10"/>
  <c r="C26" i="10"/>
  <c r="G30" i="10" s="1"/>
  <c r="C28" i="10"/>
  <c r="B30" i="8"/>
  <c r="B29" i="8"/>
  <c r="B28" i="8"/>
  <c r="V35" i="12" l="1"/>
  <c r="P35" i="12"/>
  <c r="L35" i="12"/>
  <c r="S34" i="12"/>
  <c r="T34" i="12" s="1"/>
  <c r="AI34" i="12" s="1"/>
  <c r="R34" i="12"/>
  <c r="AA34" i="12"/>
  <c r="AD34" i="12"/>
  <c r="AF34" i="12" s="1"/>
  <c r="AJ34" i="12" s="1"/>
  <c r="AB33" i="12"/>
  <c r="AC33" i="12" s="1"/>
  <c r="D35" i="12"/>
  <c r="G35" i="12" s="1"/>
  <c r="G24" i="10"/>
  <c r="C49" i="10"/>
  <c r="G45" i="10" s="1"/>
  <c r="G23" i="10"/>
  <c r="G25" i="10" s="1"/>
  <c r="G27" i="10" s="1"/>
  <c r="G35" i="10"/>
  <c r="E6" i="8"/>
  <c r="E5" i="8"/>
  <c r="E4" i="8"/>
  <c r="C16" i="8"/>
  <c r="C27" i="8" s="1"/>
  <c r="E13" i="8"/>
  <c r="E12" i="8"/>
  <c r="E11" i="8"/>
  <c r="H11" i="8" s="1"/>
  <c r="D7" i="8"/>
  <c r="C7" i="8"/>
  <c r="B7" i="8"/>
  <c r="B14" i="8"/>
  <c r="C13" i="8"/>
  <c r="D13" i="8" s="1"/>
  <c r="C12" i="8"/>
  <c r="D12" i="8" s="1"/>
  <c r="C11" i="8"/>
  <c r="Z35" i="12" l="1"/>
  <c r="S35" i="12"/>
  <c r="N35" i="12"/>
  <c r="E35" i="12"/>
  <c r="H35" i="12" s="1"/>
  <c r="I35" i="12" s="1"/>
  <c r="AK35" i="12" s="1"/>
  <c r="G31" i="10"/>
  <c r="G34" i="10" s="1"/>
  <c r="G36" i="10" s="1"/>
  <c r="G40" i="10"/>
  <c r="E7" i="8"/>
  <c r="F11" i="8"/>
  <c r="F13" i="8"/>
  <c r="C17" i="8"/>
  <c r="C28" i="8" s="1"/>
  <c r="C18" i="8"/>
  <c r="C14" i="8"/>
  <c r="C19" i="8"/>
  <c r="C30" i="8" s="1"/>
  <c r="H12" i="8"/>
  <c r="E14" i="8"/>
  <c r="F12" i="8"/>
  <c r="H13" i="8"/>
  <c r="I11" i="8"/>
  <c r="D11" i="8"/>
  <c r="D14" i="8" s="1"/>
  <c r="B20" i="7"/>
  <c r="H12" i="7"/>
  <c r="G12" i="7"/>
  <c r="F12" i="7"/>
  <c r="F8" i="7"/>
  <c r="G8" i="7" s="1"/>
  <c r="H8" i="7" s="1"/>
  <c r="E12" i="7"/>
  <c r="C10" i="7"/>
  <c r="C11" i="7" s="1"/>
  <c r="C12" i="7"/>
  <c r="X35" i="12" l="1"/>
  <c r="AE35" i="12" s="1"/>
  <c r="AA35" i="12"/>
  <c r="Q35" i="12"/>
  <c r="T35" i="12" s="1"/>
  <c r="AI35" i="12" s="1"/>
  <c r="K36" i="12"/>
  <c r="O35" i="12"/>
  <c r="R35" i="12"/>
  <c r="B36" i="12"/>
  <c r="C48" i="10"/>
  <c r="G52" i="10" s="1"/>
  <c r="C50" i="10"/>
  <c r="G46" i="10" s="1"/>
  <c r="G47" i="10" s="1"/>
  <c r="G49" i="10" s="1"/>
  <c r="G57" i="10"/>
  <c r="F14" i="8"/>
  <c r="C20" i="8"/>
  <c r="C29" i="8"/>
  <c r="C31" i="8" s="1"/>
  <c r="H14" i="8"/>
  <c r="I13" i="8"/>
  <c r="I12" i="8"/>
  <c r="C15" i="7"/>
  <c r="C16" i="7" s="1"/>
  <c r="B21" i="7" s="1"/>
  <c r="C13" i="7"/>
  <c r="AD35" i="12" l="1"/>
  <c r="AF35" i="12" s="1"/>
  <c r="AJ35" i="12" s="1"/>
  <c r="V36" i="12"/>
  <c r="P36" i="12"/>
  <c r="L36" i="12"/>
  <c r="AB34" i="12"/>
  <c r="AC34" i="12" s="1"/>
  <c r="D36" i="12"/>
  <c r="G53" i="10"/>
  <c r="G56" i="10" s="1"/>
  <c r="G58" i="10" s="1"/>
  <c r="G62" i="10"/>
  <c r="I14" i="8"/>
  <c r="J11" i="8" s="1"/>
  <c r="K11" i="8" s="1"/>
  <c r="J12" i="8"/>
  <c r="B22" i="7"/>
  <c r="B23" i="7" s="1"/>
  <c r="C14" i="7"/>
  <c r="X36" i="12" l="1"/>
  <c r="Z36" i="12"/>
  <c r="S36" i="12"/>
  <c r="N36" i="12"/>
  <c r="G36" i="12"/>
  <c r="B37" i="12" s="1"/>
  <c r="E36" i="12"/>
  <c r="H36" i="12" s="1"/>
  <c r="I36" i="12" s="1"/>
  <c r="AK36" i="12" s="1"/>
  <c r="L11" i="8"/>
  <c r="J13" i="8"/>
  <c r="K13" i="8" s="1"/>
  <c r="L13" i="8"/>
  <c r="K12" i="8"/>
  <c r="K14" i="8" s="1"/>
  <c r="L12" i="8"/>
  <c r="M11" i="8"/>
  <c r="E10" i="7"/>
  <c r="E11" i="7" s="1"/>
  <c r="C20" i="7"/>
  <c r="AD36" i="12" l="1"/>
  <c r="AA36" i="12"/>
  <c r="V37" i="12"/>
  <c r="AE36" i="12"/>
  <c r="AB35" i="12"/>
  <c r="AC35" i="12" s="1"/>
  <c r="K37" i="12"/>
  <c r="O36" i="12"/>
  <c r="Q36" i="12"/>
  <c r="T36" i="12" s="1"/>
  <c r="AI36" i="12" s="1"/>
  <c r="R36" i="12"/>
  <c r="D37" i="12"/>
  <c r="J14" i="8"/>
  <c r="L14" i="8"/>
  <c r="B19" i="8"/>
  <c r="D19" i="8" s="1"/>
  <c r="B18" i="8"/>
  <c r="D18" i="8" s="1"/>
  <c r="B17" i="8"/>
  <c r="D17" i="8" s="1"/>
  <c r="M13" i="8"/>
  <c r="M12" i="8"/>
  <c r="E13" i="7"/>
  <c r="E14" i="7" s="1"/>
  <c r="E15" i="7" s="1"/>
  <c r="E16" i="7" s="1"/>
  <c r="C21" i="7" s="1"/>
  <c r="Z37" i="12" l="1"/>
  <c r="X37" i="12"/>
  <c r="AE37" i="12" s="1"/>
  <c r="AF36" i="12"/>
  <c r="AJ36" i="12" s="1"/>
  <c r="L37" i="12"/>
  <c r="P37" i="12"/>
  <c r="G37" i="12"/>
  <c r="B38" i="12"/>
  <c r="E37" i="12"/>
  <c r="H37" i="12" s="1"/>
  <c r="I37" i="12" s="1"/>
  <c r="AK37" i="12" s="1"/>
  <c r="E19" i="8"/>
  <c r="E30" i="8" s="1"/>
  <c r="F30" i="8" s="1"/>
  <c r="E18" i="8"/>
  <c r="E17" i="8"/>
  <c r="E28" i="8" s="1"/>
  <c r="D20" i="8"/>
  <c r="B20" i="8"/>
  <c r="D20" i="7"/>
  <c r="F10" i="7"/>
  <c r="F11" i="7" s="1"/>
  <c r="C22" i="7"/>
  <c r="C23" i="7" s="1"/>
  <c r="AB36" i="12" l="1"/>
  <c r="AC36" i="12" s="1"/>
  <c r="V38" i="12"/>
  <c r="AA37" i="12"/>
  <c r="AD37" i="12"/>
  <c r="AF37" i="12" s="1"/>
  <c r="AJ37" i="12" s="1"/>
  <c r="N37" i="12"/>
  <c r="S37" i="12"/>
  <c r="D38" i="12"/>
  <c r="G38" i="12" s="1"/>
  <c r="F18" i="8"/>
  <c r="E29" i="8"/>
  <c r="F29" i="8" s="1"/>
  <c r="F28" i="8"/>
  <c r="F17" i="8"/>
  <c r="H17" i="8"/>
  <c r="E20" i="8"/>
  <c r="F19" i="8"/>
  <c r="H19" i="8"/>
  <c r="H18" i="8"/>
  <c r="I18" i="8" s="1"/>
  <c r="F13" i="7"/>
  <c r="F14" i="7" s="1"/>
  <c r="O37" i="12" l="1"/>
  <c r="K38" i="12"/>
  <c r="R37" i="12"/>
  <c r="Q37" i="12"/>
  <c r="T37" i="12" s="1"/>
  <c r="AI37" i="12" s="1"/>
  <c r="E38" i="12"/>
  <c r="H38" i="12" s="1"/>
  <c r="I38" i="12" s="1"/>
  <c r="AK38" i="12" s="1"/>
  <c r="F31" i="8"/>
  <c r="E31" i="8"/>
  <c r="I19" i="8"/>
  <c r="F20" i="8"/>
  <c r="I17" i="8"/>
  <c r="H20" i="8"/>
  <c r="F15" i="7"/>
  <c r="G10" i="7"/>
  <c r="G11" i="7" s="1"/>
  <c r="E20" i="7"/>
  <c r="Z38" i="12" l="1"/>
  <c r="X38" i="12"/>
  <c r="L38" i="12"/>
  <c r="P38" i="12"/>
  <c r="B39" i="12"/>
  <c r="I20" i="8"/>
  <c r="J17" i="8" s="1"/>
  <c r="K17" i="8" s="1"/>
  <c r="G13" i="7"/>
  <c r="G14" i="7" s="1"/>
  <c r="F16" i="7"/>
  <c r="D21" i="7" s="1"/>
  <c r="D22" i="7"/>
  <c r="V39" i="12" l="1"/>
  <c r="AE38" i="12"/>
  <c r="AB37" i="12"/>
  <c r="AC37" i="12" s="1"/>
  <c r="AA38" i="12"/>
  <c r="AD38" i="12"/>
  <c r="N38" i="12"/>
  <c r="S38" i="12"/>
  <c r="D39" i="12"/>
  <c r="G39" i="12" s="1"/>
  <c r="L17" i="8"/>
  <c r="D28" i="8" s="1"/>
  <c r="J18" i="8"/>
  <c r="L18" i="8" s="1"/>
  <c r="M18" i="8" s="1"/>
  <c r="J19" i="8"/>
  <c r="L19" i="8" s="1"/>
  <c r="M17" i="8"/>
  <c r="D23" i="7"/>
  <c r="G15" i="7"/>
  <c r="H10" i="7"/>
  <c r="H11" i="7" s="1"/>
  <c r="F20" i="7"/>
  <c r="AF38" i="12" l="1"/>
  <c r="AJ38" i="12" s="1"/>
  <c r="R38" i="12"/>
  <c r="Q38" i="12"/>
  <c r="T38" i="12" s="1"/>
  <c r="AI38" i="12" s="1"/>
  <c r="K39" i="12"/>
  <c r="O38" i="12"/>
  <c r="B40" i="12"/>
  <c r="E39" i="12"/>
  <c r="H39" i="12" s="1"/>
  <c r="I39" i="12" s="1"/>
  <c r="AK39" i="12" s="1"/>
  <c r="H29" i="8"/>
  <c r="K18" i="8"/>
  <c r="H28" i="8"/>
  <c r="I28" i="8" s="1"/>
  <c r="J20" i="8"/>
  <c r="L20" i="8"/>
  <c r="K19" i="8"/>
  <c r="M19" i="8"/>
  <c r="D29" i="8"/>
  <c r="G16" i="7"/>
  <c r="E21" i="7" s="1"/>
  <c r="E22" i="7"/>
  <c r="H13" i="7"/>
  <c r="H14" i="7" s="1"/>
  <c r="H15" i="7" s="1"/>
  <c r="H16" i="7" s="1"/>
  <c r="F21" i="7" s="1"/>
  <c r="V40" i="12" l="1"/>
  <c r="Z39" i="12"/>
  <c r="X39" i="12"/>
  <c r="L39" i="12"/>
  <c r="P39" i="12"/>
  <c r="D40" i="12"/>
  <c r="G40" i="12" s="1"/>
  <c r="B31" i="8"/>
  <c r="K20" i="8"/>
  <c r="D30" i="8"/>
  <c r="D31" i="8" s="1"/>
  <c r="H30" i="8"/>
  <c r="I30" i="8" s="1"/>
  <c r="I29" i="8"/>
  <c r="F22" i="7"/>
  <c r="F23" i="7" s="1"/>
  <c r="E23" i="7"/>
  <c r="AE39" i="12" l="1"/>
  <c r="AB38" i="12"/>
  <c r="AC38" i="12" s="1"/>
  <c r="AA39" i="12"/>
  <c r="AD39" i="12"/>
  <c r="S39" i="12"/>
  <c r="N39" i="12"/>
  <c r="B41" i="12"/>
  <c r="E40" i="12"/>
  <c r="H40" i="12" s="1"/>
  <c r="I40" i="12" s="1"/>
  <c r="AK40" i="12" s="1"/>
  <c r="H31" i="8"/>
  <c r="I31" i="8" s="1"/>
  <c r="J30" i="8" s="1"/>
  <c r="AF39" i="12" l="1"/>
  <c r="AJ39" i="12" s="1"/>
  <c r="V41" i="12"/>
  <c r="X40" i="12"/>
  <c r="AE40" i="12" s="1"/>
  <c r="Z40" i="12"/>
  <c r="Q39" i="12"/>
  <c r="T39" i="12" s="1"/>
  <c r="AI39" i="12" s="1"/>
  <c r="O39" i="12"/>
  <c r="K40" i="12"/>
  <c r="R39" i="12"/>
  <c r="D41" i="12"/>
  <c r="G41" i="12" s="1"/>
  <c r="J29" i="8"/>
  <c r="J28" i="8"/>
  <c r="L28" i="8" s="1"/>
  <c r="K30" i="8"/>
  <c r="L30" i="8"/>
  <c r="M30" i="8" s="1"/>
  <c r="AD40" i="12" l="1"/>
  <c r="AF40" i="12" s="1"/>
  <c r="AJ40" i="12" s="1"/>
  <c r="AA40" i="12"/>
  <c r="AB39" i="12"/>
  <c r="AC39" i="12" s="1"/>
  <c r="L40" i="12"/>
  <c r="P40" i="12"/>
  <c r="B42" i="12"/>
  <c r="E41" i="12"/>
  <c r="H41" i="12" s="1"/>
  <c r="I41" i="12" s="1"/>
  <c r="AK41" i="12" s="1"/>
  <c r="K28" i="8"/>
  <c r="J31" i="8"/>
  <c r="L29" i="8"/>
  <c r="M29" i="8" s="1"/>
  <c r="K29" i="8"/>
  <c r="M28" i="8"/>
  <c r="X41" i="12" l="1"/>
  <c r="AE41" i="12" s="1"/>
  <c r="Z41" i="12"/>
  <c r="N40" i="12"/>
  <c r="S40" i="12"/>
  <c r="D42" i="12"/>
  <c r="G42" i="12" s="1"/>
  <c r="K31" i="8"/>
  <c r="L31" i="8"/>
  <c r="AA41" i="12" l="1"/>
  <c r="AB41" i="12" s="1"/>
  <c r="AC41" i="12" s="1"/>
  <c r="AD41" i="12"/>
  <c r="AF41" i="12" s="1"/>
  <c r="AJ41" i="12" s="1"/>
  <c r="AB40" i="12"/>
  <c r="AC40" i="12" s="1"/>
  <c r="K41" i="12"/>
  <c r="O40" i="12"/>
  <c r="R40" i="12"/>
  <c r="Q40" i="12"/>
  <c r="T40" i="12" s="1"/>
  <c r="AI40" i="12" s="1"/>
  <c r="B43" i="12"/>
  <c r="E42" i="12"/>
  <c r="H42" i="12" s="1"/>
  <c r="I42" i="12" s="1"/>
  <c r="L41" i="12" l="1"/>
  <c r="P41" i="12"/>
  <c r="D43" i="12"/>
  <c r="G43" i="12" s="1"/>
  <c r="N41" i="12" l="1"/>
  <c r="S41" i="12"/>
  <c r="E43" i="12"/>
  <c r="H43" i="12" s="1"/>
  <c r="I43" i="12" s="1"/>
  <c r="B44" i="12"/>
  <c r="R41" i="12" l="1"/>
  <c r="Q41" i="12"/>
  <c r="T41" i="12" s="1"/>
  <c r="AI41" i="12" s="1"/>
  <c r="O41" i="12"/>
  <c r="D44" i="12"/>
  <c r="G44" i="12" s="1"/>
  <c r="B45" i="12" l="1"/>
  <c r="E44" i="12"/>
  <c r="H44" i="12" s="1"/>
  <c r="I44" i="12" s="1"/>
  <c r="D45" i="12" l="1"/>
  <c r="G45" i="12" s="1"/>
  <c r="E45" i="12" l="1"/>
  <c r="H45" i="12" s="1"/>
  <c r="I45" i="12" s="1"/>
  <c r="B46" i="12" l="1"/>
  <c r="D46" i="12" l="1"/>
  <c r="G46" i="12" s="1"/>
  <c r="B47" i="12" l="1"/>
  <c r="E46" i="12"/>
  <c r="H46" i="12" s="1"/>
  <c r="I46" i="12" s="1"/>
  <c r="D47" i="12" l="1"/>
  <c r="G47" i="12" s="1"/>
  <c r="B48" i="12" l="1"/>
  <c r="E47" i="12"/>
  <c r="H47" i="12" s="1"/>
  <c r="I47" i="12" s="1"/>
  <c r="D48" i="12" l="1"/>
  <c r="G48" i="12" s="1"/>
  <c r="B49" i="12" l="1"/>
  <c r="E48" i="12"/>
  <c r="H48" i="12" s="1"/>
  <c r="I48" i="12" s="1"/>
  <c r="D49" i="12" l="1"/>
  <c r="G49" i="12" s="1"/>
  <c r="B50" i="12" l="1"/>
  <c r="E49" i="12"/>
  <c r="H49" i="12" s="1"/>
  <c r="I49" i="12" s="1"/>
  <c r="D50" i="12" l="1"/>
  <c r="G50" i="12" l="1"/>
  <c r="B51" i="12" s="1"/>
  <c r="E50" i="12"/>
  <c r="H50" i="12" s="1"/>
  <c r="I50" i="12" s="1"/>
  <c r="D51" i="12" l="1"/>
  <c r="G51" i="12" s="1"/>
  <c r="E51" i="12" l="1"/>
  <c r="H51" i="12" s="1"/>
  <c r="I51" i="12" s="1"/>
  <c r="B52" i="12"/>
  <c r="D52" i="12" l="1"/>
  <c r="G52" i="12" s="1"/>
  <c r="E52" i="12" l="1"/>
  <c r="H52" i="12" s="1"/>
  <c r="I52" i="12" s="1"/>
</calcChain>
</file>

<file path=xl/comments1.xml><?xml version="1.0" encoding="utf-8"?>
<comments xmlns="http://schemas.openxmlformats.org/spreadsheetml/2006/main">
  <authors>
    <author>Alan Freeman</author>
  </authors>
  <commentList>
    <comment ref="C6" authorId="0" shapeId="0">
      <text>
        <r>
          <rPr>
            <b/>
            <sz val="9"/>
            <color indexed="81"/>
            <rFont val="Tahoma"/>
            <charset val="1"/>
          </rPr>
          <t>Alan Freeman:</t>
        </r>
        <r>
          <rPr>
            <sz val="9"/>
            <color indexed="81"/>
            <rFont val="Tahoma"/>
            <charset val="1"/>
          </rPr>
          <t xml:space="preserve">
Try changing this number and see what happens. What should it be for value to be  constant?
</t>
        </r>
      </text>
    </comment>
  </commentList>
</comments>
</file>

<file path=xl/comments2.xml><?xml version="1.0" encoding="utf-8"?>
<comments xmlns="http://schemas.openxmlformats.org/spreadsheetml/2006/main">
  <authors>
    <author>Alan Freeman</author>
  </authors>
  <commentList>
    <comment ref="F10" authorId="0" shapeId="0">
      <text>
        <r>
          <rPr>
            <b/>
            <sz val="9"/>
            <color indexed="81"/>
            <rFont val="Tahoma"/>
            <family val="2"/>
          </rPr>
          <t xml:space="preserve">S = output - V
</t>
        </r>
      </text>
    </comment>
    <comment ref="H10" authorId="0" shapeId="0">
      <text>
        <r>
          <rPr>
            <b/>
            <sz val="9"/>
            <color indexed="81"/>
            <rFont val="Tahoma"/>
            <family val="2"/>
          </rPr>
          <t>Capital = C+V</t>
        </r>
      </text>
    </comment>
    <comment ref="I10" authorId="0" shapeId="0">
      <text>
        <r>
          <rPr>
            <b/>
            <sz val="9"/>
            <color indexed="81"/>
            <rFont val="Tahoma"/>
            <family val="2"/>
          </rPr>
          <t>r = S/(C+V)</t>
        </r>
      </text>
    </comment>
    <comment ref="J10" authorId="0" shapeId="0">
      <text>
        <r>
          <rPr>
            <b/>
            <sz val="9"/>
            <color indexed="81"/>
            <rFont val="Tahoma"/>
            <family val="2"/>
          </rPr>
          <t>Profit = r * Invested Capital</t>
        </r>
      </text>
    </comment>
    <comment ref="K10" authorId="0" shapeId="0">
      <text>
        <r>
          <rPr>
            <b/>
            <sz val="9"/>
            <color indexed="81"/>
            <rFont val="Tahoma"/>
            <family val="2"/>
          </rPr>
          <t>Transfer = profit -S</t>
        </r>
      </text>
    </comment>
    <comment ref="L10" authorId="0" shapeId="0">
      <text>
        <r>
          <rPr>
            <b/>
            <sz val="9"/>
            <color indexed="81"/>
            <rFont val="Tahoma"/>
            <family val="2"/>
          </rPr>
          <t xml:space="preserve">Price of production = C+V+Profit
</t>
        </r>
      </text>
    </comment>
    <comment ref="M10" authorId="0" shapeId="0">
      <text>
        <r>
          <rPr>
            <b/>
            <sz val="9"/>
            <color indexed="81"/>
            <rFont val="Tahoma"/>
            <family val="2"/>
          </rPr>
          <t>Output/Input (used to calculate the values of inputs in the next period)</t>
        </r>
      </text>
    </comment>
    <comment ref="M11" authorId="0" shapeId="0">
      <text>
        <r>
          <rPr>
            <b/>
            <sz val="9"/>
            <color indexed="81"/>
            <rFont val="Tahoma"/>
            <family val="2"/>
          </rPr>
          <t>Alan Freeman:</t>
        </r>
        <r>
          <rPr>
            <sz val="9"/>
            <color indexed="81"/>
            <rFont val="Tahoma"/>
            <family val="2"/>
          </rPr>
          <t xml:space="preserve">
Relative price of constant capital
</t>
        </r>
      </text>
    </comment>
    <comment ref="M12" authorId="0" shapeId="0">
      <text>
        <r>
          <rPr>
            <b/>
            <sz val="9"/>
            <color indexed="81"/>
            <rFont val="Tahoma"/>
            <family val="2"/>
          </rPr>
          <t>Alan Freeman:</t>
        </r>
        <r>
          <rPr>
            <sz val="9"/>
            <color indexed="81"/>
            <rFont val="Tahoma"/>
            <family val="2"/>
          </rPr>
          <t xml:space="preserve">
Relative price of wage goods</t>
        </r>
      </text>
    </comment>
    <comment ref="B16" authorId="0" shapeId="0">
      <text>
        <r>
          <rPr>
            <b/>
            <sz val="9"/>
            <color indexed="81"/>
            <rFont val="Tahoma"/>
            <family val="2"/>
          </rPr>
          <t>Equal to  the value of constant capital in this department at the start of the previous period, times the relative price of the output of Department I at the end of the last period</t>
        </r>
      </text>
    </comment>
    <comment ref="E16" authorId="0" shapeId="0">
      <text>
        <r>
          <rPr>
            <b/>
            <sz val="9"/>
            <color indexed="81"/>
            <rFont val="Tahoma"/>
            <family val="2"/>
          </rPr>
          <t>Equal to  the value of the wage in this department at the start of the previous period, times the relative price of the output of Department II at the end of the last period</t>
        </r>
        <r>
          <rPr>
            <sz val="9"/>
            <color indexed="81"/>
            <rFont val="Tahoma"/>
            <family val="2"/>
          </rPr>
          <t xml:space="preserve">
</t>
        </r>
      </text>
    </comment>
  </commentList>
</comments>
</file>

<file path=xl/sharedStrings.xml><?xml version="1.0" encoding="utf-8"?>
<sst xmlns="http://schemas.openxmlformats.org/spreadsheetml/2006/main" count="557" uniqueCount="278">
  <si>
    <t>Profit Rate</t>
  </si>
  <si>
    <t>Unit value</t>
  </si>
  <si>
    <t>X</t>
  </si>
  <si>
    <t>L</t>
  </si>
  <si>
    <t>Constant capital</t>
  </si>
  <si>
    <t>Labour</t>
  </si>
  <si>
    <t>Product</t>
  </si>
  <si>
    <t>Material (use value)</t>
  </si>
  <si>
    <t>Initial Value</t>
  </si>
  <si>
    <t>Value of constant capital</t>
  </si>
  <si>
    <t>Value of one unit of corn</t>
  </si>
  <si>
    <t>Value added by labour</t>
  </si>
  <si>
    <t>Given</t>
  </si>
  <si>
    <t>D2 X G7</t>
  </si>
  <si>
    <t>D3</t>
  </si>
  <si>
    <t>G8+G9</t>
  </si>
  <si>
    <t>Value of output</t>
  </si>
  <si>
    <t>New unit value</t>
  </si>
  <si>
    <t>G10/G4</t>
  </si>
  <si>
    <t>Why?</t>
  </si>
  <si>
    <t>What</t>
  </si>
  <si>
    <t>result</t>
  </si>
  <si>
    <t>F11</t>
  </si>
  <si>
    <t>D2XH7</t>
  </si>
  <si>
    <t xml:space="preserve">D3 </t>
  </si>
  <si>
    <t>H8+H9</t>
  </si>
  <si>
    <t>H10/H4</t>
  </si>
  <si>
    <t>V</t>
  </si>
  <si>
    <t>v(0)</t>
  </si>
  <si>
    <t>Value of the wage</t>
  </si>
  <si>
    <t>W</t>
  </si>
  <si>
    <t>Wage</t>
  </si>
  <si>
    <t>F8*C5</t>
  </si>
  <si>
    <t>Profits</t>
  </si>
  <si>
    <t>H8*C5</t>
  </si>
  <si>
    <t>F11-F13</t>
  </si>
  <si>
    <t>Capital Invested</t>
  </si>
  <si>
    <t>H11-H13</t>
  </si>
  <si>
    <t>Time-&gt;</t>
  </si>
  <si>
    <t>output</t>
  </si>
  <si>
    <t>profit rate</t>
  </si>
  <si>
    <t>Invested capital</t>
  </si>
  <si>
    <t>S</t>
  </si>
  <si>
    <t>C</t>
  </si>
  <si>
    <t>Total</t>
  </si>
  <si>
    <t>Profit</t>
  </si>
  <si>
    <t>L(=V+S)</t>
  </si>
  <si>
    <t>Period 1</t>
  </si>
  <si>
    <t>Period 2</t>
  </si>
  <si>
    <t>Price of production</t>
  </si>
  <si>
    <t>Relative price</t>
  </si>
  <si>
    <t>Transfer</t>
  </si>
  <si>
    <t>Parameters</t>
  </si>
  <si>
    <t>E3=B6 (constant capital consumed = output of department 1)</t>
  </si>
  <si>
    <t>E4=C6 (wages = output of department II)</t>
  </si>
  <si>
    <t>E5=D6  (capitalist consumption = output of department III)</t>
  </si>
  <si>
    <t>I</t>
  </si>
  <si>
    <t>II</t>
  </si>
  <si>
    <t>III</t>
  </si>
  <si>
    <t>Department</t>
  </si>
  <si>
    <t>Period 3</t>
  </si>
  <si>
    <t>Prices of production are completely consistent with Marx</t>
  </si>
  <si>
    <t>But the price at the end is different from the price at the beginning</t>
  </si>
  <si>
    <t>System cannot reproduce! (capital costs more than output of capital goods)</t>
  </si>
  <si>
    <t>But this was never required by Marx's transformation procedure</t>
  </si>
  <si>
    <t>Inputs</t>
  </si>
  <si>
    <t>Calculation of price of production</t>
  </si>
  <si>
    <t>Conditions for reproduction</t>
  </si>
  <si>
    <t>Note: prices are converging to simultaneous prices</t>
  </si>
  <si>
    <t>BUT: value is defined within the system</t>
  </si>
  <si>
    <t>The price of production of each output serves as the value of the corresponding input in the next period</t>
  </si>
  <si>
    <t>Profit rate</t>
  </si>
  <si>
    <t>A temporal single system solution to the  system proposed by Bortkiewicz</t>
  </si>
  <si>
    <t>Author</t>
  </si>
  <si>
    <t>Alan Freeman</t>
  </si>
  <si>
    <t>Contact</t>
  </si>
  <si>
    <t>afreeman@iwgvt.org</t>
  </si>
  <si>
    <t>Date of this release</t>
  </si>
  <si>
    <t>Temporal Value</t>
  </si>
  <si>
    <t>Sheet Name</t>
  </si>
  <si>
    <t>Contents</t>
  </si>
  <si>
    <t>Purpose</t>
  </si>
  <si>
    <t>Worksheet to accompany course in  'Marxist Political Economy Since Marx', Renmin University July 2017</t>
  </si>
  <si>
    <t>Course site</t>
  </si>
  <si>
    <t>https://geopolitical.wixsite.com/renmin</t>
  </si>
  <si>
    <t>A simple temporal value calculation</t>
  </si>
  <si>
    <t>Bortkiewicz</t>
  </si>
  <si>
    <t>A temporal solution to Bortkiewicz's price system, illustrating the TSSI interpretation of Marx's transformation procedure</t>
  </si>
  <si>
    <t>(Value per unit of the output)</t>
  </si>
  <si>
    <t>Remaining surplus</t>
  </si>
  <si>
    <t>Moral Depreciation</t>
  </si>
  <si>
    <t>Manufacturers' share of surplus value</t>
  </si>
  <si>
    <t>Rent</t>
  </si>
  <si>
    <t>Product 2000 pounds of corn</t>
  </si>
  <si>
    <t>Rate of interest 5%</t>
  </si>
  <si>
    <t>Surplus Value (=profit)</t>
  </si>
  <si>
    <t>Rent $50 per acre</t>
  </si>
  <si>
    <t>Wages</t>
  </si>
  <si>
    <t>Land 2 acres</t>
  </si>
  <si>
    <t>Labour 100 hours</t>
  </si>
  <si>
    <t>Circulating capital $500</t>
  </si>
  <si>
    <t>Value of the product</t>
  </si>
  <si>
    <t>Fixed capital $1000</t>
  </si>
  <si>
    <t>price of corn</t>
  </si>
  <si>
    <t>(Total Constant capital)</t>
  </si>
  <si>
    <t>Wage = 1000 pounds of corn</t>
  </si>
  <si>
    <t>Circulating capital used up</t>
  </si>
  <si>
    <t>Turnover time of circulating capital 1 year</t>
  </si>
  <si>
    <t>Fixed capital used up</t>
  </si>
  <si>
    <t>Turnover time of fixed capital 10 years</t>
  </si>
  <si>
    <t>Turnover of capital (use)</t>
  </si>
  <si>
    <t>Monetary Expression of Value</t>
  </si>
  <si>
    <t>Next period</t>
  </si>
  <si>
    <t>Deductions</t>
  </si>
  <si>
    <t>Initial price of corn $0.5 per pound</t>
  </si>
  <si>
    <t>Circulating capital</t>
  </si>
  <si>
    <t>Fixed Capital</t>
  </si>
  <si>
    <t>Cost of replacing the used-up capital</t>
  </si>
  <si>
    <t>Ricardo</t>
  </si>
  <si>
    <t>Marx</t>
  </si>
  <si>
    <t>Hence</t>
  </si>
  <si>
    <t>One-commodity maximum expanded reproduction</t>
  </si>
  <si>
    <t>© Alan Freeman 10 October 2007</t>
  </si>
  <si>
    <t>For all enquiries contact afreeman@iwgvt.org</t>
  </si>
  <si>
    <t>Initial Corn input (tons) K(0)</t>
  </si>
  <si>
    <t>Initial corn output per ton of input Y(0)</t>
  </si>
  <si>
    <t>Labour Power input (years) L</t>
  </si>
  <si>
    <t>Rate of increase in productivity g</t>
  </si>
  <si>
    <t>t</t>
  </si>
  <si>
    <t>Corn input</t>
  </si>
  <si>
    <t>Labour Power</t>
  </si>
  <si>
    <t>Corn output</t>
  </si>
  <si>
    <t>Temporal</t>
  </si>
  <si>
    <t>Simultaneous</t>
  </si>
  <si>
    <t>Value of the inputs</t>
  </si>
  <si>
    <t>Value added by live labour</t>
  </si>
  <si>
    <t>Value of the output</t>
  </si>
  <si>
    <t>Value re-invested (output less wage)</t>
  </si>
  <si>
    <t>Capital Advanced</t>
  </si>
  <si>
    <t>The capital remaining at the end of the period after wages…</t>
  </si>
  <si>
    <t>and that's why the profit rate falls</t>
  </si>
  <si>
    <t>Value re-invested as input next period</t>
  </si>
  <si>
    <t>Value written off at the end of this period</t>
  </si>
  <si>
    <t>…. Is NOT equal to the capital invested at the start of the next period</t>
  </si>
  <si>
    <t>and that's why the profit rate rises</t>
  </si>
  <si>
    <t>(See Note 1)</t>
  </si>
  <si>
    <t>Note 1: equilibrium value (K(0)v+L=Y(0)v so v = L/(Y(0)-K(0))</t>
  </si>
  <si>
    <t>InitialValue (Temporal Calculation Only)</t>
  </si>
  <si>
    <t>Net output</t>
  </si>
  <si>
    <t>Graph Data</t>
  </si>
  <si>
    <t>Value of net output</t>
  </si>
  <si>
    <t>Temporal System</t>
  </si>
  <si>
    <t>Simultaneous Calculation</t>
  </si>
  <si>
    <t>'Physical' system (all surplus re-invested, labour inputs constant)</t>
  </si>
  <si>
    <t xml:space="preserve">Corn sown next period </t>
  </si>
  <si>
    <t>Real Wage</t>
  </si>
  <si>
    <t>Corn 'profit'</t>
  </si>
  <si>
    <t>Corn 'profit rate'</t>
  </si>
  <si>
    <t xml:space="preserve">The capital remaining after deducting wages </t>
  </si>
  <si>
    <t>Is equal to the capital invested at the start of the next period</t>
  </si>
  <si>
    <t>Corn Rate</t>
  </si>
  <si>
    <t>Temporal Profit rate</t>
  </si>
  <si>
    <t>Simultaneist Profit rate</t>
  </si>
  <si>
    <t>K</t>
  </si>
  <si>
    <t>values</t>
  </si>
  <si>
    <t>r</t>
  </si>
  <si>
    <t>Two Systems Two  Profit Rates</t>
  </si>
  <si>
    <t>Shows profit rate falling for a single period model, and compares the temporal, physical and simultaneous profit rates</t>
  </si>
  <si>
    <t>Shows profit rate falling as a consequence of rising capital stock</t>
  </si>
  <si>
    <t>The economics of pure accumulation</t>
  </si>
  <si>
    <t>Growth rate of S</t>
  </si>
  <si>
    <t>Time</t>
  </si>
  <si>
    <t>0-1</t>
  </si>
  <si>
    <t>Stock</t>
  </si>
  <si>
    <t>Replaced by production</t>
  </si>
  <si>
    <t>Y</t>
  </si>
  <si>
    <t>New corn over and above replacement</t>
  </si>
  <si>
    <t>X = C + Y</t>
  </si>
  <si>
    <t>Total corn produced</t>
  </si>
  <si>
    <t>N</t>
  </si>
  <si>
    <t>Consumed by labour</t>
  </si>
  <si>
    <t>Consumed by farmers</t>
  </si>
  <si>
    <t>Consumed in production (repeat)</t>
  </si>
  <si>
    <t>T = C + N</t>
  </si>
  <si>
    <t>Total consumption</t>
  </si>
  <si>
    <t>(Memo)</t>
  </si>
  <si>
    <t>Labour Power Consumed in production</t>
  </si>
  <si>
    <t>Material Production Period 1</t>
  </si>
  <si>
    <t>Material Production Period 2</t>
  </si>
  <si>
    <t>Price formation</t>
  </si>
  <si>
    <t>Selling</t>
  </si>
  <si>
    <t>Buying</t>
  </si>
  <si>
    <t>$1.00</t>
  </si>
  <si>
    <t xml:space="preserve"> $0.89</t>
  </si>
  <si>
    <t>$0.89</t>
  </si>
  <si>
    <t>Corn Stock</t>
  </si>
  <si>
    <t>$510</t>
  </si>
  <si>
    <t>$408</t>
  </si>
  <si>
    <t>Corn Costs</t>
  </si>
  <si>
    <t>$170</t>
  </si>
  <si>
    <t>$340</t>
  </si>
  <si>
    <t> </t>
  </si>
  <si>
    <t>Labour Costs</t>
  </si>
  <si>
    <t>Total Cost</t>
  </si>
  <si>
    <t>Output</t>
  </si>
  <si>
    <t>$680</t>
  </si>
  <si>
    <t xml:space="preserve"> $170</t>
  </si>
  <si>
    <t>Temporal Values</t>
  </si>
  <si>
    <t>1-2</t>
  </si>
  <si>
    <t>Simultaneous Values</t>
  </si>
  <si>
    <t>Unit Value</t>
  </si>
  <si>
    <t xml:space="preserve"> $1.00</t>
  </si>
  <si>
    <t>$0.80</t>
  </si>
  <si>
    <t>$272</t>
  </si>
  <si>
    <t>$136</t>
  </si>
  <si>
    <t>$612</t>
  </si>
  <si>
    <t>$204</t>
  </si>
  <si>
    <t>1a</t>
  </si>
  <si>
    <t>1b</t>
  </si>
  <si>
    <t>2a</t>
  </si>
  <si>
    <t>2b</t>
  </si>
  <si>
    <t xml:space="preserve"> $510</t>
  </si>
  <si>
    <t xml:space="preserve"> $340</t>
  </si>
  <si>
    <t>(total cost)</t>
  </si>
  <si>
    <t xml:space="preserve"> $765</t>
  </si>
  <si>
    <t xml:space="preserve"> $255</t>
  </si>
  <si>
    <t>Simultaneous Values corrected for exchange consistency</t>
  </si>
  <si>
    <t>Moszkowska Example</t>
  </si>
  <si>
    <t>Pure Accumulation</t>
  </si>
  <si>
    <t>Moszkowska</t>
  </si>
  <si>
    <t>Demonstrates that Moszkowska's simultaneist reading of Marx leads to exchange inconsistency</t>
  </si>
  <si>
    <t>Shows that when corrected, this leads to a physicalist rate</t>
  </si>
  <si>
    <t>Copyright Status</t>
  </si>
  <si>
    <t>Creative Commons non-commercial (Distribute freely but you can't make money out of it or stop  other people reading it)</t>
  </si>
  <si>
    <r>
      <t xml:space="preserve">170 corn + 340 labour </t>
    </r>
    <r>
      <rPr>
        <sz val="12"/>
        <color theme="1"/>
        <rFont val="Symbol"/>
        <family val="1"/>
        <charset val="2"/>
      </rPr>
      <t>®</t>
    </r>
    <r>
      <rPr>
        <sz val="12"/>
        <color theme="1"/>
        <rFont val="Times New Roman"/>
        <family val="1"/>
      </rPr>
      <t xml:space="preserve"> 510 corn</t>
    </r>
  </si>
  <si>
    <t>Simultaneous Value</t>
  </si>
  <si>
    <t>for 0-1</t>
  </si>
  <si>
    <t>170v+340=510v</t>
  </si>
  <si>
    <t>340v=340 hence v=1</t>
  </si>
  <si>
    <t>v(1)=1</t>
  </si>
  <si>
    <t>for 1-2</t>
  </si>
  <si>
    <t>340v+340=765v</t>
  </si>
  <si>
    <t>425v=340 hence v=340/425</t>
  </si>
  <si>
    <t>765v(2)=340v(1)+340v(1)=680</t>
  </si>
  <si>
    <t>v(2)=680/765</t>
  </si>
  <si>
    <t>for 2-3</t>
  </si>
  <si>
    <t>765v(3)=340v(2)+340v(2)=680*(8/9)/765</t>
  </si>
  <si>
    <t>Wage, in corn</t>
  </si>
  <si>
    <t>Surplus</t>
  </si>
  <si>
    <t>Input</t>
  </si>
  <si>
    <t>Corn material product</t>
  </si>
  <si>
    <t>Corn replaced by production</t>
  </si>
  <si>
    <t>Corn Consumed by labour</t>
  </si>
  <si>
    <t>Corn Consumed by farmer</t>
  </si>
  <si>
    <t>Corn consumed in production (repeat)</t>
  </si>
  <si>
    <t>Simultaneist values</t>
  </si>
  <si>
    <t>v(K)</t>
  </si>
  <si>
    <t>v(C)</t>
  </si>
  <si>
    <t>v(V)</t>
  </si>
  <si>
    <t>O=v(C)+v(V)</t>
  </si>
  <si>
    <t>v(X)</t>
  </si>
  <si>
    <t>P = v(X)-v(C)-v(V)</t>
  </si>
  <si>
    <t>P/O</t>
  </si>
  <si>
    <t>Constant prices</t>
  </si>
  <si>
    <t>Temporal values</t>
  </si>
  <si>
    <t>Table 1</t>
  </si>
  <si>
    <t>Table 2</t>
  </si>
  <si>
    <t>Table 3</t>
  </si>
  <si>
    <t>Table 4 Simultaneist Values</t>
  </si>
  <si>
    <t>Table 5 Constant Price Values</t>
  </si>
  <si>
    <t>Table 6 Temporal Values</t>
  </si>
  <si>
    <t>Moskowska Calculation</t>
  </si>
  <si>
    <t>Details of the 'Moszkowska' sheet</t>
  </si>
  <si>
    <t>Ttemporal and simultaneous profit rates</t>
  </si>
  <si>
    <t>All Surplus re-invested</t>
  </si>
  <si>
    <t>Labour Input constant</t>
  </si>
  <si>
    <t xml:space="preserve">Real Wage </t>
  </si>
  <si>
    <t>Depreciated value invested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</si>
</sst>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_-;\-* #,##0.0_-;_-* &quot;-&quot;??_-;_-@_-"/>
    <numFmt numFmtId="165" formatCode="_-* #,##0_-;\-* #,##0_-;_-* &quot;-&quot;??_-;_-@_-"/>
    <numFmt numFmtId="166" formatCode="[$-F800]dddd\,\ mmmm\ dd\,\ yyyy"/>
    <numFmt numFmtId="167" formatCode="_-[$$-1009]* #,##0.00_-;\-[$$-1009]* #,##0.00_-;_-[$$-1009]* &quot;-&quot;??_-;_-@_-"/>
    <numFmt numFmtId="168" formatCode="_-[$$-1009]* #,##0_-;\-[$$-1009]* #,##0_-;_-[$$-1009]* &quot;-&quot;??_-;_-@_-"/>
    <numFmt numFmtId="169" formatCode="_-* #,##0.0000_-;\-* #,##0.0000_-;_-* &quot;-&quot;??_-;_-@_-"/>
    <numFmt numFmtId="170" formatCode="_-[$$-409]* #,##0_ ;_-[$$-409]* \-#,##0\ ;_-[$$-409]* &quot;-&quot;??_ ;_-@_ "/>
    <numFmt numFmtId="171" formatCode="_-\(\$* #,##0_-\);\-&quot;£&quot;* #,##0.00_-;_-&quot;£&quot;* &quot;-&quot;??_-;_-@_-"/>
    <numFmt numFmtId="172" formatCode="_-[$$-409]* #,##0.00_ ;_-[$$-409]* \-#,##0.00\ ;_-[$$-409]* &quot;-&quot;??_ ;_-@_ "/>
    <numFmt numFmtId="173" formatCode="_-[$$-1004]* #,##0.00_-;\-[$$-1004]* #,##0.00_-;_-[$$-1004]* &quot;-&quot;??_-;_-@_-"/>
    <numFmt numFmtId="174" formatCode="_-[$$-1004]* #,##0_-;\-[$$-1004]* #,##0_-;_-[$$-1004]* &quot;-&quot;??_-;_-@_-"/>
  </numFmts>
  <fonts count="24" x14ac:knownFonts="1">
    <font>
      <sz val="11"/>
      <color theme="1"/>
      <name val="Calibri"/>
      <family val="2"/>
      <scheme val="minor"/>
    </font>
    <font>
      <sz val="11"/>
      <color theme="1"/>
      <name val="Calibri"/>
      <family val="2"/>
      <scheme val="minor"/>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sz val="12"/>
      <color theme="1"/>
      <name val="Abadi"/>
      <family val="2"/>
    </font>
    <font>
      <b/>
      <sz val="12"/>
      <color theme="1"/>
      <name val="Cambria"/>
      <family val="1"/>
    </font>
    <font>
      <sz val="12"/>
      <color theme="1"/>
      <name val="Cambria"/>
      <family val="1"/>
    </font>
    <font>
      <sz val="12"/>
      <name val="Cambria"/>
      <family val="1"/>
    </font>
    <font>
      <b/>
      <sz val="12"/>
      <name val="Cambria"/>
      <family val="1"/>
    </font>
    <font>
      <sz val="12"/>
      <color rgb="FFFF0000"/>
      <name val="Cambria"/>
      <family val="1"/>
    </font>
    <font>
      <b/>
      <sz val="12"/>
      <color theme="1"/>
      <name val="Abadi"/>
      <family val="2"/>
    </font>
    <font>
      <b/>
      <sz val="11"/>
      <color rgb="FF000000"/>
      <name val="Calibri"/>
      <family val="2"/>
      <scheme val="minor"/>
    </font>
    <font>
      <sz val="11"/>
      <color rgb="FF000000"/>
      <name val="Calibri"/>
      <family val="2"/>
      <scheme val="minor"/>
    </font>
    <font>
      <i/>
      <sz val="11"/>
      <color rgb="FF000000"/>
      <name val="Calibri"/>
      <family val="2"/>
      <scheme val="minor"/>
    </font>
    <font>
      <sz val="12"/>
      <color theme="1"/>
      <name val="Calibri"/>
      <family val="2"/>
      <scheme val="minor"/>
    </font>
    <font>
      <i/>
      <sz val="14"/>
      <color rgb="FFFF0000"/>
      <name val="Calibri"/>
      <family val="2"/>
      <scheme val="minor"/>
    </font>
    <font>
      <sz val="12"/>
      <color theme="1"/>
      <name val="Times New Roman"/>
      <family val="1"/>
    </font>
    <font>
      <sz val="12"/>
      <color theme="1"/>
      <name val="Symbol"/>
      <family val="1"/>
      <charset val="2"/>
    </font>
  </fonts>
  <fills count="14">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rgb="FFF2F2F2"/>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auto="1"/>
      </top>
      <bottom/>
      <diagonal/>
    </border>
  </borders>
  <cellStyleXfs count="3">
    <xf numFmtId="0" fontId="0" fillId="0" borderId="0"/>
    <xf numFmtId="43" fontId="1" fillId="0" borderId="0" applyFont="0" applyFill="0" applyBorder="0" applyAlignment="0" applyProtection="0"/>
    <xf numFmtId="0" fontId="9" fillId="0" borderId="0" applyNumberFormat="0" applyFill="0" applyBorder="0" applyAlignment="0" applyProtection="0"/>
  </cellStyleXfs>
  <cellXfs count="155">
    <xf numFmtId="0" fontId="0" fillId="0" borderId="0" xfId="0"/>
    <xf numFmtId="43" fontId="0" fillId="0" borderId="0" xfId="1" applyFont="1"/>
    <xf numFmtId="0" fontId="0" fillId="2" borderId="0" xfId="0" applyFill="1"/>
    <xf numFmtId="0" fontId="2" fillId="2" borderId="0" xfId="0" applyFont="1" applyFill="1"/>
    <xf numFmtId="43" fontId="0" fillId="0" borderId="0" xfId="0" applyNumberFormat="1"/>
    <xf numFmtId="164" fontId="0" fillId="0" borderId="0" xfId="1" applyNumberFormat="1" applyFont="1"/>
    <xf numFmtId="165" fontId="0" fillId="0" borderId="0" xfId="1" applyNumberFormat="1" applyFont="1"/>
    <xf numFmtId="0" fontId="0" fillId="3" borderId="0" xfId="0" applyFill="1"/>
    <xf numFmtId="0" fontId="0" fillId="0" borderId="0" xfId="0" applyAlignment="1">
      <alignment horizontal="center" wrapText="1"/>
    </xf>
    <xf numFmtId="0" fontId="2" fillId="0" borderId="0" xfId="0" applyFont="1"/>
    <xf numFmtId="0" fontId="0" fillId="0" borderId="0" xfId="0" applyBorder="1"/>
    <xf numFmtId="2" fontId="0" fillId="2" borderId="0" xfId="0" applyNumberFormat="1" applyFill="1" applyBorder="1"/>
    <xf numFmtId="2" fontId="0" fillId="5" borderId="0" xfId="0" applyNumberFormat="1" applyFill="1" applyBorder="1"/>
    <xf numFmtId="2" fontId="0" fillId="4" borderId="0" xfId="0" applyNumberFormat="1" applyFill="1" applyBorder="1"/>
    <xf numFmtId="43" fontId="0" fillId="0" borderId="0" xfId="1" applyFont="1" applyBorder="1"/>
    <xf numFmtId="43" fontId="0" fillId="0" borderId="0" xfId="0" applyNumberFormat="1" applyBorder="1"/>
    <xf numFmtId="0" fontId="5" fillId="0" borderId="0" xfId="0" applyFont="1"/>
    <xf numFmtId="43" fontId="0" fillId="0" borderId="4" xfId="1" applyFont="1" applyBorder="1"/>
    <xf numFmtId="43" fontId="0" fillId="0" borderId="5" xfId="1" applyFont="1" applyBorder="1"/>
    <xf numFmtId="0" fontId="0" fillId="0" borderId="4" xfId="0" applyBorder="1"/>
    <xf numFmtId="0" fontId="0" fillId="0" borderId="5" xfId="0" applyBorder="1"/>
    <xf numFmtId="0" fontId="0" fillId="0" borderId="7" xfId="0" applyBorder="1"/>
    <xf numFmtId="43" fontId="0" fillId="6" borderId="5" xfId="0" applyNumberFormat="1" applyFill="1" applyBorder="1"/>
    <xf numFmtId="43" fontId="0" fillId="0" borderId="5" xfId="0" applyNumberFormat="1" applyBorder="1"/>
    <xf numFmtId="0" fontId="0" fillId="0" borderId="8" xfId="0" applyBorder="1"/>
    <xf numFmtId="0" fontId="0" fillId="2" borderId="5" xfId="0" applyFill="1" applyBorder="1"/>
    <xf numFmtId="0" fontId="0" fillId="5" borderId="5" xfId="0" applyFill="1" applyBorder="1"/>
    <xf numFmtId="0" fontId="0" fillId="4" borderId="5" xfId="0" applyFill="1" applyBorder="1"/>
    <xf numFmtId="0" fontId="6" fillId="0" borderId="0" xfId="0" applyFont="1"/>
    <xf numFmtId="43" fontId="6" fillId="2" borderId="6" xfId="1" applyFont="1" applyFill="1" applyBorder="1"/>
    <xf numFmtId="0" fontId="6" fillId="0" borderId="7" xfId="0" applyFont="1" applyBorder="1"/>
    <xf numFmtId="2" fontId="6" fillId="5" borderId="7" xfId="0" applyNumberFormat="1" applyFont="1" applyFill="1" applyBorder="1"/>
    <xf numFmtId="2" fontId="6" fillId="4" borderId="8" xfId="0" applyNumberFormat="1" applyFont="1" applyFill="1" applyBorder="1"/>
    <xf numFmtId="0" fontId="6" fillId="2" borderId="6" xfId="0" applyFont="1" applyFill="1" applyBorder="1"/>
    <xf numFmtId="0" fontId="6" fillId="5" borderId="7" xfId="0" applyFont="1" applyFill="1" applyBorder="1"/>
    <xf numFmtId="0" fontId="6" fillId="4" borderId="7" xfId="0" applyFont="1" applyFill="1" applyBorder="1"/>
    <xf numFmtId="0" fontId="6" fillId="0" borderId="8" xfId="0" applyFont="1" applyBorder="1"/>
    <xf numFmtId="0" fontId="6" fillId="0" borderId="6" xfId="0" applyFont="1" applyBorder="1"/>
    <xf numFmtId="43" fontId="6" fillId="0" borderId="7" xfId="1" applyFont="1" applyBorder="1"/>
    <xf numFmtId="43" fontId="6" fillId="0" borderId="6" xfId="1" applyFont="1" applyBorder="1"/>
    <xf numFmtId="43" fontId="6" fillId="0" borderId="8" xfId="1" applyFont="1" applyBorder="1"/>
    <xf numFmtId="0" fontId="0" fillId="0" borderId="9" xfId="0" applyBorder="1"/>
    <xf numFmtId="0" fontId="5" fillId="0" borderId="4" xfId="0" applyFont="1" applyBorder="1" applyAlignment="1">
      <alignment horizontal="center" wrapText="1"/>
    </xf>
    <xf numFmtId="0" fontId="5" fillId="0" borderId="0" xfId="0" applyFont="1" applyBorder="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5" fillId="0" borderId="2" xfId="0" applyFont="1" applyBorder="1" applyAlignment="1">
      <alignment horizontal="center" wrapText="1"/>
    </xf>
    <xf numFmtId="0" fontId="5" fillId="0" borderId="3" xfId="0" applyFont="1" applyBorder="1" applyAlignment="1">
      <alignment horizontal="center" wrapText="1"/>
    </xf>
    <xf numFmtId="0" fontId="5" fillId="0" borderId="1" xfId="0" applyFont="1" applyBorder="1" applyAlignment="1">
      <alignment horizontal="center" wrapText="1"/>
    </xf>
    <xf numFmtId="0" fontId="5" fillId="0" borderId="0" xfId="0" applyFont="1" applyAlignment="1">
      <alignment horizontal="center" wrapText="1"/>
    </xf>
    <xf numFmtId="0" fontId="9" fillId="0" borderId="0" xfId="2"/>
    <xf numFmtId="0" fontId="0" fillId="0" borderId="0" xfId="0" quotePrefix="1"/>
    <xf numFmtId="166" fontId="0" fillId="0" borderId="0" xfId="0" applyNumberFormat="1" applyAlignment="1">
      <alignment horizontal="left"/>
    </xf>
    <xf numFmtId="0" fontId="10" fillId="0" borderId="0" xfId="0" applyFont="1"/>
    <xf numFmtId="0" fontId="10" fillId="0" borderId="0" xfId="0" applyFont="1" applyAlignment="1"/>
    <xf numFmtId="167" fontId="11" fillId="0" borderId="0" xfId="0" applyNumberFormat="1" applyFont="1" applyAlignment="1"/>
    <xf numFmtId="0" fontId="12" fillId="0" borderId="0" xfId="0" applyFont="1"/>
    <xf numFmtId="0" fontId="12" fillId="0" borderId="0" xfId="0" applyFont="1" applyAlignment="1"/>
    <xf numFmtId="168" fontId="12" fillId="0" borderId="0" xfId="0" applyNumberFormat="1" applyFont="1"/>
    <xf numFmtId="168" fontId="12" fillId="0" borderId="0" xfId="0" applyNumberFormat="1" applyFont="1" applyAlignment="1"/>
    <xf numFmtId="167" fontId="12" fillId="0" borderId="0" xfId="0" applyNumberFormat="1" applyFont="1" applyAlignment="1"/>
    <xf numFmtId="0" fontId="13" fillId="0" borderId="0" xfId="0" applyFont="1" applyAlignment="1">
      <alignment readingOrder="1"/>
    </xf>
    <xf numFmtId="0" fontId="14" fillId="0" borderId="0" xfId="0" applyFont="1" applyAlignment="1">
      <alignment readingOrder="1"/>
    </xf>
    <xf numFmtId="9" fontId="12" fillId="0" borderId="0" xfId="0" applyNumberFormat="1" applyFont="1"/>
    <xf numFmtId="0" fontId="13" fillId="0" borderId="0" xfId="0" applyFont="1" applyAlignment="1">
      <alignment wrapText="1" readingOrder="1"/>
    </xf>
    <xf numFmtId="0" fontId="11" fillId="0" borderId="0" xfId="0" applyFont="1" applyAlignment="1"/>
    <xf numFmtId="168" fontId="15" fillId="0" borderId="0" xfId="0" applyNumberFormat="1" applyFont="1"/>
    <xf numFmtId="0" fontId="16" fillId="0" borderId="0" xfId="0" applyFont="1" applyAlignment="1"/>
    <xf numFmtId="167" fontId="15" fillId="0" borderId="0" xfId="0" applyNumberFormat="1" applyFont="1"/>
    <xf numFmtId="0" fontId="13" fillId="0" borderId="0" xfId="0" applyFont="1" applyAlignment="1">
      <alignment wrapText="1"/>
    </xf>
    <xf numFmtId="167" fontId="10" fillId="0" borderId="0" xfId="0" applyNumberFormat="1" applyFont="1"/>
    <xf numFmtId="168" fontId="11" fillId="0" borderId="0" xfId="0" applyNumberFormat="1" applyFont="1" applyAlignment="1"/>
    <xf numFmtId="167" fontId="12" fillId="0" borderId="0" xfId="0" applyNumberFormat="1" applyFont="1"/>
    <xf numFmtId="0" fontId="11" fillId="0" borderId="0" xfId="0" applyFont="1"/>
    <xf numFmtId="0" fontId="14" fillId="0" borderId="0" xfId="0" applyFont="1" applyAlignment="1">
      <alignment wrapText="1" readingOrder="1"/>
    </xf>
    <xf numFmtId="43" fontId="0" fillId="5" borderId="0" xfId="1" applyFont="1" applyFill="1"/>
    <xf numFmtId="43" fontId="0" fillId="9" borderId="0" xfId="1" applyFont="1" applyFill="1"/>
    <xf numFmtId="43" fontId="0" fillId="10" borderId="0" xfId="1" applyFont="1" applyFill="1"/>
    <xf numFmtId="0" fontId="0" fillId="0" borderId="0" xfId="0" applyAlignment="1"/>
    <xf numFmtId="0" fontId="5" fillId="0" borderId="0" xfId="0" applyFont="1" applyAlignment="1">
      <alignment horizontal="center"/>
    </xf>
    <xf numFmtId="0" fontId="5" fillId="0" borderId="0" xfId="0" applyFont="1" applyAlignment="1"/>
    <xf numFmtId="0" fontId="5" fillId="0" borderId="0" xfId="0" applyFont="1" applyAlignment="1">
      <alignment horizontal="right"/>
    </xf>
    <xf numFmtId="0" fontId="0" fillId="11" borderId="0" xfId="0" applyFill="1"/>
    <xf numFmtId="43" fontId="0" fillId="11" borderId="0" xfId="1" applyFont="1" applyFill="1"/>
    <xf numFmtId="43" fontId="0" fillId="0" borderId="0" xfId="1" applyFont="1" applyFill="1"/>
    <xf numFmtId="169" fontId="0" fillId="8" borderId="0" xfId="1" applyNumberFormat="1" applyFont="1" applyFill="1"/>
    <xf numFmtId="43" fontId="0" fillId="5" borderId="0" xfId="1" applyFont="1" applyFill="1" applyAlignment="1"/>
    <xf numFmtId="43" fontId="0" fillId="8" borderId="0" xfId="1" applyFont="1" applyFill="1" applyAlignment="1"/>
    <xf numFmtId="0" fontId="5" fillId="0" borderId="0" xfId="0" applyFont="1" applyFill="1" applyAlignment="1"/>
    <xf numFmtId="0" fontId="5" fillId="0" borderId="0" xfId="0" quotePrefix="1" applyFont="1" applyAlignment="1">
      <alignment horizontal="center"/>
    </xf>
    <xf numFmtId="43" fontId="0" fillId="12" borderId="0" xfId="1" applyFont="1" applyFill="1"/>
    <xf numFmtId="169" fontId="0" fillId="0" borderId="0" xfId="1" applyNumberFormat="1" applyFont="1"/>
    <xf numFmtId="169" fontId="0" fillId="0" borderId="0" xfId="0" applyNumberFormat="1"/>
    <xf numFmtId="0" fontId="5" fillId="0" borderId="0" xfId="0" applyFont="1" applyAlignment="1">
      <alignment horizontal="center"/>
    </xf>
    <xf numFmtId="0" fontId="0" fillId="0" borderId="0" xfId="0" applyAlignment="1">
      <alignment horizontal="center"/>
    </xf>
    <xf numFmtId="0" fontId="5" fillId="0" borderId="0" xfId="0" quotePrefix="1" applyFont="1" applyAlignment="1">
      <alignment horizontal="center"/>
    </xf>
    <xf numFmtId="0" fontId="0" fillId="0" borderId="10" xfId="0" applyFont="1" applyBorder="1" applyAlignment="1">
      <alignment wrapText="1"/>
    </xf>
    <xf numFmtId="0" fontId="17" fillId="0" borderId="10" xfId="0" applyFont="1" applyBorder="1" applyAlignment="1">
      <alignment wrapText="1"/>
    </xf>
    <xf numFmtId="0" fontId="18" fillId="0" borderId="10" xfId="0" applyFont="1" applyBorder="1" applyAlignment="1">
      <alignment wrapText="1"/>
    </xf>
    <xf numFmtId="0" fontId="19" fillId="0" borderId="10" xfId="0" applyFont="1" applyBorder="1" applyAlignment="1">
      <alignment wrapText="1"/>
    </xf>
    <xf numFmtId="0" fontId="17" fillId="0" borderId="10" xfId="0" applyFont="1" applyBorder="1" applyAlignment="1">
      <alignment horizontal="center" wrapText="1"/>
    </xf>
    <xf numFmtId="0" fontId="17" fillId="13" borderId="10" xfId="0" applyFont="1" applyFill="1" applyBorder="1" applyAlignment="1">
      <alignment wrapText="1"/>
    </xf>
    <xf numFmtId="16" fontId="17" fillId="0" borderId="10" xfId="0" applyNumberFormat="1" applyFont="1" applyBorder="1" applyAlignment="1">
      <alignment wrapText="1"/>
    </xf>
    <xf numFmtId="0" fontId="19" fillId="13" borderId="10" xfId="0" applyFont="1" applyFill="1" applyBorder="1" applyAlignment="1">
      <alignment wrapText="1"/>
    </xf>
    <xf numFmtId="0" fontId="18" fillId="13" borderId="10" xfId="0" applyFont="1" applyFill="1" applyBorder="1" applyAlignment="1">
      <alignment wrapText="1"/>
    </xf>
    <xf numFmtId="0" fontId="0" fillId="13" borderId="10" xfId="0" applyFont="1" applyFill="1" applyBorder="1" applyAlignment="1">
      <alignment wrapText="1"/>
    </xf>
    <xf numFmtId="16" fontId="17" fillId="0" borderId="10" xfId="0" quotePrefix="1" applyNumberFormat="1" applyFont="1" applyBorder="1" applyAlignment="1">
      <alignment horizontal="center" wrapText="1"/>
    </xf>
    <xf numFmtId="0" fontId="21" fillId="13" borderId="10" xfId="0" applyFont="1" applyFill="1" applyBorder="1" applyAlignment="1">
      <alignment wrapText="1"/>
    </xf>
    <xf numFmtId="0" fontId="17" fillId="0" borderId="0" xfId="0" applyFont="1" applyFill="1" applyBorder="1" applyAlignment="1"/>
    <xf numFmtId="0" fontId="22" fillId="0" borderId="0" xfId="0" applyFont="1"/>
    <xf numFmtId="16" fontId="5" fillId="0" borderId="0" xfId="0" quotePrefix="1" applyNumberFormat="1" applyFont="1" applyAlignment="1">
      <alignment horizontal="center"/>
    </xf>
    <xf numFmtId="0" fontId="0" fillId="0" borderId="0" xfId="0" quotePrefix="1" applyAlignment="1">
      <alignment horizontal="center"/>
    </xf>
    <xf numFmtId="1" fontId="0" fillId="0" borderId="0" xfId="0" applyNumberFormat="1"/>
    <xf numFmtId="0" fontId="0" fillId="0" borderId="0" xfId="0" applyAlignment="1">
      <alignment horizontal="center" vertical="center"/>
    </xf>
    <xf numFmtId="170" fontId="0" fillId="0" borderId="0" xfId="0" applyNumberFormat="1"/>
    <xf numFmtId="0" fontId="5" fillId="0" borderId="16" xfId="0" applyFont="1" applyBorder="1"/>
    <xf numFmtId="0" fontId="6" fillId="0" borderId="16" xfId="0" applyFont="1" applyBorder="1"/>
    <xf numFmtId="170" fontId="5" fillId="0" borderId="0" xfId="0" applyNumberFormat="1" applyFont="1"/>
    <xf numFmtId="170" fontId="6" fillId="0" borderId="16" xfId="0" applyNumberFormat="1" applyFont="1" applyBorder="1"/>
    <xf numFmtId="171" fontId="6" fillId="0" borderId="16" xfId="0" applyNumberFormat="1" applyFont="1" applyBorder="1"/>
    <xf numFmtId="43" fontId="6" fillId="0" borderId="0" xfId="1" applyFont="1"/>
    <xf numFmtId="172" fontId="0" fillId="0" borderId="0" xfId="0" applyNumberFormat="1"/>
    <xf numFmtId="172" fontId="6" fillId="0" borderId="0" xfId="0" applyNumberFormat="1" applyFont="1"/>
    <xf numFmtId="0" fontId="0" fillId="0" borderId="0" xfId="0" applyFont="1"/>
    <xf numFmtId="0" fontId="0" fillId="0" borderId="0" xfId="0" applyAlignment="1">
      <alignment horizontal="left" vertical="center"/>
    </xf>
    <xf numFmtId="0" fontId="6" fillId="0" borderId="0" xfId="0" applyFont="1" applyAlignment="1">
      <alignment horizontal="center"/>
    </xf>
    <xf numFmtId="173" fontId="0" fillId="0" borderId="0" xfId="0" applyNumberFormat="1"/>
    <xf numFmtId="174" fontId="0" fillId="0" borderId="0" xfId="0" applyNumberFormat="1"/>
    <xf numFmtId="174" fontId="5" fillId="0" borderId="0" xfId="0" applyNumberFormat="1" applyFont="1" applyAlignment="1">
      <alignment horizontal="center"/>
    </xf>
    <xf numFmtId="170" fontId="0" fillId="0" borderId="0" xfId="0" applyNumberFormat="1" applyFont="1"/>
    <xf numFmtId="173" fontId="0" fillId="0" borderId="0" xfId="0" applyNumberFormat="1" applyFont="1" applyAlignment="1">
      <alignment horizontal="center"/>
    </xf>
    <xf numFmtId="0" fontId="5" fillId="0" borderId="0" xfId="0" applyFont="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left"/>
    </xf>
    <xf numFmtId="0" fontId="0" fillId="2" borderId="0" xfId="0" applyFill="1" applyAlignment="1">
      <alignment horizontal="left"/>
    </xf>
    <xf numFmtId="0" fontId="0" fillId="7" borderId="0" xfId="0" applyFill="1" applyAlignment="1">
      <alignment horizontal="left"/>
    </xf>
    <xf numFmtId="0" fontId="0" fillId="4" borderId="0" xfId="0" applyFill="1" applyAlignment="1">
      <alignment horizontal="left"/>
    </xf>
    <xf numFmtId="0" fontId="0" fillId="2" borderId="0" xfId="0" applyFill="1" applyAlignment="1">
      <alignment horizontal="center"/>
    </xf>
    <xf numFmtId="43" fontId="0" fillId="5" borderId="0" xfId="1" applyFont="1" applyFill="1" applyAlignment="1">
      <alignment horizontal="center"/>
    </xf>
    <xf numFmtId="43" fontId="0" fillId="10" borderId="0" xfId="1" applyFont="1" applyFill="1" applyAlignment="1">
      <alignment horizontal="center"/>
    </xf>
    <xf numFmtId="0" fontId="0" fillId="9" borderId="0" xfId="0" applyFill="1" applyAlignment="1">
      <alignment horizontal="center"/>
    </xf>
    <xf numFmtId="0" fontId="5" fillId="0" borderId="0" xfId="0" quotePrefix="1" applyFont="1" applyAlignment="1">
      <alignment horizontal="center"/>
    </xf>
    <xf numFmtId="0" fontId="0" fillId="0" borderId="0" xfId="0" applyAlignment="1">
      <alignment horizontal="center"/>
    </xf>
    <xf numFmtId="0" fontId="18" fillId="0" borderId="11" xfId="0" applyFont="1" applyBorder="1" applyAlignment="1">
      <alignment wrapText="1"/>
    </xf>
    <xf numFmtId="0" fontId="18" fillId="0" borderId="12" xfId="0" applyFont="1" applyBorder="1" applyAlignment="1">
      <alignment wrapText="1"/>
    </xf>
    <xf numFmtId="0" fontId="20" fillId="0" borderId="13" xfId="0" applyFont="1" applyBorder="1" applyAlignment="1">
      <alignment wrapText="1"/>
    </xf>
    <xf numFmtId="0" fontId="20" fillId="0" borderId="14" xfId="0" applyFont="1" applyBorder="1" applyAlignment="1">
      <alignment wrapText="1"/>
    </xf>
    <xf numFmtId="0" fontId="17" fillId="0" borderId="13" xfId="0" applyFont="1" applyBorder="1" applyAlignment="1">
      <alignment wrapText="1"/>
    </xf>
    <xf numFmtId="0" fontId="17" fillId="0" borderId="15" xfId="0" applyFont="1" applyBorder="1" applyAlignment="1">
      <alignment wrapText="1"/>
    </xf>
    <xf numFmtId="0" fontId="17" fillId="0" borderId="14" xfId="0" applyFont="1" applyBorder="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'Temporal Value'!$A$20</c:f>
              <c:strCache>
                <c:ptCount val="1"/>
                <c:pt idx="0">
                  <c:v>Unit value</c:v>
                </c:pt>
              </c:strCache>
            </c:strRef>
          </c:tx>
          <c:spPr>
            <a:ln w="28575" cap="rnd">
              <a:solidFill>
                <a:schemeClr val="accent1"/>
              </a:solidFill>
              <a:round/>
            </a:ln>
            <a:effectLst/>
          </c:spPr>
          <c:marker>
            <c:symbol val="none"/>
          </c:marker>
          <c:cat>
            <c:numRef>
              <c:f>'Temporal Value'!$B$19:$F$19</c:f>
              <c:numCache>
                <c:formatCode>General</c:formatCode>
                <c:ptCount val="5"/>
                <c:pt idx="0">
                  <c:v>1</c:v>
                </c:pt>
                <c:pt idx="1">
                  <c:v>2</c:v>
                </c:pt>
                <c:pt idx="2">
                  <c:v>3</c:v>
                </c:pt>
                <c:pt idx="3">
                  <c:v>4</c:v>
                </c:pt>
                <c:pt idx="4">
                  <c:v>5</c:v>
                </c:pt>
              </c:numCache>
            </c:numRef>
          </c:cat>
          <c:val>
            <c:numRef>
              <c:f>'Temporal Value'!$B$20:$F$20</c:f>
              <c:numCache>
                <c:formatCode>_(* #,##0.00_);_(* \(#,##0.00\);_(* "-"??_);_(@_)</c:formatCode>
                <c:ptCount val="5"/>
                <c:pt idx="0" formatCode="General">
                  <c:v>1.1000000000000001</c:v>
                </c:pt>
                <c:pt idx="1">
                  <c:v>0.71216216216216222</c:v>
                </c:pt>
                <c:pt idx="2">
                  <c:v>0.62306428049671303</c:v>
                </c:pt>
                <c:pt idx="3">
                  <c:v>0.6025958482222179</c:v>
                </c:pt>
                <c:pt idx="4">
                  <c:v>0.59789364080780683</c:v>
                </c:pt>
              </c:numCache>
            </c:numRef>
          </c:val>
          <c:smooth val="0"/>
          <c:extLst>
            <c:ext xmlns:c16="http://schemas.microsoft.com/office/drawing/2014/chart" uri="{C3380CC4-5D6E-409C-BE32-E72D297353CC}">
              <c16:uniqueId val="{00000000-86AA-4584-83D6-9B6CD0649A23}"/>
            </c:ext>
          </c:extLst>
        </c:ser>
        <c:dLbls>
          <c:showLegendKey val="0"/>
          <c:showVal val="0"/>
          <c:showCatName val="0"/>
          <c:showSerName val="0"/>
          <c:showPercent val="0"/>
          <c:showBubbleSize val="0"/>
        </c:dLbls>
        <c:smooth val="0"/>
        <c:axId val="521341208"/>
        <c:axId val="521340880"/>
      </c:lineChart>
      <c:catAx>
        <c:axId val="521341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40880"/>
        <c:crosses val="autoZero"/>
        <c:auto val="1"/>
        <c:lblAlgn val="ctr"/>
        <c:lblOffset val="100"/>
        <c:noMultiLvlLbl val="0"/>
      </c:catAx>
      <c:valAx>
        <c:axId val="52134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41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58923884514433E-2"/>
          <c:y val="6.5231481481481501E-2"/>
          <c:w val="0.87258552055992999"/>
          <c:h val="0.7439891367745699"/>
        </c:manualLayout>
      </c:layout>
      <c:lineChart>
        <c:grouping val="standard"/>
        <c:varyColors val="0"/>
        <c:ser>
          <c:idx val="0"/>
          <c:order val="0"/>
          <c:tx>
            <c:strRef>
              <c:f>'Two systems two profit rates'!$AI$19</c:f>
              <c:strCache>
                <c:ptCount val="1"/>
                <c:pt idx="0">
                  <c:v>Temporal</c:v>
                </c:pt>
              </c:strCache>
            </c:strRef>
          </c:tx>
          <c:spPr>
            <a:ln w="28575" cap="rnd">
              <a:solidFill>
                <a:schemeClr val="accent1"/>
              </a:solidFill>
              <a:round/>
            </a:ln>
            <a:effectLst/>
          </c:spPr>
          <c:marker>
            <c:symbol val="none"/>
          </c:marker>
          <c:cat>
            <c:numRef>
              <c:f>'Two systems two profit rates'!$AH$20:$AH$41</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cat>
          <c:val>
            <c:numRef>
              <c:f>'Two systems two profit rates'!$AI$20:$AI$41</c:f>
              <c:numCache>
                <c:formatCode>_(* #,##0.00_);_(* \(#,##0.00\);_(* "-"??_);_(@_)</c:formatCode>
                <c:ptCount val="22"/>
                <c:pt idx="0">
                  <c:v>0.2</c:v>
                </c:pt>
                <c:pt idx="1">
                  <c:v>0.16666666666666666</c:v>
                </c:pt>
                <c:pt idx="2">
                  <c:v>0.14285714285714285</c:v>
                </c:pt>
                <c:pt idx="3">
                  <c:v>0.125</c:v>
                </c:pt>
                <c:pt idx="4">
                  <c:v>0.1111111111111111</c:v>
                </c:pt>
                <c:pt idx="5">
                  <c:v>0.1</c:v>
                </c:pt>
                <c:pt idx="6">
                  <c:v>9.0909090909090912E-2</c:v>
                </c:pt>
                <c:pt idx="7">
                  <c:v>8.3333333333333329E-2</c:v>
                </c:pt>
                <c:pt idx="8">
                  <c:v>7.6923076923076927E-2</c:v>
                </c:pt>
                <c:pt idx="9">
                  <c:v>7.1428571428571425E-2</c:v>
                </c:pt>
                <c:pt idx="10">
                  <c:v>6.6666666666666666E-2</c:v>
                </c:pt>
                <c:pt idx="11">
                  <c:v>6.25E-2</c:v>
                </c:pt>
                <c:pt idx="12">
                  <c:v>5.8823529411764705E-2</c:v>
                </c:pt>
                <c:pt idx="13">
                  <c:v>5.5555555555555552E-2</c:v>
                </c:pt>
                <c:pt idx="14">
                  <c:v>5.2631578947368418E-2</c:v>
                </c:pt>
                <c:pt idx="15">
                  <c:v>0.05</c:v>
                </c:pt>
                <c:pt idx="16">
                  <c:v>4.7619047619047616E-2</c:v>
                </c:pt>
                <c:pt idx="17">
                  <c:v>4.5454545454545456E-2</c:v>
                </c:pt>
                <c:pt idx="18">
                  <c:v>4.3478260869565216E-2</c:v>
                </c:pt>
                <c:pt idx="19">
                  <c:v>4.1666666666666664E-2</c:v>
                </c:pt>
                <c:pt idx="20">
                  <c:v>0.04</c:v>
                </c:pt>
                <c:pt idx="21">
                  <c:v>3.8461538461538464E-2</c:v>
                </c:pt>
              </c:numCache>
            </c:numRef>
          </c:val>
          <c:smooth val="0"/>
          <c:extLst>
            <c:ext xmlns:c16="http://schemas.microsoft.com/office/drawing/2014/chart" uri="{C3380CC4-5D6E-409C-BE32-E72D297353CC}">
              <c16:uniqueId val="{00000000-097E-4E63-8A93-7ACE20E6F3FC}"/>
            </c:ext>
          </c:extLst>
        </c:ser>
        <c:ser>
          <c:idx val="1"/>
          <c:order val="1"/>
          <c:tx>
            <c:strRef>
              <c:f>'Two systems two profit rates'!$AJ$19</c:f>
              <c:strCache>
                <c:ptCount val="1"/>
                <c:pt idx="0">
                  <c:v>Simultaneous</c:v>
                </c:pt>
              </c:strCache>
            </c:strRef>
          </c:tx>
          <c:spPr>
            <a:ln w="28575" cap="rnd">
              <a:solidFill>
                <a:schemeClr val="accent2"/>
              </a:solidFill>
              <a:round/>
            </a:ln>
            <a:effectLst/>
          </c:spPr>
          <c:marker>
            <c:symbol val="none"/>
          </c:marker>
          <c:cat>
            <c:numRef>
              <c:f>'Two systems two profit rates'!$AH$20:$AH$41</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cat>
          <c:val>
            <c:numRef>
              <c:f>'Two systems two profit rates'!$AJ$20:$AJ$41</c:f>
              <c:numCache>
                <c:formatCode>_(* #,##0.00_);_(* \(#,##0.00\);_(* "-"??_);_(@_)</c:formatCode>
                <c:ptCount val="22"/>
                <c:pt idx="0">
                  <c:v>0.2</c:v>
                </c:pt>
                <c:pt idx="1">
                  <c:v>0.21199999999999991</c:v>
                </c:pt>
                <c:pt idx="2">
                  <c:v>0.22411999999999976</c:v>
                </c:pt>
                <c:pt idx="3">
                  <c:v>0.23636119999999999</c:v>
                </c:pt>
                <c:pt idx="4">
                  <c:v>0.24872481200000013</c:v>
                </c:pt>
                <c:pt idx="5">
                  <c:v>0.26121206011999965</c:v>
                </c:pt>
                <c:pt idx="6">
                  <c:v>0.27382418072120024</c:v>
                </c:pt>
                <c:pt idx="7">
                  <c:v>0.2865624225284118</c:v>
                </c:pt>
                <c:pt idx="8">
                  <c:v>0.29942804675369628</c:v>
                </c:pt>
                <c:pt idx="9">
                  <c:v>0.31242232722123325</c:v>
                </c:pt>
                <c:pt idx="10">
                  <c:v>0.32554655049344555</c:v>
                </c:pt>
                <c:pt idx="11">
                  <c:v>0.33880201599837984</c:v>
                </c:pt>
                <c:pt idx="12">
                  <c:v>0.35219003615836358</c:v>
                </c:pt>
                <c:pt idx="13">
                  <c:v>0.3657119365199476</c:v>
                </c:pt>
                <c:pt idx="14">
                  <c:v>0.37936905588514702</c:v>
                </c:pt>
                <c:pt idx="15">
                  <c:v>0.39316274644399823</c:v>
                </c:pt>
                <c:pt idx="16">
                  <c:v>0.40709437390843867</c:v>
                </c:pt>
                <c:pt idx="17">
                  <c:v>0.4211653176475228</c:v>
                </c:pt>
                <c:pt idx="18">
                  <c:v>0.43537697082399807</c:v>
                </c:pt>
                <c:pt idx="19">
                  <c:v>0.44973074053223805</c:v>
                </c:pt>
                <c:pt idx="20">
                  <c:v>0.4642280479375604</c:v>
                </c:pt>
                <c:pt idx="21">
                  <c:v>0.47887032841693572</c:v>
                </c:pt>
              </c:numCache>
            </c:numRef>
          </c:val>
          <c:smooth val="0"/>
          <c:extLst>
            <c:ext xmlns:c16="http://schemas.microsoft.com/office/drawing/2014/chart" uri="{C3380CC4-5D6E-409C-BE32-E72D297353CC}">
              <c16:uniqueId val="{00000001-097E-4E63-8A93-7ACE20E6F3FC}"/>
            </c:ext>
          </c:extLst>
        </c:ser>
        <c:dLbls>
          <c:showLegendKey val="0"/>
          <c:showVal val="0"/>
          <c:showCatName val="0"/>
          <c:showSerName val="0"/>
          <c:showPercent val="0"/>
          <c:showBubbleSize val="0"/>
        </c:dLbls>
        <c:smooth val="0"/>
        <c:axId val="250903480"/>
        <c:axId val="250904136"/>
      </c:lineChart>
      <c:catAx>
        <c:axId val="25090348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904136"/>
        <c:crosses val="autoZero"/>
        <c:auto val="1"/>
        <c:lblAlgn val="ctr"/>
        <c:lblOffset val="100"/>
        <c:noMultiLvlLbl val="0"/>
      </c:catAx>
      <c:valAx>
        <c:axId val="25090413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903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strRef>
              <c:f>'Pure Accumulation'!$E$6</c:f>
              <c:strCache>
                <c:ptCount val="1"/>
                <c:pt idx="0">
                  <c:v>r</c:v>
                </c:pt>
              </c:strCache>
            </c:strRef>
          </c:tx>
          <c:spPr>
            <a:ln w="28575" cap="rnd">
              <a:solidFill>
                <a:schemeClr val="accent3"/>
              </a:solidFill>
              <a:round/>
            </a:ln>
            <a:effectLst/>
          </c:spPr>
          <c:marker>
            <c:symbol val="none"/>
          </c:marker>
          <c:cat>
            <c:numRef>
              <c:f>'Pure Accumulation'!$B$7:$B$73</c:f>
              <c:numCache>
                <c:formatCode>General</c:formatCode>
                <c:ptCount val="6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numCache>
            </c:numRef>
          </c:cat>
          <c:val>
            <c:numRef>
              <c:f>'Pure Accumulation'!$E$7:$E$73</c:f>
              <c:numCache>
                <c:formatCode>_-* #,##0.0000_-;\-* #,##0.0000_-;_-* "-"??_-;_-@_-</c:formatCode>
                <c:ptCount val="67"/>
                <c:pt idx="0">
                  <c:v>0.05</c:v>
                </c:pt>
                <c:pt idx="1">
                  <c:v>4.7619047619047616E-2</c:v>
                </c:pt>
                <c:pt idx="2">
                  <c:v>4.5454545454545456E-2</c:v>
                </c:pt>
                <c:pt idx="3">
                  <c:v>4.3478260869565216E-2</c:v>
                </c:pt>
                <c:pt idx="4">
                  <c:v>4.1666666666666664E-2</c:v>
                </c:pt>
                <c:pt idx="5">
                  <c:v>0.04</c:v>
                </c:pt>
                <c:pt idx="6">
                  <c:v>3.8461538461538464E-2</c:v>
                </c:pt>
                <c:pt idx="7">
                  <c:v>3.7037037037037035E-2</c:v>
                </c:pt>
                <c:pt idx="8">
                  <c:v>3.5714285714285712E-2</c:v>
                </c:pt>
                <c:pt idx="9">
                  <c:v>3.4482758620689655E-2</c:v>
                </c:pt>
                <c:pt idx="10">
                  <c:v>3.3333333333333333E-2</c:v>
                </c:pt>
                <c:pt idx="11">
                  <c:v>3.2258064516129031E-2</c:v>
                </c:pt>
                <c:pt idx="12">
                  <c:v>3.125E-2</c:v>
                </c:pt>
                <c:pt idx="13">
                  <c:v>3.0303030303030304E-2</c:v>
                </c:pt>
                <c:pt idx="14">
                  <c:v>2.9411764705882353E-2</c:v>
                </c:pt>
                <c:pt idx="15">
                  <c:v>2.8571428571428571E-2</c:v>
                </c:pt>
                <c:pt idx="16">
                  <c:v>2.7777777777777776E-2</c:v>
                </c:pt>
                <c:pt idx="17">
                  <c:v>2.7027027027027029E-2</c:v>
                </c:pt>
                <c:pt idx="18">
                  <c:v>2.6315789473684209E-2</c:v>
                </c:pt>
                <c:pt idx="19">
                  <c:v>2.564102564102564E-2</c:v>
                </c:pt>
                <c:pt idx="20">
                  <c:v>2.5000000000000001E-2</c:v>
                </c:pt>
                <c:pt idx="21">
                  <c:v>2.4390243902439025E-2</c:v>
                </c:pt>
                <c:pt idx="22">
                  <c:v>2.3809523809523808E-2</c:v>
                </c:pt>
                <c:pt idx="23">
                  <c:v>2.3255813953488372E-2</c:v>
                </c:pt>
                <c:pt idx="24">
                  <c:v>2.2727272727272728E-2</c:v>
                </c:pt>
                <c:pt idx="25">
                  <c:v>2.2222222222222223E-2</c:v>
                </c:pt>
                <c:pt idx="26">
                  <c:v>2.1739130434782608E-2</c:v>
                </c:pt>
                <c:pt idx="27">
                  <c:v>2.1276595744680851E-2</c:v>
                </c:pt>
                <c:pt idx="28">
                  <c:v>2.0833333333333332E-2</c:v>
                </c:pt>
                <c:pt idx="29">
                  <c:v>2.0408163265306121E-2</c:v>
                </c:pt>
                <c:pt idx="30">
                  <c:v>0.02</c:v>
                </c:pt>
                <c:pt idx="31">
                  <c:v>1.9607843137254902E-2</c:v>
                </c:pt>
                <c:pt idx="32">
                  <c:v>1.9230769230769232E-2</c:v>
                </c:pt>
                <c:pt idx="33">
                  <c:v>1.8867924528301886E-2</c:v>
                </c:pt>
                <c:pt idx="34">
                  <c:v>1.8518518518518517E-2</c:v>
                </c:pt>
                <c:pt idx="35">
                  <c:v>1.8181818181818181E-2</c:v>
                </c:pt>
                <c:pt idx="36">
                  <c:v>1.7857142857142856E-2</c:v>
                </c:pt>
                <c:pt idx="37">
                  <c:v>1.7543859649122806E-2</c:v>
                </c:pt>
                <c:pt idx="38">
                  <c:v>1.7241379310344827E-2</c:v>
                </c:pt>
                <c:pt idx="39">
                  <c:v>1.6949152542372881E-2</c:v>
                </c:pt>
                <c:pt idx="40">
                  <c:v>1.6666666666666666E-2</c:v>
                </c:pt>
                <c:pt idx="41">
                  <c:v>1.6393442622950821E-2</c:v>
                </c:pt>
                <c:pt idx="42">
                  <c:v>1.6129032258064516E-2</c:v>
                </c:pt>
                <c:pt idx="43">
                  <c:v>1.5873015873015872E-2</c:v>
                </c:pt>
                <c:pt idx="44">
                  <c:v>1.5625E-2</c:v>
                </c:pt>
                <c:pt idx="45">
                  <c:v>1.5384615384615385E-2</c:v>
                </c:pt>
                <c:pt idx="46">
                  <c:v>1.5151515151515152E-2</c:v>
                </c:pt>
                <c:pt idx="47">
                  <c:v>1.4925373134328358E-2</c:v>
                </c:pt>
                <c:pt idx="48">
                  <c:v>1.4705882352941176E-2</c:v>
                </c:pt>
                <c:pt idx="49">
                  <c:v>1.4492753623188406E-2</c:v>
                </c:pt>
                <c:pt idx="50">
                  <c:v>1.4285714285714285E-2</c:v>
                </c:pt>
                <c:pt idx="51">
                  <c:v>1.4084507042253521E-2</c:v>
                </c:pt>
                <c:pt idx="52">
                  <c:v>1.3888888888888888E-2</c:v>
                </c:pt>
                <c:pt idx="53">
                  <c:v>1.3698630136986301E-2</c:v>
                </c:pt>
                <c:pt idx="54">
                  <c:v>1.3513513513513514E-2</c:v>
                </c:pt>
                <c:pt idx="55">
                  <c:v>1.3333333333333334E-2</c:v>
                </c:pt>
                <c:pt idx="56">
                  <c:v>1.3157894736842105E-2</c:v>
                </c:pt>
                <c:pt idx="57">
                  <c:v>1.2987012987012988E-2</c:v>
                </c:pt>
                <c:pt idx="58">
                  <c:v>1.282051282051282E-2</c:v>
                </c:pt>
                <c:pt idx="59">
                  <c:v>1.2658227848101266E-2</c:v>
                </c:pt>
                <c:pt idx="60">
                  <c:v>1.2500000000000001E-2</c:v>
                </c:pt>
                <c:pt idx="61">
                  <c:v>1.2345679012345678E-2</c:v>
                </c:pt>
                <c:pt idx="62">
                  <c:v>1.2195121951219513E-2</c:v>
                </c:pt>
                <c:pt idx="63">
                  <c:v>1.2048192771084338E-2</c:v>
                </c:pt>
                <c:pt idx="64">
                  <c:v>1.1904761904761904E-2</c:v>
                </c:pt>
                <c:pt idx="65">
                  <c:v>1.1764705882352941E-2</c:v>
                </c:pt>
                <c:pt idx="66">
                  <c:v>1.1627906976744186E-2</c:v>
                </c:pt>
              </c:numCache>
            </c:numRef>
          </c:val>
          <c:smooth val="0"/>
          <c:extLst>
            <c:ext xmlns:c16="http://schemas.microsoft.com/office/drawing/2014/chart" uri="{C3380CC4-5D6E-409C-BE32-E72D297353CC}">
              <c16:uniqueId val="{00000000-99E7-4DD7-A744-9E019F331AF9}"/>
            </c:ext>
          </c:extLst>
        </c:ser>
        <c:dLbls>
          <c:showLegendKey val="0"/>
          <c:showVal val="0"/>
          <c:showCatName val="0"/>
          <c:showSerName val="0"/>
          <c:showPercent val="0"/>
          <c:showBubbleSize val="0"/>
        </c:dLbls>
        <c:smooth val="0"/>
        <c:axId val="244404976"/>
        <c:axId val="244405304"/>
      </c:lineChart>
      <c:catAx>
        <c:axId val="24440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44405304"/>
        <c:crosses val="autoZero"/>
        <c:auto val="1"/>
        <c:lblAlgn val="ctr"/>
        <c:lblOffset val="100"/>
        <c:noMultiLvlLbl val="0"/>
      </c:catAx>
      <c:valAx>
        <c:axId val="244405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44404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ustomXml" Target="../ink/ink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43419</xdr:colOff>
      <xdr:row>17</xdr:row>
      <xdr:rowOff>79075</xdr:rowOff>
    </xdr:from>
    <xdr:to>
      <xdr:col>7</xdr:col>
      <xdr:colOff>557122</xdr:colOff>
      <xdr:row>28</xdr:row>
      <xdr:rowOff>128389</xdr:rowOff>
    </xdr:to>
    <xdr:graphicFrame macro="">
      <xdr:nvGraphicFramePr>
        <xdr:cNvPr id="2" name="Chart 1">
          <a:extLst>
            <a:ext uri="{FF2B5EF4-FFF2-40B4-BE49-F238E27FC236}">
              <a16:creationId xmlns:a16="http://schemas.microsoft.com/office/drawing/2014/main" id="{08376B3A-0F4A-404E-976D-946C2FD59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316223</xdr:colOff>
      <xdr:row>4</xdr:row>
      <xdr:rowOff>168915</xdr:rowOff>
    </xdr:from>
    <xdr:to>
      <xdr:col>3</xdr:col>
      <xdr:colOff>316583</xdr:colOff>
      <xdr:row>4</xdr:row>
      <xdr:rowOff>169275</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3" name="Ink 2">
              <a:extLst>
                <a:ext uri="{FF2B5EF4-FFF2-40B4-BE49-F238E27FC236}">
                  <a16:creationId xmlns:a16="http://schemas.microsoft.com/office/drawing/2014/main" id="{D7F23DCD-C417-4C52-AFB1-5C7D2D24AF50}"/>
                </a:ext>
              </a:extLst>
            </xdr14:cNvPr>
            <xdr14:cNvContentPartPr/>
          </xdr14:nvContentPartPr>
          <xdr14:nvPr macro=""/>
          <xdr14:xfrm>
            <a:off x="3058704" y="902160"/>
            <a:ext cx="360" cy="360"/>
          </xdr14:xfrm>
        </xdr:contentPart>
      </mc:Choice>
      <mc:Fallback xmlns="">
        <xdr:pic>
          <xdr:nvPicPr>
            <xdr:cNvPr id="3" name="Ink 2">
              <a:extLst>
                <a:ext uri="{FF2B5EF4-FFF2-40B4-BE49-F238E27FC236}">
                  <a16:creationId xmlns:a16="http://schemas.microsoft.com/office/drawing/2014/main" id="{D7F23DCD-C417-4C52-AFB1-5C7D2D24AF50}"/>
                </a:ext>
              </a:extLst>
            </xdr:cNvPr>
            <xdr:cNvPicPr/>
          </xdr:nvPicPr>
          <xdr:blipFill>
            <a:blip xmlns:r="http://schemas.openxmlformats.org/officeDocument/2006/relationships" r:embed="rId3"/>
            <a:stretch>
              <a:fillRect/>
            </a:stretch>
          </xdr:blipFill>
          <xdr:spPr>
            <a:xfrm>
              <a:off x="3056184" y="899640"/>
              <a:ext cx="5040" cy="504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201930</xdr:colOff>
      <xdr:row>0</xdr:row>
      <xdr:rowOff>129540</xdr:rowOff>
    </xdr:from>
    <xdr:to>
      <xdr:col>20</xdr:col>
      <xdr:colOff>502920</xdr:colOff>
      <xdr:row>13</xdr:row>
      <xdr:rowOff>160020</xdr:rowOff>
    </xdr:to>
    <xdr:graphicFrame macro="">
      <xdr:nvGraphicFramePr>
        <xdr:cNvPr id="8" name="Chart 7">
          <a:extLst>
            <a:ext uri="{FF2B5EF4-FFF2-40B4-BE49-F238E27FC236}">
              <a16:creationId xmlns:a16="http://schemas.microsoft.com/office/drawing/2014/main" id="{6CA4CC38-DF1E-492B-9E6A-B000E2044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2</xdr:row>
      <xdr:rowOff>0</xdr:rowOff>
    </xdr:from>
    <xdr:to>
      <xdr:col>12</xdr:col>
      <xdr:colOff>626745</xdr:colOff>
      <xdr:row>20</xdr:row>
      <xdr:rowOff>110490</xdr:rowOff>
    </xdr:to>
    <xdr:graphicFrame macro="">
      <xdr:nvGraphicFramePr>
        <xdr:cNvPr id="3" name="Chart 2">
          <a:extLst>
            <a:ext uri="{FF2B5EF4-FFF2-40B4-BE49-F238E27FC236}">
              <a16:creationId xmlns:a16="http://schemas.microsoft.com/office/drawing/2014/main" id="{74E1FF5B-DE09-4593-8AAC-014686A67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7-05T07:47:57.937"/>
    </inkml:context>
    <inkml:brush xml:id="br0">
      <inkml:brushProperty name="width" value="0.014" units="cm"/>
      <inkml:brushProperty name="height" value="0.014" units="cm"/>
      <inkml:brushProperty name="ignorePressure" value="1"/>
    </inkml:brush>
  </inkml:definitions>
  <inkml:traceGroup>
    <inkml:annotationXML>
      <emma:emma xmlns:emma="http://www.w3.org/2003/04/emma" version="1.0">
        <emma:interpretation id="{9C6EB004-7BBB-4D57-924E-6E73DF765989}" emma:medium="tactile" emma:mode="ink">
          <msink:context xmlns:msink="http://schemas.microsoft.com/ink/2010/main" type="inkDrawing"/>
        </emma:interpretation>
      </emma:emma>
    </inkml:annotationXML>
    <inkml:trace contextRef="#ctx0" brushRef="#br0">12746 3759,'0'0</inkml:trace>
  </inkml:traceGroup>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afreeman@iwgvt.org"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19"/>
  <sheetViews>
    <sheetView workbookViewId="0">
      <selection activeCell="D19" sqref="D19"/>
    </sheetView>
  </sheetViews>
  <sheetFormatPr defaultRowHeight="14.4" x14ac:dyDescent="0.55000000000000004"/>
  <cols>
    <col min="3" max="3" width="29.47265625" customWidth="1"/>
    <col min="4" max="4" width="97.47265625" customWidth="1"/>
  </cols>
  <sheetData>
    <row r="4" spans="3:4" x14ac:dyDescent="0.55000000000000004">
      <c r="C4" t="s">
        <v>73</v>
      </c>
      <c r="D4" t="s">
        <v>74</v>
      </c>
    </row>
    <row r="5" spans="3:4" x14ac:dyDescent="0.55000000000000004">
      <c r="C5" t="s">
        <v>75</v>
      </c>
      <c r="D5" s="52" t="s">
        <v>76</v>
      </c>
    </row>
    <row r="6" spans="3:4" x14ac:dyDescent="0.55000000000000004">
      <c r="C6" t="s">
        <v>77</v>
      </c>
      <c r="D6" s="54">
        <v>42923</v>
      </c>
    </row>
    <row r="7" spans="3:4" x14ac:dyDescent="0.55000000000000004">
      <c r="C7" t="s">
        <v>81</v>
      </c>
      <c r="D7" t="s">
        <v>82</v>
      </c>
    </row>
    <row r="8" spans="3:4" x14ac:dyDescent="0.55000000000000004">
      <c r="C8" t="s">
        <v>83</v>
      </c>
      <c r="D8" s="52" t="s">
        <v>84</v>
      </c>
    </row>
    <row r="9" spans="3:4" x14ac:dyDescent="0.55000000000000004">
      <c r="C9" t="s">
        <v>232</v>
      </c>
      <c r="D9" t="s">
        <v>233</v>
      </c>
    </row>
    <row r="11" spans="3:4" x14ac:dyDescent="0.55000000000000004">
      <c r="C11" s="53" t="s">
        <v>79</v>
      </c>
      <c r="D11" t="s">
        <v>80</v>
      </c>
    </row>
    <row r="13" spans="3:4" x14ac:dyDescent="0.55000000000000004">
      <c r="C13" t="s">
        <v>78</v>
      </c>
      <c r="D13" t="s">
        <v>85</v>
      </c>
    </row>
    <row r="14" spans="3:4" x14ac:dyDescent="0.55000000000000004">
      <c r="C14" t="s">
        <v>86</v>
      </c>
      <c r="D14" t="s">
        <v>87</v>
      </c>
    </row>
    <row r="15" spans="3:4" x14ac:dyDescent="0.55000000000000004">
      <c r="C15" t="s">
        <v>228</v>
      </c>
      <c r="D15" t="s">
        <v>168</v>
      </c>
    </row>
    <row r="16" spans="3:4" x14ac:dyDescent="0.55000000000000004">
      <c r="C16" t="s">
        <v>229</v>
      </c>
      <c r="D16" t="s">
        <v>230</v>
      </c>
    </row>
    <row r="17" spans="3:4" x14ac:dyDescent="0.55000000000000004">
      <c r="D17" t="s">
        <v>231</v>
      </c>
    </row>
    <row r="18" spans="3:4" x14ac:dyDescent="0.55000000000000004">
      <c r="C18" t="s">
        <v>271</v>
      </c>
      <c r="D18" t="s">
        <v>272</v>
      </c>
    </row>
    <row r="19" spans="3:4" x14ac:dyDescent="0.55000000000000004">
      <c r="C19" t="s">
        <v>166</v>
      </c>
      <c r="D19" t="s">
        <v>167</v>
      </c>
    </row>
  </sheetData>
  <hyperlinks>
    <hyperlink ref="D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3"/>
  <sheetViews>
    <sheetView zoomScale="106" workbookViewId="0">
      <selection sqref="A1:H16"/>
    </sheetView>
  </sheetViews>
  <sheetFormatPr defaultRowHeight="14.4" x14ac:dyDescent="0.55000000000000004"/>
  <cols>
    <col min="2" max="2" width="20.20703125" bestFit="1" customWidth="1"/>
    <col min="5" max="5" width="7.3125" bestFit="1" customWidth="1"/>
  </cols>
  <sheetData>
    <row r="1" spans="1:8" x14ac:dyDescent="0.55000000000000004">
      <c r="A1" t="s">
        <v>7</v>
      </c>
    </row>
    <row r="2" spans="1:8" x14ac:dyDescent="0.55000000000000004">
      <c r="A2" t="s">
        <v>43</v>
      </c>
      <c r="B2" t="s">
        <v>4</v>
      </c>
      <c r="C2">
        <v>170</v>
      </c>
    </row>
    <row r="3" spans="1:8" x14ac:dyDescent="0.55000000000000004">
      <c r="A3" t="s">
        <v>3</v>
      </c>
      <c r="B3" t="s">
        <v>5</v>
      </c>
      <c r="C3">
        <v>340</v>
      </c>
    </row>
    <row r="4" spans="1:8" x14ac:dyDescent="0.55000000000000004">
      <c r="A4" t="s">
        <v>2</v>
      </c>
      <c r="B4" t="s">
        <v>6</v>
      </c>
      <c r="C4">
        <v>740</v>
      </c>
    </row>
    <row r="5" spans="1:8" x14ac:dyDescent="0.55000000000000004">
      <c r="A5" t="s">
        <v>30</v>
      </c>
      <c r="B5" t="s">
        <v>31</v>
      </c>
      <c r="C5">
        <v>170</v>
      </c>
    </row>
    <row r="6" spans="1:8" x14ac:dyDescent="0.55000000000000004">
      <c r="A6" t="s">
        <v>28</v>
      </c>
      <c r="B6" t="s">
        <v>8</v>
      </c>
      <c r="C6" s="7">
        <v>1.1000000000000001</v>
      </c>
    </row>
    <row r="8" spans="1:8" x14ac:dyDescent="0.55000000000000004">
      <c r="B8" s="16" t="s">
        <v>38</v>
      </c>
      <c r="C8" s="16">
        <v>1</v>
      </c>
      <c r="D8" s="16"/>
      <c r="E8" s="16">
        <v>2</v>
      </c>
      <c r="F8" s="16">
        <f>E8+C8</f>
        <v>3</v>
      </c>
      <c r="G8" s="16">
        <f>F8+D8</f>
        <v>3</v>
      </c>
      <c r="H8" s="16">
        <f>G8+E8</f>
        <v>5</v>
      </c>
    </row>
    <row r="9" spans="1:8" x14ac:dyDescent="0.55000000000000004">
      <c r="A9" t="s">
        <v>19</v>
      </c>
      <c r="B9" t="s">
        <v>20</v>
      </c>
      <c r="C9" t="s">
        <v>21</v>
      </c>
      <c r="D9" t="s">
        <v>19</v>
      </c>
    </row>
    <row r="10" spans="1:8" x14ac:dyDescent="0.55000000000000004">
      <c r="A10" s="2" t="s">
        <v>12</v>
      </c>
      <c r="B10" t="s">
        <v>10</v>
      </c>
      <c r="C10">
        <f>C6</f>
        <v>1.1000000000000001</v>
      </c>
      <c r="D10" s="3" t="s">
        <v>22</v>
      </c>
      <c r="E10" s="1">
        <f>C14</f>
        <v>0.71216216216216222</v>
      </c>
      <c r="F10" s="1">
        <f>E14</f>
        <v>0.62306428049671303</v>
      </c>
      <c r="G10" s="1">
        <f>F14</f>
        <v>0.6025958482222179</v>
      </c>
      <c r="H10" s="1">
        <f>G14</f>
        <v>0.59789364080780683</v>
      </c>
    </row>
    <row r="11" spans="1:8" x14ac:dyDescent="0.55000000000000004">
      <c r="A11" s="2" t="s">
        <v>13</v>
      </c>
      <c r="B11" t="s">
        <v>9</v>
      </c>
      <c r="C11">
        <f>C10*$C$2</f>
        <v>187.00000000000003</v>
      </c>
      <c r="D11" s="2" t="s">
        <v>23</v>
      </c>
      <c r="E11" s="6">
        <f>E10*$C$2</f>
        <v>121.06756756756758</v>
      </c>
      <c r="F11" s="6">
        <f>F10*$C$2</f>
        <v>105.92092768444121</v>
      </c>
      <c r="G11" s="6">
        <f>G10*$C$2</f>
        <v>102.44129419777704</v>
      </c>
      <c r="H11" s="6">
        <f>H10*$C$2</f>
        <v>101.64191893732716</v>
      </c>
    </row>
    <row r="12" spans="1:8" x14ac:dyDescent="0.55000000000000004">
      <c r="A12" s="2" t="s">
        <v>14</v>
      </c>
      <c r="B12" t="s">
        <v>11</v>
      </c>
      <c r="C12">
        <f>$C$3</f>
        <v>340</v>
      </c>
      <c r="D12" s="2" t="s">
        <v>24</v>
      </c>
      <c r="E12" s="6">
        <f>$C$3</f>
        <v>340</v>
      </c>
      <c r="F12" s="6">
        <f>$C$3</f>
        <v>340</v>
      </c>
      <c r="G12" s="6">
        <f>$C$3</f>
        <v>340</v>
      </c>
      <c r="H12" s="6">
        <f>$C$3</f>
        <v>340</v>
      </c>
    </row>
    <row r="13" spans="1:8" x14ac:dyDescent="0.55000000000000004">
      <c r="A13" s="2" t="s">
        <v>15</v>
      </c>
      <c r="B13" t="s">
        <v>16</v>
      </c>
      <c r="C13">
        <f>SUM(C11:C12)</f>
        <v>527</v>
      </c>
      <c r="D13" s="2" t="s">
        <v>25</v>
      </c>
      <c r="E13" s="6">
        <f>SUM(E11:E12)</f>
        <v>461.06756756756761</v>
      </c>
      <c r="F13" s="6">
        <f>SUM(F11:F12)</f>
        <v>445.92092768444121</v>
      </c>
      <c r="G13" s="6">
        <f>SUM(G11:G12)</f>
        <v>442.44129419777704</v>
      </c>
      <c r="H13" s="6">
        <f>SUM(H11:H12)</f>
        <v>441.64191893732715</v>
      </c>
    </row>
    <row r="14" spans="1:8" x14ac:dyDescent="0.55000000000000004">
      <c r="A14" s="2" t="s">
        <v>18</v>
      </c>
      <c r="B14" t="s">
        <v>17</v>
      </c>
      <c r="C14" s="1">
        <f>C13/$C$4</f>
        <v>0.71216216216216222</v>
      </c>
      <c r="D14" s="2" t="s">
        <v>26</v>
      </c>
      <c r="E14" s="1">
        <f>E13/$C$4</f>
        <v>0.62306428049671303</v>
      </c>
      <c r="F14" s="1">
        <f>F13/$C$4</f>
        <v>0.6025958482222179</v>
      </c>
      <c r="G14" s="1">
        <f>G13/$C$4</f>
        <v>0.59789364080780683</v>
      </c>
      <c r="H14" s="1">
        <f>H13/$C$4</f>
        <v>0.596813403969361</v>
      </c>
    </row>
    <row r="15" spans="1:8" x14ac:dyDescent="0.55000000000000004">
      <c r="A15" s="2" t="s">
        <v>32</v>
      </c>
      <c r="B15" t="s">
        <v>29</v>
      </c>
      <c r="C15" s="1">
        <f>C10*$C$5</f>
        <v>187.00000000000003</v>
      </c>
      <c r="D15" s="2" t="s">
        <v>34</v>
      </c>
      <c r="E15" s="5">
        <f>E14*$C$5</f>
        <v>105.92092768444121</v>
      </c>
      <c r="F15" s="5">
        <f t="shared" ref="F15:H15" si="0">F14*$C$5</f>
        <v>102.44129419777704</v>
      </c>
      <c r="G15" s="5">
        <f t="shared" si="0"/>
        <v>101.64191893732716</v>
      </c>
      <c r="H15" s="5">
        <f t="shared" si="0"/>
        <v>101.45827867479137</v>
      </c>
    </row>
    <row r="16" spans="1:8" x14ac:dyDescent="0.55000000000000004">
      <c r="A16" s="2" t="s">
        <v>35</v>
      </c>
      <c r="B16" t="s">
        <v>33</v>
      </c>
      <c r="C16" s="1">
        <f>C12-C15</f>
        <v>152.99999999999997</v>
      </c>
      <c r="D16" s="2" t="s">
        <v>37</v>
      </c>
      <c r="E16" s="5">
        <f t="shared" ref="E16:H16" si="1">E12-E15</f>
        <v>234.07907231555879</v>
      </c>
      <c r="F16" s="5">
        <f t="shared" si="1"/>
        <v>237.55870580222296</v>
      </c>
      <c r="G16" s="5">
        <f t="shared" si="1"/>
        <v>238.35808106267285</v>
      </c>
      <c r="H16" s="5">
        <f t="shared" si="1"/>
        <v>238.54172132520864</v>
      </c>
    </row>
    <row r="19" spans="1:6" x14ac:dyDescent="0.55000000000000004">
      <c r="B19">
        <v>1</v>
      </c>
      <c r="C19">
        <v>2</v>
      </c>
      <c r="D19">
        <v>3</v>
      </c>
      <c r="E19">
        <v>4</v>
      </c>
      <c r="F19">
        <v>5</v>
      </c>
    </row>
    <row r="20" spans="1:6" x14ac:dyDescent="0.55000000000000004">
      <c r="A20" t="s">
        <v>1</v>
      </c>
      <c r="B20">
        <f>C6</f>
        <v>1.1000000000000001</v>
      </c>
      <c r="C20" s="4">
        <f>C14</f>
        <v>0.71216216216216222</v>
      </c>
      <c r="D20" s="4">
        <f>E14</f>
        <v>0.62306428049671303</v>
      </c>
      <c r="E20" s="4">
        <f>F14</f>
        <v>0.6025958482222179</v>
      </c>
      <c r="F20" s="4">
        <f>G14</f>
        <v>0.59789364080780683</v>
      </c>
    </row>
    <row r="21" spans="1:6" x14ac:dyDescent="0.55000000000000004">
      <c r="A21" t="s">
        <v>33</v>
      </c>
      <c r="B21" s="4">
        <f>C16</f>
        <v>152.99999999999997</v>
      </c>
      <c r="C21" s="4">
        <f>E16</f>
        <v>234.07907231555879</v>
      </c>
      <c r="D21" s="4">
        <f>F16</f>
        <v>237.55870580222296</v>
      </c>
      <c r="E21" s="4">
        <f>G16</f>
        <v>238.35808106267285</v>
      </c>
      <c r="F21" s="4">
        <f>H16</f>
        <v>238.54172132520864</v>
      </c>
    </row>
    <row r="22" spans="1:6" x14ac:dyDescent="0.55000000000000004">
      <c r="A22" t="s">
        <v>36</v>
      </c>
      <c r="B22" s="4">
        <f>C11+C15</f>
        <v>374.00000000000006</v>
      </c>
      <c r="C22" s="4">
        <f>E11+E15</f>
        <v>226.98849525200879</v>
      </c>
      <c r="D22" s="4">
        <f>F11+F15</f>
        <v>208.36222188221825</v>
      </c>
      <c r="E22" s="4">
        <f>G11+G15</f>
        <v>204.08321313510419</v>
      </c>
      <c r="F22" s="4">
        <f>H11+H15</f>
        <v>203.10019761211854</v>
      </c>
    </row>
    <row r="23" spans="1:6" x14ac:dyDescent="0.55000000000000004">
      <c r="A23" t="s">
        <v>0</v>
      </c>
      <c r="B23" s="4">
        <f>B21/B22</f>
        <v>0.40909090909090895</v>
      </c>
      <c r="C23" s="4">
        <f t="shared" ref="C23:F23" si="2">C21/C22</f>
        <v>1.0312376054816252</v>
      </c>
      <c r="D23" s="4">
        <f t="shared" si="2"/>
        <v>1.140123692559339</v>
      </c>
      <c r="E23" s="4">
        <f t="shared" si="2"/>
        <v>1.1679455522139321</v>
      </c>
      <c r="F23" s="4">
        <f t="shared" si="2"/>
        <v>1.1745026549938491</v>
      </c>
    </row>
  </sheetData>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5"/>
  <sheetViews>
    <sheetView workbookViewId="0">
      <selection sqref="A1:M1"/>
    </sheetView>
  </sheetViews>
  <sheetFormatPr defaultRowHeight="14.4" x14ac:dyDescent="0.55000000000000004"/>
  <cols>
    <col min="1" max="1" width="9.89453125" customWidth="1"/>
    <col min="7" max="7" width="2.62890625" customWidth="1"/>
    <col min="8" max="8" width="18.41796875" customWidth="1"/>
    <col min="9" max="9" width="12.578125" customWidth="1"/>
    <col min="10" max="11" width="12.62890625" customWidth="1"/>
    <col min="12" max="12" width="15" customWidth="1"/>
    <col min="14" max="14" width="26.9453125" customWidth="1"/>
  </cols>
  <sheetData>
    <row r="1" spans="1:13" x14ac:dyDescent="0.55000000000000004">
      <c r="A1" s="133" t="s">
        <v>72</v>
      </c>
      <c r="B1" s="133"/>
      <c r="C1" s="133"/>
      <c r="D1" s="133"/>
      <c r="E1" s="133"/>
      <c r="F1" s="133"/>
      <c r="G1" s="133"/>
      <c r="H1" s="133"/>
      <c r="I1" s="133"/>
      <c r="J1" s="133"/>
      <c r="K1" s="133"/>
      <c r="L1" s="133"/>
      <c r="M1" s="133"/>
    </row>
    <row r="2" spans="1:13" ht="14.7" thickBot="1" x14ac:dyDescent="0.6">
      <c r="A2" s="16" t="s">
        <v>52</v>
      </c>
    </row>
    <row r="3" spans="1:13" x14ac:dyDescent="0.55000000000000004">
      <c r="A3" t="s">
        <v>59</v>
      </c>
      <c r="B3" s="45" t="s">
        <v>43</v>
      </c>
      <c r="C3" s="46" t="s">
        <v>27</v>
      </c>
      <c r="D3" s="46" t="s">
        <v>42</v>
      </c>
      <c r="E3" s="47" t="s">
        <v>39</v>
      </c>
      <c r="H3" s="137" t="s">
        <v>67</v>
      </c>
      <c r="I3" s="137"/>
      <c r="J3" s="137"/>
      <c r="K3" s="137"/>
    </row>
    <row r="4" spans="1:13" x14ac:dyDescent="0.55000000000000004">
      <c r="A4" t="s">
        <v>56</v>
      </c>
      <c r="B4" s="19">
        <v>225</v>
      </c>
      <c r="C4" s="10">
        <v>90</v>
      </c>
      <c r="D4" s="10">
        <v>60</v>
      </c>
      <c r="E4" s="25">
        <f>B4+C4+D4</f>
        <v>375</v>
      </c>
      <c r="H4" s="138" t="s">
        <v>53</v>
      </c>
      <c r="I4" s="138"/>
      <c r="J4" s="138"/>
      <c r="K4" s="138"/>
    </row>
    <row r="5" spans="1:13" x14ac:dyDescent="0.55000000000000004">
      <c r="A5" t="s">
        <v>57</v>
      </c>
      <c r="B5" s="19">
        <v>100</v>
      </c>
      <c r="C5" s="10">
        <v>120</v>
      </c>
      <c r="D5" s="10">
        <v>80</v>
      </c>
      <c r="E5" s="26">
        <f t="shared" ref="E5:E7" si="0">B5+C5+D5</f>
        <v>300</v>
      </c>
      <c r="H5" s="139" t="s">
        <v>54</v>
      </c>
      <c r="I5" s="139"/>
      <c r="J5" s="139"/>
      <c r="K5" s="139"/>
    </row>
    <row r="6" spans="1:13" x14ac:dyDescent="0.55000000000000004">
      <c r="A6" t="s">
        <v>58</v>
      </c>
      <c r="B6" s="19">
        <v>50</v>
      </c>
      <c r="C6" s="10">
        <v>90</v>
      </c>
      <c r="D6" s="10">
        <v>60</v>
      </c>
      <c r="E6" s="27">
        <f t="shared" si="0"/>
        <v>200</v>
      </c>
      <c r="H6" s="140" t="s">
        <v>55</v>
      </c>
      <c r="I6" s="140"/>
      <c r="J6" s="140"/>
      <c r="K6" s="140"/>
    </row>
    <row r="7" spans="1:13" ht="14.7" thickBot="1" x14ac:dyDescent="0.6">
      <c r="A7" s="28" t="s">
        <v>44</v>
      </c>
      <c r="B7" s="33">
        <f>SUM(B4:B6)</f>
        <v>375</v>
      </c>
      <c r="C7" s="34">
        <f>SUM(C4:C6)</f>
        <v>300</v>
      </c>
      <c r="D7" s="35">
        <f>SUM(D4:D6)</f>
        <v>200</v>
      </c>
      <c r="E7" s="36">
        <f t="shared" si="0"/>
        <v>875</v>
      </c>
    </row>
    <row r="8" spans="1:13" ht="14.7" thickBot="1" x14ac:dyDescent="0.6"/>
    <row r="9" spans="1:13" x14ac:dyDescent="0.55000000000000004">
      <c r="A9" s="16" t="s">
        <v>47</v>
      </c>
      <c r="B9" s="134" t="s">
        <v>65</v>
      </c>
      <c r="C9" s="135"/>
      <c r="D9" s="135"/>
      <c r="E9" s="135"/>
      <c r="F9" s="136"/>
      <c r="H9" s="134" t="s">
        <v>66</v>
      </c>
      <c r="I9" s="135"/>
      <c r="J9" s="135"/>
      <c r="K9" s="135"/>
      <c r="L9" s="135"/>
      <c r="M9" s="136"/>
    </row>
    <row r="10" spans="1:13" ht="28.8" x14ac:dyDescent="0.55000000000000004">
      <c r="B10" s="42" t="s">
        <v>43</v>
      </c>
      <c r="C10" s="43" t="s">
        <v>46</v>
      </c>
      <c r="D10" s="43" t="s">
        <v>39</v>
      </c>
      <c r="E10" s="43" t="s">
        <v>27</v>
      </c>
      <c r="F10" s="44" t="s">
        <v>42</v>
      </c>
      <c r="G10" s="8"/>
      <c r="H10" s="42" t="s">
        <v>41</v>
      </c>
      <c r="I10" s="43" t="s">
        <v>71</v>
      </c>
      <c r="J10" s="43" t="s">
        <v>45</v>
      </c>
      <c r="K10" s="43" t="s">
        <v>51</v>
      </c>
      <c r="L10" s="43" t="s">
        <v>49</v>
      </c>
      <c r="M10" s="44" t="s">
        <v>50</v>
      </c>
    </row>
    <row r="11" spans="1:13" x14ac:dyDescent="0.55000000000000004">
      <c r="A11" t="s">
        <v>56</v>
      </c>
      <c r="B11" s="19">
        <v>225</v>
      </c>
      <c r="C11" s="10">
        <f>C4+D4</f>
        <v>150</v>
      </c>
      <c r="D11" s="11">
        <f>B11+C11</f>
        <v>375</v>
      </c>
      <c r="E11" s="10">
        <f>C4</f>
        <v>90</v>
      </c>
      <c r="F11" s="20">
        <f>C11-E11</f>
        <v>60</v>
      </c>
      <c r="H11" s="19">
        <f>B11+E11</f>
        <v>315</v>
      </c>
      <c r="I11" s="14">
        <f>F11/H11</f>
        <v>0.19047619047619047</v>
      </c>
      <c r="J11" s="14">
        <f>H11*I14</f>
        <v>93.333333333333329</v>
      </c>
      <c r="K11" s="14">
        <f>J11-F11</f>
        <v>33.333333333333329</v>
      </c>
      <c r="L11" s="15">
        <f>B11+E11+J11</f>
        <v>408.33333333333331</v>
      </c>
      <c r="M11" s="22">
        <f>L11/D11</f>
        <v>1.0888888888888888</v>
      </c>
    </row>
    <row r="12" spans="1:13" x14ac:dyDescent="0.55000000000000004">
      <c r="A12" t="s">
        <v>57</v>
      </c>
      <c r="B12" s="19">
        <v>100</v>
      </c>
      <c r="C12" s="10">
        <f>C5+D5</f>
        <v>200</v>
      </c>
      <c r="D12" s="12">
        <f t="shared" ref="D12:D13" si="1">B12+C12</f>
        <v>300</v>
      </c>
      <c r="E12" s="10">
        <f>C5</f>
        <v>120</v>
      </c>
      <c r="F12" s="20">
        <f t="shared" ref="F12:F13" si="2">C12-E12</f>
        <v>80</v>
      </c>
      <c r="H12" s="19">
        <f t="shared" ref="H12:H13" si="3">B12+E12</f>
        <v>220</v>
      </c>
      <c r="I12" s="14">
        <f>F12/H12</f>
        <v>0.36363636363636365</v>
      </c>
      <c r="J12" s="14">
        <f>H12*I14</f>
        <v>65.185185185185176</v>
      </c>
      <c r="K12" s="14">
        <f t="shared" ref="K12:K13" si="4">J12-F12</f>
        <v>-14.814814814814824</v>
      </c>
      <c r="L12" s="15">
        <f t="shared" ref="L12:L13" si="5">B12+E12+J12</f>
        <v>285.18518518518516</v>
      </c>
      <c r="M12" s="22">
        <f t="shared" ref="M12:M13" si="6">L12/D12</f>
        <v>0.95061728395061718</v>
      </c>
    </row>
    <row r="13" spans="1:13" x14ac:dyDescent="0.55000000000000004">
      <c r="A13" t="s">
        <v>58</v>
      </c>
      <c r="B13" s="19">
        <v>50</v>
      </c>
      <c r="C13" s="10">
        <f>C6+D6</f>
        <v>150</v>
      </c>
      <c r="D13" s="13">
        <f t="shared" si="1"/>
        <v>200</v>
      </c>
      <c r="E13" s="10">
        <f>C6</f>
        <v>90</v>
      </c>
      <c r="F13" s="20">
        <f t="shared" si="2"/>
        <v>60</v>
      </c>
      <c r="H13" s="19">
        <f t="shared" si="3"/>
        <v>140</v>
      </c>
      <c r="I13" s="14">
        <f>F13/H13</f>
        <v>0.42857142857142855</v>
      </c>
      <c r="J13" s="14">
        <f>H13*I14</f>
        <v>41.481481481481481</v>
      </c>
      <c r="K13" s="14">
        <f t="shared" si="4"/>
        <v>-18.518518518518519</v>
      </c>
      <c r="L13" s="15">
        <f t="shared" si="5"/>
        <v>181.48148148148147</v>
      </c>
      <c r="M13" s="23">
        <f t="shared" si="6"/>
        <v>0.90740740740740733</v>
      </c>
    </row>
    <row r="14" spans="1:13" ht="14.7" thickBot="1" x14ac:dyDescent="0.6">
      <c r="A14" s="28" t="s">
        <v>44</v>
      </c>
      <c r="B14" s="29">
        <f>SUM(B11:B13)</f>
        <v>375</v>
      </c>
      <c r="C14" s="30">
        <f t="shared" ref="C14:L14" si="7">SUM(C11:C13)</f>
        <v>500</v>
      </c>
      <c r="D14" s="30">
        <f t="shared" si="7"/>
        <v>875</v>
      </c>
      <c r="E14" s="31">
        <f t="shared" si="7"/>
        <v>300</v>
      </c>
      <c r="F14" s="32">
        <f t="shared" si="7"/>
        <v>200</v>
      </c>
      <c r="H14" s="37">
        <f t="shared" si="7"/>
        <v>675</v>
      </c>
      <c r="I14" s="38">
        <f>F14/H14</f>
        <v>0.29629629629629628</v>
      </c>
      <c r="J14" s="30">
        <f t="shared" si="7"/>
        <v>200</v>
      </c>
      <c r="K14" s="30">
        <f t="shared" si="7"/>
        <v>0</v>
      </c>
      <c r="L14" s="30">
        <f t="shared" si="7"/>
        <v>875</v>
      </c>
      <c r="M14" s="24"/>
    </row>
    <row r="15" spans="1:13" ht="14.7" thickBot="1" x14ac:dyDescent="0.6">
      <c r="M15" s="41"/>
    </row>
    <row r="16" spans="1:13" ht="28.8" x14ac:dyDescent="0.55000000000000004">
      <c r="A16" s="16" t="s">
        <v>48</v>
      </c>
      <c r="B16" s="45" t="s">
        <v>43</v>
      </c>
      <c r="C16" s="46" t="str">
        <f>C10</f>
        <v>L(=V+S)</v>
      </c>
      <c r="D16" s="48" t="s">
        <v>39</v>
      </c>
      <c r="E16" s="46" t="s">
        <v>27</v>
      </c>
      <c r="F16" s="49" t="s">
        <v>42</v>
      </c>
      <c r="G16" s="8"/>
      <c r="H16" s="50" t="s">
        <v>41</v>
      </c>
      <c r="I16" s="48" t="s">
        <v>40</v>
      </c>
      <c r="J16" s="48" t="s">
        <v>45</v>
      </c>
      <c r="K16" s="48" t="s">
        <v>51</v>
      </c>
      <c r="L16" s="48" t="s">
        <v>49</v>
      </c>
      <c r="M16" s="44" t="s">
        <v>50</v>
      </c>
    </row>
    <row r="17" spans="1:13" x14ac:dyDescent="0.55000000000000004">
      <c r="A17" t="s">
        <v>56</v>
      </c>
      <c r="B17" s="17">
        <f>B11*M11</f>
        <v>244.99999999999997</v>
      </c>
      <c r="C17" s="10">
        <f>C11</f>
        <v>150</v>
      </c>
      <c r="D17" s="11">
        <f>B17+C17</f>
        <v>395</v>
      </c>
      <c r="E17" s="15">
        <f>E11*M12</f>
        <v>85.555555555555543</v>
      </c>
      <c r="F17" s="18">
        <f>C17-E17</f>
        <v>64.444444444444457</v>
      </c>
      <c r="G17" s="1"/>
      <c r="H17" s="17">
        <f>B17+E17</f>
        <v>330.55555555555554</v>
      </c>
      <c r="I17" s="14">
        <f>F17/H17</f>
        <v>0.19495798319327737</v>
      </c>
      <c r="J17" s="14">
        <f>H17*I20</f>
        <v>102.38836967808932</v>
      </c>
      <c r="K17" s="14">
        <f>J17-F17</f>
        <v>37.943925233644862</v>
      </c>
      <c r="L17" s="14">
        <f>B17+E17+J17</f>
        <v>432.94392523364485</v>
      </c>
      <c r="M17" s="18">
        <f>L17/D17</f>
        <v>1.0960605702117592</v>
      </c>
    </row>
    <row r="18" spans="1:13" x14ac:dyDescent="0.55000000000000004">
      <c r="A18" t="s">
        <v>57</v>
      </c>
      <c r="B18" s="17">
        <f>B12*M11</f>
        <v>108.88888888888889</v>
      </c>
      <c r="C18" s="10">
        <f>C12</f>
        <v>200</v>
      </c>
      <c r="D18" s="12">
        <f t="shared" ref="D18:D19" si="8">B18+C18</f>
        <v>308.88888888888891</v>
      </c>
      <c r="E18" s="15">
        <f>E12*M12</f>
        <v>114.07407407407406</v>
      </c>
      <c r="F18" s="18">
        <f t="shared" ref="F18:F19" si="9">C18-E18</f>
        <v>85.925925925925938</v>
      </c>
      <c r="G18" s="1"/>
      <c r="H18" s="17">
        <f t="shared" ref="H18:H19" si="10">B18+E18</f>
        <v>222.96296296296293</v>
      </c>
      <c r="I18" s="14">
        <f>F18/H18</f>
        <v>0.38538205980066453</v>
      </c>
      <c r="J18" s="14">
        <f>H18*I20</f>
        <v>69.0619591554171</v>
      </c>
      <c r="K18" s="14">
        <f t="shared" ref="K18:K19" si="11">J18-F18</f>
        <v>-16.863966770508839</v>
      </c>
      <c r="L18" s="14">
        <f t="shared" ref="L18:L19" si="12">B18+E18+J18</f>
        <v>292.02492211838</v>
      </c>
      <c r="M18" s="18">
        <f t="shared" ref="M18:M19" si="13">L18/D18</f>
        <v>0.94540442412425174</v>
      </c>
    </row>
    <row r="19" spans="1:13" x14ac:dyDescent="0.55000000000000004">
      <c r="A19" t="s">
        <v>58</v>
      </c>
      <c r="B19" s="17">
        <f>B13*M11</f>
        <v>54.444444444444443</v>
      </c>
      <c r="C19" s="10">
        <f>C13</f>
        <v>150</v>
      </c>
      <c r="D19" s="13">
        <f t="shared" si="8"/>
        <v>204.44444444444446</v>
      </c>
      <c r="E19" s="15">
        <f>E13*M12</f>
        <v>85.555555555555543</v>
      </c>
      <c r="F19" s="18">
        <f t="shared" si="9"/>
        <v>64.444444444444457</v>
      </c>
      <c r="G19" s="1"/>
      <c r="H19" s="17">
        <f t="shared" si="10"/>
        <v>140</v>
      </c>
      <c r="I19" s="14">
        <f>F19/H19</f>
        <v>0.4603174603174604</v>
      </c>
      <c r="J19" s="14">
        <f>H19*I20</f>
        <v>43.36448598130842</v>
      </c>
      <c r="K19" s="14">
        <f t="shared" si="11"/>
        <v>-21.079958463136037</v>
      </c>
      <c r="L19" s="14">
        <f t="shared" si="12"/>
        <v>183.36448598130841</v>
      </c>
      <c r="M19" s="18">
        <f t="shared" si="13"/>
        <v>0.89689150751726932</v>
      </c>
    </row>
    <row r="20" spans="1:13" ht="14.7" thickBot="1" x14ac:dyDescent="0.6">
      <c r="B20" s="29">
        <f>SUM(B17:B19)</f>
        <v>408.33333333333331</v>
      </c>
      <c r="C20" s="38">
        <f t="shared" ref="C20:E20" si="14">SUM(C17:C19)</f>
        <v>500</v>
      </c>
      <c r="D20" s="38">
        <f t="shared" si="14"/>
        <v>908.33333333333337</v>
      </c>
      <c r="E20" s="31">
        <f t="shared" si="14"/>
        <v>285.18518518518516</v>
      </c>
      <c r="F20" s="32">
        <f t="shared" ref="F20" si="15">SUM(F17:F19)</f>
        <v>214.81481481481484</v>
      </c>
      <c r="G20" s="1"/>
      <c r="H20" s="39">
        <f t="shared" ref="H20" si="16">SUM(H17:H19)</f>
        <v>693.51851851851848</v>
      </c>
      <c r="I20" s="38">
        <f>F20/H20</f>
        <v>0.30974632843791727</v>
      </c>
      <c r="J20" s="38">
        <f t="shared" ref="J20" si="17">SUM(J17:J19)</f>
        <v>214.81481481481484</v>
      </c>
      <c r="K20" s="38">
        <f t="shared" ref="K20" si="18">SUM(K17:K19)</f>
        <v>0</v>
      </c>
      <c r="L20" s="38">
        <f t="shared" ref="L20" si="19">SUM(L17:L19)</f>
        <v>908.33333333333326</v>
      </c>
      <c r="M20" s="40"/>
    </row>
    <row r="22" spans="1:13" x14ac:dyDescent="0.55000000000000004">
      <c r="H22" s="9" t="s">
        <v>63</v>
      </c>
    </row>
    <row r="23" spans="1:13" x14ac:dyDescent="0.55000000000000004">
      <c r="H23" s="9" t="s">
        <v>64</v>
      </c>
    </row>
    <row r="24" spans="1:13" x14ac:dyDescent="0.55000000000000004">
      <c r="H24" s="9" t="s">
        <v>61</v>
      </c>
    </row>
    <row r="25" spans="1:13" x14ac:dyDescent="0.55000000000000004">
      <c r="H25" s="9" t="s">
        <v>62</v>
      </c>
    </row>
    <row r="26" spans="1:13" ht="14.7" thickBot="1" x14ac:dyDescent="0.6">
      <c r="A26" s="16" t="s">
        <v>60</v>
      </c>
      <c r="M26" s="21"/>
    </row>
    <row r="27" spans="1:13" ht="28.8" x14ac:dyDescent="0.55000000000000004">
      <c r="B27" s="45" t="s">
        <v>43</v>
      </c>
      <c r="C27" s="46" t="str">
        <f>C16</f>
        <v>L(=V+S)</v>
      </c>
      <c r="D27" s="48" t="s">
        <v>39</v>
      </c>
      <c r="E27" s="46" t="s">
        <v>27</v>
      </c>
      <c r="F27" s="49" t="s">
        <v>42</v>
      </c>
      <c r="G27" s="51"/>
      <c r="H27" s="50" t="s">
        <v>41</v>
      </c>
      <c r="I27" s="48" t="s">
        <v>40</v>
      </c>
      <c r="J27" s="48" t="s">
        <v>45</v>
      </c>
      <c r="K27" s="48" t="s">
        <v>51</v>
      </c>
      <c r="L27" s="48" t="s">
        <v>49</v>
      </c>
      <c r="M27" s="44" t="s">
        <v>50</v>
      </c>
    </row>
    <row r="28" spans="1:13" x14ac:dyDescent="0.55000000000000004">
      <c r="A28" t="s">
        <v>56</v>
      </c>
      <c r="B28" s="17">
        <f>B17*M17</f>
        <v>268.53483970188097</v>
      </c>
      <c r="C28" s="10">
        <f>C17</f>
        <v>150</v>
      </c>
      <c r="D28" s="11">
        <f>B28+C28</f>
        <v>418.53483970188097</v>
      </c>
      <c r="E28" s="15">
        <f>E17*$M$12</f>
        <v>81.33058984910835</v>
      </c>
      <c r="F28" s="18">
        <f>C28-E28</f>
        <v>68.66941015089165</v>
      </c>
      <c r="G28" s="1"/>
      <c r="H28" s="17">
        <f>B28+E28</f>
        <v>349.86542955098935</v>
      </c>
      <c r="I28" s="14">
        <f>F28/H28</f>
        <v>0.1962737794329113</v>
      </c>
      <c r="J28" s="14">
        <f>H28*I31</f>
        <v>111.43448268784891</v>
      </c>
      <c r="K28" s="14">
        <f>J28-F28</f>
        <v>42.765072536957263</v>
      </c>
      <c r="L28" s="14">
        <f>B28+E28+J28</f>
        <v>461.29991223883826</v>
      </c>
      <c r="M28" s="18">
        <f>L28/D28</f>
        <v>1.1021780470352684</v>
      </c>
    </row>
    <row r="29" spans="1:13" x14ac:dyDescent="0.55000000000000004">
      <c r="A29" t="s">
        <v>57</v>
      </c>
      <c r="B29" s="17">
        <f>B18*M17</f>
        <v>119.34881764528043</v>
      </c>
      <c r="C29" s="10">
        <f>C18</f>
        <v>200</v>
      </c>
      <c r="D29" s="12">
        <f t="shared" ref="D29:D30" si="20">B29+C29</f>
        <v>319.34881764528041</v>
      </c>
      <c r="E29" s="15">
        <f>E18*$M$12</f>
        <v>108.4407864654778</v>
      </c>
      <c r="F29" s="18">
        <f t="shared" ref="F29:F30" si="21">C29-E29</f>
        <v>91.5592135345222</v>
      </c>
      <c r="G29" s="1"/>
      <c r="H29" s="17">
        <f t="shared" ref="H29:H30" si="22">B29+E29</f>
        <v>227.78960411075823</v>
      </c>
      <c r="I29" s="14">
        <f>F29/H29</f>
        <v>0.40194640967900941</v>
      </c>
      <c r="J29" s="14">
        <f>H29*I31</f>
        <v>72.552514629207863</v>
      </c>
      <c r="K29" s="14">
        <f t="shared" ref="K29:K30" si="23">J29-F29</f>
        <v>-19.006698905314337</v>
      </c>
      <c r="L29" s="14">
        <f t="shared" ref="L29:L30" si="24">B29+E29+J29</f>
        <v>300.34211873996611</v>
      </c>
      <c r="M29" s="18">
        <f t="shared" ref="M29:M30" si="25">L29/D29</f>
        <v>0.9404829520100928</v>
      </c>
    </row>
    <row r="30" spans="1:13" x14ac:dyDescent="0.55000000000000004">
      <c r="A30" t="s">
        <v>58</v>
      </c>
      <c r="B30" s="17">
        <f>B19*M17</f>
        <v>59.674408822640217</v>
      </c>
      <c r="C30" s="10">
        <f>C19</f>
        <v>150</v>
      </c>
      <c r="D30" s="13">
        <f t="shared" si="20"/>
        <v>209.6744088226402</v>
      </c>
      <c r="E30" s="15">
        <f>E19*$M$12</f>
        <v>81.33058984910835</v>
      </c>
      <c r="F30" s="18">
        <f t="shared" si="21"/>
        <v>68.66941015089165</v>
      </c>
      <c r="G30" s="1"/>
      <c r="H30" s="17">
        <f t="shared" si="22"/>
        <v>141.00499867174858</v>
      </c>
      <c r="I30" s="14">
        <f>F30/H30</f>
        <v>0.48699982835892247</v>
      </c>
      <c r="J30" s="14">
        <f>H30*I31</f>
        <v>44.911036519248732</v>
      </c>
      <c r="K30" s="14">
        <f t="shared" si="23"/>
        <v>-23.758373631642918</v>
      </c>
      <c r="L30" s="14">
        <f t="shared" si="24"/>
        <v>185.91603519099732</v>
      </c>
      <c r="M30" s="18">
        <f t="shared" si="25"/>
        <v>0.88668920654146366</v>
      </c>
    </row>
    <row r="31" spans="1:13" ht="14.7" thickBot="1" x14ac:dyDescent="0.6">
      <c r="B31" s="29">
        <f>SUM(B28:B30)</f>
        <v>447.55806616980158</v>
      </c>
      <c r="C31" s="38">
        <f t="shared" ref="C31" si="26">SUM(C28:C30)</f>
        <v>500</v>
      </c>
      <c r="D31" s="38">
        <f t="shared" ref="D31" si="27">SUM(D28:D30)</f>
        <v>947.55806616980158</v>
      </c>
      <c r="E31" s="31">
        <f t="shared" ref="E31" si="28">SUM(E28:E30)</f>
        <v>271.1019661636945</v>
      </c>
      <c r="F31" s="32">
        <f t="shared" ref="F31" si="29">SUM(F28:F30)</f>
        <v>228.8980338363055</v>
      </c>
      <c r="G31" s="1"/>
      <c r="H31" s="39">
        <f t="shared" ref="H31" si="30">SUM(H28:H30)</f>
        <v>718.66003233349613</v>
      </c>
      <c r="I31" s="38">
        <f>F31/H31</f>
        <v>0.31850669793486547</v>
      </c>
      <c r="J31" s="38">
        <f t="shared" ref="J31" si="31">SUM(J28:J30)</f>
        <v>228.8980338363055</v>
      </c>
      <c r="K31" s="38">
        <f t="shared" ref="K31" si="32">SUM(K28:K30)</f>
        <v>0</v>
      </c>
      <c r="L31" s="38">
        <f t="shared" ref="L31" si="33">SUM(L28:L30)</f>
        <v>947.55806616980158</v>
      </c>
      <c r="M31" s="40"/>
    </row>
    <row r="33" spans="8:8" x14ac:dyDescent="0.55000000000000004">
      <c r="H33" t="s">
        <v>68</v>
      </c>
    </row>
    <row r="34" spans="8:8" x14ac:dyDescent="0.55000000000000004">
      <c r="H34" t="s">
        <v>69</v>
      </c>
    </row>
    <row r="35" spans="8:8" x14ac:dyDescent="0.55000000000000004">
      <c r="H35" t="s">
        <v>70</v>
      </c>
    </row>
  </sheetData>
  <mergeCells count="7">
    <mergeCell ref="A1:M1"/>
    <mergeCell ref="B9:F9"/>
    <mergeCell ref="H9:M9"/>
    <mergeCell ref="H3:K3"/>
    <mergeCell ref="H4:K4"/>
    <mergeCell ref="H5:K5"/>
    <mergeCell ref="H6:K6"/>
  </mergeCells>
  <pageMargins left="0.7" right="0.7" top="0.75" bottom="0.75" header="0.3" footer="0.3"/>
  <pageSetup orientation="portrait" r:id="rId1"/>
  <ignoredErrors>
    <ignoredError sqref="I20 I14 I31" formula="1"/>
  </ignoredError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3"/>
  <sheetViews>
    <sheetView tabSelected="1" zoomScale="90" zoomScaleNormal="90" workbookViewId="0"/>
  </sheetViews>
  <sheetFormatPr defaultRowHeight="14.4" outlineLevelCol="1" x14ac:dyDescent="0.55000000000000004"/>
  <cols>
    <col min="1" max="1" width="7.5234375" customWidth="1" outlineLevel="1"/>
    <col min="2" max="2" width="8.83984375" customWidth="1" outlineLevel="1"/>
    <col min="3" max="4" width="10" customWidth="1" outlineLevel="1"/>
    <col min="5" max="5" width="7.734375" customWidth="1" outlineLevel="1"/>
    <col min="6" max="6" width="9.15625" customWidth="1" outlineLevel="1"/>
    <col min="7" max="7" width="7.89453125" customWidth="1" outlineLevel="1"/>
    <col min="8" max="8" width="6.3125" customWidth="1" outlineLevel="1"/>
    <col min="9" max="9" width="7.3671875" customWidth="1" outlineLevel="1"/>
    <col min="10" max="10" width="3.15625" customWidth="1"/>
    <col min="12" max="12" width="13.1015625" customWidth="1"/>
    <col min="16" max="16" width="5.89453125" customWidth="1"/>
    <col min="21" max="21" width="2.578125" customWidth="1"/>
    <col min="22" max="22" width="6.62890625" customWidth="1"/>
    <col min="23" max="23" width="7.3671875" customWidth="1"/>
    <col min="28" max="28" width="10.62890625" customWidth="1"/>
    <col min="29" max="29" width="10.47265625" customWidth="1"/>
  </cols>
  <sheetData>
    <row r="1" spans="1:32" x14ac:dyDescent="0.55000000000000004">
      <c r="K1" t="s">
        <v>121</v>
      </c>
    </row>
    <row r="2" spans="1:32" x14ac:dyDescent="0.55000000000000004">
      <c r="K2" s="80" t="s">
        <v>273</v>
      </c>
    </row>
    <row r="3" spans="1:32" x14ac:dyDescent="0.55000000000000004">
      <c r="K3" t="s">
        <v>122</v>
      </c>
    </row>
    <row r="4" spans="1:32" x14ac:dyDescent="0.55000000000000004">
      <c r="K4" t="s">
        <v>123</v>
      </c>
    </row>
    <row r="6" spans="1:32" x14ac:dyDescent="0.55000000000000004">
      <c r="H6" s="82"/>
      <c r="I6" s="82"/>
      <c r="K6" s="16" t="s">
        <v>52</v>
      </c>
      <c r="L6" s="16"/>
      <c r="P6" s="16"/>
      <c r="Q6" s="16"/>
    </row>
    <row r="7" spans="1:32" x14ac:dyDescent="0.55000000000000004">
      <c r="K7" t="s">
        <v>124</v>
      </c>
      <c r="N7" s="84">
        <v>10</v>
      </c>
    </row>
    <row r="8" spans="1:32" x14ac:dyDescent="0.55000000000000004">
      <c r="K8" t="s">
        <v>125</v>
      </c>
      <c r="N8" s="84">
        <v>1.2</v>
      </c>
      <c r="O8" t="s">
        <v>145</v>
      </c>
    </row>
    <row r="9" spans="1:32" x14ac:dyDescent="0.55000000000000004">
      <c r="K9" t="s">
        <v>126</v>
      </c>
      <c r="N9" s="84">
        <v>10</v>
      </c>
    </row>
    <row r="10" spans="1:32" x14ac:dyDescent="0.55000000000000004">
      <c r="K10" t="s">
        <v>155</v>
      </c>
      <c r="N10" s="84">
        <v>0</v>
      </c>
    </row>
    <row r="11" spans="1:32" x14ac:dyDescent="0.55000000000000004">
      <c r="K11" t="s">
        <v>127</v>
      </c>
      <c r="N11" s="84">
        <v>1.01</v>
      </c>
    </row>
    <row r="12" spans="1:32" x14ac:dyDescent="0.55000000000000004">
      <c r="K12" t="s">
        <v>147</v>
      </c>
      <c r="N12" s="84">
        <v>5</v>
      </c>
    </row>
    <row r="13" spans="1:32" x14ac:dyDescent="0.55000000000000004">
      <c r="I13" s="8"/>
      <c r="K13" s="141" t="s">
        <v>146</v>
      </c>
      <c r="L13" s="141"/>
      <c r="M13" s="141"/>
      <c r="N13" s="141"/>
      <c r="O13" s="141"/>
    </row>
    <row r="14" spans="1:32" x14ac:dyDescent="0.55000000000000004">
      <c r="B14" s="8"/>
      <c r="I14" s="8"/>
    </row>
    <row r="15" spans="1:32" x14ac:dyDescent="0.55000000000000004">
      <c r="A15" s="80"/>
      <c r="B15" s="145" t="s">
        <v>153</v>
      </c>
      <c r="C15" s="145"/>
      <c r="D15" s="145"/>
      <c r="E15" s="145"/>
      <c r="F15" s="145"/>
      <c r="G15" s="145"/>
      <c r="H15" s="91"/>
      <c r="I15" s="91"/>
      <c r="K15" s="82" t="s">
        <v>151</v>
      </c>
      <c r="L15" s="82"/>
      <c r="M15" s="82"/>
      <c r="N15" s="82"/>
      <c r="O15" s="82"/>
      <c r="P15" s="82"/>
      <c r="Q15" s="82"/>
      <c r="R15" s="82"/>
      <c r="S15" s="82"/>
      <c r="T15" s="86"/>
      <c r="U15" s="133" t="s">
        <v>152</v>
      </c>
      <c r="V15" s="133"/>
      <c r="W15" s="133"/>
      <c r="X15" s="133"/>
      <c r="Y15" s="133"/>
      <c r="Z15" s="133"/>
      <c r="AA15" s="133"/>
      <c r="AB15" s="133"/>
      <c r="AC15" s="133"/>
      <c r="AD15" s="133"/>
      <c r="AE15" s="133"/>
      <c r="AF15" s="133"/>
    </row>
    <row r="16" spans="1:32" x14ac:dyDescent="0.55000000000000004">
      <c r="B16" t="s">
        <v>274</v>
      </c>
      <c r="K16" s="88" t="s">
        <v>158</v>
      </c>
      <c r="L16" s="88"/>
      <c r="M16" s="88"/>
      <c r="N16" s="88"/>
      <c r="O16" s="88"/>
      <c r="P16" s="88"/>
      <c r="Q16" s="88"/>
      <c r="R16" s="88"/>
      <c r="S16" s="88"/>
      <c r="T16" s="90"/>
      <c r="U16" s="142" t="s">
        <v>139</v>
      </c>
      <c r="V16" s="142"/>
      <c r="W16" s="142"/>
      <c r="X16" s="142"/>
      <c r="Y16" s="142"/>
      <c r="Z16" s="142"/>
      <c r="AA16" s="142"/>
      <c r="AB16" s="142"/>
      <c r="AC16" s="142"/>
      <c r="AD16" s="142"/>
      <c r="AE16" s="142"/>
      <c r="AF16" s="142"/>
    </row>
    <row r="17" spans="1:37" x14ac:dyDescent="0.55000000000000004">
      <c r="B17" t="s">
        <v>275</v>
      </c>
      <c r="K17" s="85" t="s">
        <v>159</v>
      </c>
      <c r="L17" s="85"/>
      <c r="M17" s="85"/>
      <c r="N17" s="85"/>
      <c r="O17" s="85"/>
      <c r="P17" s="85"/>
      <c r="Q17" s="85"/>
      <c r="R17" s="85"/>
      <c r="S17" s="85"/>
      <c r="T17" s="90"/>
      <c r="U17" s="143" t="s">
        <v>143</v>
      </c>
      <c r="V17" s="143"/>
      <c r="W17" s="143"/>
      <c r="X17" s="143"/>
      <c r="Y17" s="143"/>
      <c r="Z17" s="143"/>
      <c r="AA17" s="143"/>
      <c r="AB17" s="143"/>
      <c r="AC17" s="143"/>
      <c r="AD17" s="143"/>
      <c r="AE17" s="143"/>
      <c r="AF17" s="143"/>
    </row>
    <row r="18" spans="1:37" x14ac:dyDescent="0.55000000000000004">
      <c r="B18" t="s">
        <v>276</v>
      </c>
      <c r="K18" s="89" t="s">
        <v>140</v>
      </c>
      <c r="L18" s="89"/>
      <c r="M18" s="89"/>
      <c r="N18" s="89"/>
      <c r="O18" s="89"/>
      <c r="P18" s="89"/>
      <c r="Q18" s="89"/>
      <c r="R18" s="89"/>
      <c r="S18" s="89"/>
      <c r="T18" s="90"/>
      <c r="U18" s="144" t="s">
        <v>144</v>
      </c>
      <c r="V18" s="144"/>
      <c r="W18" s="144"/>
      <c r="X18" s="144"/>
      <c r="Y18" s="144"/>
      <c r="Z18" s="144"/>
      <c r="AA18" s="144"/>
      <c r="AB18" s="144"/>
      <c r="AC18" s="144"/>
      <c r="AD18" s="144"/>
      <c r="AE18" s="144"/>
      <c r="AF18" s="144"/>
      <c r="AG18" s="4"/>
      <c r="AH18" s="81" t="s">
        <v>149</v>
      </c>
      <c r="AI18" s="81"/>
    </row>
    <row r="19" spans="1:37" ht="72" x14ac:dyDescent="0.55000000000000004">
      <c r="A19" s="83" t="s">
        <v>128</v>
      </c>
      <c r="B19" s="51" t="s">
        <v>129</v>
      </c>
      <c r="C19" s="51" t="s">
        <v>130</v>
      </c>
      <c r="D19" s="51" t="s">
        <v>131</v>
      </c>
      <c r="E19" s="51" t="s">
        <v>148</v>
      </c>
      <c r="F19" s="51" t="s">
        <v>155</v>
      </c>
      <c r="G19" s="51" t="s">
        <v>154</v>
      </c>
      <c r="H19" s="51" t="s">
        <v>156</v>
      </c>
      <c r="I19" s="51" t="s">
        <v>157</v>
      </c>
      <c r="K19" s="51" t="s">
        <v>1</v>
      </c>
      <c r="L19" s="51" t="s">
        <v>134</v>
      </c>
      <c r="M19" s="51" t="s">
        <v>135</v>
      </c>
      <c r="N19" s="51" t="s">
        <v>136</v>
      </c>
      <c r="O19" s="51" t="s">
        <v>150</v>
      </c>
      <c r="P19" s="51" t="s">
        <v>29</v>
      </c>
      <c r="Q19" s="51" t="s">
        <v>45</v>
      </c>
      <c r="R19" s="51" t="s">
        <v>137</v>
      </c>
      <c r="S19" s="51" t="s">
        <v>138</v>
      </c>
      <c r="T19" s="51" t="s">
        <v>161</v>
      </c>
      <c r="U19" s="90"/>
      <c r="W19" s="51" t="s">
        <v>1</v>
      </c>
      <c r="X19" s="51" t="s">
        <v>134</v>
      </c>
      <c r="Y19" s="51" t="s">
        <v>135</v>
      </c>
      <c r="Z19" s="51" t="s">
        <v>136</v>
      </c>
      <c r="AA19" s="51" t="s">
        <v>141</v>
      </c>
      <c r="AB19" s="51" t="s">
        <v>142</v>
      </c>
      <c r="AC19" s="51" t="s">
        <v>277</v>
      </c>
      <c r="AD19" s="51" t="s">
        <v>45</v>
      </c>
      <c r="AE19" s="51" t="s">
        <v>138</v>
      </c>
      <c r="AF19" s="51" t="s">
        <v>162</v>
      </c>
      <c r="AI19" s="8" t="s">
        <v>132</v>
      </c>
      <c r="AJ19" s="8" t="s">
        <v>133</v>
      </c>
      <c r="AK19" t="s">
        <v>160</v>
      </c>
    </row>
    <row r="20" spans="1:37" x14ac:dyDescent="0.55000000000000004">
      <c r="A20">
        <v>1</v>
      </c>
      <c r="B20" s="1">
        <f>$N$7</f>
        <v>10</v>
      </c>
      <c r="C20">
        <f t="shared" ref="C20:C52" si="0">$N$9</f>
        <v>10</v>
      </c>
      <c r="D20" s="1">
        <f>B20*$N$8</f>
        <v>12</v>
      </c>
      <c r="E20" s="4">
        <f>D20-B20</f>
        <v>2</v>
      </c>
      <c r="F20">
        <f t="shared" ref="F20:F52" si="1">N$10</f>
        <v>0</v>
      </c>
      <c r="G20" s="1">
        <f>D20-F20</f>
        <v>12</v>
      </c>
      <c r="H20" s="1">
        <f>E20-F20</f>
        <v>2</v>
      </c>
      <c r="I20" s="92">
        <f>H20/B20</f>
        <v>0.2</v>
      </c>
      <c r="K20" s="1">
        <f>N12</f>
        <v>5</v>
      </c>
      <c r="L20" s="1">
        <f t="shared" ref="L20:L41" si="2">K20*B20</f>
        <v>50</v>
      </c>
      <c r="M20">
        <f>C20</f>
        <v>10</v>
      </c>
      <c r="N20" s="1">
        <f t="shared" ref="N20:N34" si="3">L20+M20</f>
        <v>60</v>
      </c>
      <c r="O20" s="4">
        <f t="shared" ref="O20:O34" si="4">N20-L20</f>
        <v>10</v>
      </c>
      <c r="P20" s="1">
        <f t="shared" ref="P20:P41" si="5">F20*K20</f>
        <v>0</v>
      </c>
      <c r="Q20" s="1">
        <f t="shared" ref="Q20:Q34" si="6">N20-L20-P20</f>
        <v>10</v>
      </c>
      <c r="R20" s="77">
        <f t="shared" ref="R20:R34" si="7">N20-P20</f>
        <v>60</v>
      </c>
      <c r="S20" s="1">
        <f t="shared" ref="S20:S34" si="8">L20+P20</f>
        <v>50</v>
      </c>
      <c r="T20" s="87">
        <f t="shared" ref="T20:T34" si="9">Q20/S20</f>
        <v>0.2</v>
      </c>
      <c r="V20" s="4">
        <f t="shared" ref="V20:V41" si="10">B20</f>
        <v>10</v>
      </c>
      <c r="W20" s="1">
        <f>C20/(D20-B20)</f>
        <v>5</v>
      </c>
      <c r="X20" s="1">
        <f t="shared" ref="X20:X41" si="11">W20*B20</f>
        <v>50</v>
      </c>
      <c r="Y20">
        <f t="shared" ref="Y20:Y41" si="12">C20</f>
        <v>10</v>
      </c>
      <c r="Z20" s="1">
        <f t="shared" ref="Z20:Z41" si="13">W20*D20</f>
        <v>60</v>
      </c>
      <c r="AA20" s="77">
        <f t="shared" ref="AA20:AA34" si="14">Z20</f>
        <v>60</v>
      </c>
      <c r="AB20" s="1">
        <f t="shared" ref="AB20:AB40" si="15">AA20-X21</f>
        <v>12.830188679245261</v>
      </c>
      <c r="AC20" s="1">
        <f t="shared" ref="AC20:AC34" si="16">Y20-AB20</f>
        <v>-2.8301886792452606</v>
      </c>
      <c r="AD20" s="1">
        <f t="shared" ref="AD20:AD34" si="17">Z20-X20</f>
        <v>10</v>
      </c>
      <c r="AE20" s="1">
        <f t="shared" ref="AE20:AE34" si="18">X20</f>
        <v>50</v>
      </c>
      <c r="AF20" s="78">
        <f t="shared" ref="AF20:AF34" si="19">AD20/AE20</f>
        <v>0.2</v>
      </c>
      <c r="AH20">
        <f t="shared" ref="AH20:AH41" si="20">A20</f>
        <v>1</v>
      </c>
      <c r="AI20" s="4">
        <f t="shared" ref="AI20:AI34" si="21">T20</f>
        <v>0.2</v>
      </c>
      <c r="AJ20" s="4">
        <f t="shared" ref="AJ20:AJ34" si="22">AF20</f>
        <v>0.2</v>
      </c>
      <c r="AK20" s="4">
        <f t="shared" ref="AK20:AK41" si="23">I20</f>
        <v>0.2</v>
      </c>
    </row>
    <row r="21" spans="1:37" x14ac:dyDescent="0.55000000000000004">
      <c r="A21">
        <v>2</v>
      </c>
      <c r="B21" s="1">
        <f t="shared" ref="B21:B52" si="24">G20</f>
        <v>12</v>
      </c>
      <c r="C21">
        <f t="shared" si="0"/>
        <v>10</v>
      </c>
      <c r="D21" s="1">
        <f t="shared" ref="D21:D52" si="25">B21*$N$8*($N$11^A20)</f>
        <v>14.543999999999999</v>
      </c>
      <c r="E21" s="4">
        <f t="shared" ref="E21:E34" si="26">D21-B21</f>
        <v>2.5439999999999987</v>
      </c>
      <c r="F21">
        <f t="shared" si="1"/>
        <v>0</v>
      </c>
      <c r="G21" s="1">
        <f t="shared" ref="G21:G52" si="27">D21-F21</f>
        <v>14.543999999999999</v>
      </c>
      <c r="H21" s="1">
        <f t="shared" ref="H21:H52" si="28">E21-F21</f>
        <v>2.5439999999999987</v>
      </c>
      <c r="I21" s="92">
        <f t="shared" ref="I21:I52" si="29">H21/B21</f>
        <v>0.21199999999999988</v>
      </c>
      <c r="K21" s="1">
        <f t="shared" ref="K21:K41" si="30">N20/D20</f>
        <v>5</v>
      </c>
      <c r="L21" s="85">
        <f t="shared" si="2"/>
        <v>60</v>
      </c>
      <c r="M21">
        <f t="shared" ref="M21:M41" si="31">M20</f>
        <v>10</v>
      </c>
      <c r="N21" s="1">
        <f t="shared" si="3"/>
        <v>70</v>
      </c>
      <c r="O21" s="4">
        <f t="shared" si="4"/>
        <v>10</v>
      </c>
      <c r="P21" s="1">
        <f t="shared" si="5"/>
        <v>0</v>
      </c>
      <c r="Q21" s="1">
        <f t="shared" si="6"/>
        <v>10</v>
      </c>
      <c r="R21" s="1">
        <f t="shared" si="7"/>
        <v>70</v>
      </c>
      <c r="S21" s="1">
        <f t="shared" si="8"/>
        <v>60</v>
      </c>
      <c r="T21" s="87">
        <f t="shared" si="9"/>
        <v>0.16666666666666666</v>
      </c>
      <c r="V21" s="4">
        <f t="shared" si="10"/>
        <v>12</v>
      </c>
      <c r="W21" s="1">
        <f>C21/(D21-B21)</f>
        <v>3.9308176100628951</v>
      </c>
      <c r="X21" s="79">
        <f t="shared" si="11"/>
        <v>47.169811320754739</v>
      </c>
      <c r="Y21">
        <f t="shared" si="12"/>
        <v>10</v>
      </c>
      <c r="Z21" s="1">
        <f t="shared" si="13"/>
        <v>57.169811320754739</v>
      </c>
      <c r="AA21" s="77">
        <f t="shared" si="14"/>
        <v>57.169811320754739</v>
      </c>
      <c r="AB21" s="1">
        <f t="shared" si="15"/>
        <v>12.55085718903954</v>
      </c>
      <c r="AC21" s="1">
        <f t="shared" si="16"/>
        <v>-2.5508571890395402</v>
      </c>
      <c r="AD21" s="1">
        <f t="shared" si="17"/>
        <v>10</v>
      </c>
      <c r="AE21" s="1">
        <f t="shared" si="18"/>
        <v>47.169811320754739</v>
      </c>
      <c r="AF21" s="78">
        <f t="shared" si="19"/>
        <v>0.21199999999999991</v>
      </c>
      <c r="AH21">
        <f t="shared" si="20"/>
        <v>2</v>
      </c>
      <c r="AI21" s="4">
        <f t="shared" si="21"/>
        <v>0.16666666666666666</v>
      </c>
      <c r="AJ21" s="4">
        <f t="shared" si="22"/>
        <v>0.21199999999999991</v>
      </c>
      <c r="AK21" s="4">
        <f t="shared" si="23"/>
        <v>0.21199999999999988</v>
      </c>
    </row>
    <row r="22" spans="1:37" x14ac:dyDescent="0.55000000000000004">
      <c r="A22">
        <v>3</v>
      </c>
      <c r="B22" s="1">
        <f t="shared" si="24"/>
        <v>14.543999999999999</v>
      </c>
      <c r="C22">
        <f t="shared" si="0"/>
        <v>10</v>
      </c>
      <c r="D22" s="1">
        <f t="shared" si="25"/>
        <v>17.803601279999995</v>
      </c>
      <c r="E22" s="4">
        <f t="shared" si="26"/>
        <v>3.2596012799999965</v>
      </c>
      <c r="F22">
        <f t="shared" si="1"/>
        <v>0</v>
      </c>
      <c r="G22" s="1">
        <f t="shared" si="27"/>
        <v>17.803601279999995</v>
      </c>
      <c r="H22" s="1">
        <f t="shared" si="28"/>
        <v>3.2596012799999965</v>
      </c>
      <c r="I22" s="92">
        <f t="shared" si="29"/>
        <v>0.22411999999999979</v>
      </c>
      <c r="K22" s="1">
        <f t="shared" si="30"/>
        <v>4.812981298129813</v>
      </c>
      <c r="L22" s="1">
        <f t="shared" si="2"/>
        <v>70</v>
      </c>
      <c r="M22">
        <f t="shared" si="31"/>
        <v>10</v>
      </c>
      <c r="N22" s="1">
        <f t="shared" si="3"/>
        <v>80</v>
      </c>
      <c r="O22" s="4">
        <f t="shared" si="4"/>
        <v>10</v>
      </c>
      <c r="P22" s="1">
        <f t="shared" si="5"/>
        <v>0</v>
      </c>
      <c r="Q22" s="1">
        <f t="shared" si="6"/>
        <v>10</v>
      </c>
      <c r="R22" s="1">
        <f t="shared" si="7"/>
        <v>80</v>
      </c>
      <c r="S22" s="1">
        <f t="shared" si="8"/>
        <v>70</v>
      </c>
      <c r="T22" s="87">
        <f t="shared" si="9"/>
        <v>0.14285714285714285</v>
      </c>
      <c r="V22" s="4">
        <f t="shared" si="10"/>
        <v>14.543999999999999</v>
      </c>
      <c r="W22" s="1">
        <f t="shared" ref="W22:W41" si="32">C22/(D22-B22)</f>
        <v>3.0678598825436745</v>
      </c>
      <c r="X22" s="1">
        <f t="shared" si="11"/>
        <v>44.618954131715199</v>
      </c>
      <c r="Y22">
        <f t="shared" si="12"/>
        <v>10</v>
      </c>
      <c r="Z22" s="1">
        <f t="shared" si="13"/>
        <v>54.618954131715199</v>
      </c>
      <c r="AA22" s="77">
        <f t="shared" si="14"/>
        <v>54.618954131715199</v>
      </c>
      <c r="AB22" s="1">
        <f t="shared" si="15"/>
        <v>12.31082572485316</v>
      </c>
      <c r="AC22" s="1">
        <f t="shared" si="16"/>
        <v>-2.3108257248531601</v>
      </c>
      <c r="AD22" s="1">
        <f t="shared" si="17"/>
        <v>10</v>
      </c>
      <c r="AE22" s="1">
        <f t="shared" si="18"/>
        <v>44.618954131715199</v>
      </c>
      <c r="AF22" s="78">
        <f t="shared" si="19"/>
        <v>0.22411999999999976</v>
      </c>
      <c r="AH22">
        <f t="shared" si="20"/>
        <v>3</v>
      </c>
      <c r="AI22" s="4">
        <f t="shared" si="21"/>
        <v>0.14285714285714285</v>
      </c>
      <c r="AJ22" s="4">
        <f t="shared" si="22"/>
        <v>0.22411999999999976</v>
      </c>
      <c r="AK22" s="4">
        <f t="shared" si="23"/>
        <v>0.22411999999999979</v>
      </c>
    </row>
    <row r="23" spans="1:37" x14ac:dyDescent="0.55000000000000004">
      <c r="A23">
        <v>4</v>
      </c>
      <c r="B23" s="1">
        <f t="shared" si="24"/>
        <v>17.803601279999995</v>
      </c>
      <c r="C23">
        <f t="shared" si="0"/>
        <v>10</v>
      </c>
      <c r="D23" s="1">
        <f t="shared" si="25"/>
        <v>22.01168184286233</v>
      </c>
      <c r="E23" s="4">
        <f t="shared" si="26"/>
        <v>4.2080805628623352</v>
      </c>
      <c r="F23">
        <f t="shared" si="1"/>
        <v>0</v>
      </c>
      <c r="G23" s="1">
        <f t="shared" si="27"/>
        <v>22.01168184286233</v>
      </c>
      <c r="H23" s="1">
        <f t="shared" si="28"/>
        <v>4.2080805628623352</v>
      </c>
      <c r="I23" s="92">
        <f t="shared" si="29"/>
        <v>0.23636120000000002</v>
      </c>
      <c r="K23" s="1">
        <f t="shared" si="30"/>
        <v>4.4934729070724293</v>
      </c>
      <c r="L23" s="1">
        <f t="shared" si="2"/>
        <v>80</v>
      </c>
      <c r="M23">
        <f t="shared" si="31"/>
        <v>10</v>
      </c>
      <c r="N23" s="1">
        <f t="shared" si="3"/>
        <v>90</v>
      </c>
      <c r="O23" s="4">
        <f t="shared" si="4"/>
        <v>10</v>
      </c>
      <c r="P23" s="1">
        <f t="shared" si="5"/>
        <v>0</v>
      </c>
      <c r="Q23" s="1">
        <f t="shared" si="6"/>
        <v>10</v>
      </c>
      <c r="R23" s="1">
        <f t="shared" si="7"/>
        <v>90</v>
      </c>
      <c r="S23" s="1">
        <f t="shared" si="8"/>
        <v>80</v>
      </c>
      <c r="T23" s="87">
        <f t="shared" si="9"/>
        <v>0.125</v>
      </c>
      <c r="V23" s="4">
        <f t="shared" si="10"/>
        <v>17.803601279999995</v>
      </c>
      <c r="W23" s="1">
        <f t="shared" si="32"/>
        <v>2.3763803593146999</v>
      </c>
      <c r="X23" s="1">
        <f t="shared" si="11"/>
        <v>42.308128406862039</v>
      </c>
      <c r="Y23">
        <f t="shared" si="12"/>
        <v>10</v>
      </c>
      <c r="Z23" s="1">
        <f t="shared" si="13"/>
        <v>52.308128406862039</v>
      </c>
      <c r="AA23" s="77">
        <f t="shared" si="14"/>
        <v>52.308128406862039</v>
      </c>
      <c r="AB23" s="1">
        <f t="shared" si="15"/>
        <v>12.103052284420365</v>
      </c>
      <c r="AC23" s="1">
        <f t="shared" si="16"/>
        <v>-2.1030522844203645</v>
      </c>
      <c r="AD23" s="1">
        <f t="shared" si="17"/>
        <v>10</v>
      </c>
      <c r="AE23" s="1">
        <f t="shared" si="18"/>
        <v>42.308128406862039</v>
      </c>
      <c r="AF23" s="78">
        <f t="shared" si="19"/>
        <v>0.23636119999999999</v>
      </c>
      <c r="AH23">
        <f t="shared" si="20"/>
        <v>4</v>
      </c>
      <c r="AI23" s="4">
        <f t="shared" si="21"/>
        <v>0.125</v>
      </c>
      <c r="AJ23" s="4">
        <f t="shared" si="22"/>
        <v>0.23636119999999999</v>
      </c>
      <c r="AK23" s="4">
        <f t="shared" si="23"/>
        <v>0.23636120000000002</v>
      </c>
    </row>
    <row r="24" spans="1:37" x14ac:dyDescent="0.55000000000000004">
      <c r="A24">
        <v>5</v>
      </c>
      <c r="B24" s="1">
        <f t="shared" si="24"/>
        <v>22.01168184286233</v>
      </c>
      <c r="C24">
        <f t="shared" si="0"/>
        <v>10</v>
      </c>
      <c r="D24" s="1">
        <f t="shared" si="25"/>
        <v>27.48653327103208</v>
      </c>
      <c r="E24" s="4">
        <f t="shared" si="26"/>
        <v>5.4748514281697496</v>
      </c>
      <c r="F24">
        <f t="shared" si="1"/>
        <v>0</v>
      </c>
      <c r="G24" s="1">
        <f t="shared" si="27"/>
        <v>27.48653327103208</v>
      </c>
      <c r="H24" s="1">
        <f t="shared" si="28"/>
        <v>5.4748514281697496</v>
      </c>
      <c r="I24" s="92">
        <f t="shared" si="29"/>
        <v>0.24872481200000013</v>
      </c>
      <c r="K24" s="1">
        <f t="shared" si="30"/>
        <v>4.0887380002352733</v>
      </c>
      <c r="L24" s="1">
        <f t="shared" si="2"/>
        <v>90</v>
      </c>
      <c r="M24">
        <f t="shared" si="31"/>
        <v>10</v>
      </c>
      <c r="N24" s="1">
        <f t="shared" si="3"/>
        <v>100</v>
      </c>
      <c r="O24" s="4">
        <f t="shared" si="4"/>
        <v>10</v>
      </c>
      <c r="P24" s="1">
        <f t="shared" si="5"/>
        <v>0</v>
      </c>
      <c r="Q24" s="1">
        <f t="shared" si="6"/>
        <v>10</v>
      </c>
      <c r="R24" s="1">
        <f t="shared" si="7"/>
        <v>100</v>
      </c>
      <c r="S24" s="1">
        <f t="shared" si="8"/>
        <v>90</v>
      </c>
      <c r="T24" s="87">
        <f t="shared" si="9"/>
        <v>0.1111111111111111</v>
      </c>
      <c r="V24" s="4">
        <f t="shared" si="10"/>
        <v>22.01168184286233</v>
      </c>
      <c r="W24" s="1">
        <f t="shared" si="32"/>
        <v>1.8265335838242123</v>
      </c>
      <c r="X24" s="1">
        <f t="shared" si="11"/>
        <v>40.205076122441675</v>
      </c>
      <c r="Y24">
        <f t="shared" si="12"/>
        <v>10</v>
      </c>
      <c r="Z24" s="1">
        <f t="shared" si="13"/>
        <v>50.205076122441675</v>
      </c>
      <c r="AA24" s="77">
        <f t="shared" si="14"/>
        <v>50.205076122441675</v>
      </c>
      <c r="AB24" s="1">
        <f t="shared" si="15"/>
        <v>11.922004523810109</v>
      </c>
      <c r="AC24" s="1">
        <f t="shared" si="16"/>
        <v>-1.9220045238101093</v>
      </c>
      <c r="AD24" s="1">
        <f t="shared" si="17"/>
        <v>10</v>
      </c>
      <c r="AE24" s="1">
        <f t="shared" si="18"/>
        <v>40.205076122441675</v>
      </c>
      <c r="AF24" s="78">
        <f t="shared" si="19"/>
        <v>0.24872481200000013</v>
      </c>
      <c r="AH24">
        <f t="shared" si="20"/>
        <v>5</v>
      </c>
      <c r="AI24" s="4">
        <f t="shared" si="21"/>
        <v>0.1111111111111111</v>
      </c>
      <c r="AJ24" s="4">
        <f t="shared" si="22"/>
        <v>0.24872481200000013</v>
      </c>
      <c r="AK24" s="4">
        <f t="shared" si="23"/>
        <v>0.24872481200000013</v>
      </c>
    </row>
    <row r="25" spans="1:37" x14ac:dyDescent="0.55000000000000004">
      <c r="A25">
        <v>6</v>
      </c>
      <c r="B25" s="1">
        <f t="shared" si="24"/>
        <v>27.48653327103208</v>
      </c>
      <c r="C25">
        <f t="shared" si="0"/>
        <v>10</v>
      </c>
      <c r="D25" s="1">
        <f t="shared" si="25"/>
        <v>34.666347252315283</v>
      </c>
      <c r="E25" s="4">
        <f t="shared" si="26"/>
        <v>7.1798139812832034</v>
      </c>
      <c r="F25">
        <f t="shared" si="1"/>
        <v>0</v>
      </c>
      <c r="G25" s="1">
        <f t="shared" si="27"/>
        <v>34.666347252315283</v>
      </c>
      <c r="H25" s="1">
        <f t="shared" si="28"/>
        <v>7.1798139812832034</v>
      </c>
      <c r="I25" s="92">
        <f t="shared" si="29"/>
        <v>0.2612120601199997</v>
      </c>
      <c r="K25" s="1">
        <f t="shared" si="30"/>
        <v>3.6381452333019202</v>
      </c>
      <c r="L25" s="1">
        <f t="shared" si="2"/>
        <v>100</v>
      </c>
      <c r="M25">
        <f t="shared" si="31"/>
        <v>10</v>
      </c>
      <c r="N25" s="1">
        <f t="shared" si="3"/>
        <v>110</v>
      </c>
      <c r="O25" s="4">
        <f t="shared" si="4"/>
        <v>10</v>
      </c>
      <c r="P25" s="1">
        <f t="shared" si="5"/>
        <v>0</v>
      </c>
      <c r="Q25" s="1">
        <f t="shared" si="6"/>
        <v>10</v>
      </c>
      <c r="R25" s="1">
        <f t="shared" si="7"/>
        <v>110</v>
      </c>
      <c r="S25" s="1">
        <f t="shared" si="8"/>
        <v>100</v>
      </c>
      <c r="T25" s="87">
        <f t="shared" si="9"/>
        <v>0.1</v>
      </c>
      <c r="V25" s="4">
        <f t="shared" si="10"/>
        <v>27.48653327103208</v>
      </c>
      <c r="W25" s="1">
        <f t="shared" si="32"/>
        <v>1.3927937445271754</v>
      </c>
      <c r="X25" s="1">
        <f t="shared" si="11"/>
        <v>38.283071598631565</v>
      </c>
      <c r="Y25">
        <f t="shared" si="12"/>
        <v>10</v>
      </c>
      <c r="Z25" s="1">
        <f t="shared" si="13"/>
        <v>48.283071598631565</v>
      </c>
      <c r="AA25" s="77">
        <f t="shared" si="14"/>
        <v>48.283071598631565</v>
      </c>
      <c r="AB25" s="1">
        <f t="shared" si="15"/>
        <v>11.76328735729129</v>
      </c>
      <c r="AC25" s="1">
        <f t="shared" si="16"/>
        <v>-1.7632873572912899</v>
      </c>
      <c r="AD25" s="1">
        <f t="shared" si="17"/>
        <v>10</v>
      </c>
      <c r="AE25" s="1">
        <f t="shared" si="18"/>
        <v>38.283071598631565</v>
      </c>
      <c r="AF25" s="78">
        <f t="shared" si="19"/>
        <v>0.26121206011999965</v>
      </c>
      <c r="AH25">
        <f t="shared" si="20"/>
        <v>6</v>
      </c>
      <c r="AI25" s="4">
        <f t="shared" si="21"/>
        <v>0.1</v>
      </c>
      <c r="AJ25" s="4">
        <f t="shared" si="22"/>
        <v>0.26121206011999965</v>
      </c>
      <c r="AK25" s="4">
        <f t="shared" si="23"/>
        <v>0.2612120601199997</v>
      </c>
    </row>
    <row r="26" spans="1:37" x14ac:dyDescent="0.55000000000000004">
      <c r="A26">
        <v>7</v>
      </c>
      <c r="B26" s="1">
        <f t="shared" si="24"/>
        <v>34.666347252315283</v>
      </c>
      <c r="C26">
        <f t="shared" si="0"/>
        <v>10</v>
      </c>
      <c r="D26" s="1">
        <f t="shared" si="25"/>
        <v>44.158831387277147</v>
      </c>
      <c r="E26" s="4">
        <f t="shared" si="26"/>
        <v>9.4924841349618632</v>
      </c>
      <c r="F26">
        <f t="shared" si="1"/>
        <v>0</v>
      </c>
      <c r="G26" s="1">
        <f t="shared" si="27"/>
        <v>44.158831387277147</v>
      </c>
      <c r="H26" s="1">
        <f t="shared" si="28"/>
        <v>9.4924841349618632</v>
      </c>
      <c r="I26" s="92">
        <f t="shared" si="29"/>
        <v>0.27382418072120024</v>
      </c>
      <c r="K26" s="1">
        <f t="shared" si="30"/>
        <v>3.1731061596820922</v>
      </c>
      <c r="L26" s="1">
        <f t="shared" si="2"/>
        <v>110</v>
      </c>
      <c r="M26">
        <f t="shared" si="31"/>
        <v>10</v>
      </c>
      <c r="N26" s="1">
        <f t="shared" si="3"/>
        <v>120</v>
      </c>
      <c r="O26" s="4">
        <f t="shared" si="4"/>
        <v>10</v>
      </c>
      <c r="P26" s="1">
        <f t="shared" si="5"/>
        <v>0</v>
      </c>
      <c r="Q26" s="1">
        <f t="shared" si="6"/>
        <v>10</v>
      </c>
      <c r="R26" s="1">
        <f t="shared" si="7"/>
        <v>120</v>
      </c>
      <c r="S26" s="1">
        <f t="shared" si="8"/>
        <v>110</v>
      </c>
      <c r="T26" s="87">
        <f t="shared" si="9"/>
        <v>9.0909090909090912E-2</v>
      </c>
      <c r="V26" s="4">
        <f t="shared" si="10"/>
        <v>34.666347252315283</v>
      </c>
      <c r="W26" s="1">
        <f t="shared" si="32"/>
        <v>1.0534650211496166</v>
      </c>
      <c r="X26" s="1">
        <f t="shared" si="11"/>
        <v>36.519784241340275</v>
      </c>
      <c r="Y26">
        <f t="shared" si="12"/>
        <v>10</v>
      </c>
      <c r="Z26" s="1">
        <f t="shared" si="13"/>
        <v>46.519784241340275</v>
      </c>
      <c r="AA26" s="77">
        <f t="shared" si="14"/>
        <v>46.519784241340275</v>
      </c>
      <c r="AB26" s="1">
        <f t="shared" si="15"/>
        <v>11.623373498551658</v>
      </c>
      <c r="AC26" s="1">
        <f t="shared" si="16"/>
        <v>-1.6233734985516577</v>
      </c>
      <c r="AD26" s="1">
        <f t="shared" si="17"/>
        <v>10</v>
      </c>
      <c r="AE26" s="1">
        <f t="shared" si="18"/>
        <v>36.519784241340275</v>
      </c>
      <c r="AF26" s="78">
        <f t="shared" si="19"/>
        <v>0.27382418072120024</v>
      </c>
      <c r="AH26">
        <f t="shared" si="20"/>
        <v>7</v>
      </c>
      <c r="AI26" s="4">
        <f t="shared" si="21"/>
        <v>9.0909090909090912E-2</v>
      </c>
      <c r="AJ26" s="4">
        <f t="shared" si="22"/>
        <v>0.27382418072120024</v>
      </c>
      <c r="AK26" s="4">
        <f t="shared" si="23"/>
        <v>0.27382418072120024</v>
      </c>
    </row>
    <row r="27" spans="1:37" x14ac:dyDescent="0.55000000000000004">
      <c r="A27">
        <v>8</v>
      </c>
      <c r="B27" s="1">
        <f t="shared" si="24"/>
        <v>44.158831387277147</v>
      </c>
      <c r="C27">
        <f t="shared" si="0"/>
        <v>10</v>
      </c>
      <c r="D27" s="1">
        <f t="shared" si="25"/>
        <v>56.813093085638954</v>
      </c>
      <c r="E27" s="4">
        <f t="shared" si="26"/>
        <v>12.654261698361807</v>
      </c>
      <c r="F27">
        <f t="shared" si="1"/>
        <v>0</v>
      </c>
      <c r="G27" s="1">
        <f t="shared" si="27"/>
        <v>56.813093085638954</v>
      </c>
      <c r="H27" s="1">
        <f t="shared" si="28"/>
        <v>12.654261698361807</v>
      </c>
      <c r="I27" s="92">
        <f t="shared" si="29"/>
        <v>0.2865624225284118</v>
      </c>
      <c r="K27" s="1">
        <f t="shared" si="30"/>
        <v>2.7174632169857169</v>
      </c>
      <c r="L27" s="1">
        <f t="shared" si="2"/>
        <v>120</v>
      </c>
      <c r="M27">
        <f t="shared" si="31"/>
        <v>10</v>
      </c>
      <c r="N27" s="1">
        <f t="shared" si="3"/>
        <v>130</v>
      </c>
      <c r="O27" s="4">
        <f t="shared" si="4"/>
        <v>10</v>
      </c>
      <c r="P27" s="1">
        <f t="shared" si="5"/>
        <v>0</v>
      </c>
      <c r="Q27" s="1">
        <f t="shared" si="6"/>
        <v>10</v>
      </c>
      <c r="R27" s="1">
        <f t="shared" si="7"/>
        <v>130</v>
      </c>
      <c r="S27" s="1">
        <f t="shared" si="8"/>
        <v>120</v>
      </c>
      <c r="T27" s="87">
        <f t="shared" si="9"/>
        <v>8.3333333333333329E-2</v>
      </c>
      <c r="V27" s="4">
        <f t="shared" si="10"/>
        <v>44.158831387277147</v>
      </c>
      <c r="W27" s="1">
        <f t="shared" si="32"/>
        <v>0.79024760498627733</v>
      </c>
      <c r="X27" s="1">
        <f t="shared" si="11"/>
        <v>34.896410742788618</v>
      </c>
      <c r="Y27">
        <f t="shared" si="12"/>
        <v>10</v>
      </c>
      <c r="Z27" s="1">
        <f t="shared" si="13"/>
        <v>44.896410742788618</v>
      </c>
      <c r="AA27" s="77">
        <f t="shared" si="14"/>
        <v>44.896410742788618</v>
      </c>
      <c r="AB27" s="1">
        <f t="shared" si="15"/>
        <v>11.499405657871485</v>
      </c>
      <c r="AC27" s="1">
        <f t="shared" si="16"/>
        <v>-1.4994056578714847</v>
      </c>
      <c r="AD27" s="1">
        <f t="shared" si="17"/>
        <v>10</v>
      </c>
      <c r="AE27" s="1">
        <f t="shared" si="18"/>
        <v>34.896410742788618</v>
      </c>
      <c r="AF27" s="78">
        <f t="shared" si="19"/>
        <v>0.2865624225284118</v>
      </c>
      <c r="AH27">
        <f t="shared" si="20"/>
        <v>8</v>
      </c>
      <c r="AI27" s="4">
        <f t="shared" si="21"/>
        <v>8.3333333333333329E-2</v>
      </c>
      <c r="AJ27" s="4">
        <f t="shared" si="22"/>
        <v>0.2865624225284118</v>
      </c>
      <c r="AK27" s="4">
        <f t="shared" si="23"/>
        <v>0.2865624225284118</v>
      </c>
    </row>
    <row r="28" spans="1:37" x14ac:dyDescent="0.55000000000000004">
      <c r="A28">
        <v>9</v>
      </c>
      <c r="B28" s="1">
        <f t="shared" si="24"/>
        <v>56.813093085638954</v>
      </c>
      <c r="C28">
        <f t="shared" si="0"/>
        <v>10</v>
      </c>
      <c r="D28" s="1">
        <f t="shared" si="25"/>
        <v>73.824526578307754</v>
      </c>
      <c r="E28" s="4">
        <f t="shared" si="26"/>
        <v>17.0114334926688</v>
      </c>
      <c r="F28">
        <f t="shared" si="1"/>
        <v>0</v>
      </c>
      <c r="G28" s="1">
        <f t="shared" si="27"/>
        <v>73.824526578307754</v>
      </c>
      <c r="H28" s="1">
        <f t="shared" si="28"/>
        <v>17.0114334926688</v>
      </c>
      <c r="I28" s="92">
        <f t="shared" si="29"/>
        <v>0.29942804675369628</v>
      </c>
      <c r="K28" s="1">
        <f t="shared" si="30"/>
        <v>2.2882049355073932</v>
      </c>
      <c r="L28" s="1">
        <f t="shared" si="2"/>
        <v>130</v>
      </c>
      <c r="M28">
        <f t="shared" si="31"/>
        <v>10</v>
      </c>
      <c r="N28" s="1">
        <f t="shared" si="3"/>
        <v>140</v>
      </c>
      <c r="O28" s="4">
        <f t="shared" si="4"/>
        <v>10</v>
      </c>
      <c r="P28" s="1">
        <f t="shared" si="5"/>
        <v>0</v>
      </c>
      <c r="Q28" s="1">
        <f t="shared" si="6"/>
        <v>10</v>
      </c>
      <c r="R28" s="1">
        <f t="shared" si="7"/>
        <v>140</v>
      </c>
      <c r="S28" s="1">
        <f t="shared" si="8"/>
        <v>130</v>
      </c>
      <c r="T28" s="87">
        <f t="shared" si="9"/>
        <v>7.6923076923076927E-2</v>
      </c>
      <c r="V28" s="4">
        <f t="shared" si="10"/>
        <v>56.813093085638954</v>
      </c>
      <c r="W28" s="1">
        <f t="shared" si="32"/>
        <v>0.58783993743440677</v>
      </c>
      <c r="X28" s="1">
        <f t="shared" si="11"/>
        <v>33.397005084917133</v>
      </c>
      <c r="Y28">
        <f t="shared" si="12"/>
        <v>10</v>
      </c>
      <c r="Z28" s="1">
        <f t="shared" si="13"/>
        <v>43.397005084917133</v>
      </c>
      <c r="AA28" s="77">
        <f t="shared" si="14"/>
        <v>43.397005084917133</v>
      </c>
      <c r="AB28" s="1">
        <f t="shared" si="15"/>
        <v>11.389049414966642</v>
      </c>
      <c r="AC28" s="1">
        <f t="shared" si="16"/>
        <v>-1.3890494149666424</v>
      </c>
      <c r="AD28" s="1">
        <f t="shared" si="17"/>
        <v>10</v>
      </c>
      <c r="AE28" s="1">
        <f t="shared" si="18"/>
        <v>33.397005084917133</v>
      </c>
      <c r="AF28" s="78">
        <f t="shared" si="19"/>
        <v>0.29942804675369628</v>
      </c>
      <c r="AH28">
        <f t="shared" si="20"/>
        <v>9</v>
      </c>
      <c r="AI28" s="4">
        <f t="shared" si="21"/>
        <v>7.6923076923076927E-2</v>
      </c>
      <c r="AJ28" s="4">
        <f t="shared" si="22"/>
        <v>0.29942804675369628</v>
      </c>
      <c r="AK28" s="4">
        <f t="shared" si="23"/>
        <v>0.29942804675369628</v>
      </c>
    </row>
    <row r="29" spans="1:37" x14ac:dyDescent="0.55000000000000004">
      <c r="A29">
        <v>10</v>
      </c>
      <c r="B29" s="1">
        <f t="shared" si="24"/>
        <v>73.824526578307754</v>
      </c>
      <c r="C29">
        <f t="shared" si="0"/>
        <v>10</v>
      </c>
      <c r="D29" s="1">
        <f t="shared" si="25"/>
        <v>96.88895697790845</v>
      </c>
      <c r="E29" s="4">
        <f t="shared" si="26"/>
        <v>23.064430399600695</v>
      </c>
      <c r="F29">
        <f t="shared" si="1"/>
        <v>0</v>
      </c>
      <c r="G29" s="1">
        <f t="shared" si="27"/>
        <v>96.88895697790845</v>
      </c>
      <c r="H29" s="1">
        <f t="shared" si="28"/>
        <v>23.064430399600695</v>
      </c>
      <c r="I29" s="92">
        <f t="shared" si="29"/>
        <v>0.31242232722123325</v>
      </c>
      <c r="K29" s="1">
        <f t="shared" si="30"/>
        <v>1.8963887272815501</v>
      </c>
      <c r="L29" s="1">
        <f t="shared" si="2"/>
        <v>140</v>
      </c>
      <c r="M29">
        <f t="shared" si="31"/>
        <v>10</v>
      </c>
      <c r="N29" s="1">
        <f t="shared" si="3"/>
        <v>150</v>
      </c>
      <c r="O29" s="4">
        <f t="shared" si="4"/>
        <v>10</v>
      </c>
      <c r="P29" s="1">
        <f t="shared" si="5"/>
        <v>0</v>
      </c>
      <c r="Q29" s="1">
        <f t="shared" si="6"/>
        <v>10</v>
      </c>
      <c r="R29" s="1">
        <f t="shared" si="7"/>
        <v>150</v>
      </c>
      <c r="S29" s="1">
        <f t="shared" si="8"/>
        <v>140</v>
      </c>
      <c r="T29" s="87">
        <f t="shared" si="9"/>
        <v>7.1428571428571425E-2</v>
      </c>
      <c r="V29" s="4">
        <f t="shared" si="10"/>
        <v>73.824526578307754</v>
      </c>
      <c r="W29" s="1">
        <f t="shared" si="32"/>
        <v>0.433568045113012</v>
      </c>
      <c r="X29" s="1">
        <f t="shared" si="11"/>
        <v>32.007955669950491</v>
      </c>
      <c r="Y29">
        <f t="shared" si="12"/>
        <v>10</v>
      </c>
      <c r="Z29" s="1">
        <f t="shared" si="13"/>
        <v>42.007955669950491</v>
      </c>
      <c r="AA29" s="77">
        <f t="shared" si="14"/>
        <v>42.007955669950491</v>
      </c>
      <c r="AB29" s="1">
        <f t="shared" si="15"/>
        <v>11.290382453946368</v>
      </c>
      <c r="AC29" s="1">
        <f t="shared" si="16"/>
        <v>-1.2903824539463677</v>
      </c>
      <c r="AD29" s="1">
        <f t="shared" si="17"/>
        <v>10</v>
      </c>
      <c r="AE29" s="1">
        <f t="shared" si="18"/>
        <v>32.007955669950491</v>
      </c>
      <c r="AF29" s="78">
        <f t="shared" si="19"/>
        <v>0.31242232722123325</v>
      </c>
      <c r="AH29">
        <f t="shared" si="20"/>
        <v>10</v>
      </c>
      <c r="AI29" s="4">
        <f t="shared" si="21"/>
        <v>7.1428571428571425E-2</v>
      </c>
      <c r="AJ29" s="4">
        <f t="shared" si="22"/>
        <v>0.31242232722123325</v>
      </c>
      <c r="AK29" s="4">
        <f t="shared" si="23"/>
        <v>0.31242232722123325</v>
      </c>
    </row>
    <row r="30" spans="1:37" x14ac:dyDescent="0.55000000000000004">
      <c r="A30">
        <v>11</v>
      </c>
      <c r="B30" s="1">
        <f t="shared" si="24"/>
        <v>96.88895697790845</v>
      </c>
      <c r="C30">
        <f t="shared" si="0"/>
        <v>10</v>
      </c>
      <c r="D30" s="1">
        <f t="shared" si="25"/>
        <v>128.43082270297441</v>
      </c>
      <c r="E30" s="4">
        <f t="shared" si="26"/>
        <v>31.541865725065961</v>
      </c>
      <c r="F30">
        <f t="shared" si="1"/>
        <v>0</v>
      </c>
      <c r="G30" s="1">
        <f t="shared" si="27"/>
        <v>128.43082270297441</v>
      </c>
      <c r="H30" s="1">
        <f t="shared" si="28"/>
        <v>31.541865725065961</v>
      </c>
      <c r="I30" s="92">
        <f t="shared" si="29"/>
        <v>0.32554655049344572</v>
      </c>
      <c r="K30" s="1">
        <f t="shared" si="30"/>
        <v>1.5481640496367541</v>
      </c>
      <c r="L30" s="1">
        <f t="shared" si="2"/>
        <v>150</v>
      </c>
      <c r="M30">
        <f t="shared" si="31"/>
        <v>10</v>
      </c>
      <c r="N30" s="1">
        <f t="shared" si="3"/>
        <v>160</v>
      </c>
      <c r="O30" s="4">
        <f t="shared" si="4"/>
        <v>10</v>
      </c>
      <c r="P30" s="1">
        <f t="shared" si="5"/>
        <v>0</v>
      </c>
      <c r="Q30" s="1">
        <f t="shared" si="6"/>
        <v>10</v>
      </c>
      <c r="R30" s="1">
        <f t="shared" si="7"/>
        <v>160</v>
      </c>
      <c r="S30" s="1">
        <f t="shared" si="8"/>
        <v>150</v>
      </c>
      <c r="T30" s="87">
        <f t="shared" si="9"/>
        <v>6.6666666666666666E-2</v>
      </c>
      <c r="V30" s="4">
        <f t="shared" si="10"/>
        <v>96.88895697790845</v>
      </c>
      <c r="W30" s="1">
        <f t="shared" si="32"/>
        <v>0.31703895030068291</v>
      </c>
      <c r="X30" s="1">
        <f t="shared" si="11"/>
        <v>30.717573216004123</v>
      </c>
      <c r="Y30">
        <f t="shared" si="12"/>
        <v>10</v>
      </c>
      <c r="Z30" s="1">
        <f t="shared" si="13"/>
        <v>40.717573216004119</v>
      </c>
      <c r="AA30" s="77">
        <f t="shared" si="14"/>
        <v>40.717573216004119</v>
      </c>
      <c r="AB30" s="1">
        <f t="shared" si="15"/>
        <v>11.201810240001578</v>
      </c>
      <c r="AC30" s="1">
        <f t="shared" si="16"/>
        <v>-1.2018102400015778</v>
      </c>
      <c r="AD30" s="1">
        <f t="shared" si="17"/>
        <v>9.9999999999999964</v>
      </c>
      <c r="AE30" s="1">
        <f t="shared" si="18"/>
        <v>30.717573216004123</v>
      </c>
      <c r="AF30" s="78">
        <f t="shared" si="19"/>
        <v>0.32554655049344555</v>
      </c>
      <c r="AH30">
        <f t="shared" si="20"/>
        <v>11</v>
      </c>
      <c r="AI30" s="4">
        <f t="shared" si="21"/>
        <v>6.6666666666666666E-2</v>
      </c>
      <c r="AJ30" s="4">
        <f t="shared" si="22"/>
        <v>0.32554655049344555</v>
      </c>
      <c r="AK30" s="4">
        <f t="shared" si="23"/>
        <v>0.32554655049344572</v>
      </c>
    </row>
    <row r="31" spans="1:37" x14ac:dyDescent="0.55000000000000004">
      <c r="A31">
        <v>12</v>
      </c>
      <c r="B31" s="1">
        <f t="shared" si="24"/>
        <v>128.43082270297441</v>
      </c>
      <c r="C31">
        <f t="shared" si="0"/>
        <v>10</v>
      </c>
      <c r="D31" s="1">
        <f t="shared" si="25"/>
        <v>171.94344435107263</v>
      </c>
      <c r="E31" s="4">
        <f t="shared" si="26"/>
        <v>43.512621648098218</v>
      </c>
      <c r="F31">
        <f t="shared" si="1"/>
        <v>0</v>
      </c>
      <c r="G31" s="1">
        <f t="shared" si="27"/>
        <v>171.94344435107263</v>
      </c>
      <c r="H31" s="1">
        <f t="shared" si="28"/>
        <v>43.512621648098218</v>
      </c>
      <c r="I31" s="92">
        <f t="shared" si="29"/>
        <v>0.33880201599837984</v>
      </c>
      <c r="K31" s="1">
        <f t="shared" si="30"/>
        <v>1.2458068603207231</v>
      </c>
      <c r="L31" s="1">
        <f t="shared" si="2"/>
        <v>160</v>
      </c>
      <c r="M31">
        <f t="shared" si="31"/>
        <v>10</v>
      </c>
      <c r="N31" s="1">
        <f t="shared" si="3"/>
        <v>170</v>
      </c>
      <c r="O31" s="4">
        <f t="shared" si="4"/>
        <v>10</v>
      </c>
      <c r="P31" s="1">
        <f t="shared" si="5"/>
        <v>0</v>
      </c>
      <c r="Q31" s="1">
        <f t="shared" si="6"/>
        <v>10</v>
      </c>
      <c r="R31" s="1">
        <f t="shared" si="7"/>
        <v>170</v>
      </c>
      <c r="S31" s="1">
        <f t="shared" si="8"/>
        <v>160</v>
      </c>
      <c r="T31" s="87">
        <f t="shared" si="9"/>
        <v>6.25E-2</v>
      </c>
      <c r="V31" s="4">
        <f t="shared" si="10"/>
        <v>128.43082270297441</v>
      </c>
      <c r="W31" s="1">
        <f t="shared" si="32"/>
        <v>0.2298183750194023</v>
      </c>
      <c r="X31" s="1">
        <f t="shared" si="11"/>
        <v>29.515762976002542</v>
      </c>
      <c r="Y31">
        <f t="shared" si="12"/>
        <v>10</v>
      </c>
      <c r="Z31" s="1">
        <f t="shared" si="13"/>
        <v>39.515762976002542</v>
      </c>
      <c r="AA31" s="77">
        <f t="shared" si="14"/>
        <v>39.515762976002542</v>
      </c>
      <c r="AB31" s="1">
        <f t="shared" si="15"/>
        <v>11.122001161845315</v>
      </c>
      <c r="AC31" s="1">
        <f t="shared" si="16"/>
        <v>-1.122001161845315</v>
      </c>
      <c r="AD31" s="1">
        <f t="shared" si="17"/>
        <v>10</v>
      </c>
      <c r="AE31" s="1">
        <f t="shared" si="18"/>
        <v>29.515762976002542</v>
      </c>
      <c r="AF31" s="78">
        <f t="shared" si="19"/>
        <v>0.33880201599837984</v>
      </c>
      <c r="AH31">
        <f t="shared" si="20"/>
        <v>12</v>
      </c>
      <c r="AI31" s="4">
        <f t="shared" si="21"/>
        <v>6.25E-2</v>
      </c>
      <c r="AJ31" s="4">
        <f t="shared" si="22"/>
        <v>0.33880201599837984</v>
      </c>
      <c r="AK31" s="4">
        <f t="shared" si="23"/>
        <v>0.33880201599837984</v>
      </c>
    </row>
    <row r="32" spans="1:37" x14ac:dyDescent="0.55000000000000004">
      <c r="A32">
        <v>13</v>
      </c>
      <c r="B32" s="1">
        <f t="shared" si="24"/>
        <v>171.94344435107263</v>
      </c>
      <c r="C32">
        <f t="shared" si="0"/>
        <v>10</v>
      </c>
      <c r="D32" s="1">
        <f t="shared" si="25"/>
        <v>232.50021223427049</v>
      </c>
      <c r="E32" s="4">
        <f t="shared" si="26"/>
        <v>60.556767883197864</v>
      </c>
      <c r="F32">
        <f t="shared" si="1"/>
        <v>0</v>
      </c>
      <c r="G32" s="1">
        <f t="shared" si="27"/>
        <v>232.50021223427049</v>
      </c>
      <c r="H32" s="1">
        <f t="shared" si="28"/>
        <v>60.556767883197864</v>
      </c>
      <c r="I32" s="92">
        <f t="shared" si="29"/>
        <v>0.3521900361583637</v>
      </c>
      <c r="K32" s="1">
        <f t="shared" si="30"/>
        <v>0.98869718843653898</v>
      </c>
      <c r="L32" s="1">
        <f t="shared" si="2"/>
        <v>170</v>
      </c>
      <c r="M32">
        <f t="shared" si="31"/>
        <v>10</v>
      </c>
      <c r="N32" s="1">
        <f t="shared" si="3"/>
        <v>180</v>
      </c>
      <c r="O32" s="4">
        <f t="shared" si="4"/>
        <v>10</v>
      </c>
      <c r="P32" s="1">
        <f t="shared" si="5"/>
        <v>0</v>
      </c>
      <c r="Q32" s="1">
        <f t="shared" si="6"/>
        <v>10</v>
      </c>
      <c r="R32" s="1">
        <f t="shared" si="7"/>
        <v>180</v>
      </c>
      <c r="S32" s="1">
        <f t="shared" si="8"/>
        <v>170</v>
      </c>
      <c r="T32" s="87">
        <f t="shared" si="9"/>
        <v>5.8823529411764705E-2</v>
      </c>
      <c r="V32" s="4">
        <f t="shared" si="10"/>
        <v>171.94344435107263</v>
      </c>
      <c r="W32" s="1">
        <f t="shared" si="32"/>
        <v>0.16513430867525888</v>
      </c>
      <c r="X32" s="1">
        <f t="shared" si="11"/>
        <v>28.393761814157227</v>
      </c>
      <c r="Y32">
        <f t="shared" si="12"/>
        <v>10</v>
      </c>
      <c r="Z32" s="1">
        <f t="shared" si="13"/>
        <v>38.393761814157223</v>
      </c>
      <c r="AA32" s="77">
        <f t="shared" si="14"/>
        <v>38.393761814157223</v>
      </c>
      <c r="AB32" s="1">
        <f t="shared" si="15"/>
        <v>11.049836168310666</v>
      </c>
      <c r="AC32" s="1">
        <f t="shared" si="16"/>
        <v>-1.0498361683106658</v>
      </c>
      <c r="AD32" s="1">
        <f t="shared" si="17"/>
        <v>9.9999999999999964</v>
      </c>
      <c r="AE32" s="1">
        <f t="shared" si="18"/>
        <v>28.393761814157227</v>
      </c>
      <c r="AF32" s="78">
        <f t="shared" si="19"/>
        <v>0.35219003615836358</v>
      </c>
      <c r="AH32">
        <f t="shared" si="20"/>
        <v>13</v>
      </c>
      <c r="AI32" s="4">
        <f t="shared" si="21"/>
        <v>5.8823529411764705E-2</v>
      </c>
      <c r="AJ32" s="4">
        <f t="shared" si="22"/>
        <v>0.35219003615836358</v>
      </c>
      <c r="AK32" s="4">
        <f t="shared" si="23"/>
        <v>0.3521900361583637</v>
      </c>
    </row>
    <row r="33" spans="1:37" x14ac:dyDescent="0.55000000000000004">
      <c r="A33">
        <v>14</v>
      </c>
      <c r="B33" s="1">
        <f t="shared" si="24"/>
        <v>232.50021223427049</v>
      </c>
      <c r="C33">
        <f t="shared" si="0"/>
        <v>10</v>
      </c>
      <c r="D33" s="1">
        <f t="shared" si="25"/>
        <v>317.52831509176434</v>
      </c>
      <c r="E33" s="4">
        <f t="shared" si="26"/>
        <v>85.028102857493849</v>
      </c>
      <c r="F33">
        <f t="shared" si="1"/>
        <v>0</v>
      </c>
      <c r="G33" s="1">
        <f t="shared" si="27"/>
        <v>317.52831509176434</v>
      </c>
      <c r="H33" s="1">
        <f t="shared" si="28"/>
        <v>85.028102857493849</v>
      </c>
      <c r="I33" s="92">
        <f t="shared" si="29"/>
        <v>0.36571193651994749</v>
      </c>
      <c r="K33" s="1">
        <f t="shared" si="30"/>
        <v>0.77419284167633129</v>
      </c>
      <c r="L33" s="1">
        <f t="shared" si="2"/>
        <v>180</v>
      </c>
      <c r="M33">
        <f t="shared" si="31"/>
        <v>10</v>
      </c>
      <c r="N33" s="1">
        <f t="shared" si="3"/>
        <v>190</v>
      </c>
      <c r="O33" s="4">
        <f t="shared" si="4"/>
        <v>10</v>
      </c>
      <c r="P33" s="1">
        <f t="shared" si="5"/>
        <v>0</v>
      </c>
      <c r="Q33" s="1">
        <f t="shared" si="6"/>
        <v>10</v>
      </c>
      <c r="R33" s="1">
        <f t="shared" si="7"/>
        <v>190</v>
      </c>
      <c r="S33" s="1">
        <f t="shared" si="8"/>
        <v>180</v>
      </c>
      <c r="T33" s="87">
        <f t="shared" si="9"/>
        <v>5.5555555555555552E-2</v>
      </c>
      <c r="V33" s="4">
        <f t="shared" si="10"/>
        <v>232.50021223427049</v>
      </c>
      <c r="W33" s="1">
        <f t="shared" si="32"/>
        <v>0.11760817499080144</v>
      </c>
      <c r="X33" s="1">
        <f t="shared" si="11"/>
        <v>27.343925645846557</v>
      </c>
      <c r="Y33">
        <f t="shared" si="12"/>
        <v>10</v>
      </c>
      <c r="Z33" s="1">
        <f t="shared" si="13"/>
        <v>37.343925645846561</v>
      </c>
      <c r="AA33" s="77">
        <f t="shared" si="14"/>
        <v>37.343925645846561</v>
      </c>
      <c r="AB33" s="1">
        <f t="shared" si="15"/>
        <v>10.984369311796286</v>
      </c>
      <c r="AC33" s="1">
        <f t="shared" si="16"/>
        <v>-0.98436931179628573</v>
      </c>
      <c r="AD33" s="1">
        <f t="shared" si="17"/>
        <v>10.000000000000004</v>
      </c>
      <c r="AE33" s="1">
        <f t="shared" si="18"/>
        <v>27.343925645846557</v>
      </c>
      <c r="AF33" s="78">
        <f t="shared" si="19"/>
        <v>0.3657119365199476</v>
      </c>
      <c r="AH33">
        <f t="shared" si="20"/>
        <v>14</v>
      </c>
      <c r="AI33" s="4">
        <f t="shared" si="21"/>
        <v>5.5555555555555552E-2</v>
      </c>
      <c r="AJ33" s="4">
        <f t="shared" si="22"/>
        <v>0.3657119365199476</v>
      </c>
      <c r="AK33" s="4">
        <f t="shared" si="23"/>
        <v>0.36571193651994749</v>
      </c>
    </row>
    <row r="34" spans="1:37" x14ac:dyDescent="0.55000000000000004">
      <c r="A34">
        <v>15</v>
      </c>
      <c r="B34" s="1">
        <f t="shared" si="24"/>
        <v>317.52831509176434</v>
      </c>
      <c r="C34">
        <f t="shared" si="0"/>
        <v>10</v>
      </c>
      <c r="D34" s="1">
        <f t="shared" si="25"/>
        <v>437.98873220492845</v>
      </c>
      <c r="E34" s="4">
        <f t="shared" si="26"/>
        <v>120.46041711316411</v>
      </c>
      <c r="F34">
        <f t="shared" si="1"/>
        <v>0</v>
      </c>
      <c r="G34" s="1">
        <f t="shared" si="27"/>
        <v>437.98873220492845</v>
      </c>
      <c r="H34" s="1">
        <f t="shared" si="28"/>
        <v>120.46041711316411</v>
      </c>
      <c r="I34" s="92">
        <f t="shared" si="29"/>
        <v>0.37936905588514702</v>
      </c>
      <c r="K34" s="1">
        <f t="shared" si="30"/>
        <v>0.59837183321774245</v>
      </c>
      <c r="L34" s="1">
        <f t="shared" si="2"/>
        <v>190</v>
      </c>
      <c r="M34">
        <f t="shared" si="31"/>
        <v>10</v>
      </c>
      <c r="N34" s="1">
        <f t="shared" si="3"/>
        <v>200</v>
      </c>
      <c r="O34" s="4">
        <f t="shared" si="4"/>
        <v>10</v>
      </c>
      <c r="P34" s="1">
        <f t="shared" si="5"/>
        <v>0</v>
      </c>
      <c r="Q34" s="1">
        <f t="shared" si="6"/>
        <v>10</v>
      </c>
      <c r="R34" s="1">
        <f t="shared" si="7"/>
        <v>200</v>
      </c>
      <c r="S34" s="1">
        <f t="shared" si="8"/>
        <v>190</v>
      </c>
      <c r="T34" s="87">
        <f t="shared" si="9"/>
        <v>5.2631578947368418E-2</v>
      </c>
      <c r="V34" s="4">
        <f t="shared" si="10"/>
        <v>317.52831509176434</v>
      </c>
      <c r="W34" s="1">
        <f t="shared" si="32"/>
        <v>8.3014821296905364E-2</v>
      </c>
      <c r="X34" s="1">
        <f t="shared" si="11"/>
        <v>26.359556334050275</v>
      </c>
      <c r="Y34">
        <f t="shared" si="12"/>
        <v>10</v>
      </c>
      <c r="Z34" s="1">
        <f t="shared" si="13"/>
        <v>36.359556334050275</v>
      </c>
      <c r="AA34" s="77">
        <f t="shared" si="14"/>
        <v>36.359556334050275</v>
      </c>
      <c r="AB34" s="1">
        <f t="shared" si="15"/>
        <v>10.924796580116176</v>
      </c>
      <c r="AC34" s="1">
        <f t="shared" si="16"/>
        <v>-0.92479658011617616</v>
      </c>
      <c r="AD34" s="1">
        <f t="shared" si="17"/>
        <v>10</v>
      </c>
      <c r="AE34" s="1">
        <f t="shared" si="18"/>
        <v>26.359556334050275</v>
      </c>
      <c r="AF34" s="78">
        <f t="shared" si="19"/>
        <v>0.37936905588514702</v>
      </c>
      <c r="AH34">
        <f t="shared" si="20"/>
        <v>15</v>
      </c>
      <c r="AI34" s="4">
        <f t="shared" si="21"/>
        <v>5.2631578947368418E-2</v>
      </c>
      <c r="AJ34" s="4">
        <f t="shared" si="22"/>
        <v>0.37936905588514702</v>
      </c>
      <c r="AK34" s="4">
        <f t="shared" si="23"/>
        <v>0.37936905588514702</v>
      </c>
    </row>
    <row r="35" spans="1:37" x14ac:dyDescent="0.55000000000000004">
      <c r="A35">
        <v>16</v>
      </c>
      <c r="B35" s="1">
        <f t="shared" si="24"/>
        <v>437.98873220492845</v>
      </c>
      <c r="C35">
        <f t="shared" si="0"/>
        <v>10</v>
      </c>
      <c r="D35" s="1">
        <f t="shared" si="25"/>
        <v>610.18958507014293</v>
      </c>
      <c r="E35" s="4">
        <f t="shared" ref="E35:E52" si="33">D35-B35</f>
        <v>172.20085286521447</v>
      </c>
      <c r="F35">
        <f t="shared" si="1"/>
        <v>0</v>
      </c>
      <c r="G35" s="1">
        <f t="shared" si="27"/>
        <v>610.18958507014293</v>
      </c>
      <c r="H35" s="1">
        <f t="shared" si="28"/>
        <v>172.20085286521447</v>
      </c>
      <c r="I35" s="92">
        <f t="shared" si="29"/>
        <v>0.39316274644399812</v>
      </c>
      <c r="K35" s="1">
        <f t="shared" si="30"/>
        <v>0.45663275169924455</v>
      </c>
      <c r="L35" s="1">
        <f t="shared" si="2"/>
        <v>200</v>
      </c>
      <c r="M35">
        <f t="shared" si="31"/>
        <v>10</v>
      </c>
      <c r="N35" s="1">
        <f t="shared" ref="N35:N41" si="34">L35+M35</f>
        <v>210</v>
      </c>
      <c r="O35" s="4">
        <f t="shared" ref="O35:O41" si="35">N35-L35</f>
        <v>10</v>
      </c>
      <c r="P35" s="1">
        <f t="shared" si="5"/>
        <v>0</v>
      </c>
      <c r="Q35" s="1">
        <f t="shared" ref="Q35:Q41" si="36">N35-L35-P35</f>
        <v>10</v>
      </c>
      <c r="R35" s="1">
        <f t="shared" ref="R35:R41" si="37">N35-P35</f>
        <v>210</v>
      </c>
      <c r="S35" s="1">
        <f t="shared" ref="S35:S41" si="38">L35+P35</f>
        <v>200</v>
      </c>
      <c r="T35" s="87">
        <f t="shared" ref="T35:T41" si="39">Q35/S35</f>
        <v>0.05</v>
      </c>
      <c r="V35" s="4">
        <f t="shared" si="10"/>
        <v>437.98873220492845</v>
      </c>
      <c r="W35" s="1">
        <f t="shared" si="32"/>
        <v>5.807172167624064E-2</v>
      </c>
      <c r="X35" s="1">
        <f t="shared" si="11"/>
        <v>25.434759753934099</v>
      </c>
      <c r="Y35">
        <f t="shared" si="12"/>
        <v>10</v>
      </c>
      <c r="Z35" s="1">
        <f t="shared" si="13"/>
        <v>35.434759753934102</v>
      </c>
      <c r="AA35" s="77">
        <f t="shared" ref="AA35:AA41" si="40">Z35</f>
        <v>35.434759753934102</v>
      </c>
      <c r="AB35" s="1">
        <f t="shared" si="15"/>
        <v>10.870431084903796</v>
      </c>
      <c r="AC35" s="1">
        <f t="shared" ref="AC35:AC41" si="41">Y35-AB35</f>
        <v>-0.87043108490379595</v>
      </c>
      <c r="AD35" s="1">
        <f t="shared" ref="AD35:AD41" si="42">Z35-X35</f>
        <v>10.000000000000004</v>
      </c>
      <c r="AE35" s="1">
        <f t="shared" ref="AE35:AE41" si="43">X35</f>
        <v>25.434759753934099</v>
      </c>
      <c r="AF35" s="78">
        <f t="shared" ref="AF35:AF41" si="44">AD35/AE35</f>
        <v>0.39316274644399823</v>
      </c>
      <c r="AH35">
        <f t="shared" si="20"/>
        <v>16</v>
      </c>
      <c r="AI35" s="4">
        <f t="shared" ref="AI35:AI41" si="45">T35</f>
        <v>0.05</v>
      </c>
      <c r="AJ35" s="4">
        <f t="shared" ref="AJ35:AJ41" si="46">AF35</f>
        <v>0.39316274644399823</v>
      </c>
      <c r="AK35" s="4">
        <f t="shared" si="23"/>
        <v>0.39316274644399812</v>
      </c>
    </row>
    <row r="36" spans="1:37" x14ac:dyDescent="0.55000000000000004">
      <c r="A36">
        <v>17</v>
      </c>
      <c r="B36" s="1">
        <f t="shared" si="24"/>
        <v>610.18958507014293</v>
      </c>
      <c r="C36">
        <f t="shared" si="0"/>
        <v>10</v>
      </c>
      <c r="D36" s="1">
        <f t="shared" si="25"/>
        <v>858.59433216972263</v>
      </c>
      <c r="E36" s="4">
        <f t="shared" si="33"/>
        <v>248.40474709957971</v>
      </c>
      <c r="F36">
        <f t="shared" si="1"/>
        <v>0</v>
      </c>
      <c r="G36" s="1">
        <f t="shared" si="27"/>
        <v>858.59433216972263</v>
      </c>
      <c r="H36" s="1">
        <f t="shared" si="28"/>
        <v>248.40474709957971</v>
      </c>
      <c r="I36" s="92">
        <f t="shared" si="29"/>
        <v>0.4070943739084385</v>
      </c>
      <c r="K36" s="1">
        <f t="shared" si="30"/>
        <v>0.34415533325738418</v>
      </c>
      <c r="L36" s="1">
        <f t="shared" si="2"/>
        <v>210</v>
      </c>
      <c r="M36">
        <f t="shared" si="31"/>
        <v>10</v>
      </c>
      <c r="N36" s="1">
        <f t="shared" si="34"/>
        <v>220</v>
      </c>
      <c r="O36" s="4">
        <f t="shared" si="35"/>
        <v>10</v>
      </c>
      <c r="P36" s="1">
        <f t="shared" si="5"/>
        <v>0</v>
      </c>
      <c r="Q36" s="1">
        <f t="shared" si="36"/>
        <v>10</v>
      </c>
      <c r="R36" s="1">
        <f t="shared" si="37"/>
        <v>220</v>
      </c>
      <c r="S36" s="1">
        <f t="shared" si="38"/>
        <v>210</v>
      </c>
      <c r="T36" s="87">
        <f t="shared" si="39"/>
        <v>4.7619047619047616E-2</v>
      </c>
      <c r="V36" s="4">
        <f t="shared" si="10"/>
        <v>610.18958507014293</v>
      </c>
      <c r="W36" s="1">
        <f t="shared" si="32"/>
        <v>4.0256879615876387E-2</v>
      </c>
      <c r="X36" s="1">
        <f t="shared" si="11"/>
        <v>24.564328669030306</v>
      </c>
      <c r="Y36">
        <f t="shared" si="12"/>
        <v>10</v>
      </c>
      <c r="Z36" s="1">
        <f t="shared" si="13"/>
        <v>34.56432866903031</v>
      </c>
      <c r="AA36" s="77">
        <f t="shared" si="40"/>
        <v>34.56432866903031</v>
      </c>
      <c r="AB36" s="1">
        <f t="shared" si="15"/>
        <v>10.820683166935357</v>
      </c>
      <c r="AC36" s="1">
        <f t="shared" si="41"/>
        <v>-0.82068316693535692</v>
      </c>
      <c r="AD36" s="1">
        <f t="shared" si="42"/>
        <v>10.000000000000004</v>
      </c>
      <c r="AE36" s="1">
        <f t="shared" si="43"/>
        <v>24.564328669030306</v>
      </c>
      <c r="AF36" s="78">
        <f t="shared" si="44"/>
        <v>0.40709437390843867</v>
      </c>
      <c r="AH36">
        <f t="shared" si="20"/>
        <v>17</v>
      </c>
      <c r="AI36" s="4">
        <f t="shared" si="45"/>
        <v>4.7619047619047616E-2</v>
      </c>
      <c r="AJ36" s="4">
        <f t="shared" si="46"/>
        <v>0.40709437390843867</v>
      </c>
      <c r="AK36" s="4">
        <f t="shared" si="23"/>
        <v>0.4070943739084385</v>
      </c>
    </row>
    <row r="37" spans="1:37" x14ac:dyDescent="0.55000000000000004">
      <c r="A37">
        <v>18</v>
      </c>
      <c r="B37" s="1">
        <f t="shared" si="24"/>
        <v>858.59433216972263</v>
      </c>
      <c r="C37">
        <f t="shared" si="0"/>
        <v>10</v>
      </c>
      <c r="D37" s="1">
        <f t="shared" si="25"/>
        <v>1220.2044868083467</v>
      </c>
      <c r="E37" s="4">
        <f t="shared" si="33"/>
        <v>361.61015463862407</v>
      </c>
      <c r="F37">
        <f t="shared" si="1"/>
        <v>0</v>
      </c>
      <c r="G37" s="1">
        <f t="shared" si="27"/>
        <v>1220.2044868083467</v>
      </c>
      <c r="H37" s="1">
        <f t="shared" si="28"/>
        <v>361.61015463862407</v>
      </c>
      <c r="I37" s="92">
        <f t="shared" si="29"/>
        <v>0.42116531764752296</v>
      </c>
      <c r="K37" s="1">
        <f t="shared" si="30"/>
        <v>0.25623276529679151</v>
      </c>
      <c r="L37" s="1">
        <f t="shared" si="2"/>
        <v>220</v>
      </c>
      <c r="M37">
        <f t="shared" si="31"/>
        <v>10</v>
      </c>
      <c r="N37" s="1">
        <f t="shared" si="34"/>
        <v>230</v>
      </c>
      <c r="O37" s="4">
        <f t="shared" si="35"/>
        <v>10</v>
      </c>
      <c r="P37" s="1">
        <f t="shared" si="5"/>
        <v>0</v>
      </c>
      <c r="Q37" s="1">
        <f t="shared" si="36"/>
        <v>10</v>
      </c>
      <c r="R37" s="1">
        <f t="shared" si="37"/>
        <v>230</v>
      </c>
      <c r="S37" s="1">
        <f t="shared" si="38"/>
        <v>220</v>
      </c>
      <c r="T37" s="87">
        <f t="shared" si="39"/>
        <v>4.5454545454545456E-2</v>
      </c>
      <c r="V37" s="4">
        <f t="shared" si="10"/>
        <v>858.59433216972263</v>
      </c>
      <c r="W37" s="1">
        <f t="shared" si="32"/>
        <v>2.7654090660129617E-2</v>
      </c>
      <c r="X37" s="1">
        <f t="shared" si="11"/>
        <v>23.743645502094953</v>
      </c>
      <c r="Y37">
        <f t="shared" si="12"/>
        <v>10</v>
      </c>
      <c r="Z37" s="1">
        <f t="shared" si="13"/>
        <v>33.74364550209495</v>
      </c>
      <c r="AA37" s="77">
        <f t="shared" si="40"/>
        <v>33.74364550209495</v>
      </c>
      <c r="AB37" s="1">
        <f t="shared" si="15"/>
        <v>10.775044335446392</v>
      </c>
      <c r="AC37" s="1">
        <f t="shared" si="41"/>
        <v>-0.77504433544639184</v>
      </c>
      <c r="AD37" s="1">
        <f t="shared" si="42"/>
        <v>9.9999999999999964</v>
      </c>
      <c r="AE37" s="1">
        <f t="shared" si="43"/>
        <v>23.743645502094953</v>
      </c>
      <c r="AF37" s="78">
        <f t="shared" si="44"/>
        <v>0.4211653176475228</v>
      </c>
      <c r="AH37">
        <f t="shared" si="20"/>
        <v>18</v>
      </c>
      <c r="AI37" s="4">
        <f t="shared" si="45"/>
        <v>4.5454545454545456E-2</v>
      </c>
      <c r="AJ37" s="4">
        <f t="shared" si="46"/>
        <v>0.4211653176475228</v>
      </c>
      <c r="AK37" s="4">
        <f t="shared" si="23"/>
        <v>0.42116531764752296</v>
      </c>
    </row>
    <row r="38" spans="1:37" x14ac:dyDescent="0.55000000000000004">
      <c r="A38">
        <v>19</v>
      </c>
      <c r="B38" s="1">
        <f t="shared" si="24"/>
        <v>1220.2044868083467</v>
      </c>
      <c r="C38">
        <f t="shared" si="0"/>
        <v>10</v>
      </c>
      <c r="D38" s="1">
        <f t="shared" si="25"/>
        <v>1751.4534200608159</v>
      </c>
      <c r="E38" s="4">
        <f t="shared" si="33"/>
        <v>531.24893325246921</v>
      </c>
      <c r="F38">
        <f t="shared" si="1"/>
        <v>0</v>
      </c>
      <c r="G38" s="1">
        <f t="shared" si="27"/>
        <v>1751.4534200608159</v>
      </c>
      <c r="H38" s="1">
        <f t="shared" si="28"/>
        <v>531.24893325246921</v>
      </c>
      <c r="I38" s="92">
        <f t="shared" si="29"/>
        <v>0.43537697082399818</v>
      </c>
      <c r="K38" s="1">
        <f t="shared" si="30"/>
        <v>0.1884929964498035</v>
      </c>
      <c r="L38" s="1">
        <f t="shared" si="2"/>
        <v>230</v>
      </c>
      <c r="M38">
        <f t="shared" si="31"/>
        <v>10</v>
      </c>
      <c r="N38" s="1">
        <f t="shared" si="34"/>
        <v>240</v>
      </c>
      <c r="O38" s="4">
        <f t="shared" si="35"/>
        <v>10</v>
      </c>
      <c r="P38" s="1">
        <f t="shared" si="5"/>
        <v>0</v>
      </c>
      <c r="Q38" s="1">
        <f t="shared" si="36"/>
        <v>10</v>
      </c>
      <c r="R38" s="1">
        <f t="shared" si="37"/>
        <v>240</v>
      </c>
      <c r="S38" s="1">
        <f t="shared" si="38"/>
        <v>230</v>
      </c>
      <c r="T38" s="87">
        <f t="shared" si="39"/>
        <v>4.3478260869565216E-2</v>
      </c>
      <c r="V38" s="4">
        <f t="shared" si="10"/>
        <v>1220.2044868083467</v>
      </c>
      <c r="W38" s="1">
        <f t="shared" si="32"/>
        <v>1.882356720940017E-2</v>
      </c>
      <c r="X38" s="1">
        <f t="shared" si="11"/>
        <v>22.968601166648558</v>
      </c>
      <c r="Y38">
        <f t="shared" si="12"/>
        <v>10</v>
      </c>
      <c r="Z38" s="1">
        <f t="shared" si="13"/>
        <v>32.968601166648554</v>
      </c>
      <c r="AA38" s="77">
        <f t="shared" si="40"/>
        <v>32.968601166648554</v>
      </c>
      <c r="AB38" s="1">
        <f t="shared" si="15"/>
        <v>10.733074219645985</v>
      </c>
      <c r="AC38" s="1">
        <f t="shared" si="41"/>
        <v>-0.73307421964598518</v>
      </c>
      <c r="AD38" s="1">
        <f t="shared" si="42"/>
        <v>9.9999999999999964</v>
      </c>
      <c r="AE38" s="1">
        <f t="shared" si="43"/>
        <v>22.968601166648558</v>
      </c>
      <c r="AF38" s="78">
        <f t="shared" si="44"/>
        <v>0.43537697082399807</v>
      </c>
      <c r="AH38">
        <f t="shared" si="20"/>
        <v>19</v>
      </c>
      <c r="AI38" s="4">
        <f t="shared" si="45"/>
        <v>4.3478260869565216E-2</v>
      </c>
      <c r="AJ38" s="4">
        <f t="shared" si="46"/>
        <v>0.43537697082399807</v>
      </c>
      <c r="AK38" s="4">
        <f t="shared" si="23"/>
        <v>0.43537697082399818</v>
      </c>
    </row>
    <row r="39" spans="1:37" x14ac:dyDescent="0.55000000000000004">
      <c r="A39">
        <v>20</v>
      </c>
      <c r="B39" s="1">
        <f t="shared" si="24"/>
        <v>1751.4534200608159</v>
      </c>
      <c r="C39">
        <f t="shared" si="0"/>
        <v>10</v>
      </c>
      <c r="D39" s="1">
        <f t="shared" si="25"/>
        <v>2539.1358636724876</v>
      </c>
      <c r="E39" s="4">
        <f t="shared" si="33"/>
        <v>787.68244361167172</v>
      </c>
      <c r="F39">
        <f t="shared" si="1"/>
        <v>0</v>
      </c>
      <c r="G39" s="1">
        <f t="shared" si="27"/>
        <v>2539.1358636724876</v>
      </c>
      <c r="H39" s="1">
        <f t="shared" si="28"/>
        <v>787.68244361167172</v>
      </c>
      <c r="I39" s="92">
        <f t="shared" si="29"/>
        <v>0.44973074053223805</v>
      </c>
      <c r="K39" s="1">
        <f t="shared" si="30"/>
        <v>0.1370290509876457</v>
      </c>
      <c r="L39" s="1">
        <f t="shared" si="2"/>
        <v>240</v>
      </c>
      <c r="M39">
        <f t="shared" si="31"/>
        <v>10</v>
      </c>
      <c r="N39" s="1">
        <f t="shared" si="34"/>
        <v>250</v>
      </c>
      <c r="O39" s="4">
        <f t="shared" si="35"/>
        <v>10</v>
      </c>
      <c r="P39" s="1">
        <f t="shared" si="5"/>
        <v>0</v>
      </c>
      <c r="Q39" s="1">
        <f t="shared" si="36"/>
        <v>10</v>
      </c>
      <c r="R39" s="1">
        <f t="shared" si="37"/>
        <v>250</v>
      </c>
      <c r="S39" s="1">
        <f t="shared" si="38"/>
        <v>240</v>
      </c>
      <c r="T39" s="87">
        <f t="shared" si="39"/>
        <v>4.1666666666666664E-2</v>
      </c>
      <c r="V39" s="4">
        <f t="shared" si="10"/>
        <v>1751.4534200608159</v>
      </c>
      <c r="W39" s="1">
        <f t="shared" si="32"/>
        <v>1.2695471482324939E-2</v>
      </c>
      <c r="X39" s="1">
        <f t="shared" si="11"/>
        <v>22.235526947002569</v>
      </c>
      <c r="Y39">
        <f t="shared" si="12"/>
        <v>10</v>
      </c>
      <c r="Z39" s="1">
        <f t="shared" si="13"/>
        <v>32.235526947002569</v>
      </c>
      <c r="AA39" s="77">
        <f t="shared" si="40"/>
        <v>32.235526947002569</v>
      </c>
      <c r="AB39" s="1">
        <f t="shared" si="15"/>
        <v>10.694389903630686</v>
      </c>
      <c r="AC39" s="1">
        <f t="shared" si="41"/>
        <v>-0.69438990363068598</v>
      </c>
      <c r="AD39" s="1">
        <f t="shared" si="42"/>
        <v>10</v>
      </c>
      <c r="AE39" s="1">
        <f t="shared" si="43"/>
        <v>22.235526947002569</v>
      </c>
      <c r="AF39" s="78">
        <f t="shared" si="44"/>
        <v>0.44973074053223805</v>
      </c>
      <c r="AH39">
        <f t="shared" si="20"/>
        <v>20</v>
      </c>
      <c r="AI39" s="4">
        <f t="shared" si="45"/>
        <v>4.1666666666666664E-2</v>
      </c>
      <c r="AJ39" s="4">
        <f t="shared" si="46"/>
        <v>0.44973074053223805</v>
      </c>
      <c r="AK39" s="4">
        <f t="shared" si="23"/>
        <v>0.44973074053223805</v>
      </c>
    </row>
    <row r="40" spans="1:37" x14ac:dyDescent="0.55000000000000004">
      <c r="A40">
        <v>21</v>
      </c>
      <c r="B40" s="1">
        <f t="shared" si="24"/>
        <v>2539.1358636724876</v>
      </c>
      <c r="C40">
        <f t="shared" si="0"/>
        <v>10</v>
      </c>
      <c r="D40" s="1">
        <f t="shared" si="25"/>
        <v>3717.8739491134179</v>
      </c>
      <c r="E40" s="4">
        <f t="shared" si="33"/>
        <v>1178.7380854409303</v>
      </c>
      <c r="F40">
        <f t="shared" si="1"/>
        <v>0</v>
      </c>
      <c r="G40" s="1">
        <f t="shared" si="27"/>
        <v>3717.8739491134179</v>
      </c>
      <c r="H40" s="1">
        <f t="shared" si="28"/>
        <v>1178.7380854409303</v>
      </c>
      <c r="I40" s="92">
        <f t="shared" si="29"/>
        <v>0.46422804793756034</v>
      </c>
      <c r="K40" s="1">
        <f t="shared" si="30"/>
        <v>9.845869359602194E-2</v>
      </c>
      <c r="L40" s="1">
        <f t="shared" si="2"/>
        <v>250</v>
      </c>
      <c r="M40">
        <f t="shared" si="31"/>
        <v>10</v>
      </c>
      <c r="N40" s="1">
        <f t="shared" si="34"/>
        <v>260</v>
      </c>
      <c r="O40" s="4">
        <f t="shared" si="35"/>
        <v>10</v>
      </c>
      <c r="P40" s="1">
        <f t="shared" si="5"/>
        <v>0</v>
      </c>
      <c r="Q40" s="1">
        <f t="shared" si="36"/>
        <v>10</v>
      </c>
      <c r="R40" s="1">
        <f t="shared" si="37"/>
        <v>260</v>
      </c>
      <c r="S40" s="1">
        <f t="shared" si="38"/>
        <v>250</v>
      </c>
      <c r="T40" s="87">
        <f t="shared" si="39"/>
        <v>0.04</v>
      </c>
      <c r="V40" s="4">
        <f t="shared" si="10"/>
        <v>2539.1358636724876</v>
      </c>
      <c r="W40" s="1">
        <f t="shared" si="32"/>
        <v>8.4836488474530816E-3</v>
      </c>
      <c r="X40" s="1">
        <f t="shared" si="11"/>
        <v>21.541137043371883</v>
      </c>
      <c r="Y40">
        <f t="shared" si="12"/>
        <v>10</v>
      </c>
      <c r="Z40" s="1">
        <f t="shared" si="13"/>
        <v>31.541137043371883</v>
      </c>
      <c r="AA40" s="77">
        <f t="shared" si="40"/>
        <v>31.541137043371883</v>
      </c>
      <c r="AB40" s="1">
        <f t="shared" si="15"/>
        <v>10.658657159812783</v>
      </c>
      <c r="AC40" s="1">
        <f t="shared" si="41"/>
        <v>-0.65865715981278328</v>
      </c>
      <c r="AD40" s="1">
        <f t="shared" si="42"/>
        <v>10</v>
      </c>
      <c r="AE40" s="1">
        <f t="shared" si="43"/>
        <v>21.541137043371883</v>
      </c>
      <c r="AF40" s="78">
        <f t="shared" si="44"/>
        <v>0.4642280479375604</v>
      </c>
      <c r="AH40">
        <f t="shared" si="20"/>
        <v>21</v>
      </c>
      <c r="AI40" s="4">
        <f t="shared" si="45"/>
        <v>0.04</v>
      </c>
      <c r="AJ40" s="4">
        <f t="shared" si="46"/>
        <v>0.4642280479375604</v>
      </c>
      <c r="AK40" s="4">
        <f t="shared" si="23"/>
        <v>0.46422804793756034</v>
      </c>
    </row>
    <row r="41" spans="1:37" x14ac:dyDescent="0.55000000000000004">
      <c r="A41">
        <v>22</v>
      </c>
      <c r="B41" s="1">
        <f t="shared" si="24"/>
        <v>3717.8739491134179</v>
      </c>
      <c r="C41">
        <f t="shared" si="0"/>
        <v>10</v>
      </c>
      <c r="D41" s="1">
        <f t="shared" si="25"/>
        <v>5498.2534681381303</v>
      </c>
      <c r="E41" s="4">
        <f t="shared" si="33"/>
        <v>1780.3795190247124</v>
      </c>
      <c r="F41">
        <f t="shared" si="1"/>
        <v>0</v>
      </c>
      <c r="G41" s="1">
        <f t="shared" si="27"/>
        <v>5498.2534681381303</v>
      </c>
      <c r="H41" s="1">
        <f t="shared" si="28"/>
        <v>1780.3795190247124</v>
      </c>
      <c r="I41" s="92">
        <f t="shared" si="29"/>
        <v>0.47887032841693578</v>
      </c>
      <c r="K41" s="1">
        <f t="shared" si="30"/>
        <v>6.9932440840820023E-2</v>
      </c>
      <c r="L41" s="1">
        <f t="shared" si="2"/>
        <v>260</v>
      </c>
      <c r="M41">
        <f t="shared" si="31"/>
        <v>10</v>
      </c>
      <c r="N41" s="1">
        <f t="shared" si="34"/>
        <v>270</v>
      </c>
      <c r="O41" s="4">
        <f t="shared" si="35"/>
        <v>10</v>
      </c>
      <c r="P41" s="1">
        <f t="shared" si="5"/>
        <v>0</v>
      </c>
      <c r="Q41" s="1">
        <f t="shared" si="36"/>
        <v>10</v>
      </c>
      <c r="R41" s="1">
        <f t="shared" si="37"/>
        <v>270</v>
      </c>
      <c r="S41" s="1">
        <f t="shared" si="38"/>
        <v>260</v>
      </c>
      <c r="T41" s="87">
        <f t="shared" si="39"/>
        <v>3.8461538461538464E-2</v>
      </c>
      <c r="V41" s="4">
        <f t="shared" si="10"/>
        <v>3717.8739491134179</v>
      </c>
      <c r="W41" s="1">
        <f t="shared" si="32"/>
        <v>5.6167799579485032E-3</v>
      </c>
      <c r="X41" s="1">
        <f t="shared" si="11"/>
        <v>20.8824798835591</v>
      </c>
      <c r="Y41">
        <f t="shared" si="12"/>
        <v>10</v>
      </c>
      <c r="Z41" s="1">
        <f t="shared" si="13"/>
        <v>30.8824798835591</v>
      </c>
      <c r="AA41" s="77">
        <f t="shared" si="40"/>
        <v>30.8824798835591</v>
      </c>
      <c r="AB41" s="1" t="e">
        <f>AA41-#REF!</f>
        <v>#REF!</v>
      </c>
      <c r="AC41" s="1" t="e">
        <f t="shared" si="41"/>
        <v>#REF!</v>
      </c>
      <c r="AD41" s="1">
        <f t="shared" si="42"/>
        <v>10</v>
      </c>
      <c r="AE41" s="1">
        <f t="shared" si="43"/>
        <v>20.8824798835591</v>
      </c>
      <c r="AF41" s="78">
        <f t="shared" si="44"/>
        <v>0.47887032841693572</v>
      </c>
      <c r="AH41">
        <f t="shared" si="20"/>
        <v>22</v>
      </c>
      <c r="AI41" s="4">
        <f t="shared" si="45"/>
        <v>3.8461538461538464E-2</v>
      </c>
      <c r="AJ41" s="4">
        <f t="shared" si="46"/>
        <v>0.47887032841693572</v>
      </c>
      <c r="AK41" s="4">
        <f t="shared" si="23"/>
        <v>0.47887032841693578</v>
      </c>
    </row>
    <row r="42" spans="1:37" x14ac:dyDescent="0.55000000000000004">
      <c r="A42">
        <v>23</v>
      </c>
      <c r="B42" s="1">
        <f t="shared" si="24"/>
        <v>5498.2534681381303</v>
      </c>
      <c r="C42">
        <f t="shared" si="0"/>
        <v>10</v>
      </c>
      <c r="D42" s="1">
        <f t="shared" si="25"/>
        <v>8212.515951266445</v>
      </c>
      <c r="E42" s="4">
        <f t="shared" si="33"/>
        <v>2714.2624831283147</v>
      </c>
      <c r="F42">
        <f t="shared" si="1"/>
        <v>0</v>
      </c>
      <c r="G42" s="1">
        <f t="shared" si="27"/>
        <v>8212.515951266445</v>
      </c>
      <c r="H42" s="1">
        <f t="shared" si="28"/>
        <v>2714.2624831283147</v>
      </c>
      <c r="I42" s="92">
        <f t="shared" si="29"/>
        <v>0.49365903170110553</v>
      </c>
      <c r="L42" s="4"/>
      <c r="M42" s="4"/>
      <c r="N42" s="4"/>
    </row>
    <row r="43" spans="1:37" x14ac:dyDescent="0.55000000000000004">
      <c r="A43">
        <v>24</v>
      </c>
      <c r="B43" s="1">
        <f t="shared" si="24"/>
        <v>8212.515951266445</v>
      </c>
      <c r="C43">
        <f t="shared" si="0"/>
        <v>10</v>
      </c>
      <c r="D43" s="1">
        <f t="shared" si="25"/>
        <v>12389.365609834505</v>
      </c>
      <c r="E43" s="4">
        <f t="shared" si="33"/>
        <v>4176.8496585680605</v>
      </c>
      <c r="F43">
        <f t="shared" si="1"/>
        <v>0</v>
      </c>
      <c r="G43" s="1">
        <f t="shared" si="27"/>
        <v>12389.365609834505</v>
      </c>
      <c r="H43" s="1">
        <f t="shared" si="28"/>
        <v>4176.8496585680605</v>
      </c>
      <c r="I43" s="92">
        <f t="shared" si="29"/>
        <v>0.50859562201811637</v>
      </c>
      <c r="L43" s="4"/>
      <c r="M43" s="4"/>
      <c r="N43" s="4"/>
    </row>
    <row r="44" spans="1:37" x14ac:dyDescent="0.55000000000000004">
      <c r="A44">
        <v>25</v>
      </c>
      <c r="B44" s="1">
        <f t="shared" si="24"/>
        <v>12389.365609834505</v>
      </c>
      <c r="C44">
        <f t="shared" si="0"/>
        <v>10</v>
      </c>
      <c r="D44" s="1">
        <f t="shared" si="25"/>
        <v>18877.44814576393</v>
      </c>
      <c r="E44" s="4">
        <f t="shared" si="33"/>
        <v>6488.0825359294249</v>
      </c>
      <c r="F44">
        <f t="shared" si="1"/>
        <v>0</v>
      </c>
      <c r="G44" s="1">
        <f t="shared" si="27"/>
        <v>18877.44814576393</v>
      </c>
      <c r="H44" s="1">
        <f t="shared" si="28"/>
        <v>6488.0825359294249</v>
      </c>
      <c r="I44" s="92">
        <f t="shared" si="29"/>
        <v>0.52368157823829786</v>
      </c>
      <c r="L44" s="4"/>
      <c r="M44" s="4"/>
      <c r="N44" s="4"/>
    </row>
    <row r="45" spans="1:37" x14ac:dyDescent="0.55000000000000004">
      <c r="A45">
        <v>26</v>
      </c>
      <c r="B45" s="1">
        <f t="shared" si="24"/>
        <v>18877.44814576393</v>
      </c>
      <c r="C45">
        <f t="shared" si="0"/>
        <v>10</v>
      </c>
      <c r="D45" s="1">
        <f t="shared" si="25"/>
        <v>29050.852183687708</v>
      </c>
      <c r="E45" s="4">
        <f t="shared" si="33"/>
        <v>10173.404037923778</v>
      </c>
      <c r="F45">
        <f t="shared" si="1"/>
        <v>0</v>
      </c>
      <c r="G45" s="1">
        <f t="shared" si="27"/>
        <v>29050.852183687708</v>
      </c>
      <c r="H45" s="1">
        <f t="shared" si="28"/>
        <v>10173.404037923778</v>
      </c>
      <c r="I45" s="92">
        <f t="shared" si="29"/>
        <v>0.53891839402068087</v>
      </c>
      <c r="L45" s="4"/>
      <c r="M45" s="4"/>
      <c r="N45" s="4"/>
    </row>
    <row r="46" spans="1:37" x14ac:dyDescent="0.55000000000000004">
      <c r="A46">
        <v>27</v>
      </c>
      <c r="B46" s="1">
        <f t="shared" si="24"/>
        <v>29050.852183687708</v>
      </c>
      <c r="C46">
        <f t="shared" si="0"/>
        <v>10</v>
      </c>
      <c r="D46" s="1">
        <f t="shared" si="25"/>
        <v>45153.959695327409</v>
      </c>
      <c r="E46" s="4">
        <f t="shared" si="33"/>
        <v>16103.107511639701</v>
      </c>
      <c r="F46">
        <f t="shared" si="1"/>
        <v>0</v>
      </c>
      <c r="G46" s="1">
        <f t="shared" si="27"/>
        <v>45153.959695327409</v>
      </c>
      <c r="H46" s="1">
        <f t="shared" si="28"/>
        <v>16103.107511639701</v>
      </c>
      <c r="I46" s="92">
        <f t="shared" si="29"/>
        <v>0.55430757796088781</v>
      </c>
      <c r="L46" s="4"/>
      <c r="M46" s="4"/>
      <c r="N46" s="4"/>
    </row>
    <row r="47" spans="1:37" x14ac:dyDescent="0.55000000000000004">
      <c r="A47">
        <v>28</v>
      </c>
      <c r="B47" s="1">
        <f t="shared" si="24"/>
        <v>45153.959695327409</v>
      </c>
      <c r="C47">
        <f t="shared" si="0"/>
        <v>10</v>
      </c>
      <c r="D47" s="1">
        <f t="shared" si="25"/>
        <v>70884.973146681747</v>
      </c>
      <c r="E47" s="4">
        <f t="shared" si="33"/>
        <v>25731.013451354338</v>
      </c>
      <c r="F47">
        <f t="shared" si="1"/>
        <v>0</v>
      </c>
      <c r="G47" s="1">
        <f t="shared" si="27"/>
        <v>70884.973146681747</v>
      </c>
      <c r="H47" s="1">
        <f t="shared" si="28"/>
        <v>25731.013451354338</v>
      </c>
      <c r="I47" s="92">
        <f t="shared" si="29"/>
        <v>0.56985065374049615</v>
      </c>
      <c r="L47" s="4"/>
      <c r="M47" s="4"/>
      <c r="N47" s="4"/>
    </row>
    <row r="48" spans="1:37" x14ac:dyDescent="0.55000000000000004">
      <c r="A48">
        <v>29</v>
      </c>
      <c r="B48" s="1">
        <f t="shared" si="24"/>
        <v>70884.973146681747</v>
      </c>
      <c r="C48">
        <f t="shared" si="0"/>
        <v>10</v>
      </c>
      <c r="D48" s="1">
        <f t="shared" si="25"/>
        <v>112391.60964904282</v>
      </c>
      <c r="E48" s="4">
        <f t="shared" si="33"/>
        <v>41506.636502361071</v>
      </c>
      <c r="F48">
        <f t="shared" si="1"/>
        <v>0</v>
      </c>
      <c r="G48" s="1">
        <f t="shared" si="27"/>
        <v>112391.60964904282</v>
      </c>
      <c r="H48" s="1">
        <f t="shared" si="28"/>
        <v>41506.636502361071</v>
      </c>
      <c r="I48" s="92">
        <f t="shared" si="29"/>
        <v>0.58554916027790116</v>
      </c>
      <c r="L48" s="4"/>
      <c r="M48" s="4"/>
      <c r="N48" s="4"/>
    </row>
    <row r="49" spans="1:14" x14ac:dyDescent="0.55000000000000004">
      <c r="A49">
        <v>30</v>
      </c>
      <c r="B49" s="1">
        <f t="shared" si="24"/>
        <v>112391.60964904282</v>
      </c>
      <c r="C49">
        <f t="shared" si="0"/>
        <v>10</v>
      </c>
      <c r="D49" s="1">
        <f t="shared" si="25"/>
        <v>179984.44652433472</v>
      </c>
      <c r="E49" s="4">
        <f t="shared" si="33"/>
        <v>67592.836875291905</v>
      </c>
      <c r="F49">
        <f t="shared" si="1"/>
        <v>0</v>
      </c>
      <c r="G49" s="1">
        <f t="shared" si="27"/>
        <v>179984.44652433472</v>
      </c>
      <c r="H49" s="1">
        <f t="shared" si="28"/>
        <v>67592.836875291905</v>
      </c>
      <c r="I49" s="92">
        <f t="shared" si="29"/>
        <v>0.60140465188068026</v>
      </c>
      <c r="L49" s="4"/>
      <c r="M49" s="4"/>
      <c r="N49" s="4"/>
    </row>
    <row r="50" spans="1:14" x14ac:dyDescent="0.55000000000000004">
      <c r="A50">
        <v>31</v>
      </c>
      <c r="B50" s="1">
        <f t="shared" si="24"/>
        <v>179984.44652433472</v>
      </c>
      <c r="C50">
        <f t="shared" si="0"/>
        <v>10</v>
      </c>
      <c r="D50" s="1">
        <f t="shared" si="25"/>
        <v>291110.20922954159</v>
      </c>
      <c r="E50" s="4">
        <f t="shared" si="33"/>
        <v>111125.76270520687</v>
      </c>
      <c r="F50">
        <f t="shared" si="1"/>
        <v>0</v>
      </c>
      <c r="G50" s="1">
        <f t="shared" si="27"/>
        <v>291110.20922954159</v>
      </c>
      <c r="H50" s="1">
        <f t="shared" si="28"/>
        <v>111125.76270520687</v>
      </c>
      <c r="I50" s="92">
        <f t="shared" si="29"/>
        <v>0.61741869839948726</v>
      </c>
      <c r="L50" s="4"/>
      <c r="M50" s="4"/>
      <c r="N50" s="4"/>
    </row>
    <row r="51" spans="1:14" x14ac:dyDescent="0.55000000000000004">
      <c r="A51">
        <v>32</v>
      </c>
      <c r="B51" s="1">
        <f t="shared" si="24"/>
        <v>291110.20922954159</v>
      </c>
      <c r="C51">
        <f t="shared" si="0"/>
        <v>10</v>
      </c>
      <c r="D51" s="1">
        <f t="shared" si="25"/>
        <v>475555.56665987597</v>
      </c>
      <c r="E51" s="4">
        <f t="shared" si="33"/>
        <v>184445.35743033438</v>
      </c>
      <c r="F51">
        <f t="shared" si="1"/>
        <v>0</v>
      </c>
      <c r="G51" s="1">
        <f t="shared" si="27"/>
        <v>475555.56665987597</v>
      </c>
      <c r="H51" s="1">
        <f t="shared" si="28"/>
        <v>184445.35743033438</v>
      </c>
      <c r="I51" s="92">
        <f t="shared" si="29"/>
        <v>0.63359288538348191</v>
      </c>
      <c r="L51" s="4"/>
      <c r="M51" s="4"/>
      <c r="N51" s="4"/>
    </row>
    <row r="52" spans="1:14" x14ac:dyDescent="0.55000000000000004">
      <c r="A52">
        <v>33</v>
      </c>
      <c r="B52" s="1">
        <f t="shared" si="24"/>
        <v>475555.56665987597</v>
      </c>
      <c r="C52">
        <f t="shared" si="0"/>
        <v>10</v>
      </c>
      <c r="D52" s="1">
        <f t="shared" si="25"/>
        <v>784632.83220308449</v>
      </c>
      <c r="E52" s="4">
        <f t="shared" si="33"/>
        <v>309077.26554320852</v>
      </c>
      <c r="F52">
        <f t="shared" si="1"/>
        <v>0</v>
      </c>
      <c r="G52" s="1">
        <f t="shared" si="27"/>
        <v>784632.83220308449</v>
      </c>
      <c r="H52" s="1">
        <f t="shared" si="28"/>
        <v>309077.26554320852</v>
      </c>
      <c r="I52" s="92">
        <f t="shared" si="29"/>
        <v>0.64992881423731697</v>
      </c>
      <c r="L52" s="4"/>
      <c r="M52" s="4"/>
      <c r="N52" s="4"/>
    </row>
    <row r="53" spans="1:14" x14ac:dyDescent="0.55000000000000004">
      <c r="K53" s="4"/>
      <c r="L53" s="4"/>
    </row>
    <row r="54" spans="1:14" x14ac:dyDescent="0.55000000000000004">
      <c r="K54" s="4"/>
      <c r="L54" s="4"/>
    </row>
    <row r="55" spans="1:14" x14ac:dyDescent="0.55000000000000004">
      <c r="K55" s="4"/>
      <c r="L55" s="4"/>
    </row>
    <row r="56" spans="1:14" x14ac:dyDescent="0.55000000000000004">
      <c r="K56" s="4"/>
      <c r="L56" s="4"/>
    </row>
    <row r="57" spans="1:14" x14ac:dyDescent="0.55000000000000004">
      <c r="K57" s="4"/>
      <c r="L57" s="4"/>
    </row>
    <row r="58" spans="1:14" x14ac:dyDescent="0.55000000000000004">
      <c r="K58" s="4"/>
      <c r="L58" s="4"/>
    </row>
    <row r="59" spans="1:14" x14ac:dyDescent="0.55000000000000004">
      <c r="K59" s="4"/>
      <c r="L59" s="4"/>
    </row>
    <row r="60" spans="1:14" x14ac:dyDescent="0.55000000000000004">
      <c r="K60" s="4"/>
      <c r="L60" s="4"/>
    </row>
    <row r="61" spans="1:14" x14ac:dyDescent="0.55000000000000004">
      <c r="K61" s="4"/>
      <c r="L61" s="4"/>
    </row>
    <row r="62" spans="1:14" x14ac:dyDescent="0.55000000000000004">
      <c r="K62" s="4"/>
      <c r="L62" s="4"/>
    </row>
    <row r="63" spans="1:14" x14ac:dyDescent="0.55000000000000004">
      <c r="K63" s="4"/>
      <c r="L63" s="4"/>
    </row>
  </sheetData>
  <mergeCells count="6">
    <mergeCell ref="B15:G15"/>
    <mergeCell ref="K13:O13"/>
    <mergeCell ref="U16:AF16"/>
    <mergeCell ref="U17:AF17"/>
    <mergeCell ref="U18:AF18"/>
    <mergeCell ref="U15:AF1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
  <sheetViews>
    <sheetView workbookViewId="0">
      <selection activeCell="C7" sqref="C7"/>
    </sheetView>
  </sheetViews>
  <sheetFormatPr defaultRowHeight="14.4" x14ac:dyDescent="0.55000000000000004"/>
  <cols>
    <col min="1" max="1" width="21.1015625" customWidth="1"/>
  </cols>
  <sheetData>
    <row r="1" spans="1:10" x14ac:dyDescent="0.55000000000000004">
      <c r="A1" s="16" t="s">
        <v>169</v>
      </c>
    </row>
    <row r="2" spans="1:10" x14ac:dyDescent="0.55000000000000004">
      <c r="A2" s="16" t="s">
        <v>52</v>
      </c>
    </row>
    <row r="3" spans="1:10" x14ac:dyDescent="0.55000000000000004">
      <c r="A3" t="s">
        <v>163</v>
      </c>
      <c r="B3">
        <v>1000</v>
      </c>
    </row>
    <row r="4" spans="1:10" x14ac:dyDescent="0.55000000000000004">
      <c r="A4" t="s">
        <v>42</v>
      </c>
      <c r="B4">
        <v>50</v>
      </c>
    </row>
    <row r="5" spans="1:10" x14ac:dyDescent="0.55000000000000004">
      <c r="A5" t="s">
        <v>170</v>
      </c>
      <c r="B5">
        <v>1</v>
      </c>
      <c r="C5" s="146" t="s">
        <v>164</v>
      </c>
      <c r="D5" s="146"/>
    </row>
    <row r="6" spans="1:10" x14ac:dyDescent="0.55000000000000004">
      <c r="C6" t="s">
        <v>163</v>
      </c>
      <c r="D6" t="s">
        <v>42</v>
      </c>
      <c r="E6" t="s">
        <v>165</v>
      </c>
    </row>
    <row r="7" spans="1:10" x14ac:dyDescent="0.55000000000000004">
      <c r="B7">
        <v>1</v>
      </c>
      <c r="C7">
        <f>B3</f>
        <v>1000</v>
      </c>
      <c r="D7">
        <f>B4</f>
        <v>50</v>
      </c>
      <c r="E7" s="93">
        <f>D7/C7</f>
        <v>0.05</v>
      </c>
    </row>
    <row r="8" spans="1:10" x14ac:dyDescent="0.55000000000000004">
      <c r="B8">
        <v>2</v>
      </c>
      <c r="C8">
        <f>C7+D7</f>
        <v>1050</v>
      </c>
      <c r="D8">
        <f>D7*$B$5</f>
        <v>50</v>
      </c>
      <c r="E8" s="93">
        <f t="shared" ref="E8:E71" si="0">D8/C8</f>
        <v>4.7619047619047616E-2</v>
      </c>
      <c r="I8" s="94"/>
      <c r="J8" s="94"/>
    </row>
    <row r="9" spans="1:10" x14ac:dyDescent="0.55000000000000004">
      <c r="B9">
        <v>3</v>
      </c>
      <c r="C9">
        <f t="shared" ref="C9:C72" si="1">C8+D8</f>
        <v>1100</v>
      </c>
      <c r="D9">
        <f t="shared" ref="D9:D72" si="2">D8*$B$5</f>
        <v>50</v>
      </c>
      <c r="E9" s="93">
        <f t="shared" si="0"/>
        <v>4.5454545454545456E-2</v>
      </c>
      <c r="I9" s="94"/>
      <c r="J9" s="94"/>
    </row>
    <row r="10" spans="1:10" x14ac:dyDescent="0.55000000000000004">
      <c r="B10">
        <v>4</v>
      </c>
      <c r="C10">
        <f t="shared" si="1"/>
        <v>1150</v>
      </c>
      <c r="D10">
        <f t="shared" si="2"/>
        <v>50</v>
      </c>
      <c r="E10" s="93">
        <f t="shared" si="0"/>
        <v>4.3478260869565216E-2</v>
      </c>
      <c r="I10" s="94"/>
      <c r="J10" s="94"/>
    </row>
    <row r="11" spans="1:10" x14ac:dyDescent="0.55000000000000004">
      <c r="B11">
        <v>5</v>
      </c>
      <c r="C11">
        <f t="shared" si="1"/>
        <v>1200</v>
      </c>
      <c r="D11">
        <f t="shared" si="2"/>
        <v>50</v>
      </c>
      <c r="E11" s="93">
        <f t="shared" si="0"/>
        <v>4.1666666666666664E-2</v>
      </c>
      <c r="I11" s="94"/>
      <c r="J11" s="94"/>
    </row>
    <row r="12" spans="1:10" x14ac:dyDescent="0.55000000000000004">
      <c r="B12">
        <v>6</v>
      </c>
      <c r="C12">
        <f t="shared" si="1"/>
        <v>1250</v>
      </c>
      <c r="D12">
        <f t="shared" si="2"/>
        <v>50</v>
      </c>
      <c r="E12" s="93">
        <f t="shared" si="0"/>
        <v>0.04</v>
      </c>
      <c r="I12" s="94"/>
      <c r="J12" s="94"/>
    </row>
    <row r="13" spans="1:10" x14ac:dyDescent="0.55000000000000004">
      <c r="B13">
        <v>7</v>
      </c>
      <c r="C13">
        <f t="shared" si="1"/>
        <v>1300</v>
      </c>
      <c r="D13">
        <f t="shared" si="2"/>
        <v>50</v>
      </c>
      <c r="E13" s="93">
        <f t="shared" si="0"/>
        <v>3.8461538461538464E-2</v>
      </c>
      <c r="I13" s="94"/>
      <c r="J13" s="94"/>
    </row>
    <row r="14" spans="1:10" x14ac:dyDescent="0.55000000000000004">
      <c r="B14">
        <v>8</v>
      </c>
      <c r="C14">
        <f t="shared" si="1"/>
        <v>1350</v>
      </c>
      <c r="D14">
        <f t="shared" si="2"/>
        <v>50</v>
      </c>
      <c r="E14" s="93">
        <f t="shared" si="0"/>
        <v>3.7037037037037035E-2</v>
      </c>
      <c r="I14" s="94"/>
      <c r="J14" s="94"/>
    </row>
    <row r="15" spans="1:10" x14ac:dyDescent="0.55000000000000004">
      <c r="B15">
        <v>9</v>
      </c>
      <c r="C15">
        <f t="shared" si="1"/>
        <v>1400</v>
      </c>
      <c r="D15">
        <f t="shared" si="2"/>
        <v>50</v>
      </c>
      <c r="E15" s="93">
        <f t="shared" si="0"/>
        <v>3.5714285714285712E-2</v>
      </c>
      <c r="I15" s="94"/>
      <c r="J15" s="94"/>
    </row>
    <row r="16" spans="1:10" x14ac:dyDescent="0.55000000000000004">
      <c r="B16">
        <v>10</v>
      </c>
      <c r="C16">
        <f t="shared" si="1"/>
        <v>1450</v>
      </c>
      <c r="D16">
        <f t="shared" si="2"/>
        <v>50</v>
      </c>
      <c r="E16" s="93">
        <f t="shared" si="0"/>
        <v>3.4482758620689655E-2</v>
      </c>
      <c r="I16" s="94"/>
      <c r="J16" s="94"/>
    </row>
    <row r="17" spans="2:10" x14ac:dyDescent="0.55000000000000004">
      <c r="B17">
        <v>11</v>
      </c>
      <c r="C17">
        <f t="shared" si="1"/>
        <v>1500</v>
      </c>
      <c r="D17">
        <f t="shared" si="2"/>
        <v>50</v>
      </c>
      <c r="E17" s="93">
        <f t="shared" si="0"/>
        <v>3.3333333333333333E-2</v>
      </c>
      <c r="I17" s="94"/>
      <c r="J17" s="94"/>
    </row>
    <row r="18" spans="2:10" x14ac:dyDescent="0.55000000000000004">
      <c r="B18">
        <v>12</v>
      </c>
      <c r="C18">
        <f t="shared" si="1"/>
        <v>1550</v>
      </c>
      <c r="D18">
        <f t="shared" si="2"/>
        <v>50</v>
      </c>
      <c r="E18" s="93">
        <f t="shared" si="0"/>
        <v>3.2258064516129031E-2</v>
      </c>
      <c r="I18" s="94"/>
      <c r="J18" s="94"/>
    </row>
    <row r="19" spans="2:10" x14ac:dyDescent="0.55000000000000004">
      <c r="B19">
        <v>13</v>
      </c>
      <c r="C19">
        <f t="shared" si="1"/>
        <v>1600</v>
      </c>
      <c r="D19">
        <f t="shared" si="2"/>
        <v>50</v>
      </c>
      <c r="E19" s="93">
        <f t="shared" si="0"/>
        <v>3.125E-2</v>
      </c>
      <c r="I19" s="94"/>
      <c r="J19" s="94"/>
    </row>
    <row r="20" spans="2:10" x14ac:dyDescent="0.55000000000000004">
      <c r="B20">
        <v>14</v>
      </c>
      <c r="C20">
        <f t="shared" si="1"/>
        <v>1650</v>
      </c>
      <c r="D20">
        <f t="shared" si="2"/>
        <v>50</v>
      </c>
      <c r="E20" s="93">
        <f t="shared" si="0"/>
        <v>3.0303030303030304E-2</v>
      </c>
      <c r="I20" s="94"/>
      <c r="J20" s="94"/>
    </row>
    <row r="21" spans="2:10" x14ac:dyDescent="0.55000000000000004">
      <c r="B21">
        <v>15</v>
      </c>
      <c r="C21">
        <f t="shared" si="1"/>
        <v>1700</v>
      </c>
      <c r="D21">
        <f t="shared" si="2"/>
        <v>50</v>
      </c>
      <c r="E21" s="93">
        <f t="shared" si="0"/>
        <v>2.9411764705882353E-2</v>
      </c>
      <c r="I21" s="94"/>
      <c r="J21" s="94"/>
    </row>
    <row r="22" spans="2:10" x14ac:dyDescent="0.55000000000000004">
      <c r="B22">
        <v>16</v>
      </c>
      <c r="C22">
        <f t="shared" si="1"/>
        <v>1750</v>
      </c>
      <c r="D22">
        <f t="shared" si="2"/>
        <v>50</v>
      </c>
      <c r="E22" s="93">
        <f t="shared" si="0"/>
        <v>2.8571428571428571E-2</v>
      </c>
      <c r="I22" s="94"/>
      <c r="J22" s="94"/>
    </row>
    <row r="23" spans="2:10" x14ac:dyDescent="0.55000000000000004">
      <c r="B23">
        <v>17</v>
      </c>
      <c r="C23">
        <f t="shared" si="1"/>
        <v>1800</v>
      </c>
      <c r="D23">
        <f t="shared" si="2"/>
        <v>50</v>
      </c>
      <c r="E23" s="93">
        <f t="shared" si="0"/>
        <v>2.7777777777777776E-2</v>
      </c>
      <c r="I23" s="94"/>
      <c r="J23" s="94"/>
    </row>
    <row r="24" spans="2:10" x14ac:dyDescent="0.55000000000000004">
      <c r="B24">
        <v>18</v>
      </c>
      <c r="C24">
        <f t="shared" si="1"/>
        <v>1850</v>
      </c>
      <c r="D24">
        <f t="shared" si="2"/>
        <v>50</v>
      </c>
      <c r="E24" s="93">
        <f t="shared" si="0"/>
        <v>2.7027027027027029E-2</v>
      </c>
      <c r="I24" s="94"/>
      <c r="J24" s="94"/>
    </row>
    <row r="25" spans="2:10" x14ac:dyDescent="0.55000000000000004">
      <c r="B25">
        <v>19</v>
      </c>
      <c r="C25">
        <f t="shared" si="1"/>
        <v>1900</v>
      </c>
      <c r="D25">
        <f t="shared" si="2"/>
        <v>50</v>
      </c>
      <c r="E25" s="93">
        <f t="shared" si="0"/>
        <v>2.6315789473684209E-2</v>
      </c>
      <c r="I25" s="94"/>
      <c r="J25" s="94"/>
    </row>
    <row r="26" spans="2:10" x14ac:dyDescent="0.55000000000000004">
      <c r="B26">
        <v>20</v>
      </c>
      <c r="C26">
        <f t="shared" si="1"/>
        <v>1950</v>
      </c>
      <c r="D26">
        <f t="shared" si="2"/>
        <v>50</v>
      </c>
      <c r="E26" s="93">
        <f t="shared" si="0"/>
        <v>2.564102564102564E-2</v>
      </c>
      <c r="I26" s="94"/>
      <c r="J26" s="94"/>
    </row>
    <row r="27" spans="2:10" x14ac:dyDescent="0.55000000000000004">
      <c r="B27">
        <v>21</v>
      </c>
      <c r="C27">
        <f t="shared" si="1"/>
        <v>2000</v>
      </c>
      <c r="D27">
        <f t="shared" si="2"/>
        <v>50</v>
      </c>
      <c r="E27" s="93">
        <f t="shared" si="0"/>
        <v>2.5000000000000001E-2</v>
      </c>
      <c r="I27" s="94"/>
      <c r="J27" s="94"/>
    </row>
    <row r="28" spans="2:10" x14ac:dyDescent="0.55000000000000004">
      <c r="B28">
        <v>22</v>
      </c>
      <c r="C28">
        <f t="shared" si="1"/>
        <v>2050</v>
      </c>
      <c r="D28">
        <f t="shared" si="2"/>
        <v>50</v>
      </c>
      <c r="E28" s="93">
        <f t="shared" si="0"/>
        <v>2.4390243902439025E-2</v>
      </c>
      <c r="I28" s="94"/>
      <c r="J28" s="94"/>
    </row>
    <row r="29" spans="2:10" x14ac:dyDescent="0.55000000000000004">
      <c r="B29">
        <v>23</v>
      </c>
      <c r="C29">
        <f t="shared" si="1"/>
        <v>2100</v>
      </c>
      <c r="D29">
        <f t="shared" si="2"/>
        <v>50</v>
      </c>
      <c r="E29" s="93">
        <f t="shared" si="0"/>
        <v>2.3809523809523808E-2</v>
      </c>
      <c r="I29" s="94"/>
      <c r="J29" s="94"/>
    </row>
    <row r="30" spans="2:10" x14ac:dyDescent="0.55000000000000004">
      <c r="B30">
        <v>24</v>
      </c>
      <c r="C30">
        <f t="shared" si="1"/>
        <v>2150</v>
      </c>
      <c r="D30">
        <f t="shared" si="2"/>
        <v>50</v>
      </c>
      <c r="E30" s="93">
        <f t="shared" si="0"/>
        <v>2.3255813953488372E-2</v>
      </c>
      <c r="I30" s="94"/>
      <c r="J30" s="94"/>
    </row>
    <row r="31" spans="2:10" x14ac:dyDescent="0.55000000000000004">
      <c r="B31">
        <v>25</v>
      </c>
      <c r="C31">
        <f t="shared" si="1"/>
        <v>2200</v>
      </c>
      <c r="D31">
        <f t="shared" si="2"/>
        <v>50</v>
      </c>
      <c r="E31" s="93">
        <f t="shared" si="0"/>
        <v>2.2727272727272728E-2</v>
      </c>
      <c r="I31" s="94"/>
      <c r="J31" s="94"/>
    </row>
    <row r="32" spans="2:10" x14ac:dyDescent="0.55000000000000004">
      <c r="B32">
        <v>26</v>
      </c>
      <c r="C32">
        <f t="shared" si="1"/>
        <v>2250</v>
      </c>
      <c r="D32">
        <f t="shared" si="2"/>
        <v>50</v>
      </c>
      <c r="E32" s="93">
        <f t="shared" si="0"/>
        <v>2.2222222222222223E-2</v>
      </c>
      <c r="I32" s="94"/>
      <c r="J32" s="94"/>
    </row>
    <row r="33" spans="2:10" x14ac:dyDescent="0.55000000000000004">
      <c r="B33">
        <v>27</v>
      </c>
      <c r="C33">
        <f t="shared" si="1"/>
        <v>2300</v>
      </c>
      <c r="D33">
        <f t="shared" si="2"/>
        <v>50</v>
      </c>
      <c r="E33" s="93">
        <f t="shared" si="0"/>
        <v>2.1739130434782608E-2</v>
      </c>
      <c r="I33" s="94"/>
      <c r="J33" s="94"/>
    </row>
    <row r="34" spans="2:10" x14ac:dyDescent="0.55000000000000004">
      <c r="B34">
        <v>28</v>
      </c>
      <c r="C34">
        <f t="shared" si="1"/>
        <v>2350</v>
      </c>
      <c r="D34">
        <f t="shared" si="2"/>
        <v>50</v>
      </c>
      <c r="E34" s="93">
        <f t="shared" si="0"/>
        <v>2.1276595744680851E-2</v>
      </c>
      <c r="I34" s="94"/>
      <c r="J34" s="94"/>
    </row>
    <row r="35" spans="2:10" x14ac:dyDescent="0.55000000000000004">
      <c r="B35">
        <v>29</v>
      </c>
      <c r="C35">
        <f t="shared" si="1"/>
        <v>2400</v>
      </c>
      <c r="D35">
        <f t="shared" si="2"/>
        <v>50</v>
      </c>
      <c r="E35" s="93">
        <f t="shared" si="0"/>
        <v>2.0833333333333332E-2</v>
      </c>
      <c r="I35" s="94"/>
      <c r="J35" s="94"/>
    </row>
    <row r="36" spans="2:10" x14ac:dyDescent="0.55000000000000004">
      <c r="B36">
        <v>30</v>
      </c>
      <c r="C36">
        <f t="shared" si="1"/>
        <v>2450</v>
      </c>
      <c r="D36">
        <f t="shared" si="2"/>
        <v>50</v>
      </c>
      <c r="E36" s="93">
        <f t="shared" si="0"/>
        <v>2.0408163265306121E-2</v>
      </c>
      <c r="I36" s="94"/>
      <c r="J36" s="94"/>
    </row>
    <row r="37" spans="2:10" x14ac:dyDescent="0.55000000000000004">
      <c r="B37">
        <v>31</v>
      </c>
      <c r="C37">
        <f t="shared" si="1"/>
        <v>2500</v>
      </c>
      <c r="D37">
        <f t="shared" si="2"/>
        <v>50</v>
      </c>
      <c r="E37" s="93">
        <f t="shared" si="0"/>
        <v>0.02</v>
      </c>
      <c r="I37" s="94"/>
      <c r="J37" s="94"/>
    </row>
    <row r="38" spans="2:10" x14ac:dyDescent="0.55000000000000004">
      <c r="B38">
        <f>B37+1</f>
        <v>32</v>
      </c>
      <c r="C38">
        <f t="shared" si="1"/>
        <v>2550</v>
      </c>
      <c r="D38">
        <f t="shared" si="2"/>
        <v>50</v>
      </c>
      <c r="E38" s="93">
        <f t="shared" si="0"/>
        <v>1.9607843137254902E-2</v>
      </c>
      <c r="I38" s="94"/>
      <c r="J38" s="94"/>
    </row>
    <row r="39" spans="2:10" x14ac:dyDescent="0.55000000000000004">
      <c r="B39">
        <f t="shared" ref="B39:B73" si="3">B38+1</f>
        <v>33</v>
      </c>
      <c r="C39">
        <f t="shared" si="1"/>
        <v>2600</v>
      </c>
      <c r="D39">
        <f t="shared" si="2"/>
        <v>50</v>
      </c>
      <c r="E39" s="93">
        <f t="shared" si="0"/>
        <v>1.9230769230769232E-2</v>
      </c>
      <c r="I39" s="94"/>
      <c r="J39" s="94"/>
    </row>
    <row r="40" spans="2:10" x14ac:dyDescent="0.55000000000000004">
      <c r="B40">
        <f t="shared" si="3"/>
        <v>34</v>
      </c>
      <c r="C40">
        <f t="shared" si="1"/>
        <v>2650</v>
      </c>
      <c r="D40">
        <f t="shared" si="2"/>
        <v>50</v>
      </c>
      <c r="E40" s="93">
        <f t="shared" si="0"/>
        <v>1.8867924528301886E-2</v>
      </c>
      <c r="I40" s="94"/>
      <c r="J40" s="94"/>
    </row>
    <row r="41" spans="2:10" x14ac:dyDescent="0.55000000000000004">
      <c r="B41">
        <f t="shared" si="3"/>
        <v>35</v>
      </c>
      <c r="C41">
        <f t="shared" si="1"/>
        <v>2700</v>
      </c>
      <c r="D41">
        <f t="shared" si="2"/>
        <v>50</v>
      </c>
      <c r="E41" s="93">
        <f t="shared" si="0"/>
        <v>1.8518518518518517E-2</v>
      </c>
      <c r="I41" s="94"/>
      <c r="J41" s="94"/>
    </row>
    <row r="42" spans="2:10" x14ac:dyDescent="0.55000000000000004">
      <c r="B42">
        <f t="shared" si="3"/>
        <v>36</v>
      </c>
      <c r="C42">
        <f t="shared" si="1"/>
        <v>2750</v>
      </c>
      <c r="D42">
        <f t="shared" si="2"/>
        <v>50</v>
      </c>
      <c r="E42" s="93">
        <f t="shared" si="0"/>
        <v>1.8181818181818181E-2</v>
      </c>
      <c r="I42" s="94"/>
      <c r="J42" s="94"/>
    </row>
    <row r="43" spans="2:10" x14ac:dyDescent="0.55000000000000004">
      <c r="B43">
        <f t="shared" si="3"/>
        <v>37</v>
      </c>
      <c r="C43">
        <f t="shared" si="1"/>
        <v>2800</v>
      </c>
      <c r="D43">
        <f t="shared" si="2"/>
        <v>50</v>
      </c>
      <c r="E43" s="93">
        <f t="shared" si="0"/>
        <v>1.7857142857142856E-2</v>
      </c>
      <c r="I43" s="94"/>
      <c r="J43" s="94"/>
    </row>
    <row r="44" spans="2:10" x14ac:dyDescent="0.55000000000000004">
      <c r="B44">
        <f t="shared" si="3"/>
        <v>38</v>
      </c>
      <c r="C44">
        <f t="shared" si="1"/>
        <v>2850</v>
      </c>
      <c r="D44">
        <f t="shared" si="2"/>
        <v>50</v>
      </c>
      <c r="E44" s="93">
        <f t="shared" si="0"/>
        <v>1.7543859649122806E-2</v>
      </c>
      <c r="I44" s="94"/>
      <c r="J44" s="94"/>
    </row>
    <row r="45" spans="2:10" x14ac:dyDescent="0.55000000000000004">
      <c r="B45">
        <f t="shared" si="3"/>
        <v>39</v>
      </c>
      <c r="C45">
        <f t="shared" si="1"/>
        <v>2900</v>
      </c>
      <c r="D45">
        <f t="shared" si="2"/>
        <v>50</v>
      </c>
      <c r="E45" s="93">
        <f t="shared" si="0"/>
        <v>1.7241379310344827E-2</v>
      </c>
      <c r="I45" s="94"/>
      <c r="J45" s="94"/>
    </row>
    <row r="46" spans="2:10" x14ac:dyDescent="0.55000000000000004">
      <c r="B46">
        <f t="shared" si="3"/>
        <v>40</v>
      </c>
      <c r="C46">
        <f t="shared" si="1"/>
        <v>2950</v>
      </c>
      <c r="D46">
        <f t="shared" si="2"/>
        <v>50</v>
      </c>
      <c r="E46" s="93">
        <f t="shared" si="0"/>
        <v>1.6949152542372881E-2</v>
      </c>
      <c r="I46" s="94"/>
      <c r="J46" s="94"/>
    </row>
    <row r="47" spans="2:10" x14ac:dyDescent="0.55000000000000004">
      <c r="B47">
        <f t="shared" si="3"/>
        <v>41</v>
      </c>
      <c r="C47">
        <f t="shared" si="1"/>
        <v>3000</v>
      </c>
      <c r="D47">
        <f t="shared" si="2"/>
        <v>50</v>
      </c>
      <c r="E47" s="93">
        <f t="shared" si="0"/>
        <v>1.6666666666666666E-2</v>
      </c>
      <c r="I47" s="94"/>
      <c r="J47" s="94"/>
    </row>
    <row r="48" spans="2:10" x14ac:dyDescent="0.55000000000000004">
      <c r="B48">
        <f t="shared" si="3"/>
        <v>42</v>
      </c>
      <c r="C48">
        <f t="shared" si="1"/>
        <v>3050</v>
      </c>
      <c r="D48">
        <f t="shared" si="2"/>
        <v>50</v>
      </c>
      <c r="E48" s="93">
        <f t="shared" si="0"/>
        <v>1.6393442622950821E-2</v>
      </c>
      <c r="I48" s="94"/>
      <c r="J48" s="94"/>
    </row>
    <row r="49" spans="2:10" x14ac:dyDescent="0.55000000000000004">
      <c r="B49">
        <f t="shared" si="3"/>
        <v>43</v>
      </c>
      <c r="C49">
        <f t="shared" si="1"/>
        <v>3100</v>
      </c>
      <c r="D49">
        <f t="shared" si="2"/>
        <v>50</v>
      </c>
      <c r="E49" s="93">
        <f t="shared" si="0"/>
        <v>1.6129032258064516E-2</v>
      </c>
      <c r="I49" s="94"/>
      <c r="J49" s="94"/>
    </row>
    <row r="50" spans="2:10" x14ac:dyDescent="0.55000000000000004">
      <c r="B50">
        <f t="shared" si="3"/>
        <v>44</v>
      </c>
      <c r="C50">
        <f t="shared" si="1"/>
        <v>3150</v>
      </c>
      <c r="D50">
        <f t="shared" si="2"/>
        <v>50</v>
      </c>
      <c r="E50" s="93">
        <f t="shared" si="0"/>
        <v>1.5873015873015872E-2</v>
      </c>
      <c r="I50" s="94"/>
      <c r="J50" s="94"/>
    </row>
    <row r="51" spans="2:10" x14ac:dyDescent="0.55000000000000004">
      <c r="B51">
        <f t="shared" si="3"/>
        <v>45</v>
      </c>
      <c r="C51">
        <f t="shared" si="1"/>
        <v>3200</v>
      </c>
      <c r="D51">
        <f t="shared" si="2"/>
        <v>50</v>
      </c>
      <c r="E51" s="93">
        <f t="shared" si="0"/>
        <v>1.5625E-2</v>
      </c>
      <c r="I51" s="94"/>
      <c r="J51" s="94"/>
    </row>
    <row r="52" spans="2:10" x14ac:dyDescent="0.55000000000000004">
      <c r="B52">
        <f t="shared" si="3"/>
        <v>46</v>
      </c>
      <c r="C52">
        <f t="shared" si="1"/>
        <v>3250</v>
      </c>
      <c r="D52">
        <f t="shared" si="2"/>
        <v>50</v>
      </c>
      <c r="E52" s="93">
        <f t="shared" si="0"/>
        <v>1.5384615384615385E-2</v>
      </c>
      <c r="I52" s="94"/>
      <c r="J52" s="94"/>
    </row>
    <row r="53" spans="2:10" x14ac:dyDescent="0.55000000000000004">
      <c r="B53">
        <f t="shared" si="3"/>
        <v>47</v>
      </c>
      <c r="C53">
        <f t="shared" si="1"/>
        <v>3300</v>
      </c>
      <c r="D53">
        <f t="shared" si="2"/>
        <v>50</v>
      </c>
      <c r="E53" s="93">
        <f t="shared" si="0"/>
        <v>1.5151515151515152E-2</v>
      </c>
      <c r="I53" s="94"/>
      <c r="J53" s="94"/>
    </row>
    <row r="54" spans="2:10" x14ac:dyDescent="0.55000000000000004">
      <c r="B54">
        <f t="shared" si="3"/>
        <v>48</v>
      </c>
      <c r="C54">
        <f t="shared" si="1"/>
        <v>3350</v>
      </c>
      <c r="D54">
        <f t="shared" si="2"/>
        <v>50</v>
      </c>
      <c r="E54" s="93">
        <f t="shared" si="0"/>
        <v>1.4925373134328358E-2</v>
      </c>
      <c r="I54" s="94"/>
      <c r="J54" s="94"/>
    </row>
    <row r="55" spans="2:10" x14ac:dyDescent="0.55000000000000004">
      <c r="B55">
        <f t="shared" si="3"/>
        <v>49</v>
      </c>
      <c r="C55">
        <f t="shared" si="1"/>
        <v>3400</v>
      </c>
      <c r="D55">
        <f t="shared" si="2"/>
        <v>50</v>
      </c>
      <c r="E55" s="93">
        <f t="shared" si="0"/>
        <v>1.4705882352941176E-2</v>
      </c>
      <c r="I55" s="94"/>
      <c r="J55" s="94"/>
    </row>
    <row r="56" spans="2:10" x14ac:dyDescent="0.55000000000000004">
      <c r="B56">
        <f t="shared" si="3"/>
        <v>50</v>
      </c>
      <c r="C56">
        <f t="shared" si="1"/>
        <v>3450</v>
      </c>
      <c r="D56">
        <f t="shared" si="2"/>
        <v>50</v>
      </c>
      <c r="E56" s="93">
        <f t="shared" si="0"/>
        <v>1.4492753623188406E-2</v>
      </c>
      <c r="I56" s="94"/>
      <c r="J56" s="94"/>
    </row>
    <row r="57" spans="2:10" x14ac:dyDescent="0.55000000000000004">
      <c r="B57">
        <f t="shared" si="3"/>
        <v>51</v>
      </c>
      <c r="C57">
        <f t="shared" si="1"/>
        <v>3500</v>
      </c>
      <c r="D57">
        <f t="shared" si="2"/>
        <v>50</v>
      </c>
      <c r="E57" s="93">
        <f t="shared" si="0"/>
        <v>1.4285714285714285E-2</v>
      </c>
      <c r="I57" s="94"/>
      <c r="J57" s="94"/>
    </row>
    <row r="58" spans="2:10" x14ac:dyDescent="0.55000000000000004">
      <c r="B58">
        <f t="shared" si="3"/>
        <v>52</v>
      </c>
      <c r="C58">
        <f t="shared" si="1"/>
        <v>3550</v>
      </c>
      <c r="D58">
        <f t="shared" si="2"/>
        <v>50</v>
      </c>
      <c r="E58" s="93">
        <f t="shared" si="0"/>
        <v>1.4084507042253521E-2</v>
      </c>
      <c r="I58" s="94"/>
      <c r="J58" s="94"/>
    </row>
    <row r="59" spans="2:10" x14ac:dyDescent="0.55000000000000004">
      <c r="B59">
        <f t="shared" si="3"/>
        <v>53</v>
      </c>
      <c r="C59">
        <f t="shared" si="1"/>
        <v>3600</v>
      </c>
      <c r="D59">
        <f t="shared" si="2"/>
        <v>50</v>
      </c>
      <c r="E59" s="93">
        <f t="shared" si="0"/>
        <v>1.3888888888888888E-2</v>
      </c>
      <c r="I59" s="94"/>
      <c r="J59" s="94"/>
    </row>
    <row r="60" spans="2:10" x14ac:dyDescent="0.55000000000000004">
      <c r="B60">
        <f t="shared" si="3"/>
        <v>54</v>
      </c>
      <c r="C60">
        <f t="shared" si="1"/>
        <v>3650</v>
      </c>
      <c r="D60">
        <f t="shared" si="2"/>
        <v>50</v>
      </c>
      <c r="E60" s="93">
        <f t="shared" si="0"/>
        <v>1.3698630136986301E-2</v>
      </c>
      <c r="I60" s="94"/>
      <c r="J60" s="94"/>
    </row>
    <row r="61" spans="2:10" x14ac:dyDescent="0.55000000000000004">
      <c r="B61">
        <f t="shared" si="3"/>
        <v>55</v>
      </c>
      <c r="C61">
        <f t="shared" si="1"/>
        <v>3700</v>
      </c>
      <c r="D61">
        <f t="shared" si="2"/>
        <v>50</v>
      </c>
      <c r="E61" s="93">
        <f t="shared" si="0"/>
        <v>1.3513513513513514E-2</v>
      </c>
      <c r="I61" s="94"/>
      <c r="J61" s="94"/>
    </row>
    <row r="62" spans="2:10" x14ac:dyDescent="0.55000000000000004">
      <c r="B62">
        <f t="shared" si="3"/>
        <v>56</v>
      </c>
      <c r="C62">
        <f t="shared" si="1"/>
        <v>3750</v>
      </c>
      <c r="D62">
        <f t="shared" si="2"/>
        <v>50</v>
      </c>
      <c r="E62" s="93">
        <f t="shared" si="0"/>
        <v>1.3333333333333334E-2</v>
      </c>
      <c r="I62" s="94"/>
      <c r="J62" s="94"/>
    </row>
    <row r="63" spans="2:10" x14ac:dyDescent="0.55000000000000004">
      <c r="B63">
        <f t="shared" si="3"/>
        <v>57</v>
      </c>
      <c r="C63">
        <f t="shared" si="1"/>
        <v>3800</v>
      </c>
      <c r="D63">
        <f t="shared" si="2"/>
        <v>50</v>
      </c>
      <c r="E63" s="93">
        <f t="shared" si="0"/>
        <v>1.3157894736842105E-2</v>
      </c>
      <c r="I63" s="94"/>
      <c r="J63" s="94"/>
    </row>
    <row r="64" spans="2:10" x14ac:dyDescent="0.55000000000000004">
      <c r="B64">
        <f t="shared" si="3"/>
        <v>58</v>
      </c>
      <c r="C64">
        <f t="shared" si="1"/>
        <v>3850</v>
      </c>
      <c r="D64">
        <f t="shared" si="2"/>
        <v>50</v>
      </c>
      <c r="E64" s="93">
        <f t="shared" si="0"/>
        <v>1.2987012987012988E-2</v>
      </c>
      <c r="I64" s="94"/>
      <c r="J64" s="94"/>
    </row>
    <row r="65" spans="2:10" x14ac:dyDescent="0.55000000000000004">
      <c r="B65">
        <f t="shared" si="3"/>
        <v>59</v>
      </c>
      <c r="C65">
        <f t="shared" si="1"/>
        <v>3900</v>
      </c>
      <c r="D65">
        <f t="shared" si="2"/>
        <v>50</v>
      </c>
      <c r="E65" s="93">
        <f t="shared" si="0"/>
        <v>1.282051282051282E-2</v>
      </c>
      <c r="I65" s="94"/>
      <c r="J65" s="94"/>
    </row>
    <row r="66" spans="2:10" x14ac:dyDescent="0.55000000000000004">
      <c r="B66">
        <f t="shared" si="3"/>
        <v>60</v>
      </c>
      <c r="C66">
        <f t="shared" si="1"/>
        <v>3950</v>
      </c>
      <c r="D66">
        <f t="shared" si="2"/>
        <v>50</v>
      </c>
      <c r="E66" s="93">
        <f t="shared" si="0"/>
        <v>1.2658227848101266E-2</v>
      </c>
      <c r="I66" s="94"/>
      <c r="J66" s="94"/>
    </row>
    <row r="67" spans="2:10" x14ac:dyDescent="0.55000000000000004">
      <c r="B67">
        <f t="shared" si="3"/>
        <v>61</v>
      </c>
      <c r="C67">
        <f t="shared" si="1"/>
        <v>4000</v>
      </c>
      <c r="D67">
        <f t="shared" si="2"/>
        <v>50</v>
      </c>
      <c r="E67" s="93">
        <f t="shared" si="0"/>
        <v>1.2500000000000001E-2</v>
      </c>
      <c r="I67" s="94"/>
      <c r="J67" s="94"/>
    </row>
    <row r="68" spans="2:10" x14ac:dyDescent="0.55000000000000004">
      <c r="B68">
        <f t="shared" si="3"/>
        <v>62</v>
      </c>
      <c r="C68">
        <f t="shared" si="1"/>
        <v>4050</v>
      </c>
      <c r="D68">
        <f t="shared" si="2"/>
        <v>50</v>
      </c>
      <c r="E68" s="93">
        <f t="shared" si="0"/>
        <v>1.2345679012345678E-2</v>
      </c>
      <c r="I68" s="94"/>
      <c r="J68" s="94"/>
    </row>
    <row r="69" spans="2:10" x14ac:dyDescent="0.55000000000000004">
      <c r="B69">
        <f t="shared" si="3"/>
        <v>63</v>
      </c>
      <c r="C69">
        <f t="shared" si="1"/>
        <v>4100</v>
      </c>
      <c r="D69">
        <f t="shared" si="2"/>
        <v>50</v>
      </c>
      <c r="E69" s="93">
        <f t="shared" si="0"/>
        <v>1.2195121951219513E-2</v>
      </c>
      <c r="I69" s="94"/>
      <c r="J69" s="94"/>
    </row>
    <row r="70" spans="2:10" x14ac:dyDescent="0.55000000000000004">
      <c r="B70">
        <f t="shared" si="3"/>
        <v>64</v>
      </c>
      <c r="C70">
        <f t="shared" si="1"/>
        <v>4150</v>
      </c>
      <c r="D70">
        <f t="shared" si="2"/>
        <v>50</v>
      </c>
      <c r="E70" s="93">
        <f t="shared" si="0"/>
        <v>1.2048192771084338E-2</v>
      </c>
      <c r="I70" s="94"/>
      <c r="J70" s="94"/>
    </row>
    <row r="71" spans="2:10" x14ac:dyDescent="0.55000000000000004">
      <c r="B71">
        <f t="shared" si="3"/>
        <v>65</v>
      </c>
      <c r="C71">
        <f t="shared" si="1"/>
        <v>4200</v>
      </c>
      <c r="D71">
        <f t="shared" si="2"/>
        <v>50</v>
      </c>
      <c r="E71" s="93">
        <f t="shared" si="0"/>
        <v>1.1904761904761904E-2</v>
      </c>
      <c r="I71" s="94"/>
      <c r="J71" s="94"/>
    </row>
    <row r="72" spans="2:10" x14ac:dyDescent="0.55000000000000004">
      <c r="B72">
        <f t="shared" si="3"/>
        <v>66</v>
      </c>
      <c r="C72">
        <f t="shared" si="1"/>
        <v>4250</v>
      </c>
      <c r="D72">
        <f t="shared" si="2"/>
        <v>50</v>
      </c>
      <c r="E72" s="93">
        <f t="shared" ref="E72:E73" si="4">D72/C72</f>
        <v>1.1764705882352941E-2</v>
      </c>
      <c r="I72" s="94"/>
      <c r="J72" s="94"/>
    </row>
    <row r="73" spans="2:10" x14ac:dyDescent="0.55000000000000004">
      <c r="B73">
        <f t="shared" si="3"/>
        <v>67</v>
      </c>
      <c r="C73">
        <f t="shared" ref="C73" si="5">C72+D72</f>
        <v>4300</v>
      </c>
      <c r="D73">
        <f t="shared" ref="D73" si="6">D72*$B$5</f>
        <v>50</v>
      </c>
      <c r="E73" s="93">
        <f t="shared" si="4"/>
        <v>1.1627906976744186E-2</v>
      </c>
      <c r="I73" s="94"/>
      <c r="J73" s="94"/>
    </row>
  </sheetData>
  <mergeCells count="1">
    <mergeCell ref="C5:D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workbookViewId="0"/>
  </sheetViews>
  <sheetFormatPr defaultRowHeight="14.4" x14ac:dyDescent="0.55000000000000004"/>
  <cols>
    <col min="2" max="2" width="8.89453125" bestFit="1" customWidth="1"/>
    <col min="3" max="3" width="32.05078125" bestFit="1" customWidth="1"/>
    <col min="4" max="6" width="8.89453125" bestFit="1" customWidth="1"/>
    <col min="8" max="8" width="10.83984375" bestFit="1" customWidth="1"/>
    <col min="9" max="15" width="8.89453125" bestFit="1" customWidth="1"/>
  </cols>
  <sheetData>
    <row r="1" spans="1:15" x14ac:dyDescent="0.55000000000000004">
      <c r="A1" s="16" t="s">
        <v>227</v>
      </c>
    </row>
    <row r="2" spans="1:15" x14ac:dyDescent="0.55000000000000004">
      <c r="A2" s="16" t="s">
        <v>187</v>
      </c>
      <c r="H2" s="16" t="s">
        <v>207</v>
      </c>
    </row>
    <row r="3" spans="1:15" ht="15.6" x14ac:dyDescent="0.6">
      <c r="B3" s="98"/>
      <c r="C3" s="99" t="s">
        <v>171</v>
      </c>
      <c r="D3" s="99">
        <v>0</v>
      </c>
      <c r="E3" s="99" t="s">
        <v>172</v>
      </c>
      <c r="F3" s="99">
        <v>1</v>
      </c>
      <c r="H3" s="98"/>
      <c r="I3" s="98"/>
      <c r="J3" s="98"/>
      <c r="K3" s="149" t="s">
        <v>189</v>
      </c>
      <c r="L3" s="150"/>
      <c r="M3" s="98"/>
      <c r="N3" s="149" t="s">
        <v>189</v>
      </c>
      <c r="O3" s="150"/>
    </row>
    <row r="4" spans="1:15" x14ac:dyDescent="0.55000000000000004">
      <c r="B4" s="100" t="s">
        <v>163</v>
      </c>
      <c r="C4" s="100" t="s">
        <v>173</v>
      </c>
      <c r="D4" s="100">
        <v>510</v>
      </c>
      <c r="E4" s="98"/>
      <c r="F4" s="100">
        <v>510</v>
      </c>
      <c r="H4" s="99" t="s">
        <v>171</v>
      </c>
      <c r="I4" s="99">
        <v>0</v>
      </c>
      <c r="J4" s="102" t="s">
        <v>172</v>
      </c>
      <c r="K4" s="103" t="s">
        <v>190</v>
      </c>
      <c r="L4" s="103" t="s">
        <v>191</v>
      </c>
      <c r="M4" s="108" t="s">
        <v>208</v>
      </c>
      <c r="N4" s="103" t="s">
        <v>190</v>
      </c>
      <c r="O4" s="103" t="s">
        <v>191</v>
      </c>
    </row>
    <row r="5" spans="1:15" x14ac:dyDescent="0.55000000000000004">
      <c r="B5" s="100" t="s">
        <v>43</v>
      </c>
      <c r="C5" s="100" t="s">
        <v>174</v>
      </c>
      <c r="D5" s="98"/>
      <c r="E5" s="100">
        <v>170</v>
      </c>
      <c r="F5" s="98"/>
      <c r="H5" s="101" t="s">
        <v>1</v>
      </c>
      <c r="I5" s="101" t="s">
        <v>192</v>
      </c>
      <c r="J5" s="101" t="s">
        <v>192</v>
      </c>
      <c r="K5" s="105" t="s">
        <v>192</v>
      </c>
      <c r="L5" s="105" t="s">
        <v>192</v>
      </c>
      <c r="M5" s="101" t="s">
        <v>192</v>
      </c>
      <c r="N5" s="105" t="s">
        <v>193</v>
      </c>
      <c r="O5" s="105" t="s">
        <v>194</v>
      </c>
    </row>
    <row r="6" spans="1:15" x14ac:dyDescent="0.55000000000000004">
      <c r="B6" s="100" t="s">
        <v>175</v>
      </c>
      <c r="C6" s="100" t="s">
        <v>176</v>
      </c>
      <c r="D6" s="98"/>
      <c r="E6" s="100">
        <v>340</v>
      </c>
      <c r="F6" s="98"/>
      <c r="H6" s="100" t="s">
        <v>195</v>
      </c>
      <c r="I6" s="100" t="s">
        <v>196</v>
      </c>
      <c r="J6" s="98"/>
      <c r="K6" s="106" t="s">
        <v>196</v>
      </c>
      <c r="L6" s="106" t="s">
        <v>196</v>
      </c>
      <c r="M6" s="98"/>
      <c r="N6" s="106" t="s">
        <v>197</v>
      </c>
      <c r="O6" s="106" t="s">
        <v>197</v>
      </c>
    </row>
    <row r="7" spans="1:15" x14ac:dyDescent="0.55000000000000004">
      <c r="B7" s="99" t="s">
        <v>177</v>
      </c>
      <c r="C7" s="99" t="s">
        <v>178</v>
      </c>
      <c r="D7" s="98"/>
      <c r="E7" s="99">
        <v>510</v>
      </c>
      <c r="F7" s="98"/>
      <c r="H7" s="100" t="s">
        <v>198</v>
      </c>
      <c r="I7" s="98"/>
      <c r="J7" s="100" t="s">
        <v>199</v>
      </c>
      <c r="K7" s="107"/>
      <c r="L7" s="107"/>
      <c r="M7" s="100" t="s">
        <v>200</v>
      </c>
      <c r="N7" s="107"/>
      <c r="O7" s="106" t="s">
        <v>201</v>
      </c>
    </row>
    <row r="8" spans="1:15" x14ac:dyDescent="0.55000000000000004">
      <c r="B8" s="147" t="s">
        <v>179</v>
      </c>
      <c r="C8" s="100" t="s">
        <v>180</v>
      </c>
      <c r="D8" s="98"/>
      <c r="E8" s="100">
        <v>170</v>
      </c>
      <c r="F8" s="98"/>
      <c r="H8" s="100" t="s">
        <v>202</v>
      </c>
      <c r="I8" s="98"/>
      <c r="J8" s="100" t="s">
        <v>199</v>
      </c>
      <c r="K8" s="107"/>
      <c r="L8" s="107"/>
      <c r="M8" s="100" t="s">
        <v>199</v>
      </c>
      <c r="N8" s="107"/>
      <c r="O8" s="106" t="s">
        <v>201</v>
      </c>
    </row>
    <row r="9" spans="1:15" x14ac:dyDescent="0.55000000000000004">
      <c r="B9" s="148"/>
      <c r="C9" s="100" t="s">
        <v>181</v>
      </c>
      <c r="D9" s="98"/>
      <c r="E9" s="100">
        <v>170</v>
      </c>
      <c r="F9" s="98"/>
      <c r="H9" s="99" t="s">
        <v>203</v>
      </c>
      <c r="I9" s="98"/>
      <c r="J9" s="99" t="s">
        <v>200</v>
      </c>
      <c r="K9" s="107"/>
      <c r="L9" s="107"/>
      <c r="M9" s="99" t="s">
        <v>196</v>
      </c>
      <c r="N9" s="107"/>
      <c r="O9" s="106" t="s">
        <v>201</v>
      </c>
    </row>
    <row r="10" spans="1:15" x14ac:dyDescent="0.55000000000000004">
      <c r="B10" s="100" t="s">
        <v>43</v>
      </c>
      <c r="C10" s="100" t="s">
        <v>182</v>
      </c>
      <c r="D10" s="98"/>
      <c r="E10" s="100">
        <v>170</v>
      </c>
      <c r="F10" s="98"/>
      <c r="H10" s="100" t="s">
        <v>204</v>
      </c>
      <c r="I10" s="98"/>
      <c r="J10" s="100" t="s">
        <v>201</v>
      </c>
      <c r="K10" s="106" t="s">
        <v>196</v>
      </c>
      <c r="L10" s="106" t="s">
        <v>201</v>
      </c>
      <c r="M10" s="98"/>
      <c r="N10" s="106" t="s">
        <v>205</v>
      </c>
      <c r="O10" s="106" t="s">
        <v>201</v>
      </c>
    </row>
    <row r="11" spans="1:15" x14ac:dyDescent="0.55000000000000004">
      <c r="B11" s="99" t="s">
        <v>183</v>
      </c>
      <c r="C11" s="99" t="s">
        <v>184</v>
      </c>
      <c r="D11" s="98"/>
      <c r="E11" s="99">
        <v>510</v>
      </c>
      <c r="F11" s="98"/>
      <c r="H11" s="99" t="s">
        <v>45</v>
      </c>
      <c r="I11" s="98"/>
      <c r="J11" s="99" t="s">
        <v>201</v>
      </c>
      <c r="K11" s="103" t="s">
        <v>206</v>
      </c>
      <c r="L11" s="103" t="s">
        <v>201</v>
      </c>
      <c r="M11" s="98"/>
      <c r="N11" s="103" t="s">
        <v>199</v>
      </c>
      <c r="O11" s="103" t="s">
        <v>201</v>
      </c>
    </row>
    <row r="12" spans="1:15" x14ac:dyDescent="0.55000000000000004">
      <c r="B12" s="101" t="s">
        <v>185</v>
      </c>
      <c r="C12" s="101" t="s">
        <v>186</v>
      </c>
      <c r="D12" s="98"/>
      <c r="E12" s="101">
        <v>340</v>
      </c>
      <c r="F12" s="98"/>
      <c r="H12" s="100" t="s">
        <v>0</v>
      </c>
      <c r="I12" s="98"/>
      <c r="J12" s="100" t="s">
        <v>201</v>
      </c>
      <c r="K12" s="106">
        <v>0.5</v>
      </c>
      <c r="L12" s="106" t="s">
        <v>201</v>
      </c>
      <c r="M12" s="98"/>
      <c r="N12" s="106">
        <v>0.33</v>
      </c>
      <c r="O12" s="106" t="s">
        <v>201</v>
      </c>
    </row>
    <row r="15" spans="1:15" x14ac:dyDescent="0.55000000000000004">
      <c r="A15" s="16" t="s">
        <v>188</v>
      </c>
      <c r="H15" s="16" t="s">
        <v>209</v>
      </c>
    </row>
    <row r="16" spans="1:15" x14ac:dyDescent="0.55000000000000004">
      <c r="B16" s="98"/>
      <c r="C16" s="99" t="s">
        <v>171</v>
      </c>
      <c r="D16" s="99">
        <v>0</v>
      </c>
      <c r="E16" s="102" t="s">
        <v>172</v>
      </c>
      <c r="F16" s="99">
        <v>1</v>
      </c>
      <c r="H16" s="151" t="s">
        <v>201</v>
      </c>
      <c r="I16" s="152"/>
      <c r="J16" s="153"/>
      <c r="K16" s="151" t="s">
        <v>189</v>
      </c>
      <c r="L16" s="153"/>
      <c r="M16" s="99" t="s">
        <v>201</v>
      </c>
      <c r="N16" s="151" t="s">
        <v>189</v>
      </c>
      <c r="O16" s="153"/>
    </row>
    <row r="17" spans="2:15" x14ac:dyDescent="0.55000000000000004">
      <c r="B17" s="100" t="s">
        <v>163</v>
      </c>
      <c r="C17" s="100" t="s">
        <v>173</v>
      </c>
      <c r="D17" s="100">
        <v>510</v>
      </c>
      <c r="E17" s="98"/>
      <c r="F17" s="100">
        <v>510</v>
      </c>
      <c r="H17" s="99" t="s">
        <v>171</v>
      </c>
      <c r="I17" s="99">
        <v>0</v>
      </c>
      <c r="J17" s="99" t="s">
        <v>172</v>
      </c>
      <c r="K17" s="99" t="s">
        <v>190</v>
      </c>
      <c r="L17" s="99" t="s">
        <v>191</v>
      </c>
      <c r="M17" s="104">
        <v>42767</v>
      </c>
      <c r="N17" s="99" t="s">
        <v>190</v>
      </c>
      <c r="O17" s="99" t="s">
        <v>191</v>
      </c>
    </row>
    <row r="18" spans="2:15" x14ac:dyDescent="0.55000000000000004">
      <c r="B18" s="100" t="s">
        <v>43</v>
      </c>
      <c r="C18" s="100" t="s">
        <v>174</v>
      </c>
      <c r="D18" s="98"/>
      <c r="E18" s="100">
        <v>340</v>
      </c>
      <c r="F18" s="98"/>
      <c r="H18" s="100" t="s">
        <v>210</v>
      </c>
      <c r="I18" s="100" t="s">
        <v>211</v>
      </c>
      <c r="J18" s="100" t="s">
        <v>192</v>
      </c>
      <c r="K18" s="106" t="s">
        <v>192</v>
      </c>
      <c r="L18" s="106" t="s">
        <v>212</v>
      </c>
      <c r="M18" s="100" t="s">
        <v>212</v>
      </c>
      <c r="N18" s="106" t="s">
        <v>212</v>
      </c>
      <c r="O18" s="106" t="s">
        <v>212</v>
      </c>
    </row>
    <row r="19" spans="2:15" ht="18.3" x14ac:dyDescent="0.7">
      <c r="B19" s="100" t="s">
        <v>175</v>
      </c>
      <c r="C19" s="100" t="s">
        <v>176</v>
      </c>
      <c r="D19" s="98"/>
      <c r="E19" s="100">
        <v>425</v>
      </c>
      <c r="F19" s="98"/>
      <c r="H19" s="100" t="s">
        <v>195</v>
      </c>
      <c r="I19" s="100" t="s">
        <v>196</v>
      </c>
      <c r="J19" s="98"/>
      <c r="K19" s="109" t="s">
        <v>196</v>
      </c>
      <c r="L19" s="109" t="s">
        <v>197</v>
      </c>
      <c r="M19" s="98"/>
      <c r="N19" s="106" t="s">
        <v>197</v>
      </c>
      <c r="O19" s="106" t="s">
        <v>197</v>
      </c>
    </row>
    <row r="20" spans="2:15" x14ac:dyDescent="0.55000000000000004">
      <c r="B20" s="100" t="s">
        <v>177</v>
      </c>
      <c r="C20" s="100" t="s">
        <v>178</v>
      </c>
      <c r="D20" s="98"/>
      <c r="E20" s="99">
        <v>765</v>
      </c>
      <c r="F20" s="98"/>
      <c r="H20" s="100" t="s">
        <v>198</v>
      </c>
      <c r="I20" s="98"/>
      <c r="J20" s="100" t="s">
        <v>199</v>
      </c>
      <c r="K20" s="107"/>
      <c r="L20" s="107"/>
      <c r="M20" s="100" t="s">
        <v>213</v>
      </c>
      <c r="N20" s="107"/>
      <c r="O20" s="107"/>
    </row>
    <row r="21" spans="2:15" x14ac:dyDescent="0.55000000000000004">
      <c r="B21" s="147" t="s">
        <v>179</v>
      </c>
      <c r="C21" s="100" t="s">
        <v>180</v>
      </c>
      <c r="D21" s="98"/>
      <c r="E21" s="100">
        <v>170</v>
      </c>
      <c r="F21" s="98"/>
      <c r="H21" s="100" t="s">
        <v>202</v>
      </c>
      <c r="I21" s="98"/>
      <c r="J21" s="100" t="s">
        <v>199</v>
      </c>
      <c r="K21" s="107"/>
      <c r="L21" s="107"/>
      <c r="M21" s="100" t="s">
        <v>214</v>
      </c>
      <c r="N21" s="107"/>
      <c r="O21" s="107"/>
    </row>
    <row r="22" spans="2:15" x14ac:dyDescent="0.55000000000000004">
      <c r="B22" s="148"/>
      <c r="C22" s="100" t="s">
        <v>181</v>
      </c>
      <c r="D22" s="98"/>
      <c r="E22" s="100">
        <v>255</v>
      </c>
      <c r="F22" s="98"/>
      <c r="H22" s="99" t="s">
        <v>203</v>
      </c>
      <c r="I22" s="98"/>
      <c r="J22" s="99" t="s">
        <v>200</v>
      </c>
      <c r="K22" s="107"/>
      <c r="L22" s="107"/>
      <c r="M22" s="99" t="s">
        <v>197</v>
      </c>
      <c r="N22" s="107"/>
      <c r="O22" s="107"/>
    </row>
    <row r="23" spans="2:15" x14ac:dyDescent="0.55000000000000004">
      <c r="B23" s="100" t="s">
        <v>43</v>
      </c>
      <c r="C23" s="100" t="s">
        <v>182</v>
      </c>
      <c r="D23" s="98"/>
      <c r="E23" s="100">
        <v>340</v>
      </c>
      <c r="F23" s="98"/>
      <c r="H23" s="100" t="s">
        <v>204</v>
      </c>
      <c r="I23" s="98"/>
      <c r="J23" s="98"/>
      <c r="K23" s="107"/>
      <c r="L23" s="106" t="s">
        <v>196</v>
      </c>
      <c r="M23" s="98"/>
      <c r="N23" s="107"/>
      <c r="O23" s="106" t="s">
        <v>215</v>
      </c>
    </row>
    <row r="24" spans="2:15" x14ac:dyDescent="0.55000000000000004">
      <c r="B24" s="100" t="s">
        <v>183</v>
      </c>
      <c r="C24" s="100" t="s">
        <v>184</v>
      </c>
      <c r="D24" s="98"/>
      <c r="E24" s="99">
        <v>765</v>
      </c>
      <c r="F24" s="98"/>
      <c r="H24" s="100" t="s">
        <v>45</v>
      </c>
      <c r="I24" s="98"/>
      <c r="J24" s="98"/>
      <c r="K24" s="107"/>
      <c r="L24" s="106" t="s">
        <v>199</v>
      </c>
      <c r="M24" s="98"/>
      <c r="N24" s="107"/>
      <c r="O24" s="106" t="s">
        <v>216</v>
      </c>
    </row>
    <row r="25" spans="2:15" x14ac:dyDescent="0.55000000000000004">
      <c r="B25" s="100" t="s">
        <v>185</v>
      </c>
      <c r="C25" s="100" t="s">
        <v>186</v>
      </c>
      <c r="D25" s="98"/>
      <c r="E25" s="100">
        <v>340</v>
      </c>
      <c r="F25" s="98"/>
      <c r="H25" s="100" t="s">
        <v>0</v>
      </c>
      <c r="I25" s="98"/>
      <c r="J25" s="98"/>
      <c r="K25" s="107"/>
      <c r="L25" s="105">
        <v>0.5</v>
      </c>
      <c r="M25" s="98"/>
      <c r="N25" s="107"/>
      <c r="O25" s="105">
        <v>0.5</v>
      </c>
    </row>
    <row r="28" spans="2:15" x14ac:dyDescent="0.55000000000000004">
      <c r="H28" s="110" t="s">
        <v>226</v>
      </c>
    </row>
    <row r="29" spans="2:15" x14ac:dyDescent="0.55000000000000004">
      <c r="H29" s="99" t="s">
        <v>171</v>
      </c>
      <c r="I29" s="99">
        <v>0</v>
      </c>
      <c r="J29" s="99" t="s">
        <v>172</v>
      </c>
      <c r="K29" s="99" t="s">
        <v>217</v>
      </c>
      <c r="L29" s="99" t="s">
        <v>218</v>
      </c>
      <c r="M29" s="104">
        <v>42767</v>
      </c>
      <c r="N29" s="99" t="s">
        <v>219</v>
      </c>
      <c r="O29" s="99" t="s">
        <v>220</v>
      </c>
    </row>
    <row r="30" spans="2:15" x14ac:dyDescent="0.55000000000000004">
      <c r="H30" s="100" t="s">
        <v>1</v>
      </c>
      <c r="I30" s="100" t="s">
        <v>211</v>
      </c>
      <c r="J30" s="100" t="s">
        <v>211</v>
      </c>
      <c r="K30" s="106" t="s">
        <v>211</v>
      </c>
      <c r="L30" s="106" t="s">
        <v>211</v>
      </c>
      <c r="M30" s="100" t="s">
        <v>211</v>
      </c>
      <c r="N30" s="106" t="s">
        <v>211</v>
      </c>
      <c r="O30" s="107"/>
    </row>
    <row r="31" spans="2:15" x14ac:dyDescent="0.55000000000000004">
      <c r="H31" s="100" t="s">
        <v>195</v>
      </c>
      <c r="I31" s="100" t="s">
        <v>221</v>
      </c>
      <c r="J31" s="98"/>
      <c r="K31" s="106" t="s">
        <v>221</v>
      </c>
      <c r="L31" s="106" t="s">
        <v>221</v>
      </c>
      <c r="M31" s="98"/>
      <c r="N31" s="106" t="s">
        <v>221</v>
      </c>
      <c r="O31" s="107"/>
    </row>
    <row r="32" spans="2:15" x14ac:dyDescent="0.55000000000000004">
      <c r="H32" s="100" t="s">
        <v>198</v>
      </c>
      <c r="I32" s="98"/>
      <c r="J32" s="100" t="s">
        <v>206</v>
      </c>
      <c r="K32" s="107"/>
      <c r="L32" s="107"/>
      <c r="M32" s="100" t="s">
        <v>222</v>
      </c>
      <c r="N32" s="107"/>
      <c r="O32" s="107"/>
    </row>
    <row r="33" spans="8:15" x14ac:dyDescent="0.55000000000000004">
      <c r="H33" s="100" t="s">
        <v>202</v>
      </c>
      <c r="I33" s="98"/>
      <c r="J33" s="100" t="s">
        <v>206</v>
      </c>
      <c r="K33" s="107"/>
      <c r="L33" s="107"/>
      <c r="M33" s="100" t="s">
        <v>206</v>
      </c>
      <c r="N33" s="107"/>
      <c r="O33" s="107"/>
    </row>
    <row r="34" spans="8:15" x14ac:dyDescent="0.55000000000000004">
      <c r="H34" s="100" t="s">
        <v>223</v>
      </c>
      <c r="I34" s="98"/>
      <c r="J34" s="100" t="s">
        <v>222</v>
      </c>
      <c r="K34" s="107"/>
      <c r="L34" s="107"/>
      <c r="M34" s="100" t="s">
        <v>221</v>
      </c>
      <c r="N34" s="107"/>
      <c r="O34" s="107"/>
    </row>
    <row r="35" spans="8:15" x14ac:dyDescent="0.55000000000000004">
      <c r="H35" s="100" t="s">
        <v>204</v>
      </c>
      <c r="I35" s="98"/>
      <c r="J35" s="98"/>
      <c r="K35" s="107"/>
      <c r="L35" s="106" t="s">
        <v>221</v>
      </c>
      <c r="M35" s="98"/>
      <c r="N35" s="107"/>
      <c r="O35" s="106" t="s">
        <v>224</v>
      </c>
    </row>
    <row r="36" spans="8:15" x14ac:dyDescent="0.55000000000000004">
      <c r="H36" s="100" t="s">
        <v>45</v>
      </c>
      <c r="I36" s="98"/>
      <c r="J36" s="98"/>
      <c r="K36" s="107"/>
      <c r="L36" s="106" t="s">
        <v>206</v>
      </c>
      <c r="M36" s="98"/>
      <c r="N36" s="107"/>
      <c r="O36" s="106" t="s">
        <v>225</v>
      </c>
    </row>
    <row r="37" spans="8:15" x14ac:dyDescent="0.55000000000000004">
      <c r="H37" s="100" t="s">
        <v>0</v>
      </c>
      <c r="I37" s="98"/>
      <c r="J37" s="98"/>
      <c r="K37" s="107"/>
      <c r="L37" s="106">
        <v>0.5</v>
      </c>
      <c r="M37" s="98"/>
      <c r="N37" s="107"/>
      <c r="O37" s="106">
        <v>0.5</v>
      </c>
    </row>
  </sheetData>
  <mergeCells count="7">
    <mergeCell ref="B8:B9"/>
    <mergeCell ref="B21:B22"/>
    <mergeCell ref="K3:L3"/>
    <mergeCell ref="N3:O3"/>
    <mergeCell ref="H16:J16"/>
    <mergeCell ref="K16:L16"/>
    <mergeCell ref="N16:O1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3"/>
  <sheetViews>
    <sheetView workbookViewId="0">
      <pane xSplit="4" ySplit="9" topLeftCell="E10" activePane="bottomRight" state="frozen"/>
      <selection pane="topRight" activeCell="D1" sqref="D1"/>
      <selection pane="bottomLeft" activeCell="A8" sqref="A8"/>
      <selection pane="bottomRight" activeCell="A10" sqref="A10"/>
    </sheetView>
  </sheetViews>
  <sheetFormatPr defaultRowHeight="14.4" outlineLevelRow="1" x14ac:dyDescent="0.55000000000000004"/>
  <cols>
    <col min="1" max="1" width="5.7890625" customWidth="1"/>
    <col min="2" max="2" width="8.41796875" customWidth="1"/>
    <col min="3" max="3" width="16" customWidth="1"/>
    <col min="4" max="4" width="14.3125" customWidth="1"/>
    <col min="5" max="5" width="8.05078125" customWidth="1"/>
    <col min="6" max="6" width="9.578125" customWidth="1"/>
    <col min="7" max="7" width="14.05078125" customWidth="1"/>
    <col min="8" max="8" width="8.9453125" customWidth="1"/>
  </cols>
  <sheetData>
    <row r="1" spans="1:14" ht="15.3" x14ac:dyDescent="0.55000000000000004">
      <c r="A1" s="16" t="s">
        <v>52</v>
      </c>
      <c r="C1" s="111"/>
    </row>
    <row r="2" spans="1:14" ht="15.3" outlineLevel="1" x14ac:dyDescent="0.55000000000000004">
      <c r="B2" s="111" t="s">
        <v>234</v>
      </c>
      <c r="E2" t="s">
        <v>235</v>
      </c>
      <c r="I2" t="s">
        <v>78</v>
      </c>
    </row>
    <row r="3" spans="1:14" outlineLevel="1" x14ac:dyDescent="0.55000000000000004">
      <c r="B3" t="s">
        <v>236</v>
      </c>
      <c r="D3" t="s">
        <v>237</v>
      </c>
      <c r="E3" t="s">
        <v>238</v>
      </c>
      <c r="G3">
        <v>1</v>
      </c>
      <c r="I3" t="s">
        <v>239</v>
      </c>
    </row>
    <row r="4" spans="1:14" outlineLevel="1" x14ac:dyDescent="0.55000000000000004">
      <c r="B4" t="s">
        <v>240</v>
      </c>
      <c r="D4" t="s">
        <v>241</v>
      </c>
      <c r="E4" t="s">
        <v>242</v>
      </c>
      <c r="G4">
        <f>340/425</f>
        <v>0.8</v>
      </c>
      <c r="I4" t="s">
        <v>243</v>
      </c>
      <c r="K4" t="s">
        <v>244</v>
      </c>
      <c r="M4">
        <f>680/765</f>
        <v>0.88888888888888884</v>
      </c>
    </row>
    <row r="5" spans="1:14" outlineLevel="1" x14ac:dyDescent="0.55000000000000004">
      <c r="B5" t="s">
        <v>245</v>
      </c>
      <c r="I5" t="s">
        <v>246</v>
      </c>
      <c r="M5">
        <f>(8/9)*680/765</f>
        <v>0.79012345679012352</v>
      </c>
    </row>
    <row r="6" spans="1:14" outlineLevel="1" x14ac:dyDescent="0.55000000000000004">
      <c r="D6" t="s">
        <v>247</v>
      </c>
      <c r="F6">
        <v>0.5</v>
      </c>
      <c r="I6">
        <v>0.5</v>
      </c>
      <c r="L6">
        <v>0.5</v>
      </c>
    </row>
    <row r="7" spans="1:14" outlineLevel="1" x14ac:dyDescent="0.55000000000000004">
      <c r="D7" t="s">
        <v>248</v>
      </c>
      <c r="F7">
        <v>340</v>
      </c>
      <c r="I7">
        <v>425</v>
      </c>
    </row>
    <row r="8" spans="1:14" outlineLevel="1" x14ac:dyDescent="0.55000000000000004">
      <c r="D8" t="s">
        <v>249</v>
      </c>
      <c r="F8">
        <v>170</v>
      </c>
      <c r="I8">
        <v>340</v>
      </c>
    </row>
    <row r="9" spans="1:14" x14ac:dyDescent="0.55000000000000004">
      <c r="B9" s="16" t="s">
        <v>250</v>
      </c>
      <c r="D9" s="16" t="s">
        <v>171</v>
      </c>
      <c r="E9" s="16">
        <v>0</v>
      </c>
      <c r="F9" s="97" t="s">
        <v>172</v>
      </c>
      <c r="G9" s="95" t="s">
        <v>217</v>
      </c>
      <c r="H9" s="95" t="s">
        <v>218</v>
      </c>
      <c r="I9" s="97" t="s">
        <v>208</v>
      </c>
      <c r="J9" s="95" t="s">
        <v>219</v>
      </c>
      <c r="K9" s="95" t="s">
        <v>220</v>
      </c>
      <c r="L9" s="112"/>
      <c r="M9" s="95"/>
      <c r="N9" s="113"/>
    </row>
    <row r="10" spans="1:14" outlineLevel="1" x14ac:dyDescent="0.55000000000000004">
      <c r="C10" s="96" t="s">
        <v>163</v>
      </c>
      <c r="D10" t="s">
        <v>195</v>
      </c>
      <c r="E10">
        <v>510</v>
      </c>
      <c r="G10" s="114">
        <f>E10+F13-F17</f>
        <v>510</v>
      </c>
      <c r="H10">
        <f>G10</f>
        <v>510</v>
      </c>
      <c r="J10">
        <f>H10+I13-I17</f>
        <v>510</v>
      </c>
    </row>
    <row r="11" spans="1:14" outlineLevel="1" x14ac:dyDescent="0.55000000000000004">
      <c r="A11" s="115"/>
      <c r="B11" s="115"/>
      <c r="C11" s="96" t="s">
        <v>43</v>
      </c>
      <c r="D11" t="s">
        <v>251</v>
      </c>
      <c r="F11">
        <f>F8</f>
        <v>170</v>
      </c>
      <c r="I11">
        <f>I8</f>
        <v>340</v>
      </c>
    </row>
    <row r="12" spans="1:14" outlineLevel="1" x14ac:dyDescent="0.55000000000000004">
      <c r="B12" s="115"/>
      <c r="C12" s="96" t="s">
        <v>175</v>
      </c>
      <c r="D12" t="s">
        <v>176</v>
      </c>
      <c r="F12">
        <v>340</v>
      </c>
      <c r="I12">
        <f>765-I11</f>
        <v>425</v>
      </c>
    </row>
    <row r="13" spans="1:14" outlineLevel="1" x14ac:dyDescent="0.55000000000000004">
      <c r="A13" s="115"/>
      <c r="B13" s="115"/>
      <c r="C13" s="96" t="s">
        <v>177</v>
      </c>
      <c r="D13" t="s">
        <v>178</v>
      </c>
      <c r="F13" s="16">
        <f>F11+F12</f>
        <v>510</v>
      </c>
      <c r="I13" s="16">
        <f>I11+I12</f>
        <v>765</v>
      </c>
      <c r="L13" s="16"/>
    </row>
    <row r="14" spans="1:14" outlineLevel="1" x14ac:dyDescent="0.55000000000000004">
      <c r="A14" s="115"/>
      <c r="B14" s="115"/>
      <c r="C14" s="154" t="s">
        <v>179</v>
      </c>
      <c r="D14" t="s">
        <v>252</v>
      </c>
      <c r="F14">
        <f>F6*F18</f>
        <v>170</v>
      </c>
      <c r="I14">
        <f>I6*I18</f>
        <v>170</v>
      </c>
    </row>
    <row r="15" spans="1:14" outlineLevel="1" x14ac:dyDescent="0.55000000000000004">
      <c r="A15" s="115"/>
      <c r="B15" s="115"/>
      <c r="C15" s="154"/>
      <c r="D15" t="s">
        <v>253</v>
      </c>
      <c r="F15">
        <f>F12-F14</f>
        <v>170</v>
      </c>
      <c r="I15">
        <f>I12-I14</f>
        <v>255</v>
      </c>
    </row>
    <row r="16" spans="1:14" outlineLevel="1" x14ac:dyDescent="0.55000000000000004">
      <c r="A16" s="96"/>
      <c r="B16" s="96"/>
      <c r="C16" s="96" t="s">
        <v>43</v>
      </c>
      <c r="D16" t="s">
        <v>254</v>
      </c>
      <c r="F16">
        <f>F11</f>
        <v>170</v>
      </c>
      <c r="I16">
        <f>I11</f>
        <v>340</v>
      </c>
    </row>
    <row r="17" spans="1:13" outlineLevel="1" x14ac:dyDescent="0.55000000000000004">
      <c r="A17" s="96"/>
      <c r="B17" s="96"/>
      <c r="C17" s="96" t="s">
        <v>183</v>
      </c>
      <c r="D17" t="s">
        <v>184</v>
      </c>
      <c r="F17" s="16">
        <f>F14+F15+F16</f>
        <v>510</v>
      </c>
      <c r="I17" s="16">
        <f>I14+I15+I16</f>
        <v>765</v>
      </c>
      <c r="L17" s="16"/>
    </row>
    <row r="18" spans="1:13" outlineLevel="1" x14ac:dyDescent="0.55000000000000004">
      <c r="B18" s="96"/>
      <c r="C18" s="96" t="s">
        <v>185</v>
      </c>
      <c r="D18" t="s">
        <v>186</v>
      </c>
      <c r="F18">
        <v>340</v>
      </c>
      <c r="I18">
        <v>340</v>
      </c>
    </row>
    <row r="20" spans="1:13" x14ac:dyDescent="0.55000000000000004">
      <c r="B20" s="16" t="s">
        <v>255</v>
      </c>
      <c r="E20">
        <v>1</v>
      </c>
      <c r="F20">
        <v>1</v>
      </c>
      <c r="G20">
        <v>1</v>
      </c>
      <c r="H20" s="1">
        <v>0.8</v>
      </c>
      <c r="I20" s="1">
        <v>0.8</v>
      </c>
      <c r="J20" s="1">
        <v>0.8</v>
      </c>
      <c r="K20" s="1">
        <v>0.8</v>
      </c>
      <c r="L20" s="1"/>
      <c r="M20" s="1"/>
    </row>
    <row r="21" spans="1:13" outlineLevel="1" x14ac:dyDescent="0.55000000000000004">
      <c r="C21" t="s">
        <v>256</v>
      </c>
      <c r="D21" t="s">
        <v>195</v>
      </c>
      <c r="E21" s="116">
        <f>E10*E$20</f>
        <v>510</v>
      </c>
      <c r="F21" s="116"/>
      <c r="G21" s="116">
        <f>G10*G$20</f>
        <v>510</v>
      </c>
      <c r="H21" s="116">
        <f>H10*H$20</f>
        <v>408</v>
      </c>
      <c r="I21" s="116"/>
      <c r="J21" s="116">
        <f>J10*J$20</f>
        <v>408</v>
      </c>
      <c r="K21" s="116"/>
      <c r="L21" s="116"/>
      <c r="M21" s="116"/>
    </row>
    <row r="22" spans="1:13" outlineLevel="1" x14ac:dyDescent="0.55000000000000004">
      <c r="C22" t="s">
        <v>257</v>
      </c>
      <c r="D22" t="s">
        <v>198</v>
      </c>
      <c r="E22" s="116"/>
      <c r="F22" s="116">
        <f>F$11*F20</f>
        <v>170</v>
      </c>
      <c r="I22" s="116">
        <f>I$11*I20</f>
        <v>272</v>
      </c>
      <c r="L22" s="116"/>
    </row>
    <row r="23" spans="1:13" outlineLevel="1" x14ac:dyDescent="0.55000000000000004">
      <c r="C23" t="s">
        <v>258</v>
      </c>
      <c r="D23" t="s">
        <v>202</v>
      </c>
      <c r="E23" s="116"/>
      <c r="F23" s="116">
        <f>F$14*F20</f>
        <v>170</v>
      </c>
      <c r="I23" s="116">
        <f>I$14*I20</f>
        <v>136</v>
      </c>
      <c r="L23" s="116"/>
    </row>
    <row r="24" spans="1:13" outlineLevel="1" x14ac:dyDescent="0.55000000000000004">
      <c r="C24" t="s">
        <v>259</v>
      </c>
      <c r="D24" s="117" t="s">
        <v>203</v>
      </c>
      <c r="E24" s="118"/>
      <c r="F24" s="119">
        <f>F22+F23</f>
        <v>340</v>
      </c>
      <c r="G24" s="120"/>
      <c r="H24" s="118"/>
      <c r="I24" s="119">
        <f>I22+I23</f>
        <v>408</v>
      </c>
      <c r="J24" s="120"/>
      <c r="K24" s="118"/>
      <c r="L24" s="121"/>
      <c r="M24" s="118"/>
    </row>
    <row r="25" spans="1:13" outlineLevel="1" x14ac:dyDescent="0.55000000000000004">
      <c r="C25" t="s">
        <v>260</v>
      </c>
      <c r="D25" t="s">
        <v>204</v>
      </c>
      <c r="G25" s="116">
        <f>F$13*G20</f>
        <v>510</v>
      </c>
      <c r="H25" s="116"/>
      <c r="J25" s="116">
        <f>I$13*J20</f>
        <v>612</v>
      </c>
      <c r="M25" s="116"/>
    </row>
    <row r="26" spans="1:13" outlineLevel="1" x14ac:dyDescent="0.55000000000000004">
      <c r="C26" t="s">
        <v>261</v>
      </c>
      <c r="D26" t="s">
        <v>45</v>
      </c>
      <c r="G26" s="116">
        <f>G25-F24</f>
        <v>170</v>
      </c>
      <c r="H26" s="116"/>
      <c r="J26" s="116">
        <f>J25-I24</f>
        <v>204</v>
      </c>
      <c r="M26" s="116"/>
    </row>
    <row r="27" spans="1:13" outlineLevel="1" x14ac:dyDescent="0.55000000000000004">
      <c r="C27" t="s">
        <v>262</v>
      </c>
      <c r="D27" t="s">
        <v>0</v>
      </c>
      <c r="G27" s="122">
        <f>G26/F24</f>
        <v>0.5</v>
      </c>
      <c r="H27" s="123"/>
      <c r="J27" s="124">
        <f>J26/I24</f>
        <v>0.5</v>
      </c>
      <c r="M27" s="123"/>
    </row>
    <row r="29" spans="1:13" x14ac:dyDescent="0.55000000000000004">
      <c r="B29" s="16" t="s">
        <v>263</v>
      </c>
      <c r="E29">
        <v>1</v>
      </c>
      <c r="F29">
        <f>E29</f>
        <v>1</v>
      </c>
      <c r="G29">
        <f t="shared" ref="G29:J29" si="0">F29</f>
        <v>1</v>
      </c>
      <c r="H29">
        <f t="shared" si="0"/>
        <v>1</v>
      </c>
      <c r="I29">
        <f t="shared" si="0"/>
        <v>1</v>
      </c>
      <c r="J29">
        <f t="shared" si="0"/>
        <v>1</v>
      </c>
    </row>
    <row r="30" spans="1:13" outlineLevel="1" x14ac:dyDescent="0.55000000000000004">
      <c r="D30" t="s">
        <v>195</v>
      </c>
      <c r="E30" s="116">
        <f>E10*E$29</f>
        <v>510</v>
      </c>
      <c r="F30" s="116"/>
      <c r="G30" s="116">
        <f>G10*G$29</f>
        <v>510</v>
      </c>
      <c r="H30" s="116">
        <f>H10*H$29</f>
        <v>510</v>
      </c>
      <c r="I30" s="116"/>
      <c r="J30" s="116">
        <f>J10*J$29</f>
        <v>510</v>
      </c>
      <c r="K30" s="116"/>
      <c r="L30" s="116"/>
      <c r="M30" s="116"/>
    </row>
    <row r="31" spans="1:13" outlineLevel="1" x14ac:dyDescent="0.55000000000000004">
      <c r="D31" t="s">
        <v>198</v>
      </c>
      <c r="E31" s="116"/>
      <c r="F31" s="116">
        <f>F$11*F29</f>
        <v>170</v>
      </c>
      <c r="I31" s="116">
        <f>I$11*I29</f>
        <v>340</v>
      </c>
      <c r="L31" s="116"/>
    </row>
    <row r="32" spans="1:13" outlineLevel="1" x14ac:dyDescent="0.55000000000000004">
      <c r="D32" t="s">
        <v>202</v>
      </c>
      <c r="E32" s="116"/>
      <c r="F32" s="116">
        <f>F$14*F29</f>
        <v>170</v>
      </c>
      <c r="I32" s="116">
        <f>I$14*I29</f>
        <v>170</v>
      </c>
      <c r="L32" s="116"/>
    </row>
    <row r="33" spans="2:13" outlineLevel="1" x14ac:dyDescent="0.55000000000000004">
      <c r="D33" t="s">
        <v>223</v>
      </c>
      <c r="E33" s="118"/>
      <c r="F33" s="121">
        <f>F31+F32</f>
        <v>340</v>
      </c>
      <c r="G33" s="120"/>
      <c r="H33" s="118"/>
      <c r="I33" s="121">
        <f>I31+I32</f>
        <v>510</v>
      </c>
      <c r="J33" s="118"/>
      <c r="K33" s="118"/>
      <c r="L33" s="121"/>
      <c r="M33" s="118"/>
    </row>
    <row r="34" spans="2:13" outlineLevel="1" x14ac:dyDescent="0.55000000000000004">
      <c r="D34" t="s">
        <v>204</v>
      </c>
      <c r="G34" s="116">
        <f>F$13*G29</f>
        <v>510</v>
      </c>
      <c r="J34" s="116">
        <f>I$13*J29</f>
        <v>765</v>
      </c>
      <c r="M34" s="116"/>
    </row>
    <row r="35" spans="2:13" outlineLevel="1" x14ac:dyDescent="0.55000000000000004">
      <c r="D35" t="s">
        <v>45</v>
      </c>
      <c r="G35" s="116">
        <f>G34-F33</f>
        <v>170</v>
      </c>
      <c r="J35" s="116">
        <f>J34-I33</f>
        <v>255</v>
      </c>
      <c r="M35" s="116"/>
    </row>
    <row r="36" spans="2:13" outlineLevel="1" x14ac:dyDescent="0.55000000000000004">
      <c r="D36" t="s">
        <v>0</v>
      </c>
      <c r="G36" s="123">
        <f>G35/F33</f>
        <v>0.5</v>
      </c>
      <c r="J36" s="123">
        <f>J35/I33</f>
        <v>0.5</v>
      </c>
      <c r="M36" s="123"/>
    </row>
    <row r="38" spans="2:13" x14ac:dyDescent="0.55000000000000004">
      <c r="B38" s="16" t="s">
        <v>264</v>
      </c>
      <c r="E38">
        <v>1</v>
      </c>
      <c r="F38">
        <f>E38</f>
        <v>1</v>
      </c>
      <c r="G38" s="114">
        <f t="shared" ref="G38:I38" si="1">F38</f>
        <v>1</v>
      </c>
      <c r="H38">
        <f t="shared" si="1"/>
        <v>1</v>
      </c>
      <c r="I38">
        <f t="shared" si="1"/>
        <v>1</v>
      </c>
      <c r="J38" s="1">
        <f>8/9</f>
        <v>0.88888888888888884</v>
      </c>
      <c r="K38" s="1">
        <v>0.89</v>
      </c>
      <c r="L38" s="1"/>
    </row>
    <row r="39" spans="2:13" outlineLevel="1" x14ac:dyDescent="0.55000000000000004">
      <c r="D39" t="s">
        <v>195</v>
      </c>
      <c r="E39" s="116">
        <f>E10*E38</f>
        <v>510</v>
      </c>
      <c r="F39" s="116"/>
      <c r="G39" s="116">
        <f>G10*G38</f>
        <v>510</v>
      </c>
      <c r="H39" s="116">
        <f>H10*H38</f>
        <v>510</v>
      </c>
      <c r="I39" s="116"/>
      <c r="J39" s="116">
        <f>J30*J$20</f>
        <v>408</v>
      </c>
      <c r="K39" s="116"/>
      <c r="L39" s="116"/>
      <c r="M39" s="116"/>
    </row>
    <row r="40" spans="2:13" outlineLevel="1" x14ac:dyDescent="0.55000000000000004">
      <c r="D40" t="s">
        <v>198</v>
      </c>
      <c r="E40" s="116"/>
      <c r="F40" s="116">
        <f>F11*F38</f>
        <v>170</v>
      </c>
      <c r="I40" s="116">
        <f>I$11*I38</f>
        <v>340</v>
      </c>
      <c r="L40" s="116"/>
    </row>
    <row r="41" spans="2:13" outlineLevel="1" x14ac:dyDescent="0.55000000000000004">
      <c r="D41" t="s">
        <v>202</v>
      </c>
      <c r="E41" s="116"/>
      <c r="F41" s="116">
        <f>F14*F38</f>
        <v>170</v>
      </c>
      <c r="I41" s="116">
        <f>I$14*I38</f>
        <v>170</v>
      </c>
      <c r="L41" s="116"/>
    </row>
    <row r="42" spans="2:13" outlineLevel="1" x14ac:dyDescent="0.55000000000000004">
      <c r="D42" t="s">
        <v>223</v>
      </c>
      <c r="E42" s="118"/>
      <c r="F42" s="121">
        <f>F40+F41</f>
        <v>340</v>
      </c>
      <c r="G42" s="120"/>
      <c r="H42" s="118"/>
      <c r="I42" s="121">
        <f>I40+I41</f>
        <v>510</v>
      </c>
      <c r="J42" s="118"/>
      <c r="K42" s="118"/>
      <c r="L42" s="121"/>
      <c r="M42" s="118"/>
    </row>
    <row r="43" spans="2:13" outlineLevel="1" x14ac:dyDescent="0.55000000000000004">
      <c r="D43" t="s">
        <v>204</v>
      </c>
      <c r="H43" s="116">
        <f>F$13*G38</f>
        <v>510</v>
      </c>
      <c r="K43" s="116">
        <f>I$13*J38</f>
        <v>680</v>
      </c>
      <c r="M43" s="116"/>
    </row>
    <row r="44" spans="2:13" outlineLevel="1" x14ac:dyDescent="0.55000000000000004">
      <c r="D44" t="s">
        <v>45</v>
      </c>
      <c r="H44" s="116">
        <f>H43-F42</f>
        <v>170</v>
      </c>
      <c r="K44" s="116">
        <f>K43-I42</f>
        <v>170</v>
      </c>
      <c r="M44" s="116"/>
    </row>
    <row r="45" spans="2:13" outlineLevel="1" x14ac:dyDescent="0.55000000000000004">
      <c r="D45" t="s">
        <v>0</v>
      </c>
      <c r="H45" s="123">
        <f>H44/F42</f>
        <v>0.5</v>
      </c>
      <c r="K45" s="123">
        <f>K44/I42</f>
        <v>0.33333333333333331</v>
      </c>
      <c r="M45" s="123"/>
    </row>
    <row r="47" spans="2:13" x14ac:dyDescent="0.55000000000000004">
      <c r="B47" s="16" t="s">
        <v>265</v>
      </c>
    </row>
    <row r="48" spans="2:13" outlineLevel="1" x14ac:dyDescent="0.55000000000000004">
      <c r="D48" s="16" t="str">
        <f>D9</f>
        <v>Time</v>
      </c>
      <c r="E48" s="16">
        <f>E9</f>
        <v>0</v>
      </c>
      <c r="F48" s="95" t="str">
        <f t="shared" ref="F48" si="2">F9</f>
        <v>0-1</v>
      </c>
      <c r="G48" s="16">
        <v>1</v>
      </c>
      <c r="H48" s="16"/>
      <c r="I48" s="16"/>
      <c r="J48" s="16"/>
    </row>
    <row r="49" spans="2:7" outlineLevel="1" x14ac:dyDescent="0.55000000000000004">
      <c r="C49" s="96" t="s">
        <v>163</v>
      </c>
      <c r="D49" s="125" t="str">
        <f>D10</f>
        <v>Corn Stock</v>
      </c>
      <c r="E49" s="125">
        <f t="shared" ref="E49:G49" si="3">E10</f>
        <v>510</v>
      </c>
      <c r="F49" s="125"/>
      <c r="G49" s="125">
        <f t="shared" si="3"/>
        <v>510</v>
      </c>
    </row>
    <row r="50" spans="2:7" outlineLevel="1" x14ac:dyDescent="0.55000000000000004">
      <c r="B50" s="126"/>
      <c r="C50" s="96" t="s">
        <v>43</v>
      </c>
      <c r="D50" s="125" t="str">
        <f t="shared" ref="D50:F57" si="4">D11</f>
        <v>Corn replaced by production</v>
      </c>
      <c r="E50" s="125"/>
      <c r="F50" s="125">
        <f t="shared" si="4"/>
        <v>170</v>
      </c>
      <c r="G50" s="125"/>
    </row>
    <row r="51" spans="2:7" outlineLevel="1" x14ac:dyDescent="0.55000000000000004">
      <c r="B51" s="126"/>
      <c r="C51" s="96" t="s">
        <v>175</v>
      </c>
      <c r="D51" s="125" t="str">
        <f t="shared" si="4"/>
        <v>New corn over and above replacement</v>
      </c>
      <c r="E51" s="125"/>
      <c r="F51" s="125">
        <f t="shared" si="4"/>
        <v>340</v>
      </c>
      <c r="G51" s="125"/>
    </row>
    <row r="52" spans="2:7" outlineLevel="1" x14ac:dyDescent="0.55000000000000004">
      <c r="B52" s="126"/>
      <c r="C52" s="96" t="s">
        <v>177</v>
      </c>
      <c r="D52" s="125" t="str">
        <f t="shared" si="4"/>
        <v>Total corn produced</v>
      </c>
      <c r="E52" s="125"/>
      <c r="F52" s="16">
        <f t="shared" si="4"/>
        <v>510</v>
      </c>
      <c r="G52" s="125"/>
    </row>
    <row r="53" spans="2:7" outlineLevel="1" x14ac:dyDescent="0.55000000000000004">
      <c r="B53" s="126"/>
      <c r="C53" s="154" t="s">
        <v>179</v>
      </c>
      <c r="D53" s="125" t="str">
        <f t="shared" si="4"/>
        <v>Corn Consumed by labour</v>
      </c>
      <c r="E53" s="125"/>
      <c r="F53" s="125">
        <f t="shared" si="4"/>
        <v>170</v>
      </c>
      <c r="G53" s="125"/>
    </row>
    <row r="54" spans="2:7" outlineLevel="1" x14ac:dyDescent="0.55000000000000004">
      <c r="B54" s="126"/>
      <c r="C54" s="154"/>
      <c r="D54" s="125" t="str">
        <f t="shared" si="4"/>
        <v>Corn Consumed by farmer</v>
      </c>
      <c r="E54" s="125"/>
      <c r="F54" s="125">
        <f t="shared" si="4"/>
        <v>170</v>
      </c>
      <c r="G54" s="125"/>
    </row>
    <row r="55" spans="2:7" outlineLevel="1" x14ac:dyDescent="0.55000000000000004">
      <c r="C55" s="96" t="s">
        <v>43</v>
      </c>
      <c r="D55" s="125" t="str">
        <f t="shared" si="4"/>
        <v>Corn consumed in production (repeat)</v>
      </c>
      <c r="E55" s="125"/>
      <c r="F55" s="125">
        <f t="shared" si="4"/>
        <v>170</v>
      </c>
      <c r="G55" s="125"/>
    </row>
    <row r="56" spans="2:7" outlineLevel="1" x14ac:dyDescent="0.55000000000000004">
      <c r="C56" s="96" t="s">
        <v>183</v>
      </c>
      <c r="D56" s="125" t="str">
        <f t="shared" si="4"/>
        <v>Total consumption</v>
      </c>
      <c r="E56" s="125"/>
      <c r="F56" s="16">
        <f t="shared" si="4"/>
        <v>510</v>
      </c>
      <c r="G56" s="125"/>
    </row>
    <row r="57" spans="2:7" outlineLevel="1" x14ac:dyDescent="0.55000000000000004">
      <c r="C57" s="127" t="s">
        <v>185</v>
      </c>
      <c r="D57" s="28" t="str">
        <f t="shared" si="4"/>
        <v>Labour Power Consumed in production</v>
      </c>
      <c r="E57" s="28"/>
      <c r="F57" s="28">
        <f t="shared" si="4"/>
        <v>340</v>
      </c>
      <c r="G57" s="125"/>
    </row>
    <row r="59" spans="2:7" x14ac:dyDescent="0.55000000000000004">
      <c r="B59" s="16" t="s">
        <v>266</v>
      </c>
    </row>
    <row r="60" spans="2:7" outlineLevel="1" x14ac:dyDescent="0.55000000000000004">
      <c r="D60" s="16" t="str">
        <f>D9</f>
        <v>Time</v>
      </c>
      <c r="E60" s="95">
        <f t="shared" ref="E60:F60" si="5">E9</f>
        <v>0</v>
      </c>
      <c r="F60" s="95" t="str">
        <f t="shared" si="5"/>
        <v>0-1</v>
      </c>
      <c r="G60" s="95">
        <v>1</v>
      </c>
    </row>
    <row r="61" spans="2:7" outlineLevel="1" x14ac:dyDescent="0.55000000000000004">
      <c r="C61" s="115" t="str">
        <f>C49</f>
        <v>K</v>
      </c>
      <c r="D61" t="str">
        <f>D49</f>
        <v>Corn Stock</v>
      </c>
      <c r="E61">
        <f>H10</f>
        <v>510</v>
      </c>
      <c r="G61">
        <f>J10</f>
        <v>510</v>
      </c>
    </row>
    <row r="62" spans="2:7" outlineLevel="1" x14ac:dyDescent="0.55000000000000004">
      <c r="C62" s="115" t="str">
        <f t="shared" ref="C62:D69" si="6">C50</f>
        <v>C</v>
      </c>
      <c r="D62" t="str">
        <f t="shared" si="6"/>
        <v>Corn replaced by production</v>
      </c>
      <c r="F62">
        <f t="shared" ref="F62:F69" si="7">I11</f>
        <v>340</v>
      </c>
    </row>
    <row r="63" spans="2:7" outlineLevel="1" x14ac:dyDescent="0.55000000000000004">
      <c r="C63" s="115" t="str">
        <f t="shared" si="6"/>
        <v>Y</v>
      </c>
      <c r="D63" t="str">
        <f t="shared" si="6"/>
        <v>New corn over and above replacement</v>
      </c>
      <c r="F63">
        <f t="shared" si="7"/>
        <v>425</v>
      </c>
    </row>
    <row r="64" spans="2:7" outlineLevel="1" x14ac:dyDescent="0.55000000000000004">
      <c r="C64" s="115" t="str">
        <f t="shared" si="6"/>
        <v>X = C + Y</v>
      </c>
      <c r="D64" t="str">
        <f t="shared" si="6"/>
        <v>Total corn produced</v>
      </c>
      <c r="F64" s="16">
        <f t="shared" si="7"/>
        <v>765</v>
      </c>
    </row>
    <row r="65" spans="2:10" outlineLevel="1" x14ac:dyDescent="0.55000000000000004">
      <c r="C65" s="154" t="str">
        <f t="shared" si="6"/>
        <v>N</v>
      </c>
      <c r="D65" t="str">
        <f t="shared" si="6"/>
        <v>Corn Consumed by labour</v>
      </c>
      <c r="F65">
        <f t="shared" si="7"/>
        <v>170</v>
      </c>
    </row>
    <row r="66" spans="2:10" outlineLevel="1" x14ac:dyDescent="0.55000000000000004">
      <c r="C66" s="154"/>
      <c r="D66" t="str">
        <f t="shared" si="6"/>
        <v>Corn Consumed by farmer</v>
      </c>
      <c r="F66">
        <f t="shared" si="7"/>
        <v>255</v>
      </c>
    </row>
    <row r="67" spans="2:10" outlineLevel="1" x14ac:dyDescent="0.55000000000000004">
      <c r="C67" s="115" t="str">
        <f t="shared" si="6"/>
        <v>C</v>
      </c>
      <c r="D67" t="str">
        <f t="shared" si="6"/>
        <v>Corn consumed in production (repeat)</v>
      </c>
      <c r="F67">
        <f t="shared" si="7"/>
        <v>340</v>
      </c>
    </row>
    <row r="68" spans="2:10" outlineLevel="1" x14ac:dyDescent="0.55000000000000004">
      <c r="C68" s="115" t="str">
        <f t="shared" si="6"/>
        <v>T = C + N</v>
      </c>
      <c r="D68" t="str">
        <f t="shared" si="6"/>
        <v>Total consumption</v>
      </c>
      <c r="F68" s="16">
        <f t="shared" si="7"/>
        <v>765</v>
      </c>
    </row>
    <row r="69" spans="2:10" outlineLevel="1" x14ac:dyDescent="0.55000000000000004">
      <c r="C69" s="115" t="str">
        <f t="shared" si="6"/>
        <v>(Memo)</v>
      </c>
      <c r="D69" t="str">
        <f t="shared" si="6"/>
        <v>Labour Power Consumed in production</v>
      </c>
      <c r="F69">
        <f t="shared" si="7"/>
        <v>340</v>
      </c>
    </row>
    <row r="71" spans="2:10" x14ac:dyDescent="0.55000000000000004">
      <c r="B71" s="16" t="s">
        <v>267</v>
      </c>
      <c r="D71" s="16" t="str">
        <f>D60</f>
        <v>Time</v>
      </c>
      <c r="E71" s="95">
        <f>E60</f>
        <v>0</v>
      </c>
      <c r="F71" s="95" t="str">
        <f>F60</f>
        <v>0-1</v>
      </c>
      <c r="G71" s="95" t="s">
        <v>217</v>
      </c>
      <c r="H71" s="95" t="str">
        <f>H9</f>
        <v>1b</v>
      </c>
      <c r="I71" s="95" t="str">
        <f>I9</f>
        <v>1-2</v>
      </c>
      <c r="J71" s="95" t="str">
        <f>J9</f>
        <v>2a</v>
      </c>
    </row>
    <row r="72" spans="2:10" hidden="1" outlineLevel="1" x14ac:dyDescent="0.55000000000000004">
      <c r="D72" s="115" t="str">
        <f>C61</f>
        <v>K</v>
      </c>
      <c r="E72">
        <f>E49</f>
        <v>510</v>
      </c>
      <c r="G72">
        <f>G49</f>
        <v>510</v>
      </c>
      <c r="H72">
        <f>E61</f>
        <v>510</v>
      </c>
      <c r="J72">
        <f>G61</f>
        <v>510</v>
      </c>
    </row>
    <row r="73" spans="2:10" hidden="1" outlineLevel="1" x14ac:dyDescent="0.55000000000000004">
      <c r="D73" s="115" t="str">
        <f>C62</f>
        <v>C</v>
      </c>
      <c r="F73">
        <f t="shared" ref="F73:F80" si="8">F50</f>
        <v>170</v>
      </c>
      <c r="I73">
        <f t="shared" ref="I73:I80" si="9">F62</f>
        <v>340</v>
      </c>
    </row>
    <row r="74" spans="2:10" hidden="1" outlineLevel="1" x14ac:dyDescent="0.55000000000000004">
      <c r="D74" s="115" t="str">
        <f>C63</f>
        <v>Y</v>
      </c>
      <c r="F74">
        <f t="shared" si="8"/>
        <v>340</v>
      </c>
      <c r="I74">
        <f t="shared" si="9"/>
        <v>425</v>
      </c>
    </row>
    <row r="75" spans="2:10" hidden="1" outlineLevel="1" x14ac:dyDescent="0.55000000000000004">
      <c r="D75" s="115" t="str">
        <f>C64</f>
        <v>X = C + Y</v>
      </c>
      <c r="F75" s="16">
        <f t="shared" si="8"/>
        <v>510</v>
      </c>
      <c r="I75" s="16">
        <f t="shared" si="9"/>
        <v>765</v>
      </c>
    </row>
    <row r="76" spans="2:10" hidden="1" outlineLevel="1" x14ac:dyDescent="0.55000000000000004">
      <c r="D76" s="154" t="str">
        <f>C65</f>
        <v>N</v>
      </c>
      <c r="F76">
        <f t="shared" si="8"/>
        <v>170</v>
      </c>
      <c r="I76">
        <f t="shared" si="9"/>
        <v>170</v>
      </c>
    </row>
    <row r="77" spans="2:10" hidden="1" outlineLevel="1" x14ac:dyDescent="0.55000000000000004">
      <c r="D77" s="154"/>
      <c r="F77">
        <f t="shared" si="8"/>
        <v>170</v>
      </c>
      <c r="I77">
        <f t="shared" si="9"/>
        <v>255</v>
      </c>
    </row>
    <row r="78" spans="2:10" hidden="1" outlineLevel="1" x14ac:dyDescent="0.55000000000000004">
      <c r="D78" s="115" t="str">
        <f>C67</f>
        <v>C</v>
      </c>
      <c r="F78">
        <f t="shared" si="8"/>
        <v>170</v>
      </c>
      <c r="I78">
        <f t="shared" si="9"/>
        <v>340</v>
      </c>
    </row>
    <row r="79" spans="2:10" hidden="1" outlineLevel="1" x14ac:dyDescent="0.55000000000000004">
      <c r="D79" s="115" t="str">
        <f>C68</f>
        <v>T = C + N</v>
      </c>
      <c r="F79" s="16">
        <f t="shared" si="8"/>
        <v>510</v>
      </c>
      <c r="I79" s="16">
        <f t="shared" si="9"/>
        <v>765</v>
      </c>
    </row>
    <row r="80" spans="2:10" hidden="1" outlineLevel="1" x14ac:dyDescent="0.55000000000000004">
      <c r="D80" s="115" t="str">
        <f>C69</f>
        <v>(Memo)</v>
      </c>
      <c r="F80">
        <f t="shared" si="8"/>
        <v>340</v>
      </c>
      <c r="I80">
        <f t="shared" si="9"/>
        <v>340</v>
      </c>
    </row>
    <row r="81" spans="2:11" collapsed="1" x14ac:dyDescent="0.55000000000000004"/>
    <row r="82" spans="2:11" x14ac:dyDescent="0.55000000000000004">
      <c r="B82" s="16" t="s">
        <v>268</v>
      </c>
    </row>
    <row r="83" spans="2:11" outlineLevel="1" x14ac:dyDescent="0.55000000000000004">
      <c r="D83" s="16" t="str">
        <f>D71</f>
        <v>Time</v>
      </c>
      <c r="E83" s="95">
        <f t="shared" ref="E83:J83" si="10">E71</f>
        <v>0</v>
      </c>
      <c r="F83" s="95" t="str">
        <f t="shared" si="10"/>
        <v>0-1</v>
      </c>
      <c r="G83" s="95" t="str">
        <f t="shared" si="10"/>
        <v>1a</v>
      </c>
      <c r="H83" s="95" t="str">
        <f t="shared" si="10"/>
        <v>1b</v>
      </c>
      <c r="I83" s="95" t="str">
        <f t="shared" si="10"/>
        <v>1-2</v>
      </c>
      <c r="J83" s="95" t="str">
        <f t="shared" si="10"/>
        <v>2a</v>
      </c>
      <c r="K83" s="95" t="s">
        <v>220</v>
      </c>
    </row>
    <row r="84" spans="2:11" outlineLevel="1" x14ac:dyDescent="0.55000000000000004">
      <c r="D84" t="s">
        <v>210</v>
      </c>
      <c r="E84" s="128">
        <f>E20</f>
        <v>1</v>
      </c>
      <c r="F84" s="128">
        <f t="shared" ref="F84:K84" si="11">F20</f>
        <v>1</v>
      </c>
      <c r="G84" s="128">
        <f t="shared" si="11"/>
        <v>1</v>
      </c>
      <c r="H84" s="128">
        <f t="shared" si="11"/>
        <v>0.8</v>
      </c>
      <c r="I84" s="128">
        <f t="shared" si="11"/>
        <v>0.8</v>
      </c>
      <c r="J84" s="128">
        <f t="shared" si="11"/>
        <v>0.8</v>
      </c>
      <c r="K84" s="128">
        <f t="shared" si="11"/>
        <v>0.8</v>
      </c>
    </row>
    <row r="85" spans="2:11" outlineLevel="1" x14ac:dyDescent="0.55000000000000004">
      <c r="D85" t="str">
        <f t="shared" ref="D85:D91" si="12">D21</f>
        <v>Corn Stock</v>
      </c>
      <c r="E85" s="129">
        <f>E21</f>
        <v>510</v>
      </c>
      <c r="F85" s="130"/>
      <c r="G85" s="129">
        <f>G21</f>
        <v>510</v>
      </c>
      <c r="H85" s="129">
        <f>H21</f>
        <v>408</v>
      </c>
      <c r="I85" s="130"/>
      <c r="J85" s="129">
        <f>J21</f>
        <v>408</v>
      </c>
      <c r="K85" s="129">
        <f>J85</f>
        <v>408</v>
      </c>
    </row>
    <row r="86" spans="2:11" outlineLevel="1" x14ac:dyDescent="0.55000000000000004">
      <c r="D86" t="str">
        <f t="shared" si="12"/>
        <v>Corn Costs</v>
      </c>
      <c r="F86" s="116">
        <f>F22</f>
        <v>170</v>
      </c>
      <c r="I86" s="116">
        <f>I22</f>
        <v>272</v>
      </c>
    </row>
    <row r="87" spans="2:11" outlineLevel="1" x14ac:dyDescent="0.55000000000000004">
      <c r="D87" t="str">
        <f t="shared" si="12"/>
        <v>Labour Costs</v>
      </c>
      <c r="F87" s="116">
        <f>F23</f>
        <v>170</v>
      </c>
      <c r="I87" s="116">
        <f>I23</f>
        <v>136</v>
      </c>
    </row>
    <row r="88" spans="2:11" outlineLevel="1" x14ac:dyDescent="0.55000000000000004">
      <c r="D88" s="16" t="str">
        <f t="shared" si="12"/>
        <v>Total Cost</v>
      </c>
      <c r="F88" s="119">
        <f>F24</f>
        <v>340</v>
      </c>
      <c r="I88" s="119">
        <f>I24</f>
        <v>408</v>
      </c>
    </row>
    <row r="89" spans="2:11" outlineLevel="1" x14ac:dyDescent="0.55000000000000004">
      <c r="D89" t="str">
        <f t="shared" si="12"/>
        <v>Output</v>
      </c>
      <c r="H89" s="131">
        <f>G25</f>
        <v>510</v>
      </c>
      <c r="I89" s="116"/>
      <c r="J89" s="131"/>
      <c r="K89" s="131">
        <f>J25</f>
        <v>612</v>
      </c>
    </row>
    <row r="90" spans="2:11" outlineLevel="1" x14ac:dyDescent="0.55000000000000004">
      <c r="D90" t="str">
        <f t="shared" si="12"/>
        <v>Profit</v>
      </c>
      <c r="H90" s="131">
        <f>G26</f>
        <v>170</v>
      </c>
      <c r="I90" s="116"/>
      <c r="J90" s="131"/>
      <c r="K90" s="131">
        <f>J26</f>
        <v>204</v>
      </c>
    </row>
    <row r="91" spans="2:11" outlineLevel="1" x14ac:dyDescent="0.55000000000000004">
      <c r="D91" t="str">
        <f t="shared" si="12"/>
        <v>Profit Rate</v>
      </c>
      <c r="H91" s="122">
        <f>G27</f>
        <v>0.5</v>
      </c>
      <c r="J91" s="122"/>
      <c r="K91" s="122">
        <f>J27</f>
        <v>0.5</v>
      </c>
    </row>
    <row r="93" spans="2:11" x14ac:dyDescent="0.55000000000000004">
      <c r="B93" s="16" t="s">
        <v>269</v>
      </c>
    </row>
    <row r="94" spans="2:11" outlineLevel="1" x14ac:dyDescent="0.55000000000000004">
      <c r="D94" s="16" t="str">
        <f>D83</f>
        <v>Time</v>
      </c>
      <c r="E94" s="95">
        <f t="shared" ref="E94:J94" si="13">E83</f>
        <v>0</v>
      </c>
      <c r="F94" s="95" t="str">
        <f t="shared" si="13"/>
        <v>0-1</v>
      </c>
      <c r="G94" s="95" t="str">
        <f t="shared" si="13"/>
        <v>1a</v>
      </c>
      <c r="H94" s="95" t="str">
        <f t="shared" si="13"/>
        <v>1b</v>
      </c>
      <c r="I94" s="95" t="str">
        <f t="shared" si="13"/>
        <v>1-2</v>
      </c>
      <c r="J94" s="95" t="str">
        <f t="shared" si="13"/>
        <v>2a</v>
      </c>
      <c r="K94" s="95" t="s">
        <v>220</v>
      </c>
    </row>
    <row r="95" spans="2:11" outlineLevel="1" x14ac:dyDescent="0.55000000000000004">
      <c r="D95" s="125" t="s">
        <v>1</v>
      </c>
      <c r="E95" s="132">
        <f>E29</f>
        <v>1</v>
      </c>
      <c r="F95" s="132">
        <f t="shared" ref="F95:J95" si="14">F29</f>
        <v>1</v>
      </c>
      <c r="G95" s="132">
        <f t="shared" si="14"/>
        <v>1</v>
      </c>
      <c r="H95" s="132">
        <f t="shared" si="14"/>
        <v>1</v>
      </c>
      <c r="I95" s="132">
        <f t="shared" si="14"/>
        <v>1</v>
      </c>
      <c r="J95" s="132">
        <f t="shared" si="14"/>
        <v>1</v>
      </c>
    </row>
    <row r="96" spans="2:11" outlineLevel="1" x14ac:dyDescent="0.55000000000000004">
      <c r="D96" t="str">
        <f>D30</f>
        <v>Corn Stock</v>
      </c>
      <c r="E96" s="116">
        <f>E30</f>
        <v>510</v>
      </c>
      <c r="F96" s="116"/>
      <c r="G96" s="116">
        <f>G30</f>
        <v>510</v>
      </c>
      <c r="H96" s="116">
        <f>H30</f>
        <v>510</v>
      </c>
      <c r="I96" s="116"/>
      <c r="J96" s="116">
        <f>J30</f>
        <v>510</v>
      </c>
    </row>
    <row r="97" spans="2:11" outlineLevel="1" x14ac:dyDescent="0.55000000000000004">
      <c r="D97" t="str">
        <f t="shared" ref="D97:D102" si="15">D31</f>
        <v>Corn Costs</v>
      </c>
      <c r="E97" s="116"/>
      <c r="F97" s="116">
        <f>F31</f>
        <v>170</v>
      </c>
      <c r="G97" s="116"/>
      <c r="H97" s="116"/>
      <c r="I97" s="116">
        <f>I31</f>
        <v>340</v>
      </c>
      <c r="J97" s="116"/>
    </row>
    <row r="98" spans="2:11" outlineLevel="1" x14ac:dyDescent="0.55000000000000004">
      <c r="D98" t="str">
        <f t="shared" si="15"/>
        <v>Labour Costs</v>
      </c>
      <c r="E98" s="116"/>
      <c r="F98" s="116">
        <f>F32</f>
        <v>170</v>
      </c>
      <c r="G98" s="116"/>
      <c r="H98" s="116"/>
      <c r="I98" s="116">
        <f>I32</f>
        <v>170</v>
      </c>
      <c r="J98" s="116"/>
    </row>
    <row r="99" spans="2:11" outlineLevel="1" x14ac:dyDescent="0.55000000000000004">
      <c r="D99" t="str">
        <f t="shared" si="15"/>
        <v>(total cost)</v>
      </c>
      <c r="E99" s="116"/>
      <c r="F99" s="116">
        <f>F33</f>
        <v>340</v>
      </c>
      <c r="G99" s="116"/>
      <c r="H99" s="116"/>
      <c r="I99" s="116">
        <f>I33</f>
        <v>510</v>
      </c>
      <c r="J99" s="116"/>
    </row>
    <row r="100" spans="2:11" outlineLevel="1" x14ac:dyDescent="0.55000000000000004">
      <c r="D100" t="str">
        <f t="shared" si="15"/>
        <v>Output</v>
      </c>
      <c r="E100" s="116"/>
      <c r="F100" s="116"/>
      <c r="H100" s="116">
        <f>G34</f>
        <v>510</v>
      </c>
      <c r="I100" s="116"/>
      <c r="K100" s="116">
        <f>J34</f>
        <v>765</v>
      </c>
    </row>
    <row r="101" spans="2:11" outlineLevel="1" x14ac:dyDescent="0.55000000000000004">
      <c r="D101" t="str">
        <f t="shared" si="15"/>
        <v>Profit</v>
      </c>
      <c r="E101" s="116"/>
      <c r="F101" s="116"/>
      <c r="H101" s="116">
        <f>G35</f>
        <v>170</v>
      </c>
      <c r="I101" s="116"/>
      <c r="K101" s="116">
        <f>J35</f>
        <v>255</v>
      </c>
    </row>
    <row r="102" spans="2:11" outlineLevel="1" x14ac:dyDescent="0.55000000000000004">
      <c r="D102" t="str">
        <f t="shared" si="15"/>
        <v>Profit Rate</v>
      </c>
      <c r="F102" s="131"/>
      <c r="H102" s="1">
        <f>G36</f>
        <v>0.5</v>
      </c>
      <c r="I102" s="116"/>
      <c r="K102" s="1">
        <f>J36</f>
        <v>0.5</v>
      </c>
    </row>
    <row r="103" spans="2:11" x14ac:dyDescent="0.55000000000000004">
      <c r="F103" s="131"/>
      <c r="I103" s="116"/>
      <c r="J103" s="131"/>
    </row>
    <row r="104" spans="2:11" x14ac:dyDescent="0.55000000000000004">
      <c r="B104" s="16" t="s">
        <v>270</v>
      </c>
      <c r="F104" s="122"/>
      <c r="J104" s="122"/>
    </row>
    <row r="105" spans="2:11" x14ac:dyDescent="0.55000000000000004">
      <c r="D105" s="16" t="str">
        <f>D94</f>
        <v>Time</v>
      </c>
      <c r="E105" s="95">
        <f t="shared" ref="E105:J105" si="16">E94</f>
        <v>0</v>
      </c>
      <c r="F105" s="95" t="str">
        <f t="shared" si="16"/>
        <v>0-1</v>
      </c>
      <c r="G105" s="95" t="str">
        <f t="shared" si="16"/>
        <v>1a</v>
      </c>
      <c r="H105" s="95" t="str">
        <f t="shared" si="16"/>
        <v>1b</v>
      </c>
      <c r="I105" s="95" t="str">
        <f t="shared" si="16"/>
        <v>1-2</v>
      </c>
      <c r="J105" s="95" t="str">
        <f t="shared" si="16"/>
        <v>2a</v>
      </c>
    </row>
    <row r="106" spans="2:11" x14ac:dyDescent="0.55000000000000004">
      <c r="D106" t="s">
        <v>1</v>
      </c>
      <c r="E106" s="128">
        <f>E38</f>
        <v>1</v>
      </c>
      <c r="F106" s="128">
        <f t="shared" ref="F106:J106" si="17">F38</f>
        <v>1</v>
      </c>
      <c r="G106" s="128">
        <f t="shared" si="17"/>
        <v>1</v>
      </c>
      <c r="H106" s="128">
        <f t="shared" si="17"/>
        <v>1</v>
      </c>
      <c r="I106" s="128">
        <f t="shared" si="17"/>
        <v>1</v>
      </c>
      <c r="J106" s="128">
        <f t="shared" si="17"/>
        <v>0.88888888888888884</v>
      </c>
    </row>
    <row r="107" spans="2:11" x14ac:dyDescent="0.55000000000000004">
      <c r="D107" t="str">
        <f t="shared" ref="D107:D113" si="18">D21</f>
        <v>Corn Stock</v>
      </c>
      <c r="E107" s="116">
        <f>E39</f>
        <v>510</v>
      </c>
      <c r="F107" s="116"/>
      <c r="G107" s="116">
        <f>G39</f>
        <v>510</v>
      </c>
      <c r="H107" s="116">
        <f>H39</f>
        <v>510</v>
      </c>
      <c r="I107" s="116"/>
      <c r="J107" s="116">
        <f>J39</f>
        <v>408</v>
      </c>
    </row>
    <row r="108" spans="2:11" x14ac:dyDescent="0.55000000000000004">
      <c r="D108" t="str">
        <f t="shared" si="18"/>
        <v>Corn Costs</v>
      </c>
      <c r="E108" s="116"/>
      <c r="F108" s="116">
        <f>F40</f>
        <v>170</v>
      </c>
      <c r="G108" s="116"/>
      <c r="H108" s="116"/>
      <c r="I108" s="116">
        <f>I40</f>
        <v>340</v>
      </c>
      <c r="J108" s="116"/>
    </row>
    <row r="109" spans="2:11" x14ac:dyDescent="0.55000000000000004">
      <c r="D109" t="str">
        <f t="shared" si="18"/>
        <v>Labour Costs</v>
      </c>
      <c r="E109" s="116"/>
      <c r="F109" s="116">
        <f>F41</f>
        <v>170</v>
      </c>
      <c r="G109" s="116"/>
      <c r="H109" s="116"/>
      <c r="I109" s="116">
        <f>I41</f>
        <v>170</v>
      </c>
      <c r="J109" s="116"/>
    </row>
    <row r="110" spans="2:11" x14ac:dyDescent="0.55000000000000004">
      <c r="D110" t="str">
        <f t="shared" si="18"/>
        <v>Total Cost</v>
      </c>
      <c r="E110" s="116"/>
      <c r="F110" s="116">
        <f>F42</f>
        <v>340</v>
      </c>
      <c r="G110" s="116"/>
      <c r="H110" s="116"/>
      <c r="I110" s="116">
        <f>I42</f>
        <v>510</v>
      </c>
      <c r="J110" s="116"/>
    </row>
    <row r="111" spans="2:11" x14ac:dyDescent="0.55000000000000004">
      <c r="D111" t="str">
        <f t="shared" si="18"/>
        <v>Output</v>
      </c>
      <c r="E111" s="116"/>
      <c r="F111" s="116"/>
      <c r="G111" s="116">
        <f>H43</f>
        <v>510</v>
      </c>
      <c r="H111" s="116"/>
      <c r="I111" s="116"/>
      <c r="J111" s="116">
        <f>K43</f>
        <v>680</v>
      </c>
    </row>
    <row r="112" spans="2:11" x14ac:dyDescent="0.55000000000000004">
      <c r="D112" t="str">
        <f t="shared" si="18"/>
        <v>Profit</v>
      </c>
      <c r="E112" s="116"/>
      <c r="F112" s="116"/>
      <c r="G112" s="116">
        <f>H44</f>
        <v>170</v>
      </c>
      <c r="H112" s="116"/>
      <c r="I112" s="116"/>
      <c r="J112" s="116">
        <f>K44</f>
        <v>170</v>
      </c>
    </row>
    <row r="113" spans="4:10" x14ac:dyDescent="0.55000000000000004">
      <c r="D113" t="str">
        <f t="shared" si="18"/>
        <v>Profit Rate</v>
      </c>
      <c r="E113" s="116"/>
      <c r="F113" s="116"/>
      <c r="G113" s="1">
        <f>H45</f>
        <v>0.5</v>
      </c>
      <c r="H113" s="116"/>
      <c r="I113" s="116"/>
      <c r="J113" s="1">
        <f>K45</f>
        <v>0.33333333333333331</v>
      </c>
    </row>
  </sheetData>
  <mergeCells count="4">
    <mergeCell ref="C14:C15"/>
    <mergeCell ref="C53:C54"/>
    <mergeCell ref="C65:C66"/>
    <mergeCell ref="D76:D7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64"/>
  <sheetViews>
    <sheetView workbookViewId="0"/>
  </sheetViews>
  <sheetFormatPr defaultRowHeight="15.3" x14ac:dyDescent="0.55000000000000004"/>
  <cols>
    <col min="1" max="1" width="8.83984375" style="55"/>
    <col min="2" max="2" width="40.05078125" style="55" customWidth="1"/>
    <col min="3" max="3" width="11.83984375" style="55" customWidth="1"/>
    <col min="4" max="4" width="11.68359375" style="55" customWidth="1"/>
    <col min="5" max="5" width="36.15625" style="56" customWidth="1"/>
    <col min="6" max="6" width="5.41796875" style="56" customWidth="1"/>
    <col min="7" max="7" width="10.1015625" style="56" customWidth="1"/>
    <col min="8" max="8" width="3.68359375" style="55" customWidth="1"/>
    <col min="9" max="9" width="25.15625" style="55" customWidth="1"/>
    <col min="10" max="16384" width="8.83984375" style="55"/>
  </cols>
  <sheetData>
    <row r="2" spans="2:10" x14ac:dyDescent="0.55000000000000004">
      <c r="B2" s="76" t="s">
        <v>52</v>
      </c>
      <c r="C2" s="75" t="s">
        <v>120</v>
      </c>
      <c r="D2" s="75"/>
      <c r="E2" s="67" t="s">
        <v>119</v>
      </c>
      <c r="F2" s="59"/>
      <c r="G2" s="59"/>
      <c r="I2" s="67" t="s">
        <v>118</v>
      </c>
    </row>
    <row r="3" spans="2:10" x14ac:dyDescent="0.55000000000000004">
      <c r="B3" s="71" t="s">
        <v>111</v>
      </c>
      <c r="C3" s="60">
        <v>1</v>
      </c>
      <c r="D3" s="58"/>
      <c r="E3" s="64" t="s">
        <v>110</v>
      </c>
      <c r="I3" s="64" t="s">
        <v>117</v>
      </c>
      <c r="J3" s="59"/>
    </row>
    <row r="4" spans="2:10" x14ac:dyDescent="0.55000000000000004">
      <c r="B4" s="66" t="s">
        <v>109</v>
      </c>
      <c r="C4" s="58">
        <v>10</v>
      </c>
      <c r="D4" s="58"/>
      <c r="E4" s="63" t="s">
        <v>108</v>
      </c>
      <c r="G4" s="62">
        <f>C8/C4</f>
        <v>100</v>
      </c>
      <c r="I4" s="59" t="s">
        <v>116</v>
      </c>
      <c r="J4" s="61">
        <f>C8*C13</f>
        <v>50</v>
      </c>
    </row>
    <row r="5" spans="2:10" x14ac:dyDescent="0.55000000000000004">
      <c r="B5" s="66" t="s">
        <v>107</v>
      </c>
      <c r="C5" s="58">
        <v>1</v>
      </c>
      <c r="D5" s="58"/>
      <c r="E5" s="63" t="s">
        <v>106</v>
      </c>
      <c r="G5" s="62">
        <f>C9/C5</f>
        <v>500</v>
      </c>
      <c r="I5" s="59" t="s">
        <v>115</v>
      </c>
      <c r="J5" s="61">
        <f>C9</f>
        <v>500</v>
      </c>
    </row>
    <row r="6" spans="2:10" x14ac:dyDescent="0.55000000000000004">
      <c r="B6" s="66" t="s">
        <v>105</v>
      </c>
      <c r="C6" s="58">
        <v>1000</v>
      </c>
      <c r="D6" s="58"/>
      <c r="E6" s="64" t="s">
        <v>104</v>
      </c>
      <c r="F6" s="69"/>
      <c r="G6" s="57">
        <f>G4+G5</f>
        <v>600</v>
      </c>
      <c r="I6" s="64" t="s">
        <v>104</v>
      </c>
      <c r="J6" s="73">
        <f>SUM(J4:J5)</f>
        <v>550</v>
      </c>
    </row>
    <row r="7" spans="2:10" x14ac:dyDescent="0.55000000000000004">
      <c r="B7" s="66" t="s">
        <v>114</v>
      </c>
      <c r="C7" s="74">
        <v>0.5</v>
      </c>
      <c r="D7" s="58"/>
      <c r="E7" s="63" t="s">
        <v>11</v>
      </c>
      <c r="G7" s="62">
        <f>C10*C3</f>
        <v>100</v>
      </c>
      <c r="I7" s="59" t="s">
        <v>11</v>
      </c>
      <c r="J7" s="61">
        <f>C3*C10</f>
        <v>100</v>
      </c>
    </row>
    <row r="8" spans="2:10" x14ac:dyDescent="0.55000000000000004">
      <c r="B8" s="66" t="s">
        <v>102</v>
      </c>
      <c r="C8" s="60">
        <v>1000</v>
      </c>
      <c r="E8" s="67" t="s">
        <v>101</v>
      </c>
      <c r="F8" s="69"/>
      <c r="G8" s="57">
        <f>G6+G7</f>
        <v>700</v>
      </c>
      <c r="I8" s="67" t="s">
        <v>101</v>
      </c>
      <c r="J8" s="73">
        <f>J7+J6</f>
        <v>650</v>
      </c>
    </row>
    <row r="9" spans="2:10" x14ac:dyDescent="0.55000000000000004">
      <c r="B9" s="66" t="s">
        <v>100</v>
      </c>
      <c r="C9" s="60">
        <v>500</v>
      </c>
      <c r="G9" s="59"/>
      <c r="I9" s="67"/>
      <c r="J9" s="73"/>
    </row>
    <row r="10" spans="2:10" x14ac:dyDescent="0.55000000000000004">
      <c r="B10" s="66" t="s">
        <v>99</v>
      </c>
      <c r="C10" s="58">
        <v>100</v>
      </c>
      <c r="E10" s="63"/>
      <c r="I10" s="67" t="s">
        <v>113</v>
      </c>
      <c r="J10" s="73"/>
    </row>
    <row r="11" spans="2:10" x14ac:dyDescent="0.55000000000000004">
      <c r="B11" s="66" t="s">
        <v>98</v>
      </c>
      <c r="C11" s="58">
        <v>2</v>
      </c>
      <c r="D11" s="58"/>
      <c r="E11" s="63" t="s">
        <v>97</v>
      </c>
      <c r="F11" s="59"/>
      <c r="G11" s="62">
        <f>C6*C7</f>
        <v>500</v>
      </c>
      <c r="I11" s="59" t="s">
        <v>97</v>
      </c>
      <c r="J11" s="61">
        <f>C6*C7</f>
        <v>500</v>
      </c>
    </row>
    <row r="12" spans="2:10" x14ac:dyDescent="0.55000000000000004">
      <c r="B12" s="66" t="s">
        <v>96</v>
      </c>
      <c r="C12" s="58">
        <v>50</v>
      </c>
      <c r="D12" s="58"/>
      <c r="E12" s="64" t="s">
        <v>95</v>
      </c>
      <c r="F12" s="67"/>
      <c r="G12" s="57">
        <f>G8-G11</f>
        <v>200</v>
      </c>
      <c r="I12" s="59" t="s">
        <v>92</v>
      </c>
      <c r="J12" s="61">
        <f>C12*C11</f>
        <v>100</v>
      </c>
    </row>
    <row r="13" spans="2:10" x14ac:dyDescent="0.55000000000000004">
      <c r="B13" s="66" t="s">
        <v>94</v>
      </c>
      <c r="C13" s="65">
        <v>0.05</v>
      </c>
      <c r="D13" s="58"/>
      <c r="E13" s="63"/>
      <c r="F13" s="59"/>
      <c r="G13" s="62"/>
      <c r="I13" s="67" t="s">
        <v>45</v>
      </c>
      <c r="J13" s="73">
        <f>J8-J11-J12</f>
        <v>50</v>
      </c>
    </row>
    <row r="14" spans="2:10" x14ac:dyDescent="0.55000000000000004">
      <c r="B14" s="63" t="s">
        <v>93</v>
      </c>
      <c r="C14" s="59">
        <v>2000</v>
      </c>
      <c r="D14" s="58"/>
      <c r="E14" s="63" t="s">
        <v>92</v>
      </c>
      <c r="F14" s="59"/>
      <c r="G14" s="62">
        <f>C11*C12</f>
        <v>100</v>
      </c>
    </row>
    <row r="15" spans="2:10" x14ac:dyDescent="0.55000000000000004">
      <c r="E15" s="64" t="s">
        <v>91</v>
      </c>
      <c r="F15" s="59"/>
      <c r="G15" s="57">
        <f>G12-G14</f>
        <v>100</v>
      </c>
    </row>
    <row r="17" spans="2:9" x14ac:dyDescent="0.55000000000000004">
      <c r="E17" s="64" t="s">
        <v>6</v>
      </c>
      <c r="F17" s="64"/>
      <c r="G17" s="64">
        <f>C14</f>
        <v>2000</v>
      </c>
    </row>
    <row r="18" spans="2:9" x14ac:dyDescent="0.55000000000000004">
      <c r="E18" s="63" t="s">
        <v>88</v>
      </c>
      <c r="F18" s="59"/>
      <c r="G18" s="62">
        <f>G8/G17</f>
        <v>0.35</v>
      </c>
    </row>
    <row r="20" spans="2:9" x14ac:dyDescent="0.55000000000000004">
      <c r="B20" s="66" t="s">
        <v>112</v>
      </c>
    </row>
    <row r="22" spans="2:9" x14ac:dyDescent="0.55000000000000004">
      <c r="B22" s="71" t="s">
        <v>111</v>
      </c>
      <c r="C22" s="60">
        <v>1</v>
      </c>
      <c r="E22" s="64" t="s">
        <v>110</v>
      </c>
    </row>
    <row r="23" spans="2:9" x14ac:dyDescent="0.55000000000000004">
      <c r="B23" s="66" t="s">
        <v>109</v>
      </c>
      <c r="C23" s="58">
        <v>10</v>
      </c>
      <c r="E23" s="63" t="s">
        <v>108</v>
      </c>
      <c r="G23" s="62">
        <f>C27/C23</f>
        <v>63</v>
      </c>
    </row>
    <row r="24" spans="2:9" x14ac:dyDescent="0.55000000000000004">
      <c r="B24" s="66" t="s">
        <v>107</v>
      </c>
      <c r="C24" s="58">
        <v>1</v>
      </c>
      <c r="E24" s="63" t="s">
        <v>106</v>
      </c>
      <c r="G24" s="62">
        <f>C28/C24</f>
        <v>350</v>
      </c>
    </row>
    <row r="25" spans="2:9" x14ac:dyDescent="0.55000000000000004">
      <c r="B25" s="66" t="s">
        <v>105</v>
      </c>
      <c r="C25" s="58">
        <v>1000</v>
      </c>
      <c r="E25" s="64" t="s">
        <v>104</v>
      </c>
      <c r="F25" s="69"/>
      <c r="G25" s="57">
        <f>G23+G24</f>
        <v>413</v>
      </c>
    </row>
    <row r="26" spans="2:9" x14ac:dyDescent="0.55000000000000004">
      <c r="B26" s="66" t="s">
        <v>103</v>
      </c>
      <c r="C26" s="70">
        <f>G18</f>
        <v>0.35</v>
      </c>
      <c r="E26" s="63" t="s">
        <v>11</v>
      </c>
      <c r="G26" s="62">
        <f>C29*C22</f>
        <v>100</v>
      </c>
    </row>
    <row r="27" spans="2:9" x14ac:dyDescent="0.55000000000000004">
      <c r="B27" s="66" t="s">
        <v>102</v>
      </c>
      <c r="C27" s="68">
        <f>C8*(9/10)*G18/C7</f>
        <v>630</v>
      </c>
      <c r="E27" s="67" t="s">
        <v>101</v>
      </c>
      <c r="F27" s="69"/>
      <c r="G27" s="57">
        <f>G25+G26</f>
        <v>513</v>
      </c>
      <c r="I27" s="72"/>
    </row>
    <row r="28" spans="2:9" x14ac:dyDescent="0.55000000000000004">
      <c r="B28" s="66" t="s">
        <v>100</v>
      </c>
      <c r="C28" s="68">
        <f>C9*G18/C7</f>
        <v>350</v>
      </c>
      <c r="G28" s="59"/>
    </row>
    <row r="29" spans="2:9" x14ac:dyDescent="0.55000000000000004">
      <c r="B29" s="66" t="s">
        <v>99</v>
      </c>
      <c r="C29" s="58">
        <v>100</v>
      </c>
      <c r="E29" s="63"/>
    </row>
    <row r="30" spans="2:9" x14ac:dyDescent="0.55000000000000004">
      <c r="B30" s="66" t="s">
        <v>98</v>
      </c>
      <c r="C30" s="58">
        <v>2</v>
      </c>
      <c r="E30" s="63" t="s">
        <v>97</v>
      </c>
      <c r="F30" s="59"/>
      <c r="G30" s="62">
        <f>C25*C26</f>
        <v>350</v>
      </c>
    </row>
    <row r="31" spans="2:9" x14ac:dyDescent="0.55000000000000004">
      <c r="B31" s="66" t="s">
        <v>96</v>
      </c>
      <c r="C31" s="58">
        <v>50</v>
      </c>
      <c r="E31" s="64" t="s">
        <v>95</v>
      </c>
      <c r="F31" s="67"/>
      <c r="G31" s="57">
        <f>G27-G30</f>
        <v>163</v>
      </c>
    </row>
    <row r="32" spans="2:9" x14ac:dyDescent="0.55000000000000004">
      <c r="B32" s="66" t="s">
        <v>94</v>
      </c>
      <c r="C32" s="65">
        <v>0.05</v>
      </c>
      <c r="E32" s="63"/>
      <c r="F32" s="59"/>
      <c r="G32" s="62"/>
    </row>
    <row r="33" spans="1:9" x14ac:dyDescent="0.55000000000000004">
      <c r="B33" s="63" t="s">
        <v>93</v>
      </c>
      <c r="C33" s="59">
        <v>2000</v>
      </c>
      <c r="E33" s="63" t="s">
        <v>92</v>
      </c>
      <c r="F33" s="59"/>
      <c r="G33" s="62">
        <f>C30*C31</f>
        <v>100</v>
      </c>
    </row>
    <row r="34" spans="1:9" x14ac:dyDescent="0.55000000000000004">
      <c r="E34" s="64" t="s">
        <v>91</v>
      </c>
      <c r="F34" s="59"/>
      <c r="G34" s="57">
        <f>G31-G33</f>
        <v>63</v>
      </c>
    </row>
    <row r="35" spans="1:9" x14ac:dyDescent="0.55000000000000004">
      <c r="A35" s="58"/>
      <c r="B35" s="58"/>
      <c r="C35" s="58"/>
      <c r="D35" s="58"/>
      <c r="E35" s="59" t="s">
        <v>90</v>
      </c>
      <c r="F35" s="59"/>
      <c r="G35" s="57">
        <f>C8*(9/10)-C27</f>
        <v>270</v>
      </c>
      <c r="H35" s="60"/>
      <c r="I35" s="58"/>
    </row>
    <row r="36" spans="1:9" x14ac:dyDescent="0.55000000000000004">
      <c r="A36" s="58"/>
      <c r="B36" s="58"/>
      <c r="C36" s="58"/>
      <c r="D36" s="58"/>
      <c r="E36" s="59" t="s">
        <v>89</v>
      </c>
      <c r="F36" s="59"/>
      <c r="G36" s="62">
        <f>G34-G35</f>
        <v>-207</v>
      </c>
      <c r="H36" s="60"/>
      <c r="I36" s="58"/>
    </row>
    <row r="37" spans="1:9" x14ac:dyDescent="0.55000000000000004">
      <c r="A37" s="58"/>
      <c r="B37" s="58"/>
      <c r="C37" s="58"/>
      <c r="D37" s="58"/>
      <c r="E37" s="59"/>
      <c r="F37" s="59"/>
      <c r="G37" s="59"/>
      <c r="H37" s="60"/>
      <c r="I37" s="58"/>
    </row>
    <row r="38" spans="1:9" x14ac:dyDescent="0.55000000000000004">
      <c r="A38" s="58"/>
      <c r="B38" s="58"/>
      <c r="C38" s="58"/>
      <c r="D38" s="58"/>
      <c r="E38" s="61"/>
      <c r="F38" s="61"/>
      <c r="G38" s="61"/>
      <c r="H38" s="60"/>
      <c r="I38" s="58"/>
    </row>
    <row r="39" spans="1:9" x14ac:dyDescent="0.55000000000000004">
      <c r="A39" s="58"/>
      <c r="B39" s="58"/>
      <c r="C39" s="58"/>
      <c r="D39" s="58"/>
      <c r="E39" s="64" t="s">
        <v>6</v>
      </c>
      <c r="F39" s="64"/>
      <c r="G39" s="64">
        <f>C33</f>
        <v>2000</v>
      </c>
      <c r="H39" s="60"/>
      <c r="I39" s="58"/>
    </row>
    <row r="40" spans="1:9" x14ac:dyDescent="0.55000000000000004">
      <c r="A40" s="58"/>
      <c r="B40" s="58"/>
      <c r="C40" s="58"/>
      <c r="D40" s="58"/>
      <c r="E40" s="63" t="s">
        <v>88</v>
      </c>
      <c r="F40" s="59"/>
      <c r="G40" s="62">
        <f>G27/G39</f>
        <v>0.25650000000000001</v>
      </c>
      <c r="H40" s="60"/>
      <c r="I40" s="58"/>
    </row>
    <row r="41" spans="1:9" x14ac:dyDescent="0.55000000000000004">
      <c r="A41" s="58"/>
      <c r="B41" s="58"/>
      <c r="C41" s="58"/>
      <c r="D41" s="58"/>
      <c r="E41" s="61"/>
      <c r="F41" s="61"/>
      <c r="G41" s="61"/>
      <c r="H41" s="60"/>
      <c r="I41" s="58"/>
    </row>
    <row r="42" spans="1:9" x14ac:dyDescent="0.55000000000000004">
      <c r="A42" s="58"/>
      <c r="B42" s="66" t="s">
        <v>112</v>
      </c>
      <c r="H42" s="60"/>
      <c r="I42" s="58"/>
    </row>
    <row r="43" spans="1:9" x14ac:dyDescent="0.55000000000000004">
      <c r="A43" s="58"/>
      <c r="H43" s="60"/>
      <c r="I43" s="58"/>
    </row>
    <row r="44" spans="1:9" x14ac:dyDescent="0.55000000000000004">
      <c r="A44" s="58"/>
      <c r="B44" s="71" t="s">
        <v>111</v>
      </c>
      <c r="C44" s="60">
        <v>1</v>
      </c>
      <c r="E44" s="64" t="s">
        <v>110</v>
      </c>
      <c r="H44" s="60"/>
      <c r="I44" s="58"/>
    </row>
    <row r="45" spans="1:9" x14ac:dyDescent="0.55000000000000004">
      <c r="A45" s="58"/>
      <c r="B45" s="66" t="s">
        <v>109</v>
      </c>
      <c r="C45" s="58">
        <v>10</v>
      </c>
      <c r="E45" s="63" t="s">
        <v>108</v>
      </c>
      <c r="G45" s="62">
        <f>C49/C45</f>
        <v>50.4</v>
      </c>
      <c r="H45" s="60"/>
      <c r="I45" s="58"/>
    </row>
    <row r="46" spans="1:9" x14ac:dyDescent="0.55000000000000004">
      <c r="A46" s="58"/>
      <c r="B46" s="66" t="s">
        <v>107</v>
      </c>
      <c r="C46" s="58">
        <v>1</v>
      </c>
      <c r="E46" s="63" t="s">
        <v>106</v>
      </c>
      <c r="G46" s="62">
        <f>C50/C46</f>
        <v>256.50000000000006</v>
      </c>
      <c r="H46" s="60"/>
      <c r="I46" s="58"/>
    </row>
    <row r="47" spans="1:9" x14ac:dyDescent="0.55000000000000004">
      <c r="A47" s="58"/>
      <c r="B47" s="66" t="s">
        <v>105</v>
      </c>
      <c r="C47" s="58">
        <v>1000</v>
      </c>
      <c r="E47" s="64" t="s">
        <v>104</v>
      </c>
      <c r="F47" s="69"/>
      <c r="G47" s="57">
        <f>G45+G46</f>
        <v>306.90000000000003</v>
      </c>
      <c r="H47" s="60"/>
      <c r="I47" s="58"/>
    </row>
    <row r="48" spans="1:9" x14ac:dyDescent="0.55000000000000004">
      <c r="A48" s="58"/>
      <c r="B48" s="66" t="s">
        <v>103</v>
      </c>
      <c r="C48" s="70">
        <f>G40</f>
        <v>0.25650000000000001</v>
      </c>
      <c r="E48" s="63" t="s">
        <v>11</v>
      </c>
      <c r="G48" s="62">
        <f>C51*C44</f>
        <v>100</v>
      </c>
      <c r="H48" s="60"/>
      <c r="I48" s="58"/>
    </row>
    <row r="49" spans="1:9" x14ac:dyDescent="0.55000000000000004">
      <c r="A49" s="58"/>
      <c r="B49" s="66" t="s">
        <v>102</v>
      </c>
      <c r="C49" s="68">
        <f>C27*(8/10)</f>
        <v>504</v>
      </c>
      <c r="E49" s="67" t="s">
        <v>101</v>
      </c>
      <c r="F49" s="69"/>
      <c r="G49" s="57">
        <f>G47+G48</f>
        <v>406.90000000000003</v>
      </c>
      <c r="H49" s="60"/>
      <c r="I49" s="58"/>
    </row>
    <row r="50" spans="1:9" x14ac:dyDescent="0.55000000000000004">
      <c r="A50" s="58"/>
      <c r="B50" s="66" t="s">
        <v>100</v>
      </c>
      <c r="C50" s="68">
        <f>C28*G40/G18</f>
        <v>256.50000000000006</v>
      </c>
      <c r="G50" s="59"/>
      <c r="H50" s="60"/>
      <c r="I50" s="58"/>
    </row>
    <row r="51" spans="1:9" x14ac:dyDescent="0.55000000000000004">
      <c r="A51" s="58"/>
      <c r="B51" s="66" t="s">
        <v>99</v>
      </c>
      <c r="C51" s="58">
        <v>100</v>
      </c>
      <c r="E51" s="63"/>
      <c r="H51" s="60"/>
      <c r="I51" s="58"/>
    </row>
    <row r="52" spans="1:9" x14ac:dyDescent="0.55000000000000004">
      <c r="A52" s="58"/>
      <c r="B52" s="66" t="s">
        <v>98</v>
      </c>
      <c r="C52" s="58">
        <v>2</v>
      </c>
      <c r="E52" s="63" t="s">
        <v>97</v>
      </c>
      <c r="F52" s="59"/>
      <c r="G52" s="62">
        <f>C47*C48</f>
        <v>256.5</v>
      </c>
      <c r="H52" s="60"/>
      <c r="I52" s="58"/>
    </row>
    <row r="53" spans="1:9" x14ac:dyDescent="0.55000000000000004">
      <c r="A53" s="58"/>
      <c r="B53" s="66" t="s">
        <v>96</v>
      </c>
      <c r="C53" s="58">
        <v>50</v>
      </c>
      <c r="E53" s="64" t="s">
        <v>95</v>
      </c>
      <c r="F53" s="67"/>
      <c r="G53" s="57">
        <f>G49-G52</f>
        <v>150.40000000000003</v>
      </c>
      <c r="H53" s="60"/>
      <c r="I53" s="58"/>
    </row>
    <row r="54" spans="1:9" x14ac:dyDescent="0.55000000000000004">
      <c r="A54" s="58"/>
      <c r="B54" s="66" t="s">
        <v>94</v>
      </c>
      <c r="C54" s="65">
        <v>0.05</v>
      </c>
      <c r="E54" s="63"/>
      <c r="F54" s="59"/>
      <c r="G54" s="62"/>
      <c r="H54" s="60"/>
      <c r="I54" s="58"/>
    </row>
    <row r="55" spans="1:9" x14ac:dyDescent="0.55000000000000004">
      <c r="A55" s="58"/>
      <c r="B55" s="63" t="s">
        <v>93</v>
      </c>
      <c r="C55" s="59">
        <v>2000</v>
      </c>
      <c r="E55" s="63" t="s">
        <v>92</v>
      </c>
      <c r="F55" s="59"/>
      <c r="G55" s="62">
        <f>C52*C53</f>
        <v>100</v>
      </c>
      <c r="H55" s="60"/>
      <c r="I55" s="58"/>
    </row>
    <row r="56" spans="1:9" x14ac:dyDescent="0.55000000000000004">
      <c r="A56" s="58"/>
      <c r="E56" s="64" t="s">
        <v>91</v>
      </c>
      <c r="F56" s="59"/>
      <c r="G56" s="57">
        <f>G53-G55</f>
        <v>50.400000000000034</v>
      </c>
      <c r="H56" s="60"/>
      <c r="I56" s="58"/>
    </row>
    <row r="57" spans="1:9" x14ac:dyDescent="0.55000000000000004">
      <c r="A57" s="58"/>
      <c r="B57" s="58"/>
      <c r="C57" s="58"/>
      <c r="D57" s="58"/>
      <c r="E57" s="59" t="s">
        <v>90</v>
      </c>
      <c r="F57" s="59"/>
      <c r="G57" s="57">
        <f>C27-C27*G40/G18</f>
        <v>168.29999999999995</v>
      </c>
      <c r="H57" s="60"/>
      <c r="I57" s="58"/>
    </row>
    <row r="58" spans="1:9" x14ac:dyDescent="0.55000000000000004">
      <c r="A58" s="58"/>
      <c r="B58" s="58"/>
      <c r="C58" s="58"/>
      <c r="D58" s="58"/>
      <c r="E58" s="59" t="s">
        <v>89</v>
      </c>
      <c r="F58" s="59"/>
      <c r="G58" s="62">
        <f>G56-G57</f>
        <v>-117.89999999999992</v>
      </c>
      <c r="H58" s="60"/>
      <c r="I58" s="58"/>
    </row>
    <row r="59" spans="1:9" x14ac:dyDescent="0.55000000000000004">
      <c r="A59" s="58"/>
      <c r="B59" s="58"/>
      <c r="C59" s="58"/>
      <c r="D59" s="58"/>
      <c r="E59" s="59"/>
      <c r="F59" s="59"/>
      <c r="G59" s="59"/>
      <c r="H59" s="60"/>
      <c r="I59" s="58"/>
    </row>
    <row r="60" spans="1:9" x14ac:dyDescent="0.55000000000000004">
      <c r="A60" s="58"/>
      <c r="B60" s="58"/>
      <c r="C60" s="58"/>
      <c r="D60" s="58"/>
      <c r="E60" s="61"/>
      <c r="F60" s="61"/>
      <c r="G60" s="61"/>
      <c r="H60" s="60"/>
      <c r="I60" s="58"/>
    </row>
    <row r="61" spans="1:9" x14ac:dyDescent="0.55000000000000004">
      <c r="A61" s="58"/>
      <c r="B61" s="58"/>
      <c r="C61" s="58"/>
      <c r="D61" s="58"/>
      <c r="E61" s="64" t="s">
        <v>6</v>
      </c>
      <c r="F61" s="64"/>
      <c r="G61" s="64">
        <f>C55</f>
        <v>2000</v>
      </c>
      <c r="H61" s="60"/>
      <c r="I61" s="58"/>
    </row>
    <row r="62" spans="1:9" x14ac:dyDescent="0.55000000000000004">
      <c r="A62" s="58"/>
      <c r="B62" s="58"/>
      <c r="C62" s="58"/>
      <c r="D62" s="58"/>
      <c r="E62" s="63" t="s">
        <v>88</v>
      </c>
      <c r="F62" s="59"/>
      <c r="G62" s="62">
        <f>G49/G61</f>
        <v>0.20345000000000002</v>
      </c>
      <c r="H62" s="60"/>
      <c r="I62" s="58"/>
    </row>
    <row r="63" spans="1:9" x14ac:dyDescent="0.55000000000000004">
      <c r="A63" s="58"/>
      <c r="B63" s="58"/>
      <c r="C63" s="58"/>
      <c r="D63" s="60"/>
      <c r="E63" s="61"/>
      <c r="F63" s="61"/>
      <c r="G63" s="61"/>
      <c r="H63" s="60"/>
      <c r="I63" s="58"/>
    </row>
    <row r="64" spans="1:9" x14ac:dyDescent="0.55000000000000004">
      <c r="A64" s="58"/>
      <c r="B64" s="58"/>
      <c r="C64" s="58"/>
      <c r="D64" s="60"/>
      <c r="E64" s="61"/>
      <c r="F64" s="61"/>
      <c r="G64" s="61"/>
      <c r="H64" s="60"/>
      <c r="I64" s="58"/>
    </row>
    <row r="65" spans="1:9" x14ac:dyDescent="0.55000000000000004">
      <c r="A65" s="58"/>
      <c r="B65" s="58"/>
      <c r="C65" s="58"/>
      <c r="D65" s="60"/>
      <c r="E65" s="61"/>
      <c r="F65" s="61"/>
      <c r="G65" s="61"/>
      <c r="H65" s="60"/>
      <c r="I65" s="58"/>
    </row>
    <row r="66" spans="1:9" x14ac:dyDescent="0.55000000000000004">
      <c r="A66" s="58"/>
      <c r="B66" s="58"/>
      <c r="C66" s="58"/>
      <c r="D66" s="60"/>
      <c r="E66" s="61"/>
      <c r="F66" s="61"/>
      <c r="G66" s="61"/>
      <c r="H66" s="60"/>
      <c r="I66" s="58"/>
    </row>
    <row r="67" spans="1:9" x14ac:dyDescent="0.55000000000000004">
      <c r="A67" s="58"/>
      <c r="B67" s="58"/>
      <c r="C67" s="58"/>
      <c r="D67" s="60"/>
      <c r="E67" s="61"/>
      <c r="F67" s="61"/>
      <c r="G67" s="61"/>
      <c r="H67" s="60"/>
      <c r="I67" s="58"/>
    </row>
    <row r="68" spans="1:9" x14ac:dyDescent="0.55000000000000004">
      <c r="A68" s="58"/>
      <c r="B68" s="58"/>
      <c r="C68" s="58"/>
      <c r="D68" s="60"/>
      <c r="E68" s="61"/>
      <c r="F68" s="61"/>
      <c r="G68" s="61"/>
      <c r="H68" s="60"/>
      <c r="I68" s="58"/>
    </row>
    <row r="69" spans="1:9" x14ac:dyDescent="0.55000000000000004">
      <c r="A69" s="58"/>
      <c r="B69" s="58"/>
      <c r="C69" s="58"/>
      <c r="D69" s="60"/>
      <c r="E69" s="61"/>
      <c r="F69" s="61"/>
      <c r="G69" s="61"/>
      <c r="H69" s="60"/>
      <c r="I69" s="58"/>
    </row>
    <row r="70" spans="1:9" x14ac:dyDescent="0.55000000000000004">
      <c r="A70" s="58"/>
      <c r="B70" s="58"/>
      <c r="C70" s="58"/>
      <c r="D70" s="60"/>
      <c r="E70" s="61"/>
      <c r="F70" s="61"/>
      <c r="G70" s="61"/>
      <c r="H70" s="60"/>
      <c r="I70" s="58"/>
    </row>
    <row r="71" spans="1:9" x14ac:dyDescent="0.55000000000000004">
      <c r="A71" s="58"/>
      <c r="B71" s="58"/>
      <c r="C71" s="58"/>
      <c r="D71" s="60"/>
      <c r="E71" s="61"/>
      <c r="F71" s="61"/>
      <c r="G71" s="61"/>
      <c r="H71" s="60"/>
      <c r="I71" s="58"/>
    </row>
    <row r="72" spans="1:9" x14ac:dyDescent="0.55000000000000004">
      <c r="A72" s="58"/>
      <c r="B72" s="58"/>
      <c r="C72" s="58"/>
      <c r="D72" s="60"/>
      <c r="E72" s="61"/>
      <c r="F72" s="61"/>
      <c r="G72" s="61"/>
      <c r="H72" s="60"/>
      <c r="I72" s="58"/>
    </row>
    <row r="73" spans="1:9" x14ac:dyDescent="0.55000000000000004">
      <c r="A73" s="58"/>
      <c r="B73" s="58"/>
      <c r="C73" s="58"/>
      <c r="D73" s="60"/>
      <c r="E73" s="61"/>
      <c r="F73" s="61"/>
      <c r="G73" s="61"/>
      <c r="H73" s="60"/>
      <c r="I73" s="58"/>
    </row>
    <row r="74" spans="1:9" x14ac:dyDescent="0.55000000000000004">
      <c r="A74" s="58"/>
      <c r="B74" s="58"/>
      <c r="C74" s="58"/>
      <c r="D74" s="60"/>
      <c r="E74" s="61"/>
      <c r="F74" s="61"/>
      <c r="G74" s="61"/>
      <c r="H74" s="60"/>
      <c r="I74" s="58"/>
    </row>
    <row r="75" spans="1:9" x14ac:dyDescent="0.55000000000000004">
      <c r="A75" s="58"/>
      <c r="B75" s="58"/>
      <c r="C75" s="58"/>
      <c r="D75" s="60"/>
      <c r="E75" s="61"/>
      <c r="F75" s="61"/>
      <c r="G75" s="61"/>
      <c r="H75" s="60"/>
      <c r="I75" s="58"/>
    </row>
    <row r="76" spans="1:9" x14ac:dyDescent="0.55000000000000004">
      <c r="A76" s="58"/>
      <c r="B76" s="58"/>
      <c r="C76" s="58"/>
      <c r="D76" s="60"/>
      <c r="E76" s="61"/>
      <c r="F76" s="61"/>
      <c r="G76" s="61"/>
      <c r="H76" s="60"/>
      <c r="I76" s="58"/>
    </row>
    <row r="77" spans="1:9" x14ac:dyDescent="0.55000000000000004">
      <c r="A77" s="58"/>
      <c r="B77" s="58"/>
      <c r="C77" s="58"/>
      <c r="D77" s="60"/>
      <c r="E77" s="61"/>
      <c r="F77" s="61"/>
      <c r="G77" s="61"/>
      <c r="H77" s="60"/>
      <c r="I77" s="58"/>
    </row>
    <row r="78" spans="1:9" x14ac:dyDescent="0.55000000000000004">
      <c r="A78" s="58"/>
      <c r="B78" s="58"/>
      <c r="C78" s="58"/>
      <c r="D78" s="60"/>
      <c r="E78" s="61"/>
      <c r="F78" s="61"/>
      <c r="G78" s="61"/>
      <c r="H78" s="60"/>
      <c r="I78" s="58"/>
    </row>
    <row r="79" spans="1:9" x14ac:dyDescent="0.55000000000000004">
      <c r="A79" s="58"/>
      <c r="B79" s="58"/>
      <c r="C79" s="58"/>
      <c r="D79" s="60"/>
      <c r="E79" s="61"/>
      <c r="F79" s="61"/>
      <c r="G79" s="61"/>
      <c r="H79" s="60"/>
      <c r="I79" s="58"/>
    </row>
    <row r="80" spans="1:9" x14ac:dyDescent="0.55000000000000004">
      <c r="A80" s="58"/>
      <c r="B80" s="58"/>
      <c r="C80" s="58"/>
      <c r="D80" s="60"/>
      <c r="E80" s="61"/>
      <c r="F80" s="61"/>
      <c r="G80" s="61"/>
      <c r="H80" s="60"/>
      <c r="I80" s="58"/>
    </row>
    <row r="81" spans="1:9" x14ac:dyDescent="0.55000000000000004">
      <c r="A81" s="58"/>
      <c r="B81" s="58"/>
      <c r="C81" s="58"/>
      <c r="D81" s="58"/>
      <c r="E81" s="57"/>
      <c r="F81" s="57"/>
      <c r="G81" s="59"/>
      <c r="H81" s="58"/>
      <c r="I81" s="58"/>
    </row>
    <row r="82" spans="1:9" x14ac:dyDescent="0.55000000000000004">
      <c r="A82" s="58"/>
      <c r="B82" s="58"/>
      <c r="C82" s="58"/>
      <c r="D82" s="58"/>
      <c r="E82" s="57"/>
      <c r="F82" s="57"/>
      <c r="G82" s="59"/>
      <c r="H82" s="58"/>
      <c r="I82" s="58"/>
    </row>
    <row r="83" spans="1:9" x14ac:dyDescent="0.55000000000000004">
      <c r="A83" s="58"/>
      <c r="B83" s="58"/>
      <c r="C83" s="58"/>
      <c r="D83" s="58"/>
      <c r="E83" s="57"/>
      <c r="F83" s="57"/>
      <c r="G83" s="59"/>
      <c r="H83" s="58"/>
      <c r="I83" s="58"/>
    </row>
    <row r="84" spans="1:9" x14ac:dyDescent="0.55000000000000004">
      <c r="E84" s="57"/>
      <c r="F84" s="57"/>
    </row>
    <row r="85" spans="1:9" x14ac:dyDescent="0.55000000000000004">
      <c r="E85" s="57"/>
      <c r="F85" s="57"/>
    </row>
    <row r="86" spans="1:9" x14ac:dyDescent="0.55000000000000004">
      <c r="E86" s="57"/>
      <c r="F86" s="57"/>
    </row>
    <row r="87" spans="1:9" x14ac:dyDescent="0.55000000000000004">
      <c r="E87" s="57"/>
      <c r="F87" s="57"/>
    </row>
    <row r="88" spans="1:9" x14ac:dyDescent="0.55000000000000004">
      <c r="E88" s="57"/>
      <c r="F88" s="57"/>
    </row>
    <row r="89" spans="1:9" x14ac:dyDescent="0.55000000000000004">
      <c r="E89" s="57"/>
      <c r="F89" s="57"/>
    </row>
    <row r="90" spans="1:9" x14ac:dyDescent="0.55000000000000004">
      <c r="E90" s="57"/>
      <c r="F90" s="57"/>
    </row>
    <row r="91" spans="1:9" x14ac:dyDescent="0.55000000000000004">
      <c r="E91" s="57"/>
      <c r="F91" s="57"/>
    </row>
    <row r="92" spans="1:9" x14ac:dyDescent="0.55000000000000004">
      <c r="E92" s="57"/>
      <c r="F92" s="57"/>
    </row>
    <row r="93" spans="1:9" x14ac:dyDescent="0.55000000000000004">
      <c r="E93" s="57"/>
      <c r="F93" s="57"/>
    </row>
    <row r="94" spans="1:9" x14ac:dyDescent="0.55000000000000004">
      <c r="E94" s="57"/>
      <c r="F94" s="57"/>
    </row>
    <row r="95" spans="1:9" x14ac:dyDescent="0.55000000000000004">
      <c r="E95" s="57"/>
      <c r="F95" s="57"/>
    </row>
    <row r="96" spans="1:9" x14ac:dyDescent="0.55000000000000004">
      <c r="E96" s="57"/>
      <c r="F96" s="57"/>
    </row>
    <row r="97" spans="5:6" x14ac:dyDescent="0.55000000000000004">
      <c r="E97" s="57"/>
      <c r="F97" s="57"/>
    </row>
    <row r="98" spans="5:6" x14ac:dyDescent="0.55000000000000004">
      <c r="E98" s="57"/>
      <c r="F98" s="57"/>
    </row>
    <row r="99" spans="5:6" x14ac:dyDescent="0.55000000000000004">
      <c r="E99" s="57"/>
      <c r="F99" s="57"/>
    </row>
    <row r="100" spans="5:6" x14ac:dyDescent="0.55000000000000004">
      <c r="E100" s="57"/>
      <c r="F100" s="57"/>
    </row>
    <row r="101" spans="5:6" x14ac:dyDescent="0.55000000000000004">
      <c r="E101" s="57"/>
      <c r="F101" s="57"/>
    </row>
    <row r="102" spans="5:6" x14ac:dyDescent="0.55000000000000004">
      <c r="E102" s="57"/>
      <c r="F102" s="57"/>
    </row>
    <row r="103" spans="5:6" x14ac:dyDescent="0.55000000000000004">
      <c r="E103" s="57"/>
      <c r="F103" s="57"/>
    </row>
    <row r="104" spans="5:6" x14ac:dyDescent="0.55000000000000004">
      <c r="E104" s="57"/>
      <c r="F104" s="57"/>
    </row>
    <row r="105" spans="5:6" x14ac:dyDescent="0.55000000000000004">
      <c r="E105" s="57"/>
      <c r="F105" s="57"/>
    </row>
    <row r="106" spans="5:6" x14ac:dyDescent="0.55000000000000004">
      <c r="E106" s="57"/>
      <c r="F106" s="57"/>
    </row>
    <row r="107" spans="5:6" x14ac:dyDescent="0.55000000000000004">
      <c r="E107" s="57"/>
      <c r="F107" s="57"/>
    </row>
    <row r="108" spans="5:6" x14ac:dyDescent="0.55000000000000004">
      <c r="E108" s="57"/>
      <c r="F108" s="57"/>
    </row>
    <row r="109" spans="5:6" x14ac:dyDescent="0.55000000000000004">
      <c r="E109" s="57"/>
      <c r="F109" s="57"/>
    </row>
    <row r="110" spans="5:6" x14ac:dyDescent="0.55000000000000004">
      <c r="E110" s="57"/>
      <c r="F110" s="57"/>
    </row>
    <row r="111" spans="5:6" x14ac:dyDescent="0.55000000000000004">
      <c r="E111" s="57"/>
      <c r="F111" s="57"/>
    </row>
    <row r="112" spans="5:6" x14ac:dyDescent="0.55000000000000004">
      <c r="E112" s="57"/>
      <c r="F112" s="57"/>
    </row>
    <row r="113" spans="5:6" x14ac:dyDescent="0.55000000000000004">
      <c r="E113" s="57"/>
      <c r="F113" s="57"/>
    </row>
    <row r="114" spans="5:6" x14ac:dyDescent="0.55000000000000004">
      <c r="E114" s="57"/>
      <c r="F114" s="57"/>
    </row>
    <row r="115" spans="5:6" x14ac:dyDescent="0.55000000000000004">
      <c r="E115" s="57"/>
      <c r="F115" s="57"/>
    </row>
    <row r="116" spans="5:6" x14ac:dyDescent="0.55000000000000004">
      <c r="E116" s="57"/>
      <c r="F116" s="57"/>
    </row>
    <row r="117" spans="5:6" x14ac:dyDescent="0.55000000000000004">
      <c r="E117" s="57"/>
      <c r="F117" s="57"/>
    </row>
    <row r="118" spans="5:6" x14ac:dyDescent="0.55000000000000004">
      <c r="E118" s="57"/>
      <c r="F118" s="57"/>
    </row>
    <row r="119" spans="5:6" x14ac:dyDescent="0.55000000000000004">
      <c r="E119" s="57"/>
      <c r="F119" s="57"/>
    </row>
    <row r="120" spans="5:6" x14ac:dyDescent="0.55000000000000004">
      <c r="E120" s="57"/>
      <c r="F120" s="57"/>
    </row>
    <row r="121" spans="5:6" x14ac:dyDescent="0.55000000000000004">
      <c r="E121" s="57"/>
      <c r="F121" s="57"/>
    </row>
    <row r="122" spans="5:6" x14ac:dyDescent="0.55000000000000004">
      <c r="E122" s="57"/>
      <c r="F122" s="57"/>
    </row>
    <row r="123" spans="5:6" x14ac:dyDescent="0.55000000000000004">
      <c r="E123" s="57"/>
      <c r="F123" s="57"/>
    </row>
    <row r="124" spans="5:6" x14ac:dyDescent="0.55000000000000004">
      <c r="E124" s="57"/>
      <c r="F124" s="57"/>
    </row>
    <row r="125" spans="5:6" x14ac:dyDescent="0.55000000000000004">
      <c r="E125" s="57"/>
      <c r="F125" s="57"/>
    </row>
    <row r="126" spans="5:6" x14ac:dyDescent="0.55000000000000004">
      <c r="E126" s="57"/>
      <c r="F126" s="57"/>
    </row>
    <row r="127" spans="5:6" x14ac:dyDescent="0.55000000000000004">
      <c r="E127" s="57"/>
      <c r="F127" s="57"/>
    </row>
    <row r="128" spans="5:6" x14ac:dyDescent="0.55000000000000004">
      <c r="E128" s="57"/>
      <c r="F128" s="57"/>
    </row>
    <row r="129" spans="5:6" x14ac:dyDescent="0.55000000000000004">
      <c r="E129" s="57"/>
      <c r="F129" s="57"/>
    </row>
    <row r="130" spans="5:6" x14ac:dyDescent="0.55000000000000004">
      <c r="E130" s="57"/>
      <c r="F130" s="57"/>
    </row>
    <row r="131" spans="5:6" x14ac:dyDescent="0.55000000000000004">
      <c r="E131" s="57"/>
      <c r="F131" s="57"/>
    </row>
    <row r="132" spans="5:6" x14ac:dyDescent="0.55000000000000004">
      <c r="E132" s="57"/>
      <c r="F132" s="57"/>
    </row>
    <row r="133" spans="5:6" x14ac:dyDescent="0.55000000000000004">
      <c r="E133" s="57"/>
      <c r="F133" s="57"/>
    </row>
    <row r="134" spans="5:6" x14ac:dyDescent="0.55000000000000004">
      <c r="E134" s="57"/>
      <c r="F134" s="57"/>
    </row>
    <row r="135" spans="5:6" x14ac:dyDescent="0.55000000000000004">
      <c r="E135" s="57"/>
      <c r="F135" s="57"/>
    </row>
    <row r="136" spans="5:6" x14ac:dyDescent="0.55000000000000004">
      <c r="E136" s="57"/>
      <c r="F136" s="57"/>
    </row>
    <row r="137" spans="5:6" x14ac:dyDescent="0.55000000000000004">
      <c r="E137" s="57"/>
      <c r="F137" s="57"/>
    </row>
    <row r="138" spans="5:6" x14ac:dyDescent="0.55000000000000004">
      <c r="E138" s="57"/>
      <c r="F138" s="57"/>
    </row>
    <row r="139" spans="5:6" x14ac:dyDescent="0.55000000000000004">
      <c r="E139" s="57"/>
      <c r="F139" s="57"/>
    </row>
    <row r="140" spans="5:6" x14ac:dyDescent="0.55000000000000004">
      <c r="E140" s="57"/>
      <c r="F140" s="57"/>
    </row>
    <row r="141" spans="5:6" x14ac:dyDescent="0.55000000000000004">
      <c r="E141" s="57"/>
      <c r="F141" s="57"/>
    </row>
    <row r="142" spans="5:6" x14ac:dyDescent="0.55000000000000004">
      <c r="E142" s="57"/>
      <c r="F142" s="57"/>
    </row>
    <row r="143" spans="5:6" x14ac:dyDescent="0.55000000000000004">
      <c r="E143" s="57"/>
      <c r="F143" s="57"/>
    </row>
    <row r="144" spans="5:6" x14ac:dyDescent="0.55000000000000004">
      <c r="E144" s="57"/>
      <c r="F144" s="57"/>
    </row>
    <row r="145" spans="5:6" x14ac:dyDescent="0.55000000000000004">
      <c r="E145" s="57"/>
      <c r="F145" s="57"/>
    </row>
    <row r="146" spans="5:6" x14ac:dyDescent="0.55000000000000004">
      <c r="E146" s="57"/>
      <c r="F146" s="57"/>
    </row>
    <row r="147" spans="5:6" x14ac:dyDescent="0.55000000000000004">
      <c r="E147" s="57"/>
      <c r="F147" s="57"/>
    </row>
    <row r="148" spans="5:6" x14ac:dyDescent="0.55000000000000004">
      <c r="E148" s="57"/>
      <c r="F148" s="57"/>
    </row>
    <row r="149" spans="5:6" x14ac:dyDescent="0.55000000000000004">
      <c r="E149" s="57"/>
      <c r="F149" s="57"/>
    </row>
    <row r="150" spans="5:6" x14ac:dyDescent="0.55000000000000004">
      <c r="E150" s="57"/>
      <c r="F150" s="57"/>
    </row>
    <row r="151" spans="5:6" x14ac:dyDescent="0.55000000000000004">
      <c r="E151" s="57"/>
      <c r="F151" s="57"/>
    </row>
    <row r="152" spans="5:6" x14ac:dyDescent="0.55000000000000004">
      <c r="E152" s="57"/>
      <c r="F152" s="57"/>
    </row>
    <row r="153" spans="5:6" x14ac:dyDescent="0.55000000000000004">
      <c r="E153" s="57"/>
      <c r="F153" s="57"/>
    </row>
    <row r="154" spans="5:6" x14ac:dyDescent="0.55000000000000004">
      <c r="E154" s="57"/>
      <c r="F154" s="57"/>
    </row>
    <row r="155" spans="5:6" x14ac:dyDescent="0.55000000000000004">
      <c r="E155" s="57"/>
      <c r="F155" s="57"/>
    </row>
    <row r="156" spans="5:6" x14ac:dyDescent="0.55000000000000004">
      <c r="E156" s="57"/>
      <c r="F156" s="57"/>
    </row>
    <row r="157" spans="5:6" x14ac:dyDescent="0.55000000000000004">
      <c r="E157" s="57"/>
      <c r="F157" s="57"/>
    </row>
    <row r="158" spans="5:6" x14ac:dyDescent="0.55000000000000004">
      <c r="E158" s="57"/>
      <c r="F158" s="57"/>
    </row>
    <row r="159" spans="5:6" x14ac:dyDescent="0.55000000000000004">
      <c r="E159" s="57"/>
      <c r="F159" s="57"/>
    </row>
    <row r="160" spans="5:6" x14ac:dyDescent="0.55000000000000004">
      <c r="E160" s="57"/>
      <c r="F160" s="57"/>
    </row>
    <row r="161" spans="5:6" x14ac:dyDescent="0.55000000000000004">
      <c r="E161" s="57"/>
      <c r="F161" s="57"/>
    </row>
    <row r="162" spans="5:6" x14ac:dyDescent="0.55000000000000004">
      <c r="E162" s="57"/>
      <c r="F162" s="57"/>
    </row>
    <row r="163" spans="5:6" x14ac:dyDescent="0.55000000000000004">
      <c r="E163" s="57"/>
      <c r="F163" s="57"/>
    </row>
    <row r="164" spans="5:6" x14ac:dyDescent="0.55000000000000004">
      <c r="E164" s="57"/>
      <c r="F164" s="57"/>
    </row>
    <row r="165" spans="5:6" x14ac:dyDescent="0.55000000000000004">
      <c r="E165" s="57"/>
      <c r="F165" s="57"/>
    </row>
    <row r="166" spans="5:6" x14ac:dyDescent="0.55000000000000004">
      <c r="E166" s="57"/>
      <c r="F166" s="57"/>
    </row>
    <row r="167" spans="5:6" x14ac:dyDescent="0.55000000000000004">
      <c r="E167" s="57"/>
      <c r="F167" s="57"/>
    </row>
    <row r="168" spans="5:6" x14ac:dyDescent="0.55000000000000004">
      <c r="E168" s="57"/>
      <c r="F168" s="57"/>
    </row>
    <row r="169" spans="5:6" x14ac:dyDescent="0.55000000000000004">
      <c r="E169" s="57"/>
      <c r="F169" s="57"/>
    </row>
    <row r="170" spans="5:6" x14ac:dyDescent="0.55000000000000004">
      <c r="E170" s="57"/>
      <c r="F170" s="57"/>
    </row>
    <row r="171" spans="5:6" x14ac:dyDescent="0.55000000000000004">
      <c r="E171" s="57"/>
      <c r="F171" s="57"/>
    </row>
    <row r="172" spans="5:6" x14ac:dyDescent="0.55000000000000004">
      <c r="E172" s="57"/>
      <c r="F172" s="57"/>
    </row>
    <row r="173" spans="5:6" x14ac:dyDescent="0.55000000000000004">
      <c r="E173" s="57"/>
      <c r="F173" s="57"/>
    </row>
    <row r="174" spans="5:6" x14ac:dyDescent="0.55000000000000004">
      <c r="E174" s="57"/>
      <c r="F174" s="57"/>
    </row>
    <row r="175" spans="5:6" x14ac:dyDescent="0.55000000000000004">
      <c r="E175" s="57"/>
      <c r="F175" s="57"/>
    </row>
    <row r="176" spans="5:6" x14ac:dyDescent="0.55000000000000004">
      <c r="E176" s="57"/>
      <c r="F176" s="57"/>
    </row>
    <row r="177" spans="5:6" x14ac:dyDescent="0.55000000000000004">
      <c r="E177" s="57"/>
      <c r="F177" s="57"/>
    </row>
    <row r="178" spans="5:6" x14ac:dyDescent="0.55000000000000004">
      <c r="E178" s="57"/>
      <c r="F178" s="57"/>
    </row>
    <row r="179" spans="5:6" x14ac:dyDescent="0.55000000000000004">
      <c r="E179" s="57"/>
      <c r="F179" s="57"/>
    </row>
    <row r="180" spans="5:6" x14ac:dyDescent="0.55000000000000004">
      <c r="E180" s="57"/>
      <c r="F180" s="57"/>
    </row>
    <row r="181" spans="5:6" x14ac:dyDescent="0.55000000000000004">
      <c r="E181" s="57"/>
      <c r="F181" s="57"/>
    </row>
    <row r="182" spans="5:6" x14ac:dyDescent="0.55000000000000004">
      <c r="E182" s="57"/>
      <c r="F182" s="57"/>
    </row>
    <row r="183" spans="5:6" x14ac:dyDescent="0.55000000000000004">
      <c r="E183" s="57"/>
      <c r="F183" s="57"/>
    </row>
    <row r="184" spans="5:6" x14ac:dyDescent="0.55000000000000004">
      <c r="E184" s="57"/>
      <c r="F184" s="57"/>
    </row>
    <row r="185" spans="5:6" x14ac:dyDescent="0.55000000000000004">
      <c r="E185" s="57"/>
      <c r="F185" s="57"/>
    </row>
    <row r="186" spans="5:6" x14ac:dyDescent="0.55000000000000004">
      <c r="E186" s="57"/>
      <c r="F186" s="57"/>
    </row>
    <row r="187" spans="5:6" x14ac:dyDescent="0.55000000000000004">
      <c r="E187" s="57"/>
      <c r="F187" s="57"/>
    </row>
    <row r="188" spans="5:6" x14ac:dyDescent="0.55000000000000004">
      <c r="E188" s="57"/>
      <c r="F188" s="57"/>
    </row>
    <row r="189" spans="5:6" x14ac:dyDescent="0.55000000000000004">
      <c r="E189" s="57"/>
      <c r="F189" s="57"/>
    </row>
    <row r="190" spans="5:6" x14ac:dyDescent="0.55000000000000004">
      <c r="E190" s="57"/>
      <c r="F190" s="57"/>
    </row>
    <row r="191" spans="5:6" x14ac:dyDescent="0.55000000000000004">
      <c r="E191" s="57"/>
      <c r="F191" s="57"/>
    </row>
    <row r="192" spans="5:6" x14ac:dyDescent="0.55000000000000004">
      <c r="E192" s="57"/>
      <c r="F192" s="57"/>
    </row>
    <row r="193" spans="5:6" x14ac:dyDescent="0.55000000000000004">
      <c r="E193" s="57"/>
      <c r="F193" s="57"/>
    </row>
    <row r="194" spans="5:6" x14ac:dyDescent="0.55000000000000004">
      <c r="E194" s="57"/>
      <c r="F194" s="57"/>
    </row>
    <row r="195" spans="5:6" x14ac:dyDescent="0.55000000000000004">
      <c r="E195" s="57"/>
      <c r="F195" s="57"/>
    </row>
    <row r="196" spans="5:6" x14ac:dyDescent="0.55000000000000004">
      <c r="E196" s="57"/>
      <c r="F196" s="57"/>
    </row>
    <row r="197" spans="5:6" x14ac:dyDescent="0.55000000000000004">
      <c r="E197" s="57"/>
      <c r="F197" s="57"/>
    </row>
    <row r="198" spans="5:6" x14ac:dyDescent="0.55000000000000004">
      <c r="E198" s="57"/>
      <c r="F198" s="57"/>
    </row>
    <row r="199" spans="5:6" x14ac:dyDescent="0.55000000000000004">
      <c r="E199" s="57"/>
      <c r="F199" s="57"/>
    </row>
    <row r="200" spans="5:6" x14ac:dyDescent="0.55000000000000004">
      <c r="E200" s="57"/>
      <c r="F200" s="57"/>
    </row>
    <row r="201" spans="5:6" x14ac:dyDescent="0.55000000000000004">
      <c r="E201" s="57"/>
      <c r="F201" s="57"/>
    </row>
    <row r="202" spans="5:6" x14ac:dyDescent="0.55000000000000004">
      <c r="E202" s="57"/>
      <c r="F202" s="57"/>
    </row>
    <row r="203" spans="5:6" x14ac:dyDescent="0.55000000000000004">
      <c r="E203" s="57"/>
      <c r="F203" s="57"/>
    </row>
    <row r="204" spans="5:6" x14ac:dyDescent="0.55000000000000004">
      <c r="E204" s="57"/>
      <c r="F204" s="57"/>
    </row>
    <row r="205" spans="5:6" x14ac:dyDescent="0.55000000000000004">
      <c r="E205" s="57"/>
      <c r="F205" s="57"/>
    </row>
    <row r="206" spans="5:6" x14ac:dyDescent="0.55000000000000004">
      <c r="E206" s="57"/>
      <c r="F206" s="57"/>
    </row>
    <row r="207" spans="5:6" x14ac:dyDescent="0.55000000000000004">
      <c r="E207" s="57"/>
      <c r="F207" s="57"/>
    </row>
    <row r="208" spans="5:6" x14ac:dyDescent="0.55000000000000004">
      <c r="E208" s="57"/>
      <c r="F208" s="57"/>
    </row>
    <row r="209" spans="5:6" x14ac:dyDescent="0.55000000000000004">
      <c r="E209" s="57"/>
      <c r="F209" s="57"/>
    </row>
    <row r="210" spans="5:6" x14ac:dyDescent="0.55000000000000004">
      <c r="E210" s="57"/>
      <c r="F210" s="57"/>
    </row>
    <row r="211" spans="5:6" x14ac:dyDescent="0.55000000000000004">
      <c r="E211" s="57"/>
      <c r="F211" s="57"/>
    </row>
    <row r="212" spans="5:6" x14ac:dyDescent="0.55000000000000004">
      <c r="E212" s="57"/>
      <c r="F212" s="57"/>
    </row>
    <row r="213" spans="5:6" x14ac:dyDescent="0.55000000000000004">
      <c r="E213" s="57"/>
      <c r="F213" s="57"/>
    </row>
    <row r="214" spans="5:6" x14ac:dyDescent="0.55000000000000004">
      <c r="E214" s="57"/>
      <c r="F214" s="57"/>
    </row>
    <row r="215" spans="5:6" x14ac:dyDescent="0.55000000000000004">
      <c r="E215" s="57"/>
      <c r="F215" s="57"/>
    </row>
    <row r="216" spans="5:6" x14ac:dyDescent="0.55000000000000004">
      <c r="E216" s="57"/>
      <c r="F216" s="57"/>
    </row>
    <row r="217" spans="5:6" x14ac:dyDescent="0.55000000000000004">
      <c r="E217" s="57"/>
      <c r="F217" s="57"/>
    </row>
    <row r="218" spans="5:6" x14ac:dyDescent="0.55000000000000004">
      <c r="E218" s="57"/>
      <c r="F218" s="57"/>
    </row>
    <row r="219" spans="5:6" x14ac:dyDescent="0.55000000000000004">
      <c r="E219" s="57"/>
      <c r="F219" s="57"/>
    </row>
    <row r="220" spans="5:6" x14ac:dyDescent="0.55000000000000004">
      <c r="E220" s="57"/>
      <c r="F220" s="57"/>
    </row>
    <row r="221" spans="5:6" x14ac:dyDescent="0.55000000000000004">
      <c r="E221" s="57"/>
      <c r="F221" s="57"/>
    </row>
    <row r="222" spans="5:6" x14ac:dyDescent="0.55000000000000004">
      <c r="E222" s="57"/>
      <c r="F222" s="57"/>
    </row>
    <row r="223" spans="5:6" x14ac:dyDescent="0.55000000000000004">
      <c r="E223" s="57"/>
      <c r="F223" s="57"/>
    </row>
    <row r="224" spans="5:6" x14ac:dyDescent="0.55000000000000004">
      <c r="E224" s="57"/>
      <c r="F224" s="57"/>
    </row>
    <row r="225" spans="5:6" x14ac:dyDescent="0.55000000000000004">
      <c r="E225" s="57"/>
      <c r="F225" s="57"/>
    </row>
    <row r="226" spans="5:6" x14ac:dyDescent="0.55000000000000004">
      <c r="E226" s="57"/>
      <c r="F226" s="57"/>
    </row>
    <row r="227" spans="5:6" x14ac:dyDescent="0.55000000000000004">
      <c r="E227" s="57"/>
      <c r="F227" s="57"/>
    </row>
    <row r="228" spans="5:6" x14ac:dyDescent="0.55000000000000004">
      <c r="E228" s="57"/>
      <c r="F228" s="57"/>
    </row>
    <row r="229" spans="5:6" x14ac:dyDescent="0.55000000000000004">
      <c r="E229" s="57"/>
      <c r="F229" s="57"/>
    </row>
    <row r="230" spans="5:6" x14ac:dyDescent="0.55000000000000004">
      <c r="E230" s="57"/>
      <c r="F230" s="57"/>
    </row>
    <row r="231" spans="5:6" x14ac:dyDescent="0.55000000000000004">
      <c r="E231" s="57"/>
      <c r="F231" s="57"/>
    </row>
    <row r="232" spans="5:6" x14ac:dyDescent="0.55000000000000004">
      <c r="E232" s="57"/>
      <c r="F232" s="57"/>
    </row>
    <row r="233" spans="5:6" x14ac:dyDescent="0.55000000000000004">
      <c r="E233" s="57"/>
      <c r="F233" s="57"/>
    </row>
    <row r="234" spans="5:6" x14ac:dyDescent="0.55000000000000004">
      <c r="E234" s="57"/>
      <c r="F234" s="57"/>
    </row>
    <row r="235" spans="5:6" x14ac:dyDescent="0.55000000000000004">
      <c r="E235" s="57"/>
      <c r="F235" s="57"/>
    </row>
    <row r="236" spans="5:6" x14ac:dyDescent="0.55000000000000004">
      <c r="E236" s="57"/>
      <c r="F236" s="57"/>
    </row>
    <row r="237" spans="5:6" x14ac:dyDescent="0.55000000000000004">
      <c r="E237" s="57"/>
      <c r="F237" s="57"/>
    </row>
    <row r="238" spans="5:6" x14ac:dyDescent="0.55000000000000004">
      <c r="E238" s="57"/>
      <c r="F238" s="57"/>
    </row>
    <row r="239" spans="5:6" x14ac:dyDescent="0.55000000000000004">
      <c r="E239" s="57"/>
      <c r="F239" s="57"/>
    </row>
    <row r="240" spans="5:6" x14ac:dyDescent="0.55000000000000004">
      <c r="E240" s="57"/>
      <c r="F240" s="57"/>
    </row>
    <row r="241" spans="5:6" x14ac:dyDescent="0.55000000000000004">
      <c r="E241" s="57"/>
      <c r="F241" s="57"/>
    </row>
    <row r="242" spans="5:6" x14ac:dyDescent="0.55000000000000004">
      <c r="E242" s="57"/>
      <c r="F242" s="57"/>
    </row>
    <row r="243" spans="5:6" x14ac:dyDescent="0.55000000000000004">
      <c r="E243" s="57"/>
      <c r="F243" s="57"/>
    </row>
    <row r="244" spans="5:6" x14ac:dyDescent="0.55000000000000004">
      <c r="E244" s="57"/>
      <c r="F244" s="57"/>
    </row>
    <row r="245" spans="5:6" x14ac:dyDescent="0.55000000000000004">
      <c r="E245" s="57"/>
      <c r="F245" s="57"/>
    </row>
    <row r="246" spans="5:6" x14ac:dyDescent="0.55000000000000004">
      <c r="E246" s="57"/>
      <c r="F246" s="57"/>
    </row>
    <row r="247" spans="5:6" x14ac:dyDescent="0.55000000000000004">
      <c r="E247" s="57"/>
      <c r="F247" s="57"/>
    </row>
    <row r="248" spans="5:6" x14ac:dyDescent="0.55000000000000004">
      <c r="E248" s="57"/>
      <c r="F248" s="57"/>
    </row>
    <row r="249" spans="5:6" x14ac:dyDescent="0.55000000000000004">
      <c r="E249" s="57"/>
      <c r="F249" s="57"/>
    </row>
    <row r="250" spans="5:6" x14ac:dyDescent="0.55000000000000004">
      <c r="E250" s="57"/>
      <c r="F250" s="57"/>
    </row>
    <row r="251" spans="5:6" x14ac:dyDescent="0.55000000000000004">
      <c r="E251" s="57"/>
      <c r="F251" s="57"/>
    </row>
    <row r="252" spans="5:6" x14ac:dyDescent="0.55000000000000004">
      <c r="E252" s="57"/>
      <c r="F252" s="57"/>
    </row>
    <row r="253" spans="5:6" x14ac:dyDescent="0.55000000000000004">
      <c r="E253" s="57"/>
      <c r="F253" s="57"/>
    </row>
    <row r="254" spans="5:6" x14ac:dyDescent="0.55000000000000004">
      <c r="E254" s="57"/>
      <c r="F254" s="57"/>
    </row>
    <row r="255" spans="5:6" x14ac:dyDescent="0.55000000000000004">
      <c r="E255" s="57"/>
      <c r="F255" s="57"/>
    </row>
    <row r="256" spans="5:6" x14ac:dyDescent="0.55000000000000004">
      <c r="E256" s="57"/>
      <c r="F256" s="57"/>
    </row>
    <row r="257" spans="5:6" x14ac:dyDescent="0.55000000000000004">
      <c r="E257" s="57"/>
      <c r="F257" s="57"/>
    </row>
    <row r="258" spans="5:6" x14ac:dyDescent="0.55000000000000004">
      <c r="E258" s="57"/>
      <c r="F258" s="57"/>
    </row>
    <row r="259" spans="5:6" x14ac:dyDescent="0.55000000000000004">
      <c r="E259" s="57"/>
      <c r="F259" s="57"/>
    </row>
    <row r="260" spans="5:6" x14ac:dyDescent="0.55000000000000004">
      <c r="E260" s="57"/>
      <c r="F260" s="57"/>
    </row>
    <row r="261" spans="5:6" x14ac:dyDescent="0.55000000000000004">
      <c r="E261" s="57"/>
      <c r="F261" s="57"/>
    </row>
    <row r="262" spans="5:6" x14ac:dyDescent="0.55000000000000004">
      <c r="E262" s="57"/>
      <c r="F262" s="57"/>
    </row>
    <row r="263" spans="5:6" x14ac:dyDescent="0.55000000000000004">
      <c r="E263" s="57"/>
      <c r="F263" s="57"/>
    </row>
    <row r="264" spans="5:6" x14ac:dyDescent="0.55000000000000004">
      <c r="E264" s="57"/>
      <c r="F264" s="5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Content</vt:lpstr>
      <vt:lpstr>Temporal Value</vt:lpstr>
      <vt:lpstr>Bortkiewicz</vt:lpstr>
      <vt:lpstr>Two systems two profit rates</vt:lpstr>
      <vt:lpstr>Pure Accumulation</vt:lpstr>
      <vt:lpstr>Moszkowska</vt:lpstr>
      <vt:lpstr>Moszkowska Calculation</vt:lpstr>
      <vt:lpstr>Unit 1 Example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Freeman</dc:creator>
  <cp:lastModifiedBy>Alan Freeman</cp:lastModifiedBy>
  <dcterms:created xsi:type="dcterms:W3CDTF">2017-03-30T18:12:04Z</dcterms:created>
  <dcterms:modified xsi:type="dcterms:W3CDTF">2017-07-18T08:43:42Z</dcterms:modified>
</cp:coreProperties>
</file>