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040" windowHeight="15520" tabRatio="640" activeTab="1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3" l="1"/>
  <c r="L15" i="3"/>
  <c r="L14" i="3"/>
  <c r="J16" i="3"/>
  <c r="J15" i="3"/>
  <c r="J14" i="3"/>
  <c r="I16" i="3"/>
  <c r="I15" i="3"/>
  <c r="I14" i="3"/>
  <c r="G16" i="3"/>
  <c r="G15" i="3"/>
  <c r="G14" i="3"/>
  <c r="D15" i="3"/>
  <c r="D16" i="3"/>
  <c r="D14" i="3"/>
  <c r="F21" i="4"/>
  <c r="F15" i="4"/>
  <c r="F7" i="4"/>
  <c r="H15" i="4"/>
  <c r="E16" i="1"/>
  <c r="F26" i="4"/>
  <c r="H26" i="4"/>
  <c r="E17" i="1"/>
  <c r="F27" i="4"/>
  <c r="H27" i="4"/>
  <c r="H28" i="4"/>
  <c r="E19" i="1"/>
  <c r="F29" i="4"/>
  <c r="H29" i="4"/>
  <c r="E20" i="1"/>
  <c r="F30" i="4"/>
  <c r="H30" i="4"/>
  <c r="E21" i="1"/>
  <c r="F31" i="4"/>
  <c r="H31" i="4"/>
  <c r="E15" i="1"/>
  <c r="F25" i="4"/>
  <c r="H25" i="4"/>
  <c r="E13" i="2"/>
  <c r="E14" i="2"/>
  <c r="P11" i="2"/>
  <c r="Q11" i="2"/>
  <c r="M16" i="1"/>
  <c r="G26" i="4"/>
  <c r="E11" i="2"/>
  <c r="E12" i="2"/>
  <c r="P12" i="2"/>
  <c r="Q12" i="2"/>
  <c r="M17" i="1"/>
  <c r="G27" i="4"/>
  <c r="P13" i="2"/>
  <c r="Q13" i="2"/>
  <c r="M18" i="1"/>
  <c r="G28" i="4"/>
  <c r="E15" i="2"/>
  <c r="E16" i="2"/>
  <c r="P14" i="2"/>
  <c r="Q14" i="2"/>
  <c r="M19" i="1"/>
  <c r="G29" i="4"/>
  <c r="E17" i="2"/>
  <c r="P15" i="2"/>
  <c r="Q15" i="2"/>
  <c r="M20" i="1"/>
  <c r="G30" i="4"/>
  <c r="E18" i="2"/>
  <c r="P16" i="2"/>
  <c r="Q16" i="2"/>
  <c r="M21" i="1"/>
  <c r="G31" i="4"/>
  <c r="E9" i="2"/>
  <c r="E10" i="2"/>
  <c r="P10" i="2"/>
  <c r="Q10" i="2"/>
  <c r="M15" i="1"/>
  <c r="M22" i="1"/>
  <c r="G7" i="4"/>
  <c r="G8" i="4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9" i="2"/>
  <c r="B4" i="5"/>
  <c r="B3" i="5"/>
  <c r="A25" i="5"/>
  <c r="I19" i="1"/>
  <c r="D25" i="5"/>
  <c r="C43" i="5"/>
  <c r="C42" i="5"/>
  <c r="C39" i="5"/>
  <c r="C34" i="5"/>
  <c r="C32" i="5"/>
  <c r="B43" i="5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G25" i="4"/>
  <c r="E18" i="1"/>
  <c r="F28" i="4"/>
  <c r="H32" i="4"/>
  <c r="G32" i="4"/>
  <c r="F32" i="4"/>
  <c r="A26" i="4"/>
  <c r="A27" i="4"/>
  <c r="A28" i="4"/>
  <c r="A29" i="4"/>
  <c r="A30" i="4"/>
  <c r="A31" i="4"/>
  <c r="A25" i="4"/>
  <c r="I15" i="4"/>
  <c r="H21" i="4"/>
  <c r="G15" i="4"/>
  <c r="G21" i="4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<sst xmlns="http://schemas.openxmlformats.org/spreadsheetml/2006/main" count="203" uniqueCount="119">
  <si>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</si>
  <si>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</si>
  <si>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</si>
  <si>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</si>
  <si>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</si>
  <si>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</si>
  <si>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</si>
  <si>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</si>
  <si>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</si>
  <si>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</si>
  <si>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</si>
  <si>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</si>
  <si>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</si>
  <si>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</si>
  <si>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</si>
  <si>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</si>
  <si>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</si>
  <si>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</si>
  <si>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</si>
  <si>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</si>
  <si>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</si>
  <si>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</si>
  <si>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</si>
  <si>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</si>
  <si>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</si>
  <si>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</si>
  <si>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</si>
  <si>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</si>
  <si>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</si>
  <si>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</si>
  <si>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</si>
  <si>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</si>
  <si>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</si>
  <si>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</si>
  <si>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</si>
  <si>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</si>
  <si>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</si>
  <si>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</si>
  <si>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</si>
  <si>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</si>
  <si>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</si>
  <si>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</si>
  <si>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</si>
  <si>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</si>
  <si>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</si>
  <si>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</si>
  <si>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</si>
  <si>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</si>
  <si>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</si>
  <si>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</si>
  <si>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</si>
  <si>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</si>
  <si>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</si>
  <si>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</si>
  <si>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</si>
  <si>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</si>
  <si>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</si>
  <si>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</si>
  <si>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</si>
  <si>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</si>
  <si>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</si>
  <si>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</si>
  <si>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</si>
  <si>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</si>
  <si>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</si>
  <si>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</si>
  <si>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</si>
  <si>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</si>
  <si>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</si>
  <si>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</si>
  <si>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</si>
  <si>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</si>
  <si>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</si>
  <si>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</si>
  <si>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</si>
  <si>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</si>
  <si>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</si>
  <si>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</si>
  <si>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</si>
  <si>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Oscar Moreno</t>
  </si>
  <si>
    <t>Oscar Morneo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</si>
  <si>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</si>
  <si>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</si>
  <si>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</si>
  <si>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</si>
  <si>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</si>
  <si>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</si>
  <si>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</si>
  <si>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</si>
  <si>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</si>
  <si>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</si>
  <si>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</si>
  <si>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</si>
  <si>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</si>
  <si>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</si>
  <si>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</si>
  <si>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</si>
  <si>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</si>
  <si>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</si>
  <si>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</si>
  <si>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</si>
  <si>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</si>
  <si>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</si>
  <si>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</si>
  <si>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</si>
  <si>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</si>
  <si>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</si>
  <si>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</si>
  <si>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Erica Prado</t>
  </si>
  <si>
    <t>min</t>
  </si>
  <si>
    <t>hour</t>
  </si>
  <si>
    <t>Req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</si>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</sst>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h:mm:ss;@"/>
    <numFmt numFmtId="166" formatCode="hh:mm:ss;@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66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0" fillId="0" borderId="12" xfId="0" applyBorder="1"/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4" fontId="0" fillId="0" borderId="0" xfId="0" applyNumberFormat="1"/>
    <xf numFmtId="2" fontId="1" fillId="0" borderId="7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1" fillId="0" borderId="9" xfId="0" applyNumberFormat="1" applyFont="1" applyBorder="1" applyAlignment="1">
      <alignment horizontal="right" vertical="center" wrapText="1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F22" sqref="F22"/>
    </sheetView>
  </sheetViews>
  <sheetFormatPr baseColWidth="10" defaultRowHeight="15" x14ac:dyDescent="0"/>
  <cols>
    <col min="7" max="7" width="11.83203125" bestFit="1" customWidth="1"/>
    <col min="8" max="8" width="12.5" bestFit="1" customWidth="1"/>
  </cols>
  <sheetData>
    <row r="1" spans="1:12" ht="16">
      <c r="A1" s="66" t="s">
        <v>55</v>
      </c>
      <c r="B1" s="67"/>
      <c r="C1" s="67"/>
      <c r="D1" s="67"/>
      <c r="E1" s="67"/>
    </row>
    <row r="3" spans="1:12" ht="16" thickBot="1">
      <c r="A3" s="14" t="s">
        <v>1</v>
      </c>
      <c r="B3" s="68" t="s">
        <v>80</v>
      </c>
      <c r="C3" s="68"/>
      <c r="E3" s="14" t="s">
        <v>3</v>
      </c>
      <c r="F3" s="68" t="s">
        <v>4</v>
      </c>
      <c r="G3" s="68"/>
      <c r="H3" s="14" t="s">
        <v>5</v>
      </c>
      <c r="I3" s="68" t="s">
        <v>36</v>
      </c>
      <c r="J3" s="68"/>
      <c r="K3" s="68"/>
      <c r="L3" s="8"/>
    </row>
    <row r="4" spans="1:12" ht="16" thickBot="1">
      <c r="A4" s="14" t="s">
        <v>2</v>
      </c>
      <c r="B4" s="69">
        <v>42134</v>
      </c>
      <c r="C4" s="69"/>
      <c r="E4" s="14" t="s">
        <v>56</v>
      </c>
      <c r="F4" s="70">
        <v>2</v>
      </c>
      <c r="G4" s="70"/>
      <c r="H4" s="14" t="s">
        <v>21</v>
      </c>
      <c r="I4" s="70">
        <v>1</v>
      </c>
      <c r="J4" s="70"/>
      <c r="K4" s="70"/>
      <c r="L4" s="8"/>
    </row>
    <row r="5" spans="1:12">
      <c r="A5" s="72"/>
      <c r="B5" s="72"/>
      <c r="C5" s="23"/>
      <c r="D5" s="73"/>
      <c r="E5" s="73"/>
      <c r="F5" s="24"/>
      <c r="G5" s="24"/>
      <c r="H5" s="24"/>
      <c r="I5" s="24"/>
      <c r="J5" s="74"/>
      <c r="K5" s="74"/>
      <c r="L5" s="8"/>
    </row>
    <row r="6" spans="1:12" ht="30">
      <c r="A6" s="23" t="s">
        <v>57</v>
      </c>
      <c r="B6" s="23"/>
      <c r="C6" s="23"/>
      <c r="D6" s="23"/>
      <c r="E6" s="23"/>
      <c r="F6" s="24" t="s">
        <v>58</v>
      </c>
      <c r="G6" s="24" t="s">
        <v>11</v>
      </c>
      <c r="H6" s="24"/>
      <c r="I6" s="8"/>
      <c r="J6" s="24"/>
      <c r="K6" s="8"/>
      <c r="L6" s="8"/>
    </row>
    <row r="7" spans="1:12" ht="16" thickBot="1">
      <c r="A7" s="75" t="s">
        <v>59</v>
      </c>
      <c r="B7" s="76"/>
      <c r="C7" s="76"/>
      <c r="D7" s="76"/>
      <c r="E7" s="76"/>
      <c r="F7" s="60">
        <f>F8/3</f>
        <v>8.3333333333333339</v>
      </c>
      <c r="G7" s="60">
        <f>'TASK Planning'!M22</f>
        <v>24.5</v>
      </c>
      <c r="H7" s="25"/>
      <c r="I7" s="8"/>
      <c r="J7" s="25"/>
      <c r="K7" s="8"/>
      <c r="L7" s="8"/>
    </row>
    <row r="8" spans="1:12" ht="16" thickBot="1">
      <c r="A8" s="75" t="s">
        <v>60</v>
      </c>
      <c r="B8" s="76"/>
      <c r="C8" s="76"/>
      <c r="D8" s="76"/>
      <c r="E8" s="76"/>
      <c r="F8" s="61">
        <v>25</v>
      </c>
      <c r="G8" s="61">
        <f>G7</f>
        <v>24.5</v>
      </c>
      <c r="H8" s="25"/>
      <c r="I8" s="8"/>
      <c r="J8" s="25"/>
      <c r="K8" s="8"/>
      <c r="L8" s="8"/>
    </row>
    <row r="9" spans="1:12" ht="16" thickBot="1">
      <c r="A9" s="75" t="s">
        <v>61</v>
      </c>
      <c r="B9" s="76"/>
      <c r="C9" s="76"/>
      <c r="D9" s="76"/>
      <c r="E9" s="76"/>
      <c r="F9" s="61">
        <v>0</v>
      </c>
      <c r="G9" s="61">
        <v>0</v>
      </c>
      <c r="H9" s="25"/>
      <c r="I9" s="8"/>
      <c r="J9" s="25"/>
      <c r="K9" s="8"/>
      <c r="L9" s="8"/>
    </row>
    <row r="10" spans="1:12" ht="16" thickBot="1">
      <c r="A10" s="75" t="s">
        <v>62</v>
      </c>
      <c r="B10" s="76"/>
      <c r="C10" s="76"/>
      <c r="D10" s="76"/>
      <c r="E10" s="76"/>
      <c r="F10" s="61">
        <v>0</v>
      </c>
      <c r="G10" s="61">
        <v>0</v>
      </c>
      <c r="H10" s="25"/>
      <c r="I10" s="8"/>
      <c r="J10" s="25"/>
      <c r="K10" s="8"/>
      <c r="L10" s="8"/>
    </row>
    <row r="11" spans="1:12" ht="16" thickBot="1">
      <c r="A11" s="75" t="s">
        <v>63</v>
      </c>
      <c r="B11" s="76"/>
      <c r="C11" s="76"/>
      <c r="D11" s="76"/>
      <c r="E11" s="76"/>
      <c r="F11" s="61">
        <v>0</v>
      </c>
      <c r="G11" s="61">
        <v>0</v>
      </c>
      <c r="H11" s="14"/>
      <c r="I11" s="8"/>
      <c r="J11" s="25"/>
      <c r="K11" s="8"/>
      <c r="L11" s="8"/>
    </row>
    <row r="12" spans="1:12">
      <c r="A12" s="23"/>
      <c r="B12" s="23"/>
      <c r="C12" s="23"/>
      <c r="D12" s="23"/>
      <c r="E12" s="23"/>
      <c r="F12" s="26"/>
      <c r="G12" s="26"/>
      <c r="H12" s="24"/>
      <c r="I12" s="8"/>
      <c r="J12" s="24"/>
      <c r="K12" s="8"/>
      <c r="L12" s="8"/>
    </row>
    <row r="13" spans="1:12">
      <c r="A13" s="72"/>
      <c r="B13" s="72"/>
      <c r="C13" s="72"/>
      <c r="D13" s="72"/>
      <c r="E13" s="72"/>
      <c r="F13" s="24" t="s">
        <v>18</v>
      </c>
      <c r="G13" s="24" t="s">
        <v>18</v>
      </c>
      <c r="H13" s="24" t="s">
        <v>64</v>
      </c>
      <c r="I13" s="24" t="s">
        <v>58</v>
      </c>
      <c r="J13" s="24"/>
      <c r="K13" s="8"/>
      <c r="L13" s="8"/>
    </row>
    <row r="14" spans="1:12">
      <c r="A14" s="72" t="s">
        <v>65</v>
      </c>
      <c r="B14" s="72"/>
      <c r="C14" s="72"/>
      <c r="D14" s="72"/>
      <c r="E14" s="72"/>
      <c r="F14" s="24" t="s">
        <v>58</v>
      </c>
      <c r="G14" s="24" t="s">
        <v>11</v>
      </c>
      <c r="H14" s="24" t="s">
        <v>66</v>
      </c>
      <c r="I14" s="24" t="s">
        <v>66</v>
      </c>
      <c r="J14" s="24"/>
      <c r="K14" s="8"/>
      <c r="L14" s="8"/>
    </row>
    <row r="15" spans="1:12" ht="16" thickBot="1">
      <c r="A15" s="71" t="s">
        <v>70</v>
      </c>
      <c r="B15" s="71"/>
      <c r="C15" s="71"/>
      <c r="D15" s="71"/>
      <c r="E15" s="14"/>
      <c r="F15" s="60">
        <f>F8</f>
        <v>25</v>
      </c>
      <c r="G15" s="60">
        <f>'TASK Planning'!M22</f>
        <v>24.5</v>
      </c>
      <c r="H15" s="60">
        <f>IF(J15=1,F15,0)</f>
        <v>25</v>
      </c>
      <c r="I15" s="60">
        <f>F7</f>
        <v>8.3333333333333339</v>
      </c>
      <c r="J15" s="25">
        <v>1</v>
      </c>
      <c r="K15" s="8"/>
      <c r="L15" s="8"/>
    </row>
    <row r="16" spans="1:12" ht="16" thickBot="1">
      <c r="A16" s="77" t="s">
        <v>67</v>
      </c>
      <c r="B16" s="77"/>
      <c r="C16" s="77"/>
      <c r="D16" s="77"/>
      <c r="E16" s="14"/>
      <c r="F16" s="61"/>
      <c r="G16" s="61"/>
      <c r="H16" s="61"/>
      <c r="I16" s="61"/>
      <c r="J16" s="25"/>
      <c r="K16" s="8"/>
      <c r="L16" s="8"/>
    </row>
    <row r="17" spans="1:12" ht="16" thickBot="1">
      <c r="A17" s="77" t="s">
        <v>68</v>
      </c>
      <c r="B17" s="77"/>
      <c r="C17" s="77"/>
      <c r="D17" s="77"/>
      <c r="E17" s="14"/>
      <c r="F17" s="61"/>
      <c r="G17" s="62"/>
      <c r="H17" s="61"/>
      <c r="I17" s="61"/>
      <c r="J17" s="25"/>
      <c r="K17" s="8"/>
      <c r="L17" s="8"/>
    </row>
    <row r="18" spans="1:12" ht="16" thickBot="1">
      <c r="A18" s="77" t="s">
        <v>69</v>
      </c>
      <c r="B18" s="77"/>
      <c r="C18" s="77"/>
      <c r="D18" s="77"/>
      <c r="E18" s="14"/>
      <c r="F18" s="61"/>
      <c r="G18" s="62"/>
      <c r="H18" s="61"/>
      <c r="I18" s="61"/>
      <c r="J18" s="25"/>
      <c r="K18" s="8"/>
      <c r="L18" s="8"/>
    </row>
    <row r="19" spans="1:12" ht="16" thickBot="1">
      <c r="A19" s="77" t="s">
        <v>16</v>
      </c>
      <c r="B19" s="77"/>
      <c r="C19" s="77"/>
      <c r="D19" s="77"/>
      <c r="E19" s="14"/>
      <c r="F19" s="61"/>
      <c r="G19" s="61"/>
      <c r="H19" s="61"/>
      <c r="I19" s="61"/>
      <c r="J19" s="25"/>
      <c r="K19" s="8"/>
      <c r="L19" s="8"/>
    </row>
    <row r="20" spans="1:12" ht="16" thickBot="1">
      <c r="A20" s="77"/>
      <c r="B20" s="77"/>
      <c r="C20" s="77"/>
      <c r="D20" s="77"/>
      <c r="E20" s="14"/>
      <c r="F20" s="61"/>
      <c r="G20" s="61"/>
      <c r="H20" s="61"/>
      <c r="I20" s="61"/>
      <c r="J20" s="25"/>
      <c r="K20" s="8"/>
      <c r="L20" s="8"/>
    </row>
    <row r="21" spans="1:12" ht="16" thickBot="1">
      <c r="A21" s="78" t="s">
        <v>71</v>
      </c>
      <c r="B21" s="78"/>
      <c r="C21" s="78"/>
      <c r="D21" s="78"/>
      <c r="E21" s="14"/>
      <c r="F21" s="61">
        <f>SUM(F15:F20)</f>
        <v>25</v>
      </c>
      <c r="G21" s="61">
        <f>SUM(G15:G20)</f>
        <v>24.5</v>
      </c>
      <c r="H21" s="61">
        <f>SUM(H15:H20)</f>
        <v>25</v>
      </c>
      <c r="I21" s="61"/>
      <c r="J21" s="25"/>
      <c r="K21" s="8"/>
      <c r="L21" s="8"/>
    </row>
    <row r="22" spans="1:12">
      <c r="A22" s="72"/>
      <c r="B22" s="72"/>
      <c r="C22" s="72"/>
      <c r="D22" s="72"/>
      <c r="E22" s="23"/>
      <c r="F22" s="63"/>
      <c r="G22" s="63"/>
      <c r="H22" s="63"/>
      <c r="I22" s="64"/>
      <c r="J22" s="24"/>
      <c r="K22" s="8"/>
      <c r="L22" s="8"/>
    </row>
    <row r="23" spans="1:12">
      <c r="A23" s="72" t="s">
        <v>72</v>
      </c>
      <c r="B23" s="72"/>
      <c r="C23" s="72"/>
      <c r="D23" s="72"/>
      <c r="E23" s="72"/>
      <c r="F23" s="24" t="s">
        <v>18</v>
      </c>
      <c r="G23" s="24" t="s">
        <v>18</v>
      </c>
      <c r="H23" s="24" t="s">
        <v>64</v>
      </c>
      <c r="I23" s="24" t="s">
        <v>58</v>
      </c>
      <c r="J23" s="24" t="s">
        <v>77</v>
      </c>
      <c r="K23" s="8"/>
      <c r="L23" s="8"/>
    </row>
    <row r="24" spans="1:12">
      <c r="A24" s="72"/>
      <c r="B24" s="72"/>
      <c r="C24" s="72"/>
      <c r="D24" s="72"/>
      <c r="E24" s="72"/>
      <c r="F24" s="24" t="s">
        <v>58</v>
      </c>
      <c r="G24" s="24" t="s">
        <v>11</v>
      </c>
      <c r="H24" s="24" t="s">
        <v>66</v>
      </c>
      <c r="I24" s="24" t="s">
        <v>73</v>
      </c>
      <c r="J24" s="24" t="s">
        <v>78</v>
      </c>
      <c r="K24" s="8"/>
      <c r="L24" s="8"/>
    </row>
    <row r="25" spans="1:12" ht="16" thickBot="1">
      <c r="A25" s="71" t="str">
        <f>'TASK Planning'!C15</f>
        <v>Planning T2</v>
      </c>
      <c r="B25" s="71"/>
      <c r="C25" s="71"/>
      <c r="D25" s="71"/>
      <c r="E25" s="14"/>
      <c r="F25" s="60">
        <f>'TASK Planning'!E15</f>
        <v>1.6879999999999999</v>
      </c>
      <c r="G25" s="60">
        <f>'TASK Planning'!M15</f>
        <v>3.6666666666666665</v>
      </c>
      <c r="H25" s="60">
        <f>IF(J25=1,F25,0)</f>
        <v>1.6879999999999999</v>
      </c>
      <c r="I25" s="60">
        <v>1</v>
      </c>
      <c r="J25" s="65">
        <v>1</v>
      </c>
      <c r="K25" s="8"/>
      <c r="L25" s="8"/>
    </row>
    <row r="26" spans="1:12" ht="16" thickBot="1">
      <c r="A26" s="71" t="str">
        <f>'TASK Planning'!C16</f>
        <v>Requerimientos T2</v>
      </c>
      <c r="B26" s="71"/>
      <c r="C26" s="71"/>
      <c r="D26" s="71"/>
      <c r="E26" s="14"/>
      <c r="F26" s="60">
        <f>'TASK Planning'!E16</f>
        <v>1.8568000000000002</v>
      </c>
      <c r="G26" s="60">
        <f>'TASK Planning'!M16</f>
        <v>5.25</v>
      </c>
      <c r="H26" s="60">
        <f t="shared" ref="H26:H31" si="0">IF(J26=1,F26,0)</f>
        <v>1.8568000000000002</v>
      </c>
      <c r="I26" s="61">
        <v>1</v>
      </c>
      <c r="J26" s="65">
        <v>1</v>
      </c>
      <c r="K26" s="8"/>
      <c r="L26" s="8"/>
    </row>
    <row r="27" spans="1:12" ht="16" thickBot="1">
      <c r="A27" s="71" t="str">
        <f>'TASK Planning'!C17</f>
        <v>Diseño T2</v>
      </c>
      <c r="B27" s="71"/>
      <c r="C27" s="71"/>
      <c r="D27" s="71"/>
      <c r="E27" s="14"/>
      <c r="F27" s="60">
        <f>'TASK Planning'!E17</f>
        <v>1.6879999999999999</v>
      </c>
      <c r="G27" s="60">
        <f>'TASK Planning'!M17</f>
        <v>4.416666666666667</v>
      </c>
      <c r="H27" s="60">
        <f t="shared" si="0"/>
        <v>1.6879999999999999</v>
      </c>
      <c r="I27" s="61">
        <v>1</v>
      </c>
      <c r="J27" s="65">
        <v>1</v>
      </c>
      <c r="K27" s="8"/>
      <c r="L27" s="8"/>
    </row>
    <row r="28" spans="1:12" ht="16" thickBot="1">
      <c r="A28" s="71" t="str">
        <f>'TASK Planning'!C18</f>
        <v>Documentacion T2</v>
      </c>
      <c r="B28" s="71"/>
      <c r="C28" s="71"/>
      <c r="D28" s="71"/>
      <c r="E28" s="14"/>
      <c r="F28" s="60">
        <f>'TASK Planning'!E18</f>
        <v>1.5191999999999999</v>
      </c>
      <c r="G28" s="60">
        <f>'TASK Planning'!M18</f>
        <v>0</v>
      </c>
      <c r="H28" s="60">
        <f t="shared" si="0"/>
        <v>0</v>
      </c>
      <c r="I28" s="61">
        <v>1</v>
      </c>
      <c r="J28" s="65">
        <v>0</v>
      </c>
      <c r="K28" s="8"/>
      <c r="L28" s="8"/>
    </row>
    <row r="29" spans="1:12" ht="16" thickBot="1">
      <c r="A29" s="71" t="str">
        <f>'TASK Planning'!C19</f>
        <v>Code T2</v>
      </c>
      <c r="B29" s="71"/>
      <c r="C29" s="71"/>
      <c r="D29" s="71"/>
      <c r="E29" s="14"/>
      <c r="F29" s="60">
        <f>'TASK Planning'!E19</f>
        <v>7.596000000000001</v>
      </c>
      <c r="G29" s="60">
        <f>'TASK Planning'!M19</f>
        <v>4.833333333333333</v>
      </c>
      <c r="H29" s="60">
        <f t="shared" si="0"/>
        <v>7.596000000000001</v>
      </c>
      <c r="I29" s="61">
        <v>1</v>
      </c>
      <c r="J29" s="65">
        <v>1</v>
      </c>
      <c r="K29" s="8"/>
      <c r="L29" s="8"/>
    </row>
    <row r="30" spans="1:12" ht="16" thickBot="1">
      <c r="A30" s="71" t="str">
        <f>'TASK Planning'!C20</f>
        <v>Test T2</v>
      </c>
      <c r="B30" s="71"/>
      <c r="C30" s="71"/>
      <c r="D30" s="71"/>
      <c r="E30" s="17"/>
      <c r="F30" s="60">
        <f>'TASK Planning'!E20</f>
        <v>1.6879999999999999</v>
      </c>
      <c r="G30" s="60">
        <f>'TASK Planning'!M20</f>
        <v>2.1666666666666665</v>
      </c>
      <c r="H30" s="60">
        <f t="shared" si="0"/>
        <v>1.6879999999999999</v>
      </c>
      <c r="I30" s="61">
        <v>1</v>
      </c>
      <c r="J30" s="65">
        <v>1</v>
      </c>
      <c r="K30" s="8"/>
      <c r="L30" s="8"/>
    </row>
    <row r="31" spans="1:12" ht="16" thickBot="1">
      <c r="A31" s="71" t="str">
        <f>'TASK Planning'!C21</f>
        <v>PostMortem T2</v>
      </c>
      <c r="B31" s="71"/>
      <c r="C31" s="71"/>
      <c r="D31" s="71"/>
      <c r="E31" s="14"/>
      <c r="F31" s="60">
        <f>'TASK Planning'!E21</f>
        <v>0.84399999999999997</v>
      </c>
      <c r="G31" s="60">
        <f>'TASK Planning'!M21</f>
        <v>4.166666666666667</v>
      </c>
      <c r="H31" s="60">
        <f t="shared" si="0"/>
        <v>0.84399999999999997</v>
      </c>
      <c r="I31" s="61">
        <v>1</v>
      </c>
      <c r="J31" s="65">
        <v>1</v>
      </c>
      <c r="K31" s="8"/>
      <c r="L31" s="8"/>
    </row>
    <row r="32" spans="1:12" ht="16" thickBot="1">
      <c r="A32" s="78" t="s">
        <v>71</v>
      </c>
      <c r="B32" s="78"/>
      <c r="C32" s="78"/>
      <c r="D32" s="78"/>
      <c r="E32" s="14"/>
      <c r="F32" s="61">
        <f>SUM(F25:F31)</f>
        <v>16.880000000000003</v>
      </c>
      <c r="G32" s="61">
        <f t="shared" ref="G32" si="1">SUM(G25:G31)</f>
        <v>24.5</v>
      </c>
      <c r="H32" s="60">
        <f>SUM(H25:H31)</f>
        <v>15.360800000000001</v>
      </c>
      <c r="I32" s="61"/>
      <c r="J32" s="65"/>
      <c r="K32" s="8"/>
      <c r="L32" s="8"/>
    </row>
    <row r="33" spans="1:12">
      <c r="A33" s="72"/>
      <c r="B33" s="72"/>
      <c r="C33" s="72"/>
      <c r="D33" s="72"/>
      <c r="E33" s="23"/>
      <c r="F33" s="26"/>
      <c r="G33" s="26"/>
      <c r="H33" s="26"/>
      <c r="I33" s="24"/>
      <c r="J33" s="24"/>
      <c r="K33" s="8"/>
      <c r="L33" s="8"/>
    </row>
    <row r="34" spans="1:12">
      <c r="A34" s="72" t="s">
        <v>74</v>
      </c>
      <c r="B34" s="72"/>
      <c r="C34" s="72"/>
      <c r="D34" s="72"/>
      <c r="E34" s="72"/>
      <c r="F34" s="80"/>
      <c r="G34" s="80"/>
      <c r="H34" s="80"/>
      <c r="I34" s="80"/>
      <c r="J34" s="80"/>
      <c r="K34" s="80"/>
      <c r="L34" s="80"/>
    </row>
    <row r="35" spans="1:12">
      <c r="A35" s="75" t="s">
        <v>75</v>
      </c>
      <c r="B35" s="75"/>
      <c r="C35" s="75"/>
      <c r="D35" s="75"/>
      <c r="E35" s="75"/>
      <c r="F35" s="80"/>
      <c r="G35" s="80"/>
      <c r="H35" s="80"/>
      <c r="I35" s="80"/>
      <c r="J35" s="80"/>
      <c r="K35" s="80"/>
      <c r="L35" s="80"/>
    </row>
    <row r="36" spans="1:12" ht="16" thickBot="1">
      <c r="A36" s="71"/>
      <c r="B36" s="71"/>
      <c r="C36" s="71"/>
      <c r="D36" s="71"/>
      <c r="E36" s="71"/>
      <c r="F36" s="81"/>
      <c r="G36" s="81"/>
      <c r="H36" s="81"/>
      <c r="I36" s="81"/>
      <c r="J36" s="81"/>
      <c r="K36" s="81"/>
      <c r="L36" s="81"/>
    </row>
    <row r="37" spans="1:12" ht="16" thickBot="1">
      <c r="A37" s="77"/>
      <c r="B37" s="77"/>
      <c r="C37" s="77"/>
      <c r="D37" s="77"/>
      <c r="E37" s="77"/>
      <c r="F37" s="79"/>
      <c r="G37" s="79"/>
      <c r="H37" s="79"/>
      <c r="I37" s="79"/>
      <c r="J37" s="79"/>
      <c r="K37" s="79"/>
      <c r="L37" s="79"/>
    </row>
    <row r="38" spans="1:12" ht="16" thickBot="1">
      <c r="A38" s="77"/>
      <c r="B38" s="77"/>
      <c r="C38" s="77"/>
      <c r="D38" s="77"/>
      <c r="E38" s="77"/>
      <c r="F38" s="79"/>
      <c r="G38" s="79"/>
      <c r="H38" s="79"/>
      <c r="I38" s="79"/>
      <c r="J38" s="79"/>
      <c r="K38" s="79"/>
      <c r="L38" s="79"/>
    </row>
    <row r="39" spans="1:12" ht="16" thickBot="1">
      <c r="A39" s="77"/>
      <c r="B39" s="77"/>
      <c r="C39" s="77"/>
      <c r="D39" s="77"/>
      <c r="E39" s="77"/>
      <c r="F39" s="79"/>
      <c r="G39" s="79"/>
      <c r="H39" s="79"/>
      <c r="I39" s="79"/>
      <c r="J39" s="79"/>
      <c r="K39" s="79"/>
      <c r="L39" s="79"/>
    </row>
    <row r="40" spans="1:12" ht="16" thickBot="1">
      <c r="A40" s="77"/>
      <c r="B40" s="77"/>
      <c r="C40" s="77"/>
      <c r="D40" s="77"/>
      <c r="E40" s="77"/>
      <c r="F40" s="79"/>
      <c r="G40" s="79"/>
      <c r="H40" s="79"/>
      <c r="I40" s="79"/>
      <c r="J40" s="79"/>
      <c r="K40" s="79"/>
      <c r="L40" s="79"/>
    </row>
    <row r="41" spans="1:12">
      <c r="A41" s="82" t="s">
        <v>76</v>
      </c>
      <c r="B41" s="82"/>
      <c r="C41" s="82"/>
      <c r="D41" s="82"/>
      <c r="E41" s="82"/>
      <c r="F41" s="83"/>
      <c r="G41" s="83"/>
      <c r="H41" s="83"/>
      <c r="I41" s="83"/>
      <c r="J41" s="83"/>
      <c r="K41" s="83"/>
      <c r="L41" s="83"/>
    </row>
    <row r="42" spans="1:12" ht="16" thickBot="1">
      <c r="A42" s="71"/>
      <c r="B42" s="71"/>
      <c r="C42" s="71"/>
      <c r="D42" s="71"/>
      <c r="E42" s="71"/>
      <c r="F42" s="81"/>
      <c r="G42" s="81"/>
      <c r="H42" s="81"/>
      <c r="I42" s="81"/>
      <c r="J42" s="81"/>
      <c r="K42" s="81"/>
      <c r="L42" s="81"/>
    </row>
    <row r="43" spans="1:12" ht="16" thickBot="1">
      <c r="A43" s="77"/>
      <c r="B43" s="77"/>
      <c r="C43" s="77"/>
      <c r="D43" s="77"/>
      <c r="E43" s="77"/>
      <c r="F43" s="79"/>
      <c r="G43" s="79"/>
      <c r="H43" s="79"/>
      <c r="I43" s="79"/>
      <c r="J43" s="79"/>
      <c r="K43" s="79"/>
      <c r="L43" s="79"/>
    </row>
    <row r="44" spans="1:12" ht="16" thickBot="1">
      <c r="A44" s="77"/>
      <c r="B44" s="77"/>
      <c r="C44" s="77"/>
      <c r="D44" s="77"/>
      <c r="E44" s="77"/>
      <c r="F44" s="79"/>
      <c r="G44" s="79"/>
      <c r="H44" s="79"/>
      <c r="I44" s="79"/>
      <c r="J44" s="79"/>
      <c r="K44" s="79"/>
      <c r="L44" s="79"/>
    </row>
    <row r="45" spans="1:12" ht="16" thickBot="1">
      <c r="A45" s="77"/>
      <c r="B45" s="77"/>
      <c r="C45" s="77"/>
      <c r="D45" s="77"/>
      <c r="E45" s="77"/>
      <c r="F45" s="79"/>
      <c r="G45" s="79"/>
      <c r="H45" s="79"/>
      <c r="I45" s="79"/>
      <c r="J45" s="79"/>
      <c r="K45" s="79"/>
      <c r="L45" s="79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0" sqref="O20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5" t="s">
        <v>0</v>
      </c>
      <c r="B1" s="67"/>
      <c r="C1" s="67"/>
    </row>
    <row r="2" spans="1:15">
      <c r="A2" s="1"/>
    </row>
    <row r="3" spans="1:15">
      <c r="A3" s="11" t="s">
        <v>1</v>
      </c>
      <c r="B3" s="96" t="s">
        <v>79</v>
      </c>
      <c r="C3" s="97"/>
      <c r="E3" s="11" t="s">
        <v>2</v>
      </c>
      <c r="F3" s="137">
        <v>42134</v>
      </c>
    </row>
    <row r="4" spans="1:15" ht="15" customHeight="1">
      <c r="A4" s="11" t="s">
        <v>3</v>
      </c>
      <c r="B4" s="96" t="s">
        <v>4</v>
      </c>
      <c r="C4" s="97"/>
      <c r="E4" s="11" t="s">
        <v>5</v>
      </c>
    </row>
    <row r="5" spans="1:15" ht="30">
      <c r="A5" s="11" t="s">
        <v>6</v>
      </c>
      <c r="B5" s="96"/>
      <c r="C5" s="97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2" t="s">
        <v>8</v>
      </c>
      <c r="B8" s="93"/>
      <c r="C8" s="93"/>
      <c r="D8" s="94"/>
      <c r="E8" s="92" t="s">
        <v>9</v>
      </c>
      <c r="F8" s="93"/>
      <c r="G8" s="94"/>
      <c r="H8" s="92" t="s">
        <v>10</v>
      </c>
      <c r="I8" s="93"/>
      <c r="J8" s="93"/>
      <c r="K8" s="93"/>
      <c r="L8" s="94"/>
      <c r="M8" s="92" t="s">
        <v>11</v>
      </c>
      <c r="N8" s="93"/>
      <c r="O8" s="94"/>
    </row>
    <row r="9" spans="1:15" ht="15" customHeight="1">
      <c r="A9" s="84" t="s">
        <v>12</v>
      </c>
      <c r="B9" s="84" t="s">
        <v>13</v>
      </c>
      <c r="C9" s="87" t="s">
        <v>14</v>
      </c>
      <c r="D9" s="84" t="s">
        <v>15</v>
      </c>
      <c r="E9" s="84" t="s">
        <v>70</v>
      </c>
      <c r="F9" s="84" t="s">
        <v>17</v>
      </c>
      <c r="G9" s="84" t="s">
        <v>23</v>
      </c>
      <c r="H9" s="87" t="s">
        <v>19</v>
      </c>
      <c r="I9" s="84" t="s">
        <v>20</v>
      </c>
      <c r="J9" s="84" t="s">
        <v>21</v>
      </c>
      <c r="K9" s="84" t="s">
        <v>22</v>
      </c>
      <c r="L9" s="84" t="s">
        <v>34</v>
      </c>
      <c r="M9" s="84" t="s">
        <v>18</v>
      </c>
      <c r="N9" s="84" t="s">
        <v>23</v>
      </c>
      <c r="O9" s="84" t="s">
        <v>21</v>
      </c>
    </row>
    <row r="10" spans="1:15">
      <c r="A10" s="85"/>
      <c r="B10" s="85"/>
      <c r="C10" s="88"/>
      <c r="D10" s="85"/>
      <c r="E10" s="85"/>
      <c r="F10" s="85"/>
      <c r="G10" s="90"/>
      <c r="H10" s="88"/>
      <c r="I10" s="85"/>
      <c r="J10" s="85"/>
      <c r="K10" s="85"/>
      <c r="L10" s="90"/>
      <c r="M10" s="85"/>
      <c r="N10" s="85"/>
      <c r="O10" s="85"/>
    </row>
    <row r="11" spans="1:15">
      <c r="A11" s="85"/>
      <c r="B11" s="85"/>
      <c r="C11" s="88"/>
      <c r="D11" s="85"/>
      <c r="E11" s="85"/>
      <c r="F11" s="85"/>
      <c r="G11" s="90"/>
      <c r="H11" s="88"/>
      <c r="I11" s="85"/>
      <c r="J11" s="85"/>
      <c r="K11" s="85"/>
      <c r="L11" s="90"/>
      <c r="M11" s="85"/>
      <c r="N11" s="85"/>
      <c r="O11" s="85"/>
    </row>
    <row r="12" spans="1:15">
      <c r="A12" s="85"/>
      <c r="B12" s="85"/>
      <c r="C12" s="88"/>
      <c r="D12" s="85"/>
      <c r="E12" s="85"/>
      <c r="F12" s="85"/>
      <c r="G12" s="90"/>
      <c r="H12" s="88"/>
      <c r="I12" s="85"/>
      <c r="J12" s="85"/>
      <c r="K12" s="85"/>
      <c r="L12" s="90"/>
      <c r="M12" s="85"/>
      <c r="N12" s="85"/>
      <c r="O12" s="85"/>
    </row>
    <row r="13" spans="1:15">
      <c r="A13" s="85"/>
      <c r="B13" s="85"/>
      <c r="C13" s="88"/>
      <c r="D13" s="85"/>
      <c r="E13" s="85"/>
      <c r="F13" s="85"/>
      <c r="G13" s="90"/>
      <c r="H13" s="88"/>
      <c r="I13" s="85"/>
      <c r="J13" s="85"/>
      <c r="K13" s="85"/>
      <c r="L13" s="90"/>
      <c r="M13" s="85"/>
      <c r="N13" s="85"/>
      <c r="O13" s="85"/>
    </row>
    <row r="14" spans="1:15" ht="16" thickBot="1">
      <c r="A14" s="86"/>
      <c r="B14" s="86"/>
      <c r="C14" s="89"/>
      <c r="D14" s="86"/>
      <c r="E14" s="86"/>
      <c r="F14" s="86"/>
      <c r="G14" s="91"/>
      <c r="H14" s="89"/>
      <c r="I14" s="86"/>
      <c r="J14" s="86"/>
      <c r="K14" s="86"/>
      <c r="L14" s="91"/>
      <c r="M14" s="86"/>
      <c r="N14" s="86"/>
      <c r="O14" s="86"/>
    </row>
    <row r="15" spans="1:15" ht="16" thickBot="1">
      <c r="A15" s="2" t="s">
        <v>24</v>
      </c>
      <c r="B15" s="12">
        <v>2</v>
      </c>
      <c r="C15" s="3" t="s">
        <v>112</v>
      </c>
      <c r="D15" s="4">
        <v>5</v>
      </c>
      <c r="E15" s="138">
        <f>F15/5</f>
        <v>1.6879999999999999</v>
      </c>
      <c r="F15" s="138">
        <v>8.44</v>
      </c>
      <c r="G15" s="59">
        <v>5</v>
      </c>
      <c r="H15" s="6" t="s">
        <v>32</v>
      </c>
      <c r="I15" s="6">
        <f>1/D15</f>
        <v>0.2</v>
      </c>
      <c r="J15" s="5">
        <v>1</v>
      </c>
      <c r="K15" s="59">
        <f t="shared" ref="K15:K21" si="0">F15*100/F$22</f>
        <v>10</v>
      </c>
      <c r="L15" s="59">
        <f>K15</f>
        <v>10</v>
      </c>
      <c r="M15" s="59">
        <f>LOGT!Q10</f>
        <v>3.6666666666666665</v>
      </c>
      <c r="N15" s="59">
        <f>M15</f>
        <v>3.6666666666666665</v>
      </c>
      <c r="O15" s="145">
        <v>1</v>
      </c>
    </row>
    <row r="16" spans="1:15" ht="16" thickBot="1">
      <c r="A16" s="7" t="s">
        <v>25</v>
      </c>
      <c r="B16" s="13">
        <v>2</v>
      </c>
      <c r="C16" s="3" t="s">
        <v>113</v>
      </c>
      <c r="D16" s="4">
        <v>5</v>
      </c>
      <c r="E16" s="138">
        <f t="shared" ref="E16:E21" si="1">F16/5</f>
        <v>1.8568000000000002</v>
      </c>
      <c r="F16" s="138">
        <v>9.2840000000000007</v>
      </c>
      <c r="G16" s="59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9">
        <f t="shared" si="0"/>
        <v>11</v>
      </c>
      <c r="L16" s="59">
        <f>L15+K16</f>
        <v>21</v>
      </c>
      <c r="M16" s="59">
        <f>LOGT!Q11</f>
        <v>5.25</v>
      </c>
      <c r="N16" s="59">
        <f>M16+N15</f>
        <v>8.9166666666666661</v>
      </c>
      <c r="O16" s="145">
        <v>1</v>
      </c>
    </row>
    <row r="17" spans="1:15" ht="16" thickBot="1">
      <c r="A17" s="7" t="s">
        <v>26</v>
      </c>
      <c r="B17" s="13">
        <v>2</v>
      </c>
      <c r="C17" s="3" t="s">
        <v>114</v>
      </c>
      <c r="D17" s="4">
        <v>5</v>
      </c>
      <c r="E17" s="138">
        <f t="shared" si="1"/>
        <v>1.6879999999999999</v>
      </c>
      <c r="F17" s="138">
        <v>8.44</v>
      </c>
      <c r="G17" s="59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9">
        <f t="shared" si="0"/>
        <v>10</v>
      </c>
      <c r="L17" s="59">
        <f t="shared" ref="L17:L21" si="4">L16+K17</f>
        <v>31</v>
      </c>
      <c r="M17" s="59">
        <f>LOGT!Q12</f>
        <v>4.416666666666667</v>
      </c>
      <c r="N17" s="59">
        <f t="shared" ref="N17:N21" si="5">M17+N16</f>
        <v>13.333333333333332</v>
      </c>
      <c r="O17" s="145">
        <v>2</v>
      </c>
    </row>
    <row r="18" spans="1:15" ht="16" thickBot="1">
      <c r="A18" s="7" t="s">
        <v>27</v>
      </c>
      <c r="B18" s="13">
        <v>2</v>
      </c>
      <c r="C18" s="3" t="s">
        <v>115</v>
      </c>
      <c r="D18" s="4">
        <v>5</v>
      </c>
      <c r="E18" s="138">
        <f t="shared" si="1"/>
        <v>1.5191999999999999</v>
      </c>
      <c r="F18" s="138">
        <v>7.5959999999999992</v>
      </c>
      <c r="G18" s="59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9">
        <f t="shared" si="0"/>
        <v>8.9999999999999982</v>
      </c>
      <c r="L18" s="59">
        <f t="shared" si="4"/>
        <v>40</v>
      </c>
      <c r="M18" s="59">
        <f>LOGT!Q13</f>
        <v>0</v>
      </c>
      <c r="N18" s="59">
        <f t="shared" si="5"/>
        <v>13.333333333333332</v>
      </c>
      <c r="O18" s="145">
        <v>2</v>
      </c>
    </row>
    <row r="19" spans="1:15" ht="16" thickBot="1">
      <c r="A19" s="7" t="s">
        <v>28</v>
      </c>
      <c r="B19" s="13">
        <v>2</v>
      </c>
      <c r="C19" s="3" t="s">
        <v>116</v>
      </c>
      <c r="D19" s="4">
        <v>5</v>
      </c>
      <c r="E19" s="138">
        <f t="shared" si="1"/>
        <v>7.596000000000001</v>
      </c>
      <c r="F19" s="138">
        <v>37.980000000000004</v>
      </c>
      <c r="G19" s="59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9">
        <f t="shared" si="0"/>
        <v>45</v>
      </c>
      <c r="L19" s="59">
        <f t="shared" si="4"/>
        <v>85</v>
      </c>
      <c r="M19" s="59">
        <f>LOGT!Q14</f>
        <v>4.833333333333333</v>
      </c>
      <c r="N19" s="59">
        <f t="shared" si="5"/>
        <v>18.166666666666664</v>
      </c>
      <c r="O19" s="145" t="s">
        <v>33</v>
      </c>
    </row>
    <row r="20" spans="1:15" ht="16" thickBot="1">
      <c r="A20" s="7" t="s">
        <v>29</v>
      </c>
      <c r="B20" s="13">
        <v>2</v>
      </c>
      <c r="C20" s="3" t="s">
        <v>117</v>
      </c>
      <c r="D20" s="4">
        <v>5</v>
      </c>
      <c r="E20" s="138">
        <f t="shared" si="1"/>
        <v>1.6879999999999999</v>
      </c>
      <c r="F20" s="138">
        <v>8.44</v>
      </c>
      <c r="G20" s="59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9">
        <f t="shared" si="0"/>
        <v>10</v>
      </c>
      <c r="L20" s="59">
        <f t="shared" si="4"/>
        <v>95</v>
      </c>
      <c r="M20" s="59">
        <f>LOGT!Q15</f>
        <v>2.1666666666666665</v>
      </c>
      <c r="N20" s="59">
        <f t="shared" si="5"/>
        <v>20.333333333333332</v>
      </c>
      <c r="O20" s="145">
        <v>3</v>
      </c>
    </row>
    <row r="21" spans="1:15" ht="16" thickBot="1">
      <c r="A21" s="7" t="s">
        <v>30</v>
      </c>
      <c r="B21" s="13">
        <v>2</v>
      </c>
      <c r="C21" s="3" t="s">
        <v>118</v>
      </c>
      <c r="D21" s="4">
        <v>5</v>
      </c>
      <c r="E21" s="138">
        <f t="shared" si="1"/>
        <v>0.84399999999999997</v>
      </c>
      <c r="F21" s="138">
        <v>4.22</v>
      </c>
      <c r="G21" s="59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9">
        <f t="shared" si="0"/>
        <v>5</v>
      </c>
      <c r="L21" s="59">
        <f t="shared" si="4"/>
        <v>100</v>
      </c>
      <c r="M21" s="59">
        <f>LOGT!Q16</f>
        <v>4.166666666666667</v>
      </c>
      <c r="N21" s="59">
        <f t="shared" si="5"/>
        <v>24.5</v>
      </c>
      <c r="O21" s="145">
        <v>3</v>
      </c>
    </row>
    <row r="22" spans="1:15" ht="16" thickBot="1">
      <c r="A22" s="8"/>
      <c r="B22" s="8"/>
      <c r="C22" s="8"/>
      <c r="D22" s="9"/>
      <c r="E22" s="138">
        <f>SUM(E15:E21)</f>
        <v>16.880000000000003</v>
      </c>
      <c r="F22" s="138">
        <f>SUM(F15:F21)</f>
        <v>84.4</v>
      </c>
      <c r="G22" s="139"/>
      <c r="H22" s="8"/>
      <c r="I22" s="9"/>
      <c r="J22" s="10"/>
      <c r="K22" s="59">
        <f>SUM(K15:K21)</f>
        <v>100</v>
      </c>
      <c r="L22" s="59">
        <f>L21</f>
        <v>100</v>
      </c>
      <c r="M22" s="59">
        <f>SUM(M15:M21)</f>
        <v>24.5</v>
      </c>
      <c r="N22" s="139"/>
      <c r="O22" s="13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D12" sqref="D12"/>
    </sheetView>
  </sheetViews>
  <sheetFormatPr baseColWidth="10" defaultRowHeight="15" x14ac:dyDescent="0"/>
  <sheetData>
    <row r="1" spans="1:17" ht="16">
      <c r="A1" s="66" t="s">
        <v>35</v>
      </c>
      <c r="B1" s="67"/>
      <c r="C1" s="67"/>
      <c r="D1" s="67"/>
      <c r="E1" s="67"/>
      <c r="F1" s="67"/>
    </row>
    <row r="2" spans="1:17">
      <c r="A2" s="1"/>
    </row>
    <row r="3" spans="1:17" ht="16" customHeight="1" thickBot="1">
      <c r="A3" s="75" t="s">
        <v>1</v>
      </c>
      <c r="B3" s="75"/>
      <c r="C3" s="71" t="s">
        <v>108</v>
      </c>
      <c r="D3" s="71"/>
      <c r="E3" s="71"/>
      <c r="F3" s="71"/>
      <c r="G3" s="71"/>
      <c r="H3" s="75" t="s">
        <v>2</v>
      </c>
      <c r="I3" s="75"/>
      <c r="J3" s="75"/>
      <c r="K3" s="15">
        <v>42098</v>
      </c>
    </row>
    <row r="4" spans="1:17" ht="31" thickBot="1">
      <c r="A4" s="75" t="s">
        <v>3</v>
      </c>
      <c r="B4" s="75"/>
      <c r="C4" s="77" t="s">
        <v>4</v>
      </c>
      <c r="D4" s="77"/>
      <c r="E4" s="77"/>
      <c r="F4" s="77"/>
      <c r="G4" s="77"/>
      <c r="H4" s="75" t="s">
        <v>5</v>
      </c>
      <c r="I4" s="75"/>
      <c r="J4" s="75"/>
      <c r="K4" s="46" t="s">
        <v>36</v>
      </c>
    </row>
    <row r="5" spans="1:17" ht="16" thickBot="1">
      <c r="A5" s="75" t="s">
        <v>6</v>
      </c>
      <c r="B5" s="75"/>
      <c r="C5" s="77"/>
      <c r="D5" s="77"/>
      <c r="E5" s="77"/>
      <c r="F5" s="77"/>
      <c r="G5" s="77"/>
      <c r="H5" s="75" t="s">
        <v>7</v>
      </c>
      <c r="I5" s="75"/>
      <c r="J5" s="75"/>
      <c r="K5" s="47">
        <v>1</v>
      </c>
    </row>
    <row r="6" spans="1:17" ht="16" thickBot="1">
      <c r="A6" s="71"/>
      <c r="B6" s="71"/>
      <c r="C6" s="68"/>
      <c r="D6" s="68"/>
      <c r="E6" s="68"/>
      <c r="F6" s="68"/>
      <c r="G6" s="68"/>
      <c r="H6" s="68"/>
      <c r="I6" s="71"/>
      <c r="J6" s="71"/>
      <c r="K6" s="8"/>
    </row>
    <row r="7" spans="1:17">
      <c r="A7" s="100" t="s">
        <v>2</v>
      </c>
      <c r="B7" s="100" t="s">
        <v>37</v>
      </c>
      <c r="C7" s="100" t="s">
        <v>38</v>
      </c>
      <c r="D7" s="49" t="s">
        <v>39</v>
      </c>
      <c r="E7" s="49" t="s">
        <v>41</v>
      </c>
      <c r="F7" s="49" t="s">
        <v>42</v>
      </c>
      <c r="G7" s="102" t="s">
        <v>43</v>
      </c>
      <c r="H7" s="103"/>
      <c r="I7" s="104"/>
      <c r="J7" s="102" t="s">
        <v>44</v>
      </c>
      <c r="K7" s="104"/>
      <c r="L7" s="52"/>
    </row>
    <row r="8" spans="1:17" ht="16" thickBot="1">
      <c r="A8" s="101"/>
      <c r="B8" s="101"/>
      <c r="C8" s="101"/>
      <c r="D8" s="50" t="s">
        <v>40</v>
      </c>
      <c r="E8" s="50" t="s">
        <v>40</v>
      </c>
      <c r="F8" s="50" t="s">
        <v>8</v>
      </c>
      <c r="G8" s="105"/>
      <c r="H8" s="68"/>
      <c r="I8" s="106"/>
      <c r="J8" s="105"/>
      <c r="K8" s="106"/>
      <c r="L8" s="53"/>
    </row>
    <row r="9" spans="1:17" ht="16" thickBot="1">
      <c r="A9" s="16">
        <v>42119</v>
      </c>
      <c r="B9" s="54">
        <v>0.33333333333333331</v>
      </c>
      <c r="C9" s="55">
        <v>0.45833333333333331</v>
      </c>
      <c r="D9" s="50">
        <v>30</v>
      </c>
      <c r="E9" s="56">
        <f>M9-D9</f>
        <v>150</v>
      </c>
      <c r="F9" s="50" t="s">
        <v>45</v>
      </c>
      <c r="G9" s="98"/>
      <c r="H9" s="70"/>
      <c r="I9" s="99"/>
      <c r="J9" s="98"/>
      <c r="K9" s="99"/>
      <c r="L9" s="53">
        <f>C9-B9</f>
        <v>0.125</v>
      </c>
      <c r="M9">
        <v>180</v>
      </c>
      <c r="O9" s="57"/>
      <c r="P9" s="57" t="s">
        <v>109</v>
      </c>
      <c r="Q9" s="57" t="s">
        <v>110</v>
      </c>
    </row>
    <row r="10" spans="1:17" ht="16" thickBot="1">
      <c r="A10" s="16">
        <v>42119</v>
      </c>
      <c r="B10" s="54">
        <v>0.45833333333333331</v>
      </c>
      <c r="C10" s="55">
        <v>0.52083333333333337</v>
      </c>
      <c r="D10" s="50">
        <v>20</v>
      </c>
      <c r="E10" s="56">
        <f t="shared" ref="E10:E18" si="0">M10-D10</f>
        <v>70</v>
      </c>
      <c r="F10" s="50" t="s">
        <v>45</v>
      </c>
      <c r="G10" s="98"/>
      <c r="H10" s="70"/>
      <c r="I10" s="99"/>
      <c r="J10" s="98"/>
      <c r="K10" s="99"/>
      <c r="L10" s="53">
        <f t="shared" ref="L10:L36" si="1">C10-B10</f>
        <v>6.2500000000000056E-2</v>
      </c>
      <c r="M10">
        <v>90</v>
      </c>
      <c r="O10" s="51" t="s">
        <v>24</v>
      </c>
      <c r="P10" s="57">
        <f>SUMIF(F$9:F$37,"Plan",E$9:E$37)</f>
        <v>220</v>
      </c>
      <c r="Q10" s="58">
        <f>P10/60</f>
        <v>3.6666666666666665</v>
      </c>
    </row>
    <row r="11" spans="1:17" ht="16" thickBot="1">
      <c r="A11" s="16">
        <v>42126</v>
      </c>
      <c r="B11" s="54">
        <v>0.33333333333333331</v>
      </c>
      <c r="C11" s="55">
        <v>0.41666666666666669</v>
      </c>
      <c r="D11" s="50">
        <v>30</v>
      </c>
      <c r="E11" s="56">
        <f t="shared" si="0"/>
        <v>90</v>
      </c>
      <c r="F11" s="50" t="s">
        <v>46</v>
      </c>
      <c r="G11" s="98"/>
      <c r="H11" s="70"/>
      <c r="I11" s="99"/>
      <c r="J11" s="98"/>
      <c r="K11" s="99"/>
      <c r="L11" s="53">
        <f t="shared" si="1"/>
        <v>8.333333333333337E-2</v>
      </c>
      <c r="M11">
        <v>120</v>
      </c>
      <c r="O11" s="51" t="s">
        <v>25</v>
      </c>
      <c r="P11" s="57">
        <f>SUMIF(F$9:F$37,"Req",E$9:E$37)</f>
        <v>315</v>
      </c>
      <c r="Q11" s="58">
        <f t="shared" ref="Q11:Q16" si="2">P11/60</f>
        <v>5.25</v>
      </c>
    </row>
    <row r="12" spans="1:17" ht="16" thickBot="1">
      <c r="A12" s="16">
        <v>42126</v>
      </c>
      <c r="B12" s="54">
        <v>0.4375</v>
      </c>
      <c r="C12" s="55">
        <v>0.58333333333333337</v>
      </c>
      <c r="D12" s="50">
        <v>35</v>
      </c>
      <c r="E12" s="56">
        <f t="shared" si="0"/>
        <v>175</v>
      </c>
      <c r="F12" s="50" t="s">
        <v>46</v>
      </c>
      <c r="G12" s="98"/>
      <c r="H12" s="70"/>
      <c r="I12" s="99"/>
      <c r="J12" s="98"/>
      <c r="K12" s="99"/>
      <c r="L12" s="53">
        <f t="shared" si="1"/>
        <v>0.14583333333333337</v>
      </c>
      <c r="M12">
        <v>210</v>
      </c>
      <c r="O12" s="51" t="s">
        <v>26</v>
      </c>
      <c r="P12" s="57">
        <f>SUMIF(F$9:F$37,"Design",E$9:E$37)</f>
        <v>265</v>
      </c>
      <c r="Q12" s="58">
        <f t="shared" si="2"/>
        <v>4.416666666666667</v>
      </c>
    </row>
    <row r="13" spans="1:17" ht="16" thickBot="1">
      <c r="A13" s="16">
        <v>42126</v>
      </c>
      <c r="B13" s="54">
        <v>0.625</v>
      </c>
      <c r="C13" s="55">
        <v>0.75</v>
      </c>
      <c r="D13" s="50">
        <v>45</v>
      </c>
      <c r="E13" s="56">
        <f t="shared" si="0"/>
        <v>135</v>
      </c>
      <c r="F13" s="50" t="s">
        <v>111</v>
      </c>
      <c r="G13" s="98"/>
      <c r="H13" s="70"/>
      <c r="I13" s="99"/>
      <c r="J13" s="98"/>
      <c r="K13" s="99"/>
      <c r="L13" s="53">
        <f t="shared" si="1"/>
        <v>0.125</v>
      </c>
      <c r="M13">
        <v>180</v>
      </c>
      <c r="O13" s="51" t="s">
        <v>27</v>
      </c>
      <c r="P13" s="57">
        <f>SUMIF(F$9:F$37,"Doc",E$9:E$37)</f>
        <v>0</v>
      </c>
      <c r="Q13" s="58">
        <f t="shared" si="2"/>
        <v>0</v>
      </c>
    </row>
    <row r="14" spans="1:17" ht="16" thickBot="1">
      <c r="A14" s="16">
        <v>42126</v>
      </c>
      <c r="B14" s="54">
        <v>0.79166666666666663</v>
      </c>
      <c r="C14" s="55">
        <v>0.95833333333333337</v>
      </c>
      <c r="D14" s="50">
        <v>60</v>
      </c>
      <c r="E14" s="56">
        <f t="shared" si="0"/>
        <v>180</v>
      </c>
      <c r="F14" s="50" t="s">
        <v>111</v>
      </c>
      <c r="G14" s="98"/>
      <c r="H14" s="70"/>
      <c r="I14" s="99"/>
      <c r="J14" s="98"/>
      <c r="K14" s="99"/>
      <c r="L14" s="53">
        <f t="shared" si="1"/>
        <v>0.16666666666666674</v>
      </c>
      <c r="M14">
        <v>240</v>
      </c>
      <c r="O14" s="51" t="s">
        <v>28</v>
      </c>
      <c r="P14" s="57">
        <f>SUMIF(F$9:F$37,"Code",E$9:E$37)</f>
        <v>290</v>
      </c>
      <c r="Q14" s="58">
        <f t="shared" si="2"/>
        <v>4.833333333333333</v>
      </c>
    </row>
    <row r="15" spans="1:17" ht="16" thickBot="1">
      <c r="A15" s="16">
        <v>42133</v>
      </c>
      <c r="B15" s="54">
        <v>0.375</v>
      </c>
      <c r="C15" s="55">
        <v>0.54166666666666663</v>
      </c>
      <c r="D15" s="50">
        <v>50</v>
      </c>
      <c r="E15" s="56">
        <f t="shared" si="0"/>
        <v>190</v>
      </c>
      <c r="F15" s="50" t="s">
        <v>47</v>
      </c>
      <c r="G15" s="98"/>
      <c r="H15" s="70"/>
      <c r="I15" s="99"/>
      <c r="J15" s="98"/>
      <c r="K15" s="99"/>
      <c r="L15" s="53">
        <f t="shared" si="1"/>
        <v>0.16666666666666663</v>
      </c>
      <c r="M15">
        <v>240</v>
      </c>
      <c r="O15" s="51" t="s">
        <v>29</v>
      </c>
      <c r="P15" s="57">
        <f>SUMIF(F$9:F$37,"Test",E$9:E$37)</f>
        <v>130</v>
      </c>
      <c r="Q15" s="58">
        <f t="shared" si="2"/>
        <v>2.1666666666666665</v>
      </c>
    </row>
    <row r="16" spans="1:17" ht="16" thickBot="1">
      <c r="A16" s="16">
        <v>42133</v>
      </c>
      <c r="B16" s="54">
        <v>0.70833333333333337</v>
      </c>
      <c r="C16" s="55">
        <v>0.79166666666666663</v>
      </c>
      <c r="D16" s="50">
        <v>20</v>
      </c>
      <c r="E16" s="56">
        <f t="shared" si="0"/>
        <v>100</v>
      </c>
      <c r="F16" s="50" t="s">
        <v>47</v>
      </c>
      <c r="G16" s="98"/>
      <c r="H16" s="70"/>
      <c r="I16" s="99"/>
      <c r="J16" s="98"/>
      <c r="K16" s="99"/>
      <c r="L16" s="53">
        <f t="shared" si="1"/>
        <v>8.3333333333333259E-2</v>
      </c>
      <c r="M16">
        <v>120</v>
      </c>
      <c r="O16" s="51" t="s">
        <v>30</v>
      </c>
      <c r="P16" s="57">
        <f>SUMIF(F$9:F$37,"Post",E$9:E$37)</f>
        <v>250</v>
      </c>
      <c r="Q16" s="58">
        <f t="shared" si="2"/>
        <v>4.166666666666667</v>
      </c>
    </row>
    <row r="17" spans="1:13" ht="16" thickBot="1">
      <c r="A17" s="16">
        <v>42133</v>
      </c>
      <c r="B17" s="54">
        <v>0.83333333333333337</v>
      </c>
      <c r="C17" s="55">
        <v>0.95833333333333337</v>
      </c>
      <c r="D17" s="50">
        <v>50</v>
      </c>
      <c r="E17" s="56">
        <f t="shared" si="0"/>
        <v>130</v>
      </c>
      <c r="F17" s="50" t="s">
        <v>48</v>
      </c>
      <c r="G17" s="98"/>
      <c r="H17" s="70"/>
      <c r="I17" s="99"/>
      <c r="J17" s="98"/>
      <c r="K17" s="99"/>
      <c r="L17" s="53">
        <f t="shared" si="1"/>
        <v>0.125</v>
      </c>
      <c r="M17">
        <v>180</v>
      </c>
    </row>
    <row r="18" spans="1:13" ht="16" thickBot="1">
      <c r="A18" s="16">
        <v>42134</v>
      </c>
      <c r="B18" s="54">
        <v>0.33333333333333331</v>
      </c>
      <c r="C18" s="55">
        <v>0.54166666666666663</v>
      </c>
      <c r="D18" s="50">
        <v>50</v>
      </c>
      <c r="E18" s="56">
        <f t="shared" si="0"/>
        <v>250</v>
      </c>
      <c r="F18" s="50" t="s">
        <v>49</v>
      </c>
      <c r="G18" s="98"/>
      <c r="H18" s="70"/>
      <c r="I18" s="99"/>
      <c r="J18" s="98"/>
      <c r="K18" s="99"/>
      <c r="L18" s="53">
        <f t="shared" si="1"/>
        <v>0.20833333333333331</v>
      </c>
      <c r="M18">
        <v>300</v>
      </c>
    </row>
    <row r="19" spans="1:13" ht="16" thickBot="1">
      <c r="A19" s="48"/>
      <c r="B19" s="54"/>
      <c r="C19" s="55"/>
      <c r="D19" s="50"/>
      <c r="E19" s="56"/>
      <c r="F19" s="50"/>
      <c r="G19" s="98"/>
      <c r="H19" s="70"/>
      <c r="I19" s="99"/>
      <c r="J19" s="98"/>
      <c r="K19" s="99"/>
      <c r="L19" s="53">
        <f t="shared" si="1"/>
        <v>0</v>
      </c>
    </row>
    <row r="20" spans="1:13" ht="16" thickBot="1">
      <c r="A20" s="48"/>
      <c r="B20" s="54"/>
      <c r="C20" s="55"/>
      <c r="D20" s="50"/>
      <c r="E20" s="56"/>
      <c r="F20" s="50"/>
      <c r="G20" s="98"/>
      <c r="H20" s="70"/>
      <c r="I20" s="99"/>
      <c r="J20" s="98"/>
      <c r="K20" s="99"/>
      <c r="L20" s="53">
        <f t="shared" si="1"/>
        <v>0</v>
      </c>
    </row>
    <row r="21" spans="1:13" ht="16" thickBot="1">
      <c r="A21" s="48"/>
      <c r="B21" s="54"/>
      <c r="C21" s="55"/>
      <c r="D21" s="50"/>
      <c r="E21" s="56"/>
      <c r="F21" s="50"/>
      <c r="G21" s="98"/>
      <c r="H21" s="70"/>
      <c r="I21" s="99"/>
      <c r="J21" s="98"/>
      <c r="K21" s="99"/>
      <c r="L21" s="53">
        <f t="shared" si="1"/>
        <v>0</v>
      </c>
    </row>
    <row r="22" spans="1:13" ht="16" thickBot="1">
      <c r="A22" s="48"/>
      <c r="B22" s="54"/>
      <c r="C22" s="55"/>
      <c r="D22" s="50"/>
      <c r="E22" s="56"/>
      <c r="F22" s="50"/>
      <c r="G22" s="98"/>
      <c r="H22" s="70"/>
      <c r="I22" s="99"/>
      <c r="J22" s="98"/>
      <c r="K22" s="99"/>
      <c r="L22" s="53">
        <f t="shared" si="1"/>
        <v>0</v>
      </c>
    </row>
    <row r="23" spans="1:13" ht="16" thickBot="1">
      <c r="A23" s="48"/>
      <c r="B23" s="54"/>
      <c r="C23" s="55"/>
      <c r="D23" s="50"/>
      <c r="E23" s="56"/>
      <c r="F23" s="50"/>
      <c r="G23" s="98"/>
      <c r="H23" s="70"/>
      <c r="I23" s="99"/>
      <c r="J23" s="98"/>
      <c r="K23" s="99"/>
      <c r="L23" s="53">
        <f t="shared" si="1"/>
        <v>0</v>
      </c>
    </row>
    <row r="24" spans="1:13" ht="16" thickBot="1">
      <c r="A24" s="48"/>
      <c r="B24" s="54"/>
      <c r="C24" s="55"/>
      <c r="D24" s="50"/>
      <c r="E24" s="56"/>
      <c r="F24" s="50"/>
      <c r="G24" s="98"/>
      <c r="H24" s="70"/>
      <c r="I24" s="99"/>
      <c r="J24" s="98"/>
      <c r="K24" s="99"/>
      <c r="L24" s="53">
        <f t="shared" si="1"/>
        <v>0</v>
      </c>
    </row>
    <row r="25" spans="1:13" ht="16" thickBot="1">
      <c r="A25" s="48"/>
      <c r="B25" s="54"/>
      <c r="C25" s="55"/>
      <c r="D25" s="50"/>
      <c r="E25" s="56"/>
      <c r="F25" s="50"/>
      <c r="G25" s="98"/>
      <c r="H25" s="70"/>
      <c r="I25" s="99"/>
      <c r="J25" s="98"/>
      <c r="K25" s="99"/>
      <c r="L25" s="53">
        <f t="shared" si="1"/>
        <v>0</v>
      </c>
    </row>
    <row r="26" spans="1:13" ht="16" thickBot="1">
      <c r="A26" s="48"/>
      <c r="B26" s="54"/>
      <c r="C26" s="55"/>
      <c r="D26" s="50"/>
      <c r="E26" s="56"/>
      <c r="F26" s="50"/>
      <c r="G26" s="98"/>
      <c r="H26" s="70"/>
      <c r="I26" s="99"/>
      <c r="J26" s="98"/>
      <c r="K26" s="99"/>
      <c r="L26" s="53">
        <f t="shared" si="1"/>
        <v>0</v>
      </c>
    </row>
    <row r="27" spans="1:13" ht="16" thickBot="1">
      <c r="A27" s="48"/>
      <c r="B27" s="54"/>
      <c r="C27" s="55"/>
      <c r="D27" s="50"/>
      <c r="E27" s="56"/>
      <c r="F27" s="50"/>
      <c r="G27" s="98"/>
      <c r="H27" s="70"/>
      <c r="I27" s="99"/>
      <c r="J27" s="98"/>
      <c r="K27" s="99"/>
      <c r="L27" s="53">
        <f t="shared" si="1"/>
        <v>0</v>
      </c>
    </row>
    <row r="28" spans="1:13" ht="16" thickBot="1">
      <c r="A28" s="48"/>
      <c r="B28" s="54"/>
      <c r="C28" s="55"/>
      <c r="D28" s="50"/>
      <c r="E28" s="56"/>
      <c r="F28" s="50"/>
      <c r="G28" s="98"/>
      <c r="H28" s="70"/>
      <c r="I28" s="99"/>
      <c r="J28" s="98"/>
      <c r="K28" s="99"/>
      <c r="L28" s="53">
        <f t="shared" si="1"/>
        <v>0</v>
      </c>
    </row>
    <row r="29" spans="1:13" ht="16" thickBot="1">
      <c r="A29" s="48"/>
      <c r="B29" s="54"/>
      <c r="C29" s="55"/>
      <c r="D29" s="50"/>
      <c r="E29" s="56"/>
      <c r="F29" s="50"/>
      <c r="G29" s="98"/>
      <c r="H29" s="70"/>
      <c r="I29" s="99"/>
      <c r="J29" s="98"/>
      <c r="K29" s="99"/>
      <c r="L29" s="53">
        <f t="shared" si="1"/>
        <v>0</v>
      </c>
    </row>
    <row r="30" spans="1:13" ht="16" thickBot="1">
      <c r="A30" s="48"/>
      <c r="B30" s="54"/>
      <c r="C30" s="55"/>
      <c r="D30" s="50"/>
      <c r="E30" s="56"/>
      <c r="F30" s="50"/>
      <c r="G30" s="98"/>
      <c r="H30" s="70"/>
      <c r="I30" s="99"/>
      <c r="J30" s="98"/>
      <c r="K30" s="99"/>
      <c r="L30" s="53">
        <f t="shared" si="1"/>
        <v>0</v>
      </c>
    </row>
    <row r="31" spans="1:13" ht="16" thickBot="1">
      <c r="A31" s="48"/>
      <c r="B31" s="54"/>
      <c r="C31" s="55"/>
      <c r="D31" s="50"/>
      <c r="E31" s="56"/>
      <c r="F31" s="50"/>
      <c r="G31" s="98"/>
      <c r="H31" s="70"/>
      <c r="I31" s="99"/>
      <c r="J31" s="98"/>
      <c r="K31" s="99"/>
      <c r="L31" s="53">
        <f t="shared" si="1"/>
        <v>0</v>
      </c>
    </row>
    <row r="32" spans="1:13" ht="16" thickBot="1">
      <c r="A32" s="48"/>
      <c r="B32" s="54"/>
      <c r="C32" s="55"/>
      <c r="D32" s="50"/>
      <c r="E32" s="56"/>
      <c r="F32" s="50"/>
      <c r="G32" s="98"/>
      <c r="H32" s="70"/>
      <c r="I32" s="99"/>
      <c r="J32" s="98"/>
      <c r="K32" s="99"/>
      <c r="L32" s="53">
        <f t="shared" si="1"/>
        <v>0</v>
      </c>
    </row>
    <row r="33" spans="1:12" ht="16" thickBot="1">
      <c r="A33" s="48"/>
      <c r="B33" s="54"/>
      <c r="C33" s="55"/>
      <c r="D33" s="50"/>
      <c r="E33" s="56"/>
      <c r="F33" s="50"/>
      <c r="G33" s="98"/>
      <c r="H33" s="70"/>
      <c r="I33" s="99"/>
      <c r="J33" s="98"/>
      <c r="K33" s="99"/>
      <c r="L33" s="53">
        <f t="shared" si="1"/>
        <v>0</v>
      </c>
    </row>
    <row r="34" spans="1:12" ht="16" thickBot="1">
      <c r="A34" s="48"/>
      <c r="B34" s="54"/>
      <c r="C34" s="55"/>
      <c r="D34" s="50"/>
      <c r="E34" s="56"/>
      <c r="F34" s="50"/>
      <c r="G34" s="98"/>
      <c r="H34" s="70"/>
      <c r="I34" s="99"/>
      <c r="J34" s="98"/>
      <c r="K34" s="99"/>
      <c r="L34" s="53">
        <f t="shared" si="1"/>
        <v>0</v>
      </c>
    </row>
    <row r="35" spans="1:12" ht="16" thickBot="1">
      <c r="A35" s="48"/>
      <c r="B35" s="54"/>
      <c r="C35" s="55"/>
      <c r="D35" s="50"/>
      <c r="E35" s="56"/>
      <c r="F35" s="50"/>
      <c r="G35" s="98"/>
      <c r="H35" s="70"/>
      <c r="I35" s="99"/>
      <c r="J35" s="98"/>
      <c r="K35" s="99"/>
      <c r="L35" s="53">
        <f t="shared" si="1"/>
        <v>0</v>
      </c>
    </row>
    <row r="36" spans="1:12" ht="16" thickBot="1">
      <c r="A36" s="48"/>
      <c r="B36" s="54"/>
      <c r="C36" s="55"/>
      <c r="D36" s="50"/>
      <c r="E36" s="56"/>
      <c r="F36" s="50"/>
      <c r="G36" s="98"/>
      <c r="H36" s="70"/>
      <c r="I36" s="99"/>
      <c r="J36" s="98"/>
      <c r="K36" s="99"/>
      <c r="L36" s="53">
        <f t="shared" si="1"/>
        <v>0</v>
      </c>
    </row>
    <row r="37" spans="1:12" ht="16" thickBot="1">
      <c r="A37" s="48"/>
      <c r="B37" s="54"/>
      <c r="C37" s="55"/>
      <c r="D37" s="50"/>
      <c r="E37" s="56"/>
      <c r="F37" s="50"/>
      <c r="G37" s="98"/>
      <c r="H37" s="70"/>
      <c r="I37" s="99"/>
      <c r="J37" s="98"/>
      <c r="K37" s="99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4" sqref="K4:L4"/>
    </sheetView>
  </sheetViews>
  <sheetFormatPr baseColWidth="10" defaultRowHeight="15" x14ac:dyDescent="0"/>
  <cols>
    <col min="4" max="4" width="11.83203125" bestFit="1" customWidth="1"/>
  </cols>
  <sheetData>
    <row r="1" spans="1:12" ht="16">
      <c r="A1" s="66" t="s">
        <v>50</v>
      </c>
      <c r="B1" s="67"/>
      <c r="C1" s="67"/>
      <c r="D1" s="67"/>
      <c r="E1" s="67"/>
      <c r="F1" s="67"/>
      <c r="G1" s="67"/>
    </row>
    <row r="3" spans="1:12" ht="16" thickBot="1">
      <c r="A3" s="75" t="s">
        <v>1</v>
      </c>
      <c r="B3" s="75"/>
      <c r="C3" s="71" t="s">
        <v>79</v>
      </c>
      <c r="D3" s="71"/>
      <c r="E3" s="71"/>
      <c r="F3" s="71"/>
      <c r="G3" s="71"/>
      <c r="H3" s="75" t="s">
        <v>2</v>
      </c>
      <c r="I3" s="75"/>
      <c r="J3" s="75"/>
      <c r="K3" s="107">
        <v>42134</v>
      </c>
      <c r="L3" s="107"/>
    </row>
    <row r="4" spans="1:12" ht="16" thickBot="1">
      <c r="A4" s="75" t="s">
        <v>3</v>
      </c>
      <c r="B4" s="75"/>
      <c r="C4" s="77" t="s">
        <v>4</v>
      </c>
      <c r="D4" s="77"/>
      <c r="E4" s="77"/>
      <c r="F4" s="77"/>
      <c r="G4" s="77"/>
      <c r="H4" s="75" t="s">
        <v>5</v>
      </c>
      <c r="I4" s="75"/>
      <c r="J4" s="75"/>
      <c r="K4" s="77" t="s">
        <v>36</v>
      </c>
      <c r="L4" s="77"/>
    </row>
    <row r="5" spans="1:12" ht="16" thickBot="1">
      <c r="A5" s="75" t="s">
        <v>6</v>
      </c>
      <c r="B5" s="75"/>
      <c r="C5" s="77"/>
      <c r="D5" s="77"/>
      <c r="E5" s="77"/>
      <c r="F5" s="77"/>
      <c r="G5" s="77"/>
      <c r="H5" s="75" t="s">
        <v>7</v>
      </c>
      <c r="I5" s="75"/>
      <c r="J5" s="75"/>
      <c r="K5" s="77">
        <v>2</v>
      </c>
      <c r="L5" s="77"/>
    </row>
    <row r="6" spans="1:12" ht="16" thickBo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ht="16" thickBot="1">
      <c r="A7" s="18"/>
      <c r="B7" s="122"/>
      <c r="C7" s="123"/>
      <c r="D7" s="92" t="s">
        <v>45</v>
      </c>
      <c r="E7" s="93"/>
      <c r="F7" s="94"/>
      <c r="G7" s="92" t="s">
        <v>11</v>
      </c>
      <c r="H7" s="93"/>
      <c r="I7" s="93"/>
      <c r="J7" s="93"/>
      <c r="K7" s="93"/>
      <c r="L7" s="94"/>
    </row>
    <row r="8" spans="1:12">
      <c r="A8" s="87" t="s">
        <v>21</v>
      </c>
      <c r="B8" s="110" t="s">
        <v>2</v>
      </c>
      <c r="C8" s="111"/>
      <c r="D8" s="84" t="s">
        <v>51</v>
      </c>
      <c r="E8" s="84" t="s">
        <v>23</v>
      </c>
      <c r="F8" s="84" t="s">
        <v>52</v>
      </c>
      <c r="G8" s="116" t="s">
        <v>18</v>
      </c>
      <c r="H8" s="117"/>
      <c r="I8" s="84" t="s">
        <v>23</v>
      </c>
      <c r="J8" s="116" t="s">
        <v>53</v>
      </c>
      <c r="K8" s="117"/>
      <c r="L8" s="84" t="s">
        <v>54</v>
      </c>
    </row>
    <row r="9" spans="1:12">
      <c r="A9" s="108"/>
      <c r="B9" s="112"/>
      <c r="C9" s="113"/>
      <c r="D9" s="90"/>
      <c r="E9" s="90"/>
      <c r="F9" s="90"/>
      <c r="G9" s="118"/>
      <c r="H9" s="119"/>
      <c r="I9" s="90"/>
      <c r="J9" s="118"/>
      <c r="K9" s="119"/>
      <c r="L9" s="90"/>
    </row>
    <row r="10" spans="1:12">
      <c r="A10" s="108"/>
      <c r="B10" s="112"/>
      <c r="C10" s="113"/>
      <c r="D10" s="90"/>
      <c r="E10" s="90"/>
      <c r="F10" s="90"/>
      <c r="G10" s="118"/>
      <c r="H10" s="119"/>
      <c r="I10" s="90"/>
      <c r="J10" s="118"/>
      <c r="K10" s="119"/>
      <c r="L10" s="90"/>
    </row>
    <row r="11" spans="1:12">
      <c r="A11" s="108"/>
      <c r="B11" s="112"/>
      <c r="C11" s="113"/>
      <c r="D11" s="90"/>
      <c r="E11" s="90"/>
      <c r="F11" s="90"/>
      <c r="G11" s="118"/>
      <c r="H11" s="119"/>
      <c r="I11" s="90"/>
      <c r="J11" s="118"/>
      <c r="K11" s="119"/>
      <c r="L11" s="90"/>
    </row>
    <row r="12" spans="1:12">
      <c r="A12" s="108"/>
      <c r="B12" s="112"/>
      <c r="C12" s="113"/>
      <c r="D12" s="90"/>
      <c r="E12" s="90"/>
      <c r="F12" s="90"/>
      <c r="G12" s="118"/>
      <c r="H12" s="119"/>
      <c r="I12" s="90"/>
      <c r="J12" s="118"/>
      <c r="K12" s="119"/>
      <c r="L12" s="90"/>
    </row>
    <row r="13" spans="1:12" ht="16" thickBot="1">
      <c r="A13" s="109"/>
      <c r="B13" s="114"/>
      <c r="C13" s="115"/>
      <c r="D13" s="91"/>
      <c r="E13" s="91"/>
      <c r="F13" s="91"/>
      <c r="G13" s="120"/>
      <c r="H13" s="121"/>
      <c r="I13" s="91"/>
      <c r="J13" s="120"/>
      <c r="K13" s="121"/>
      <c r="L13" s="91"/>
    </row>
    <row r="14" spans="1:12" ht="16" thickBot="1">
      <c r="A14" s="19">
        <v>1</v>
      </c>
      <c r="B14" s="140">
        <v>42119</v>
      </c>
      <c r="C14" s="141"/>
      <c r="D14" s="21">
        <f>25/3</f>
        <v>8.3333333333333339</v>
      </c>
      <c r="E14" s="21">
        <f>D14</f>
        <v>8.3333333333333339</v>
      </c>
      <c r="F14" s="21">
        <f>D14*100/D$17</f>
        <v>33.333333333333336</v>
      </c>
      <c r="G14" s="142">
        <f>'TASK Planning'!N15+'TASK Planning'!N16</f>
        <v>12.583333333333332</v>
      </c>
      <c r="H14" s="143"/>
      <c r="I14" s="21">
        <f>G14</f>
        <v>12.583333333333332</v>
      </c>
      <c r="J14" s="142">
        <f>WEEK!H25+WEEK!H26</f>
        <v>3.5448000000000004</v>
      </c>
      <c r="K14" s="143"/>
      <c r="L14" s="21">
        <f>J14</f>
        <v>3.5448000000000004</v>
      </c>
    </row>
    <row r="15" spans="1:12" ht="16" thickBot="1">
      <c r="A15" s="22">
        <v>2</v>
      </c>
      <c r="B15" s="140">
        <v>42126</v>
      </c>
      <c r="C15" s="141"/>
      <c r="D15" s="21">
        <f t="shared" ref="D15:D16" si="0">25/3</f>
        <v>8.3333333333333339</v>
      </c>
      <c r="E15" s="144">
        <f>E14+D15</f>
        <v>16.666666666666668</v>
      </c>
      <c r="F15" s="21">
        <f>(D15*100/D$17)+F14</f>
        <v>66.666666666666671</v>
      </c>
      <c r="G15" s="142">
        <f>'TASK Planning'!M17+'TASK Planning'!M18+'TASK Planning'!M19/2</f>
        <v>6.8333333333333339</v>
      </c>
      <c r="H15" s="143"/>
      <c r="I15" s="144">
        <f>I14+G15</f>
        <v>19.416666666666664</v>
      </c>
      <c r="J15" s="142">
        <f>WEEK!H27+WEEK!H28+WEEK!H29/2</f>
        <v>5.4860000000000007</v>
      </c>
      <c r="K15" s="143"/>
      <c r="L15" s="144">
        <f>L14+J15</f>
        <v>9.030800000000001</v>
      </c>
    </row>
    <row r="16" spans="1:12" ht="16" thickBot="1">
      <c r="A16" s="27">
        <v>3</v>
      </c>
      <c r="B16" s="140">
        <v>42133</v>
      </c>
      <c r="C16" s="141"/>
      <c r="D16" s="21">
        <f t="shared" si="0"/>
        <v>8.3333333333333339</v>
      </c>
      <c r="E16" s="144">
        <f t="shared" ref="E16" si="1">E15+D16</f>
        <v>25</v>
      </c>
      <c r="F16" s="21">
        <f>(D16*100/D$17)+F15</f>
        <v>100</v>
      </c>
      <c r="G16" s="142">
        <f>'TASK Planning'!M19/2+'TASK Planning'!M20+'TASK Planning'!M21</f>
        <v>8.75</v>
      </c>
      <c r="H16" s="143"/>
      <c r="I16" s="144">
        <f>I15+G16</f>
        <v>28.166666666666664</v>
      </c>
      <c r="J16" s="142">
        <f>WEEK!H31+WEEK!H30+WEEK!H29/2</f>
        <v>6.33</v>
      </c>
      <c r="K16" s="143"/>
      <c r="L16" s="144">
        <f>L15+J16</f>
        <v>15.360800000000001</v>
      </c>
    </row>
    <row r="17" spans="4:4" ht="16" thickBot="1">
      <c r="D17" s="20">
        <f>SUM(D14:D16)</f>
        <v>25</v>
      </c>
    </row>
  </sheetData>
  <mergeCells count="35">
    <mergeCell ref="B16:C16"/>
    <mergeCell ref="G16:H16"/>
    <mergeCell ref="J16:K16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32" sqref="B32"/>
    </sheetView>
  </sheetViews>
  <sheetFormatPr baseColWidth="10" defaultRowHeight="15" x14ac:dyDescent="0"/>
  <cols>
    <col min="1" max="1" width="23.1640625" style="28" customWidth="1"/>
    <col min="2" max="2" width="12.5" style="28" customWidth="1"/>
    <col min="3" max="3" width="11.83203125" style="28" customWidth="1"/>
  </cols>
  <sheetData>
    <row r="1" spans="1:8" ht="16">
      <c r="A1" s="66" t="s">
        <v>81</v>
      </c>
      <c r="B1" s="67"/>
      <c r="C1" s="67"/>
      <c r="D1" s="67"/>
      <c r="E1" s="67"/>
      <c r="F1" s="67"/>
      <c r="G1" s="67"/>
      <c r="H1" s="67"/>
    </row>
    <row r="2" spans="1:8">
      <c r="A2" s="36"/>
    </row>
    <row r="3" spans="1:8" ht="16" thickBot="1">
      <c r="A3" s="34" t="s">
        <v>1</v>
      </c>
      <c r="B3" s="68" t="str">
        <f>WEEK!B3</f>
        <v>Oscar Morneo</v>
      </c>
      <c r="C3" s="133"/>
      <c r="D3" s="133"/>
      <c r="E3" s="133"/>
    </row>
    <row r="4" spans="1:8" ht="16" thickBot="1">
      <c r="A4" s="34" t="s">
        <v>3</v>
      </c>
      <c r="B4" s="68" t="str">
        <f>WEEK!F3</f>
        <v>Umbrella</v>
      </c>
      <c r="C4" s="133"/>
      <c r="D4" s="133"/>
      <c r="E4" s="133"/>
    </row>
    <row r="5" spans="1:8" ht="16" thickBot="1">
      <c r="A5" s="34" t="s">
        <v>6</v>
      </c>
      <c r="B5" s="31"/>
      <c r="C5" s="37"/>
    </row>
    <row r="6" spans="1:8">
      <c r="A6" s="38"/>
    </row>
    <row r="7" spans="1:8" ht="16" thickBot="1">
      <c r="A7" s="34" t="s">
        <v>82</v>
      </c>
      <c r="B7" s="29"/>
      <c r="C7" s="39"/>
    </row>
    <row r="8" spans="1:8" ht="16" thickBot="1">
      <c r="A8" s="34"/>
      <c r="B8" s="29"/>
      <c r="C8" s="39"/>
    </row>
    <row r="9" spans="1:8">
      <c r="A9" s="34" t="s">
        <v>83</v>
      </c>
      <c r="B9" s="134"/>
      <c r="C9" s="135"/>
      <c r="D9" s="135"/>
      <c r="E9" s="135"/>
    </row>
    <row r="10" spans="1:8" ht="30">
      <c r="A10" s="34" t="s">
        <v>84</v>
      </c>
      <c r="B10" s="136"/>
      <c r="C10" s="97"/>
      <c r="D10" s="97"/>
      <c r="E10" s="97"/>
    </row>
    <row r="11" spans="1:8">
      <c r="A11" s="34"/>
      <c r="B11" s="97"/>
      <c r="C11" s="97"/>
      <c r="D11" s="97"/>
      <c r="E11" s="97"/>
    </row>
    <row r="12" spans="1:8">
      <c r="A12" s="34"/>
      <c r="B12" s="97"/>
      <c r="C12" s="97"/>
      <c r="D12" s="97"/>
      <c r="E12" s="97"/>
    </row>
    <row r="13" spans="1:8">
      <c r="A13" s="34"/>
      <c r="B13" s="97"/>
      <c r="C13" s="97"/>
      <c r="D13" s="97"/>
      <c r="E13" s="97"/>
    </row>
    <row r="14" spans="1:8" ht="16" thickBot="1">
      <c r="A14" s="34"/>
      <c r="B14" s="29"/>
      <c r="C14" s="39"/>
    </row>
    <row r="15" spans="1:8">
      <c r="A15" s="34" t="s">
        <v>85</v>
      </c>
      <c r="B15" s="124"/>
      <c r="C15" s="125"/>
      <c r="D15" s="125"/>
      <c r="E15" s="126"/>
    </row>
    <row r="16" spans="1:8">
      <c r="A16" s="34"/>
      <c r="B16" s="127"/>
      <c r="C16" s="128"/>
      <c r="D16" s="128"/>
      <c r="E16" s="129"/>
    </row>
    <row r="17" spans="1:11">
      <c r="A17" s="34"/>
      <c r="B17" s="130"/>
      <c r="C17" s="131"/>
      <c r="D17" s="131"/>
      <c r="E17" s="132"/>
    </row>
    <row r="19" spans="1:11">
      <c r="A19" s="32" t="s">
        <v>86</v>
      </c>
      <c r="B19" s="40" t="s">
        <v>87</v>
      </c>
      <c r="C19" s="40" t="s">
        <v>45</v>
      </c>
      <c r="D19" s="40" t="s">
        <v>45</v>
      </c>
      <c r="E19" s="40" t="s">
        <v>45</v>
      </c>
      <c r="F19" s="40" t="s">
        <v>88</v>
      </c>
      <c r="G19" s="40" t="s">
        <v>88</v>
      </c>
      <c r="H19" s="40" t="s">
        <v>88</v>
      </c>
    </row>
    <row r="20" spans="1:11">
      <c r="A20" s="32"/>
      <c r="B20" s="40" t="s">
        <v>89</v>
      </c>
      <c r="C20" s="40" t="s">
        <v>90</v>
      </c>
      <c r="D20" s="40" t="s">
        <v>91</v>
      </c>
      <c r="E20" s="40" t="s">
        <v>40</v>
      </c>
      <c r="F20" s="40" t="s">
        <v>90</v>
      </c>
      <c r="G20" s="40" t="s">
        <v>40</v>
      </c>
      <c r="H20" s="40" t="s">
        <v>91</v>
      </c>
    </row>
    <row r="21" spans="1:11" ht="16" thickBot="1">
      <c r="A21" s="31" t="str">
        <f>IF('TASK Planning'!F15&gt;10,'TASK Planning'!C15,"")</f>
        <v/>
      </c>
      <c r="B21" s="29" t="str">
        <f>IF($A21="","",'TASK Planning'!H15)</f>
        <v/>
      </c>
      <c r="C21" s="29" t="str">
        <f>IF($A21="","",'TASK Planning'!I15)</f>
        <v/>
      </c>
      <c r="D21" s="29" t="str">
        <f>IF($A21="","",('TASK Planning'!I15/'TASK Planning'!F15)*60)</f>
        <v/>
      </c>
      <c r="E21" s="29" t="str">
        <f>IF($A21="","",'TASK Planning'!E15)</f>
        <v/>
      </c>
      <c r="F21" s="8"/>
      <c r="G21" s="29"/>
      <c r="H21" s="29"/>
    </row>
    <row r="22" spans="1:11" ht="16" thickBot="1">
      <c r="A22" s="31" t="str">
        <f>IF('TASK Planning'!F16&gt;10,'TASK Planning'!C16,"")</f>
        <v/>
      </c>
      <c r="B22" s="29" t="str">
        <f>IF($A22="","",'TASK Planning'!H16)</f>
        <v/>
      </c>
      <c r="C22" s="29" t="str">
        <f>IF($A22="","",'TASK Planning'!I16)</f>
        <v/>
      </c>
      <c r="D22" s="29" t="str">
        <f>IF($A22="","",('TASK Planning'!I16/'TASK Planning'!F16)*60)</f>
        <v/>
      </c>
      <c r="E22" s="29" t="str">
        <f>IF($A22="","",'TASK Planning'!E16)</f>
        <v/>
      </c>
      <c r="F22" s="30"/>
      <c r="G22" s="30"/>
      <c r="H22" s="30"/>
    </row>
    <row r="23" spans="1:11" ht="16" thickBot="1">
      <c r="A23" s="31" t="str">
        <f>IF('TASK Planning'!F17&gt;10,'TASK Planning'!C17,"")</f>
        <v/>
      </c>
      <c r="B23" s="29" t="str">
        <f>IF($A23="","",'TASK Planning'!H17)</f>
        <v/>
      </c>
      <c r="C23" s="29" t="str">
        <f>IF($A23="","",'TASK Planning'!I17)</f>
        <v/>
      </c>
      <c r="D23" s="29" t="str">
        <f>IF($A23="","",('TASK Planning'!I17/'TASK Planning'!F17)*60)</f>
        <v/>
      </c>
      <c r="E23" s="29" t="str">
        <f>IF($A23="","",'TASK Planning'!E17)</f>
        <v/>
      </c>
      <c r="F23" s="30"/>
      <c r="G23" s="30"/>
      <c r="H23" s="30"/>
    </row>
    <row r="24" spans="1:11" ht="16" thickBot="1">
      <c r="A24" s="31" t="str">
        <f>IF('TASK Planning'!F18&gt;10,'TASK Planning'!C18,"")</f>
        <v/>
      </c>
      <c r="B24" s="29" t="str">
        <f>IF($A24="","",'TASK Planning'!H18)</f>
        <v/>
      </c>
      <c r="C24" s="29" t="str">
        <f>IF($A24="","",'TASK Planning'!I18)</f>
        <v/>
      </c>
      <c r="D24" s="29" t="str">
        <f>IF($A24="","",('TASK Planning'!I18/'TASK Planning'!F18)*60)</f>
        <v/>
      </c>
      <c r="E24" s="29" t="str">
        <f>IF($A24="","",'TASK Planning'!E18)</f>
        <v/>
      </c>
      <c r="F24" s="30"/>
      <c r="G24" s="41"/>
      <c r="H24" s="41"/>
    </row>
    <row r="25" spans="1:11" ht="16" thickBot="1">
      <c r="A25" s="31" t="str">
        <f>IF('TASK Planning'!F19&gt;10,'TASK Planning'!C19,"")</f>
        <v>Code T2</v>
      </c>
      <c r="B25" s="29" t="str">
        <f>IF($A25="","",'TASK Planning'!H19)</f>
        <v>LOC</v>
      </c>
      <c r="C25" s="29">
        <f>IF($A25="","",'TASK Planning'!I19)</f>
        <v>11</v>
      </c>
      <c r="D25" s="29">
        <f>IF($A25="","",('TASK Planning'!I19/'TASK Planning'!E19)*60)</f>
        <v>86.887835703001571</v>
      </c>
      <c r="E25" s="29">
        <f>IF($A25="","",'TASK Planning'!E19)</f>
        <v>7.596000000000001</v>
      </c>
      <c r="F25" s="41"/>
      <c r="G25" s="30"/>
      <c r="H25" s="30"/>
    </row>
    <row r="26" spans="1:11" ht="16" thickBot="1">
      <c r="A26" s="31" t="str">
        <f>IF('TASK Planning'!F20&gt;10,'TASK Planning'!C20,"")</f>
        <v/>
      </c>
      <c r="B26" s="29" t="str">
        <f>IF($A26="","",'TASK Planning'!H20)</f>
        <v/>
      </c>
      <c r="C26" s="29" t="str">
        <f>IF($A26="","",'TASK Planning'!I20)</f>
        <v/>
      </c>
      <c r="D26" s="29" t="str">
        <f>IF($A26="","",('TASK Planning'!I20/'TASK Planning'!F20)*60)</f>
        <v/>
      </c>
      <c r="E26" s="29" t="str">
        <f>IF($A26="","",'TASK Planning'!E20)</f>
        <v/>
      </c>
      <c r="F26" s="41"/>
      <c r="G26" s="30"/>
      <c r="H26" s="30"/>
    </row>
    <row r="27" spans="1:11" ht="16" thickBot="1">
      <c r="A27" s="31" t="str">
        <f>IF('TASK Planning'!F21&gt;10,'TASK Planning'!C21,"")</f>
        <v/>
      </c>
      <c r="B27" s="29" t="str">
        <f>IF($A27="","",'TASK Planning'!H21)</f>
        <v/>
      </c>
      <c r="C27" s="29" t="str">
        <f>IF($A27="","",'TASK Planning'!I21)</f>
        <v/>
      </c>
      <c r="D27" s="29" t="str">
        <f>IF($A27="","",('TASK Planning'!I21/'TASK Planning'!F21)*60)</f>
        <v/>
      </c>
      <c r="E27" s="29" t="str">
        <f>IF($A27="","",'TASK Planning'!E21)</f>
        <v/>
      </c>
      <c r="F27" s="41"/>
      <c r="G27" s="30"/>
      <c r="H27" s="30"/>
    </row>
    <row r="28" spans="1:11" ht="16" thickBot="1">
      <c r="A28" s="31"/>
      <c r="B28" s="29"/>
      <c r="C28" s="29"/>
      <c r="D28" s="29"/>
      <c r="E28" s="29"/>
      <c r="F28" s="30"/>
      <c r="G28" s="30"/>
      <c r="H28" s="30"/>
    </row>
    <row r="29" spans="1:11" ht="16" thickBot="1">
      <c r="A29" s="35" t="s">
        <v>92</v>
      </c>
      <c r="B29" s="34"/>
      <c r="C29" s="34"/>
      <c r="D29" s="8"/>
      <c r="E29" s="30">
        <f>SUM(E21:E28)</f>
        <v>7.596000000000001</v>
      </c>
      <c r="G29" s="30"/>
      <c r="H29" s="8"/>
    </row>
    <row r="30" spans="1:11">
      <c r="A30" s="32"/>
      <c r="B30" s="42"/>
      <c r="C30" s="42"/>
      <c r="D30" s="8"/>
      <c r="E30" s="8"/>
      <c r="F30" s="8"/>
      <c r="G30" s="8"/>
      <c r="H30" s="8"/>
    </row>
    <row r="31" spans="1:11">
      <c r="A31" s="32" t="s">
        <v>93</v>
      </c>
      <c r="B31" s="33" t="s">
        <v>45</v>
      </c>
      <c r="C31" s="33" t="s">
        <v>11</v>
      </c>
      <c r="D31" s="33" t="s">
        <v>94</v>
      </c>
      <c r="E31" s="40" t="s">
        <v>95</v>
      </c>
      <c r="G31" s="28"/>
      <c r="H31" s="28"/>
      <c r="J31" s="40"/>
      <c r="K31" s="40"/>
    </row>
    <row r="32" spans="1:11" ht="16" thickBot="1">
      <c r="A32" s="34" t="s">
        <v>96</v>
      </c>
      <c r="B32" s="29">
        <f>'TASK Planning'!E15</f>
        <v>1.6879999999999999</v>
      </c>
      <c r="C32" s="43">
        <f>'TASK Planning'!M15</f>
        <v>3.6666666666666665</v>
      </c>
      <c r="D32" s="29">
        <f>IF(B32=0,0,C32/B32)</f>
        <v>2.1721958925750395</v>
      </c>
      <c r="E32" s="29"/>
      <c r="G32" s="28"/>
      <c r="H32" s="28"/>
      <c r="I32" s="8"/>
      <c r="J32" s="8"/>
      <c r="K32" s="8"/>
    </row>
    <row r="33" spans="1:11" ht="16" thickBot="1">
      <c r="A33" s="34" t="s">
        <v>97</v>
      </c>
      <c r="B33" s="29">
        <v>0</v>
      </c>
      <c r="C33" s="29">
        <v>0</v>
      </c>
      <c r="D33" s="29">
        <f t="shared" ref="D33:D44" si="0">IF(B33=0,0,C33/B33)</f>
        <v>0</v>
      </c>
      <c r="E33" s="30"/>
      <c r="G33" s="28"/>
      <c r="H33" s="28"/>
      <c r="I33" s="8"/>
      <c r="J33" s="8"/>
      <c r="K33" s="8"/>
    </row>
    <row r="34" spans="1:11" ht="16" thickBot="1">
      <c r="A34" s="34" t="s">
        <v>98</v>
      </c>
      <c r="B34" s="29">
        <f>'TASK Planning'!E17</f>
        <v>1.6879999999999999</v>
      </c>
      <c r="C34" s="43">
        <f>'TASK Planning'!M17</f>
        <v>4.416666666666667</v>
      </c>
      <c r="D34" s="29">
        <f t="shared" si="0"/>
        <v>2.6165086887835707</v>
      </c>
      <c r="E34" s="30"/>
      <c r="G34" s="28"/>
      <c r="H34" s="28"/>
      <c r="I34" s="8"/>
      <c r="J34" s="8"/>
      <c r="K34" s="8"/>
    </row>
    <row r="35" spans="1:11" ht="16" thickBot="1">
      <c r="A35" s="34" t="s">
        <v>99</v>
      </c>
      <c r="B35" s="29">
        <v>0</v>
      </c>
      <c r="C35" s="29">
        <v>0</v>
      </c>
      <c r="D35" s="29">
        <f t="shared" si="0"/>
        <v>0</v>
      </c>
      <c r="E35" s="30"/>
      <c r="G35" s="28"/>
      <c r="H35" s="28"/>
      <c r="I35" s="8"/>
      <c r="J35" s="8"/>
      <c r="K35" s="8"/>
    </row>
    <row r="36" spans="1:11" ht="31" thickBot="1">
      <c r="A36" s="34" t="s">
        <v>100</v>
      </c>
      <c r="B36" s="29">
        <v>0</v>
      </c>
      <c r="C36" s="29">
        <v>0</v>
      </c>
      <c r="D36" s="29">
        <f t="shared" si="0"/>
        <v>0</v>
      </c>
      <c r="E36" s="30"/>
      <c r="G36" s="28"/>
      <c r="H36" s="28"/>
      <c r="I36" s="8"/>
      <c r="J36" s="8"/>
      <c r="K36" s="8"/>
    </row>
    <row r="37" spans="1:11" ht="16" thickBot="1">
      <c r="A37" s="34" t="s">
        <v>101</v>
      </c>
      <c r="B37" s="8">
        <v>0</v>
      </c>
      <c r="C37" s="29">
        <v>0</v>
      </c>
      <c r="D37" s="29">
        <f t="shared" si="0"/>
        <v>0</v>
      </c>
      <c r="E37" s="30"/>
      <c r="G37" s="28"/>
      <c r="H37" s="28"/>
      <c r="I37" s="8"/>
      <c r="J37" s="8"/>
      <c r="K37" s="8"/>
    </row>
    <row r="38" spans="1:11" ht="16" thickBot="1">
      <c r="A38" s="34" t="s">
        <v>99</v>
      </c>
      <c r="B38" s="30">
        <v>0</v>
      </c>
      <c r="C38" s="29">
        <v>0</v>
      </c>
      <c r="D38" s="29">
        <f t="shared" si="0"/>
        <v>0</v>
      </c>
      <c r="E38" s="30"/>
      <c r="G38" s="28"/>
      <c r="H38" s="28"/>
      <c r="I38" s="8"/>
      <c r="J38" s="8"/>
      <c r="K38" s="8"/>
    </row>
    <row r="39" spans="1:11" ht="16" thickBot="1">
      <c r="A39" s="34" t="s">
        <v>102</v>
      </c>
      <c r="B39" s="29">
        <f>'TASK Planning'!E19</f>
        <v>7.596000000000001</v>
      </c>
      <c r="C39" s="43">
        <f>'TASK Planning'!M19</f>
        <v>4.833333333333333</v>
      </c>
      <c r="D39" s="29">
        <f t="shared" si="0"/>
        <v>0.63629980691592058</v>
      </c>
      <c r="E39" s="30"/>
      <c r="G39" s="28"/>
      <c r="H39" s="28"/>
      <c r="I39" s="8"/>
      <c r="J39" s="8"/>
      <c r="K39" s="8"/>
    </row>
    <row r="40" spans="1:11" ht="16" thickBot="1">
      <c r="A40" s="34" t="s">
        <v>103</v>
      </c>
      <c r="B40" s="29">
        <v>0</v>
      </c>
      <c r="C40" s="29">
        <v>0</v>
      </c>
      <c r="D40" s="29">
        <f t="shared" si="0"/>
        <v>0</v>
      </c>
      <c r="E40" s="30"/>
      <c r="G40" s="28"/>
      <c r="H40" s="28"/>
      <c r="I40" s="8"/>
      <c r="J40" s="8"/>
      <c r="K40" s="8"/>
    </row>
    <row r="41" spans="1:11" ht="16" thickBot="1">
      <c r="A41" s="34" t="s">
        <v>99</v>
      </c>
      <c r="B41" s="44">
        <v>0</v>
      </c>
      <c r="C41" s="29">
        <v>0</v>
      </c>
      <c r="D41" s="29">
        <f t="shared" si="0"/>
        <v>0</v>
      </c>
      <c r="E41" s="30"/>
      <c r="G41" s="28"/>
      <c r="H41" s="28"/>
      <c r="I41" s="8"/>
      <c r="J41" s="8"/>
      <c r="K41" s="8"/>
    </row>
    <row r="42" spans="1:11" ht="16" thickBot="1">
      <c r="A42" s="34" t="s">
        <v>104</v>
      </c>
      <c r="B42" s="29">
        <f>'TASK Planning'!E20</f>
        <v>1.6879999999999999</v>
      </c>
      <c r="C42" s="43">
        <f>'TASK Planning'!M20</f>
        <v>2.1666666666666665</v>
      </c>
      <c r="D42" s="29">
        <f t="shared" si="0"/>
        <v>1.2835703001579779</v>
      </c>
      <c r="E42" s="30"/>
      <c r="G42" s="28"/>
      <c r="H42" s="28"/>
      <c r="I42" s="8"/>
      <c r="J42" s="8"/>
      <c r="K42" s="8"/>
    </row>
    <row r="43" spans="1:11" ht="16" thickBot="1">
      <c r="A43" s="34" t="s">
        <v>105</v>
      </c>
      <c r="B43" s="29">
        <f>'TASK Planning'!E21</f>
        <v>0.84399999999999997</v>
      </c>
      <c r="C43" s="43">
        <f>'TASK Planning'!M21</f>
        <v>4.166666666666667</v>
      </c>
      <c r="D43" s="29">
        <f t="shared" si="0"/>
        <v>4.9368088467614539</v>
      </c>
      <c r="E43" s="30"/>
      <c r="G43" s="28"/>
      <c r="H43" s="28"/>
      <c r="I43" s="8"/>
      <c r="J43" s="8"/>
      <c r="K43" s="8"/>
    </row>
    <row r="44" spans="1:11" ht="16" thickBot="1">
      <c r="A44" s="34" t="s">
        <v>106</v>
      </c>
      <c r="B44" s="8">
        <f>B45*60</f>
        <v>810.24000000000012</v>
      </c>
      <c r="C44" s="8">
        <f>C45*60</f>
        <v>1155</v>
      </c>
      <c r="D44" s="29">
        <f t="shared" si="0"/>
        <v>1.4255035545023695</v>
      </c>
      <c r="E44" s="30"/>
      <c r="G44" s="28"/>
      <c r="H44" s="28"/>
      <c r="I44" s="8"/>
      <c r="J44" s="8"/>
      <c r="K44" s="8"/>
    </row>
    <row r="45" spans="1:11" ht="16" thickBot="1">
      <c r="A45" s="34" t="s">
        <v>107</v>
      </c>
      <c r="B45" s="30">
        <f>SUM(B32:B43)</f>
        <v>13.504000000000001</v>
      </c>
      <c r="C45" s="45">
        <f>SUM(C32:C43)</f>
        <v>19.25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2015-05-10T23:26:27Z</dcterms:modified>
</cp:coreProperties>
</file>