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820" yWindow="0" windowWidth="13780" windowHeight="15520" tabRatio="500" firstSheet="2" activeTab="3"/>
  </bookViews>
  <sheets>
    <sheet name="WEEK" sheetId="4" r:id="rId1"/>
    <sheet name="TASK Planning" sheetId="1" r:id="rId2"/>
    <sheet name="LOGT" sheetId="2" r:id="rId3"/>
    <sheet name="SCHEDULE" sheetId="3" r:id="rId4"/>
    <sheet name="SUMTASK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3" l="1"/>
  <c r="D16" i="3"/>
  <c r="D14" i="3"/>
  <c r="D17" i="3"/>
  <c r="F21" i="4"/>
  <c r="E14" i="3"/>
  <c r="F14" i="3"/>
  <c r="E20" i="1"/>
  <c r="F30" i="4"/>
  <c r="H30" i="4"/>
  <c r="E21" i="1"/>
  <c r="F31" i="4"/>
  <c r="H31" i="4"/>
  <c r="J16" i="3"/>
  <c r="E15" i="1"/>
  <c r="F25" i="4"/>
  <c r="H25" i="4"/>
  <c r="H26" i="4"/>
  <c r="J14" i="3"/>
  <c r="E17" i="1"/>
  <c r="F27" i="4"/>
  <c r="H27" i="4"/>
  <c r="H28" i="4"/>
  <c r="E19" i="1"/>
  <c r="F29" i="4"/>
  <c r="H29" i="4"/>
  <c r="J15" i="3"/>
  <c r="E15" i="2"/>
  <c r="E16" i="2"/>
  <c r="E17" i="2"/>
  <c r="E18" i="2"/>
  <c r="G16" i="3"/>
  <c r="L14" i="3"/>
  <c r="L15" i="3"/>
  <c r="L16" i="3"/>
  <c r="E9" i="2"/>
  <c r="E10" i="2"/>
  <c r="G14" i="3"/>
  <c r="I14" i="3"/>
  <c r="E11" i="2"/>
  <c r="E12" i="2"/>
  <c r="E13" i="2"/>
  <c r="E14" i="2"/>
  <c r="G15" i="3"/>
  <c r="I15" i="3"/>
  <c r="I16" i="3"/>
  <c r="H15" i="4"/>
  <c r="P10" i="2"/>
  <c r="Q10" i="2"/>
  <c r="M15" i="1"/>
  <c r="P11" i="2"/>
  <c r="Q11" i="2"/>
  <c r="M16" i="1"/>
  <c r="P12" i="2"/>
  <c r="Q12" i="2"/>
  <c r="M17" i="1"/>
  <c r="P13" i="2"/>
  <c r="Q13" i="2"/>
  <c r="M18" i="1"/>
  <c r="P14" i="2"/>
  <c r="Q14" i="2"/>
  <c r="M19" i="1"/>
  <c r="P15" i="2"/>
  <c r="Q15" i="2"/>
  <c r="M20" i="1"/>
  <c r="P16" i="2"/>
  <c r="Q16" i="2"/>
  <c r="M21" i="1"/>
  <c r="M22" i="1"/>
  <c r="G7" i="4"/>
  <c r="G8" i="4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C3" i="2"/>
  <c r="L9" i="2"/>
  <c r="B4" i="5"/>
  <c r="B3" i="5"/>
  <c r="A25" i="5"/>
  <c r="I19" i="1"/>
  <c r="D25" i="5"/>
  <c r="D33" i="5"/>
  <c r="B34" i="5"/>
  <c r="C34" i="5"/>
  <c r="D34" i="5"/>
  <c r="D35" i="5"/>
  <c r="D36" i="5"/>
  <c r="D37" i="5"/>
  <c r="D38" i="5"/>
  <c r="B39" i="5"/>
  <c r="C39" i="5"/>
  <c r="D39" i="5"/>
  <c r="D40" i="5"/>
  <c r="D41" i="5"/>
  <c r="B42" i="5"/>
  <c r="C42" i="5"/>
  <c r="D42" i="5"/>
  <c r="B43" i="5"/>
  <c r="C43" i="5"/>
  <c r="D43" i="5"/>
  <c r="B32" i="5"/>
  <c r="B45" i="5"/>
  <c r="B44" i="5"/>
  <c r="C32" i="5"/>
  <c r="C45" i="5"/>
  <c r="C44" i="5"/>
  <c r="D44" i="5"/>
  <c r="D32" i="5"/>
  <c r="A21" i="5"/>
  <c r="E21" i="5"/>
  <c r="A22" i="5"/>
  <c r="E22" i="5"/>
  <c r="A23" i="5"/>
  <c r="E23" i="5"/>
  <c r="A24" i="5"/>
  <c r="E24" i="5"/>
  <c r="E25" i="5"/>
  <c r="A26" i="5"/>
  <c r="E26" i="5"/>
  <c r="A27" i="5"/>
  <c r="E27" i="5"/>
  <c r="A28" i="5"/>
  <c r="E28" i="5"/>
  <c r="E29" i="5"/>
  <c r="D22" i="5"/>
  <c r="D23" i="5"/>
  <c r="D24" i="5"/>
  <c r="D26" i="5"/>
  <c r="D27" i="5"/>
  <c r="D28" i="5"/>
  <c r="D21" i="5"/>
  <c r="I15" i="1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C21" i="5"/>
  <c r="B21" i="5"/>
  <c r="G26" i="4"/>
  <c r="G27" i="4"/>
  <c r="G28" i="4"/>
  <c r="G29" i="4"/>
  <c r="G30" i="4"/>
  <c r="G31" i="4"/>
  <c r="G32" i="4"/>
  <c r="C3" i="3"/>
  <c r="B3" i="1"/>
  <c r="G25" i="4"/>
  <c r="E16" i="1"/>
  <c r="F26" i="4"/>
  <c r="E18" i="1"/>
  <c r="F28" i="4"/>
  <c r="H32" i="4"/>
  <c r="F32" i="4"/>
  <c r="A26" i="4"/>
  <c r="A27" i="4"/>
  <c r="A28" i="4"/>
  <c r="A29" i="4"/>
  <c r="A30" i="4"/>
  <c r="A31" i="4"/>
  <c r="A25" i="4"/>
  <c r="I15" i="4"/>
  <c r="H21" i="4"/>
  <c r="G15" i="4"/>
  <c r="G21" i="4"/>
  <c r="F15" i="3"/>
  <c r="F16" i="3"/>
  <c r="E15" i="3"/>
  <c r="E16" i="3"/>
  <c r="F22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2" i="1"/>
  <c r="N15" i="1"/>
  <c r="N16" i="1"/>
  <c r="N17" i="1"/>
  <c r="N18" i="1"/>
  <c r="N19" i="1"/>
  <c r="N20" i="1"/>
  <c r="N21" i="1"/>
  <c r="I21" i="1"/>
  <c r="I20" i="1"/>
  <c r="I16" i="1"/>
  <c r="I17" i="1"/>
  <c r="I18" i="1"/>
  <c r="K22" i="1"/>
  <c r="E22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<sst xmlns="http://schemas.openxmlformats.org/spreadsheetml/2006/main" count="200" uniqueCount="117">
  <si>
    <t>TSPi Task Planning Template - Form TASK</t>
  </si>
  <si>
    <t>Name</t>
  </si>
  <si>
    <t>Date</t>
  </si>
  <si>
    <t>Team</t>
  </si>
  <si>
    <t>Umbrella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</si>
  <si>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</si>
  <si>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</si>
  <si>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</si>
  <si>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</si>
  <si>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</si>
  <si>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</si>
  <si>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</si>
  <si>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</si>
  <si>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</si>
  <si>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</si>
  <si>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</si>
  <si>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</si>
  <si>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</si>
  <si>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</si>
  <si>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</si>
  <si>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</si>
  <si>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</si>
  <si>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</si>
  <si>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</si>
  <si>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PLAN</t>
  </si>
  <si>
    <t>REQ</t>
  </si>
  <si>
    <t>DES</t>
  </si>
  <si>
    <t>DOC</t>
  </si>
  <si>
    <t>CODE</t>
  </si>
  <si>
    <t>T</t>
  </si>
  <si>
    <t>PM</t>
  </si>
  <si>
    <t>LOC</t>
  </si>
  <si>
    <t>PAGINAS</t>
  </si>
  <si>
    <t>2,3</t>
  </si>
  <si>
    <t>Cumulative PV</t>
  </si>
  <si>
    <t>TSPi  Time Recording Log – Form LOGT</t>
  </si>
  <si>
    <t>Daniel Benavides</t>
  </si>
  <si>
    <t>Start</t>
  </si>
  <si>
    <t>Stop</t>
  </si>
  <si>
    <t>Interruption</t>
  </si>
  <si>
    <t>Time</t>
  </si>
  <si>
    <t>Delta</t>
  </si>
  <si>
    <t>Phase/</t>
  </si>
  <si>
    <t>Comp-onent</t>
  </si>
  <si>
    <t>Comments</t>
  </si>
  <si>
    <t>Plan</t>
  </si>
  <si>
    <t>Design</t>
  </si>
  <si>
    <t>Post</t>
  </si>
  <si>
    <t>TSPi Schedule Planning Template - Form SCHEDULE</t>
  </si>
  <si>
    <t>Direct Hours</t>
  </si>
  <si>
    <t>Cumulative Plan Value</t>
  </si>
  <si>
    <t>Week Earn Value</t>
  </si>
  <si>
    <t>Cumulative Earn Value</t>
  </si>
  <si>
    <t>TSPi Weekly Status Report - Form WEEK</t>
  </si>
  <si>
    <t>Cycle No.</t>
  </si>
  <si>
    <t>Weekly Data</t>
  </si>
  <si>
    <t>Planned</t>
  </si>
  <si>
    <t xml:space="preserve">  Project hours for this week</t>
  </si>
  <si>
    <t xml:space="preserve">  Project hours this cycle to date</t>
  </si>
  <si>
    <t xml:space="preserve">  Earned value for this week</t>
  </si>
  <si>
    <t xml:space="preserve">  Earned value this cycle to date</t>
  </si>
  <si>
    <t xml:space="preserve">  Total hours for the tasks completed this phase to date</t>
  </si>
  <si>
    <t>Earned</t>
  </si>
  <si>
    <t>Team Member Weekly Data</t>
  </si>
  <si>
    <t>Value</t>
  </si>
  <si>
    <t>Development Manager</t>
  </si>
  <si>
    <t>Planning Manager</t>
  </si>
  <si>
    <t>Quality/Process Manager</t>
  </si>
  <si>
    <t>Support Manager</t>
  </si>
  <si>
    <t>Totals</t>
  </si>
  <si>
    <t>Development Tasks Completed</t>
  </si>
  <si>
    <t>Week</t>
  </si>
  <si>
    <t>Issue/Risk Tracking</t>
  </si>
  <si>
    <t xml:space="preserve">  Issue/Risk Name</t>
  </si>
  <si>
    <t>Other Significant Items</t>
  </si>
  <si>
    <t>Percentage</t>
  </si>
  <si>
    <t>Completed</t>
  </si>
  <si>
    <t>min</t>
  </si>
  <si>
    <t>hour</t>
  </si>
  <si>
    <t>Javier Virviescas</t>
  </si>
  <si>
    <t>Code</t>
  </si>
  <si>
    <t>Test</t>
  </si>
  <si>
    <t>TSPi Task Summary - Form SUMTASK</t>
  </si>
  <si>
    <t>Products of the task</t>
  </si>
  <si>
    <t>Task users/customers</t>
  </si>
  <si>
    <t>Overall requirements/message</t>
  </si>
  <si>
    <t>Specifications/constraints</t>
  </si>
  <si>
    <t>Product elements</t>
  </si>
  <si>
    <t xml:space="preserve">Size </t>
  </si>
  <si>
    <t>Unit</t>
  </si>
  <si>
    <t>Units</t>
  </si>
  <si>
    <t>Rate</t>
  </si>
  <si>
    <t>Act.</t>
  </si>
  <si>
    <t>Total</t>
  </si>
  <si>
    <t xml:space="preserve">Time in Phase </t>
  </si>
  <si>
    <t>%</t>
  </si>
  <si>
    <t>Base Times</t>
  </si>
  <si>
    <t xml:space="preserve">  Planning</t>
  </si>
  <si>
    <t xml:space="preserve">  Research</t>
  </si>
  <si>
    <t xml:space="preserve">  Outline/High-level design</t>
  </si>
  <si>
    <t xml:space="preserve">  Peer review and correct</t>
  </si>
  <si>
    <t xml:space="preserve">  Draft/Detailed-level design</t>
  </si>
  <si>
    <t xml:space="preserve">  Design review</t>
  </si>
  <si>
    <t xml:space="preserve">  Implementation/Rewrite</t>
  </si>
  <si>
    <t xml:space="preserve">  Review</t>
  </si>
  <si>
    <t xml:space="preserve">  Test/Trial use</t>
  </si>
  <si>
    <t xml:space="preserve">  Postmortem</t>
  </si>
  <si>
    <t>Total time (minutes)</t>
  </si>
  <si>
    <t>Total time (hours)</t>
  </si>
  <si>
    <t>Doc</t>
  </si>
  <si>
    <t>Planning T2</t>
  </si>
  <si>
    <t>Diseño T2</t>
  </si>
  <si>
    <t>Documentacion T2</t>
  </si>
  <si>
    <t>Code T2</t>
  </si>
  <si>
    <t>Test T2</t>
  </si>
  <si>
    <t>PostMortem T2</t>
  </si>
  <si>
    <t>Requerimientos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</si>
</sst>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:ss;@"/>
    <numFmt numFmtId="165" formatCode="hh:mm:ss;@"/>
    <numFmt numFmtId="166" formatCode="hh:mm"/>
  </numFmts>
  <fonts count="12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Times New Roman"/>
    </font>
    <font>
      <b/>
      <sz val="11"/>
      <color theme="1"/>
      <name val="Times New Roman"/>
    </font>
    <font>
      <sz val="7"/>
      <color theme="1"/>
      <name val="Times New Roman"/>
    </font>
    <font>
      <b/>
      <i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4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14" fontId="1" fillId="0" borderId="8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2" xfId="0" applyBorder="1"/>
    <xf numFmtId="2" fontId="0" fillId="0" borderId="12" xfId="0" applyNumberFormat="1" applyBorder="1"/>
    <xf numFmtId="2" fontId="1" fillId="0" borderId="9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2" fontId="4" fillId="0" borderId="0" xfId="0" applyNumberFormat="1" applyFont="1" applyAlignment="1">
      <alignment horizontal="center" vertical="center" wrapText="1"/>
    </xf>
    <xf numFmtId="164" fontId="1" fillId="0" borderId="9" xfId="0" applyNumberFormat="1" applyFont="1" applyBorder="1" applyAlignment="1">
      <alignment vertical="center" wrapText="1"/>
    </xf>
    <xf numFmtId="165" fontId="1" fillId="0" borderId="9" xfId="0" applyNumberFormat="1" applyFont="1" applyBorder="1" applyAlignment="1">
      <alignment vertical="center" wrapText="1"/>
    </xf>
    <xf numFmtId="1" fontId="1" fillId="0" borderId="9" xfId="0" applyNumberFormat="1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166" fontId="1" fillId="0" borderId="0" xfId="0" applyNumberFormat="1" applyFont="1" applyBorder="1" applyAlignment="1">
      <alignment vertical="center" wrapText="1"/>
    </xf>
    <xf numFmtId="0" fontId="4" fillId="0" borderId="4" xfId="0" applyFont="1" applyBorder="1" applyAlignment="1">
      <alignment horizontal="right" vertical="center" wrapText="1"/>
    </xf>
    <xf numFmtId="0" fontId="5" fillId="0" borderId="14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2" xfId="0" quotePrefix="1" applyFont="1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2" fontId="4" fillId="0" borderId="9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0" fillId="0" borderId="6" xfId="0" applyBorder="1" applyAlignment="1">
      <alignment textRotation="90" wrapText="1"/>
    </xf>
    <xf numFmtId="0" fontId="0" fillId="0" borderId="8" xfId="0" applyBorder="1" applyAlignment="1">
      <alignment textRotation="90" wrapText="1"/>
    </xf>
    <xf numFmtId="0" fontId="4" fillId="0" borderId="12" xfId="0" applyFont="1" applyBorder="1" applyAlignment="1">
      <alignment vertical="center" wrapText="1"/>
    </xf>
    <xf numFmtId="0" fontId="0" fillId="0" borderId="12" xfId="0" applyBorder="1" applyAlignment="1"/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4" fontId="4" fillId="3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0" fillId="0" borderId="16" xfId="0" applyBorder="1" applyAlignment="1">
      <alignment textRotation="90" wrapText="1"/>
    </xf>
    <xf numFmtId="0" fontId="0" fillId="0" borderId="10" xfId="0" applyBorder="1" applyAlignment="1">
      <alignment textRotation="90" wrapText="1"/>
    </xf>
    <xf numFmtId="0" fontId="0" fillId="0" borderId="7" xfId="0" applyBorder="1" applyAlignment="1">
      <alignment textRotation="90" wrapText="1"/>
    </xf>
    <xf numFmtId="0" fontId="0" fillId="0" borderId="9" xfId="0" applyBorder="1" applyAlignment="1">
      <alignment textRotation="90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12" xfId="0" applyFont="1" applyBorder="1" applyAlignment="1">
      <alignment vertical="center" wrapText="1"/>
    </xf>
  </cellXfs>
  <cellStyles count="17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G21" sqref="G21"/>
    </sheetView>
  </sheetViews>
  <sheetFormatPr baseColWidth="10" defaultRowHeight="15" x14ac:dyDescent="0"/>
  <cols>
    <col min="8" max="8" width="12.5" bestFit="1" customWidth="1"/>
  </cols>
  <sheetData>
    <row r="1" spans="1:12" ht="16">
      <c r="A1" s="82" t="s">
        <v>53</v>
      </c>
      <c r="B1" s="83"/>
      <c r="C1" s="83"/>
      <c r="D1" s="83"/>
      <c r="E1" s="83"/>
    </row>
    <row r="3" spans="1:12" ht="16" thickBot="1">
      <c r="A3" s="14" t="s">
        <v>1</v>
      </c>
      <c r="B3" s="84" t="s">
        <v>79</v>
      </c>
      <c r="C3" s="84"/>
      <c r="E3" s="14" t="s">
        <v>3</v>
      </c>
      <c r="F3" s="84" t="s">
        <v>4</v>
      </c>
      <c r="G3" s="84"/>
      <c r="H3" s="14" t="s">
        <v>5</v>
      </c>
      <c r="I3" s="84" t="s">
        <v>36</v>
      </c>
      <c r="J3" s="84"/>
      <c r="K3" s="84"/>
      <c r="L3" s="8"/>
    </row>
    <row r="4" spans="1:12" ht="16" thickBot="1">
      <c r="A4" s="14" t="s">
        <v>2</v>
      </c>
      <c r="B4" s="85">
        <v>42098</v>
      </c>
      <c r="C4" s="85"/>
      <c r="E4" s="14" t="s">
        <v>54</v>
      </c>
      <c r="F4" s="86">
        <v>1</v>
      </c>
      <c r="G4" s="86"/>
      <c r="H4" s="14" t="s">
        <v>21</v>
      </c>
      <c r="I4" s="86">
        <v>1</v>
      </c>
      <c r="J4" s="86"/>
      <c r="K4" s="86"/>
      <c r="L4" s="8"/>
    </row>
    <row r="5" spans="1:12">
      <c r="A5" s="75"/>
      <c r="B5" s="75"/>
      <c r="C5" s="21"/>
      <c r="D5" s="79"/>
      <c r="E5" s="79"/>
      <c r="F5" s="22"/>
      <c r="G5" s="22"/>
      <c r="H5" s="22"/>
      <c r="I5" s="22"/>
      <c r="J5" s="80"/>
      <c r="K5" s="80"/>
      <c r="L5" s="8"/>
    </row>
    <row r="6" spans="1:12" ht="30">
      <c r="A6" s="21" t="s">
        <v>55</v>
      </c>
      <c r="B6" s="21"/>
      <c r="C6" s="21"/>
      <c r="D6" s="21"/>
      <c r="E6" s="21"/>
      <c r="F6" s="22" t="s">
        <v>56</v>
      </c>
      <c r="G6" s="22" t="s">
        <v>11</v>
      </c>
      <c r="H6" s="22"/>
      <c r="I6" s="8"/>
      <c r="J6" s="22"/>
      <c r="K6" s="8"/>
      <c r="L6" s="8"/>
    </row>
    <row r="7" spans="1:12" ht="16" thickBot="1">
      <c r="A7" s="78" t="s">
        <v>57</v>
      </c>
      <c r="B7" s="81"/>
      <c r="C7" s="81"/>
      <c r="D7" s="81"/>
      <c r="E7" s="81"/>
      <c r="F7" s="23">
        <v>5</v>
      </c>
      <c r="G7" s="30">
        <f>'TASK Planning'!M22</f>
        <v>24.083333333333336</v>
      </c>
      <c r="H7" s="24"/>
      <c r="I7" s="8"/>
      <c r="J7" s="24"/>
      <c r="K7" s="8"/>
      <c r="L7" s="8"/>
    </row>
    <row r="8" spans="1:12" ht="16" thickBot="1">
      <c r="A8" s="78" t="s">
        <v>58</v>
      </c>
      <c r="B8" s="81"/>
      <c r="C8" s="81"/>
      <c r="D8" s="81"/>
      <c r="E8" s="81"/>
      <c r="F8" s="25">
        <v>25</v>
      </c>
      <c r="G8" s="31">
        <f>G7</f>
        <v>24.083333333333336</v>
      </c>
      <c r="H8" s="24"/>
      <c r="I8" s="8"/>
      <c r="J8" s="24"/>
      <c r="K8" s="8"/>
      <c r="L8" s="8"/>
    </row>
    <row r="9" spans="1:12" ht="16" thickBot="1">
      <c r="A9" s="78" t="s">
        <v>59</v>
      </c>
      <c r="B9" s="81"/>
      <c r="C9" s="81"/>
      <c r="D9" s="81"/>
      <c r="E9" s="81"/>
      <c r="F9" s="25">
        <v>0</v>
      </c>
      <c r="G9" s="31">
        <v>0</v>
      </c>
      <c r="H9" s="24"/>
      <c r="I9" s="8"/>
      <c r="J9" s="24"/>
      <c r="K9" s="8"/>
      <c r="L9" s="8"/>
    </row>
    <row r="10" spans="1:12" ht="16" thickBot="1">
      <c r="A10" s="78" t="s">
        <v>60</v>
      </c>
      <c r="B10" s="81"/>
      <c r="C10" s="81"/>
      <c r="D10" s="81"/>
      <c r="E10" s="81"/>
      <c r="F10" s="25">
        <v>0</v>
      </c>
      <c r="G10" s="31">
        <v>0</v>
      </c>
      <c r="H10" s="24"/>
      <c r="I10" s="8"/>
      <c r="J10" s="24"/>
      <c r="K10" s="8"/>
      <c r="L10" s="8"/>
    </row>
    <row r="11" spans="1:12" ht="16" thickBot="1">
      <c r="A11" s="78" t="s">
        <v>61</v>
      </c>
      <c r="B11" s="81"/>
      <c r="C11" s="81"/>
      <c r="D11" s="81"/>
      <c r="E11" s="81"/>
      <c r="F11" s="25">
        <v>0</v>
      </c>
      <c r="G11" s="31">
        <v>0</v>
      </c>
      <c r="H11" s="14"/>
      <c r="I11" s="8"/>
      <c r="J11" s="24"/>
      <c r="K11" s="8"/>
      <c r="L11" s="8"/>
    </row>
    <row r="12" spans="1:12">
      <c r="A12" s="21"/>
      <c r="B12" s="21"/>
      <c r="C12" s="21"/>
      <c r="D12" s="21"/>
      <c r="E12" s="21"/>
      <c r="F12" s="26"/>
      <c r="G12" s="26"/>
      <c r="H12" s="22"/>
      <c r="I12" s="8"/>
      <c r="J12" s="22"/>
      <c r="K12" s="8"/>
      <c r="L12" s="8"/>
    </row>
    <row r="13" spans="1:12">
      <c r="A13" s="75"/>
      <c r="B13" s="75"/>
      <c r="C13" s="75"/>
      <c r="D13" s="75"/>
      <c r="E13" s="75"/>
      <c r="F13" s="22" t="s">
        <v>18</v>
      </c>
      <c r="G13" s="22" t="s">
        <v>18</v>
      </c>
      <c r="H13" s="22" t="s">
        <v>62</v>
      </c>
      <c r="I13" s="22" t="s">
        <v>56</v>
      </c>
      <c r="J13" s="22"/>
      <c r="K13" s="8"/>
      <c r="L13" s="8"/>
    </row>
    <row r="14" spans="1:12">
      <c r="A14" s="75" t="s">
        <v>63</v>
      </c>
      <c r="B14" s="75"/>
      <c r="C14" s="75"/>
      <c r="D14" s="75"/>
      <c r="E14" s="75"/>
      <c r="F14" s="22" t="s">
        <v>56</v>
      </c>
      <c r="G14" s="22" t="s">
        <v>11</v>
      </c>
      <c r="H14" s="22" t="s">
        <v>64</v>
      </c>
      <c r="I14" s="22" t="s">
        <v>64</v>
      </c>
      <c r="J14" s="22"/>
      <c r="K14" s="8"/>
      <c r="L14" s="8"/>
    </row>
    <row r="15" spans="1:12" ht="16" thickBot="1">
      <c r="A15" s="73" t="s">
        <v>16</v>
      </c>
      <c r="B15" s="73"/>
      <c r="C15" s="73"/>
      <c r="D15" s="73"/>
      <c r="E15" s="14"/>
      <c r="F15" s="23">
        <v>25</v>
      </c>
      <c r="G15" s="30">
        <f>'TASK Planning'!M22</f>
        <v>24.083333333333336</v>
      </c>
      <c r="H15" s="30">
        <f>F15</f>
        <v>25</v>
      </c>
      <c r="I15" s="23">
        <f>F7</f>
        <v>5</v>
      </c>
      <c r="J15" s="24"/>
      <c r="K15" s="8"/>
      <c r="L15" s="8"/>
    </row>
    <row r="16" spans="1:12" ht="16" thickBot="1">
      <c r="A16" s="69" t="s">
        <v>65</v>
      </c>
      <c r="B16" s="69"/>
      <c r="C16" s="69"/>
      <c r="D16" s="69"/>
      <c r="E16" s="14"/>
      <c r="F16" s="25"/>
      <c r="G16" s="31"/>
      <c r="H16" s="31"/>
      <c r="I16" s="25"/>
      <c r="J16" s="24"/>
      <c r="K16" s="8"/>
      <c r="L16" s="8"/>
    </row>
    <row r="17" spans="1:12" ht="16" thickBot="1">
      <c r="A17" s="69" t="s">
        <v>66</v>
      </c>
      <c r="B17" s="69"/>
      <c r="C17" s="69"/>
      <c r="D17" s="69"/>
      <c r="E17" s="14"/>
      <c r="F17" s="25"/>
      <c r="G17" s="32"/>
      <c r="H17" s="31"/>
      <c r="I17" s="25"/>
      <c r="J17" s="24"/>
      <c r="K17" s="8"/>
      <c r="L17" s="8"/>
    </row>
    <row r="18" spans="1:12" ht="16" thickBot="1">
      <c r="A18" s="69" t="s">
        <v>67</v>
      </c>
      <c r="B18" s="69"/>
      <c r="C18" s="69"/>
      <c r="D18" s="69"/>
      <c r="E18" s="14"/>
      <c r="F18" s="25"/>
      <c r="G18" s="32"/>
      <c r="H18" s="31"/>
      <c r="I18" s="25"/>
      <c r="J18" s="24"/>
      <c r="K18" s="8"/>
      <c r="L18" s="8"/>
    </row>
    <row r="19" spans="1:12" ht="16" thickBot="1">
      <c r="A19" s="69" t="s">
        <v>68</v>
      </c>
      <c r="B19" s="69"/>
      <c r="C19" s="69"/>
      <c r="D19" s="69"/>
      <c r="E19" s="14"/>
      <c r="F19" s="25"/>
      <c r="G19" s="31"/>
      <c r="H19" s="31"/>
      <c r="I19" s="25"/>
      <c r="J19" s="24"/>
      <c r="K19" s="8"/>
      <c r="L19" s="8"/>
    </row>
    <row r="20" spans="1:12" ht="16" thickBot="1">
      <c r="A20" s="69"/>
      <c r="B20" s="69"/>
      <c r="C20" s="69"/>
      <c r="D20" s="69"/>
      <c r="E20" s="14"/>
      <c r="F20" s="25"/>
      <c r="G20" s="31"/>
      <c r="H20" s="31"/>
      <c r="I20" s="25"/>
      <c r="J20" s="24"/>
      <c r="K20" s="8"/>
      <c r="L20" s="8"/>
    </row>
    <row r="21" spans="1:12" ht="16" thickBot="1">
      <c r="A21" s="76" t="s">
        <v>69</v>
      </c>
      <c r="B21" s="76"/>
      <c r="C21" s="76"/>
      <c r="D21" s="76"/>
      <c r="E21" s="14"/>
      <c r="F21" s="25">
        <f>SUM(F15:F20)</f>
        <v>25</v>
      </c>
      <c r="G21" s="31">
        <f>SUM(G15:G20)</f>
        <v>24.083333333333336</v>
      </c>
      <c r="H21" s="31">
        <f>SUM(H15:H20)</f>
        <v>25</v>
      </c>
      <c r="I21" s="25"/>
      <c r="J21" s="24"/>
      <c r="K21" s="8"/>
      <c r="L21" s="8"/>
    </row>
    <row r="22" spans="1:12">
      <c r="A22" s="75"/>
      <c r="B22" s="75"/>
      <c r="C22" s="75"/>
      <c r="D22" s="75"/>
      <c r="E22" s="21"/>
      <c r="F22" s="26"/>
      <c r="G22" s="26"/>
      <c r="H22" s="26"/>
      <c r="I22" s="22"/>
      <c r="J22" s="22"/>
      <c r="K22" s="8"/>
      <c r="L22" s="8"/>
    </row>
    <row r="23" spans="1:12">
      <c r="A23" s="75" t="s">
        <v>70</v>
      </c>
      <c r="B23" s="75"/>
      <c r="C23" s="75"/>
      <c r="D23" s="75"/>
      <c r="E23" s="75"/>
      <c r="F23" s="22" t="s">
        <v>18</v>
      </c>
      <c r="G23" s="22" t="s">
        <v>18</v>
      </c>
      <c r="H23" s="22" t="s">
        <v>62</v>
      </c>
      <c r="I23" s="22" t="s">
        <v>56</v>
      </c>
      <c r="J23" s="22" t="s">
        <v>75</v>
      </c>
      <c r="K23" s="8"/>
      <c r="L23" s="8"/>
    </row>
    <row r="24" spans="1:12">
      <c r="A24" s="75"/>
      <c r="B24" s="75"/>
      <c r="C24" s="75"/>
      <c r="D24" s="75"/>
      <c r="E24" s="75"/>
      <c r="F24" s="22" t="s">
        <v>56</v>
      </c>
      <c r="G24" s="22" t="s">
        <v>11</v>
      </c>
      <c r="H24" s="22" t="s">
        <v>64</v>
      </c>
      <c r="I24" s="22" t="s">
        <v>71</v>
      </c>
      <c r="J24" s="22" t="s">
        <v>76</v>
      </c>
      <c r="K24" s="8"/>
      <c r="L24" s="8"/>
    </row>
    <row r="25" spans="1:12" ht="16" thickBot="1">
      <c r="A25" s="73" t="str">
        <f>'TASK Planning'!C15</f>
        <v>Planning T2</v>
      </c>
      <c r="B25" s="73"/>
      <c r="C25" s="73"/>
      <c r="D25" s="73"/>
      <c r="E25" s="14"/>
      <c r="F25" s="30">
        <f>'TASK Planning'!E15</f>
        <v>1.6879999999999999</v>
      </c>
      <c r="G25" s="30">
        <f>'TASK Planning'!M15</f>
        <v>3.1666666666666665</v>
      </c>
      <c r="H25" s="30">
        <f>IF(J25=1,F25,0)</f>
        <v>1.6879999999999999</v>
      </c>
      <c r="I25" s="30">
        <v>1</v>
      </c>
      <c r="J25" s="33">
        <v>1</v>
      </c>
      <c r="K25" s="8"/>
      <c r="L25" s="8"/>
    </row>
    <row r="26" spans="1:12" ht="16" thickBot="1">
      <c r="A26" s="73" t="str">
        <f>'TASK Planning'!C16</f>
        <v>Requerimientos T2</v>
      </c>
      <c r="B26" s="73"/>
      <c r="C26" s="73"/>
      <c r="D26" s="73"/>
      <c r="E26" s="14"/>
      <c r="F26" s="30">
        <f>'TASK Planning'!E16</f>
        <v>1.8568000000000002</v>
      </c>
      <c r="G26" s="30">
        <f>'TASK Planning'!M16</f>
        <v>0</v>
      </c>
      <c r="H26" s="30">
        <f t="shared" ref="H26:H31" si="0">IF(J26=1,F26,0)</f>
        <v>0</v>
      </c>
      <c r="I26" s="31">
        <v>1</v>
      </c>
      <c r="J26" s="33">
        <v>0</v>
      </c>
      <c r="K26" s="8"/>
      <c r="L26" s="8"/>
    </row>
    <row r="27" spans="1:12" ht="16" thickBot="1">
      <c r="A27" s="73" t="str">
        <f>'TASK Planning'!C17</f>
        <v>Diseño T2</v>
      </c>
      <c r="B27" s="73"/>
      <c r="C27" s="73"/>
      <c r="D27" s="73"/>
      <c r="E27" s="14"/>
      <c r="F27" s="30">
        <f>'TASK Planning'!E17</f>
        <v>1.6879999999999999</v>
      </c>
      <c r="G27" s="30">
        <f>'TASK Planning'!M17</f>
        <v>4.666666666666667</v>
      </c>
      <c r="H27" s="30">
        <f t="shared" si="0"/>
        <v>1.6879999999999999</v>
      </c>
      <c r="I27" s="31">
        <v>1</v>
      </c>
      <c r="J27" s="33">
        <v>1</v>
      </c>
      <c r="K27" s="8"/>
      <c r="L27" s="8"/>
    </row>
    <row r="28" spans="1:12" ht="16" thickBot="1">
      <c r="A28" s="73" t="str">
        <f>'TASK Planning'!C18</f>
        <v>Documentacion T2</v>
      </c>
      <c r="B28" s="73"/>
      <c r="C28" s="73"/>
      <c r="D28" s="73"/>
      <c r="E28" s="14"/>
      <c r="F28" s="30">
        <f>'TASK Planning'!E18</f>
        <v>1.5191999999999999</v>
      </c>
      <c r="G28" s="30">
        <f>'TASK Planning'!M18</f>
        <v>1</v>
      </c>
      <c r="H28" s="30">
        <f t="shared" si="0"/>
        <v>0</v>
      </c>
      <c r="I28" s="31">
        <v>1</v>
      </c>
      <c r="J28" s="33">
        <v>0</v>
      </c>
      <c r="K28" s="8"/>
      <c r="L28" s="8"/>
    </row>
    <row r="29" spans="1:12" ht="16" thickBot="1">
      <c r="A29" s="73" t="str">
        <f>'TASK Planning'!C19</f>
        <v>Code T2</v>
      </c>
      <c r="B29" s="73"/>
      <c r="C29" s="73"/>
      <c r="D29" s="73"/>
      <c r="E29" s="14"/>
      <c r="F29" s="30">
        <f>'TASK Planning'!E19</f>
        <v>7.596000000000001</v>
      </c>
      <c r="G29" s="30">
        <f>'TASK Planning'!M19</f>
        <v>9.5833333333333339</v>
      </c>
      <c r="H29" s="30">
        <f t="shared" si="0"/>
        <v>7.596000000000001</v>
      </c>
      <c r="I29" s="31">
        <v>1</v>
      </c>
      <c r="J29" s="33">
        <v>1</v>
      </c>
      <c r="K29" s="8"/>
      <c r="L29" s="8"/>
    </row>
    <row r="30" spans="1:12" ht="16" thickBot="1">
      <c r="A30" s="73" t="str">
        <f>'TASK Planning'!C20</f>
        <v>Test T2</v>
      </c>
      <c r="B30" s="73"/>
      <c r="C30" s="73"/>
      <c r="D30" s="73"/>
      <c r="E30" s="17"/>
      <c r="F30" s="30">
        <f>'TASK Planning'!E20</f>
        <v>1.6879999999999999</v>
      </c>
      <c r="G30" s="30">
        <f>'TASK Planning'!M20</f>
        <v>1.5</v>
      </c>
      <c r="H30" s="30">
        <f t="shared" si="0"/>
        <v>1.6879999999999999</v>
      </c>
      <c r="I30" s="31">
        <v>1</v>
      </c>
      <c r="J30" s="33">
        <v>1</v>
      </c>
      <c r="K30" s="8"/>
      <c r="L30" s="8"/>
    </row>
    <row r="31" spans="1:12" ht="16" thickBot="1">
      <c r="A31" s="73" t="str">
        <f>'TASK Planning'!C21</f>
        <v>PostMortem T2</v>
      </c>
      <c r="B31" s="73"/>
      <c r="C31" s="73"/>
      <c r="D31" s="73"/>
      <c r="E31" s="14"/>
      <c r="F31" s="30">
        <f>'TASK Planning'!E21</f>
        <v>0.84399999999999997</v>
      </c>
      <c r="G31" s="30">
        <f>'TASK Planning'!M21</f>
        <v>4.166666666666667</v>
      </c>
      <c r="H31" s="30">
        <f t="shared" si="0"/>
        <v>0.84399999999999997</v>
      </c>
      <c r="I31" s="31">
        <v>1</v>
      </c>
      <c r="J31" s="33">
        <v>1</v>
      </c>
      <c r="K31" s="8"/>
      <c r="L31" s="8"/>
    </row>
    <row r="32" spans="1:12" ht="16" thickBot="1">
      <c r="A32" s="76" t="s">
        <v>69</v>
      </c>
      <c r="B32" s="76"/>
      <c r="C32" s="76"/>
      <c r="D32" s="76"/>
      <c r="E32" s="14"/>
      <c r="F32" s="31">
        <f>SUM(F25:F31)</f>
        <v>16.880000000000003</v>
      </c>
      <c r="G32" s="30">
        <f>'TASK Planning'!M22</f>
        <v>24.083333333333336</v>
      </c>
      <c r="H32" s="30">
        <f>SUM(H25:H31)</f>
        <v>13.504000000000001</v>
      </c>
      <c r="I32" s="31"/>
      <c r="J32" s="33"/>
      <c r="K32" s="8"/>
      <c r="L32" s="8"/>
    </row>
    <row r="33" spans="1:12">
      <c r="A33" s="75"/>
      <c r="B33" s="75"/>
      <c r="C33" s="75"/>
      <c r="D33" s="75"/>
      <c r="E33" s="21"/>
      <c r="F33" s="26"/>
      <c r="G33" s="26"/>
      <c r="H33" s="26"/>
      <c r="I33" s="22"/>
      <c r="J33" s="22"/>
      <c r="K33" s="8"/>
      <c r="L33" s="8"/>
    </row>
    <row r="34" spans="1:12">
      <c r="A34" s="75" t="s">
        <v>72</v>
      </c>
      <c r="B34" s="75"/>
      <c r="C34" s="75"/>
      <c r="D34" s="75"/>
      <c r="E34" s="75"/>
      <c r="F34" s="77"/>
      <c r="G34" s="77"/>
      <c r="H34" s="77"/>
      <c r="I34" s="77"/>
      <c r="J34" s="77"/>
      <c r="K34" s="77"/>
      <c r="L34" s="77"/>
    </row>
    <row r="35" spans="1:12">
      <c r="A35" s="78" t="s">
        <v>73</v>
      </c>
      <c r="B35" s="78"/>
      <c r="C35" s="78"/>
      <c r="D35" s="78"/>
      <c r="E35" s="78"/>
      <c r="F35" s="77"/>
      <c r="G35" s="77"/>
      <c r="H35" s="77"/>
      <c r="I35" s="77"/>
      <c r="J35" s="77"/>
      <c r="K35" s="77"/>
      <c r="L35" s="77"/>
    </row>
    <row r="36" spans="1:12" ht="16" thickBot="1">
      <c r="A36" s="73"/>
      <c r="B36" s="73"/>
      <c r="C36" s="73"/>
      <c r="D36" s="73"/>
      <c r="E36" s="73"/>
      <c r="F36" s="74"/>
      <c r="G36" s="74"/>
      <c r="H36" s="74"/>
      <c r="I36" s="74"/>
      <c r="J36" s="74"/>
      <c r="K36" s="74"/>
      <c r="L36" s="74"/>
    </row>
    <row r="37" spans="1:12" ht="16" thickBot="1">
      <c r="A37" s="69"/>
      <c r="B37" s="69"/>
      <c r="C37" s="69"/>
      <c r="D37" s="69"/>
      <c r="E37" s="69"/>
      <c r="F37" s="70"/>
      <c r="G37" s="70"/>
      <c r="H37" s="70"/>
      <c r="I37" s="70"/>
      <c r="J37" s="70"/>
      <c r="K37" s="70"/>
      <c r="L37" s="70"/>
    </row>
    <row r="38" spans="1:12" ht="16" thickBot="1">
      <c r="A38" s="69"/>
      <c r="B38" s="69"/>
      <c r="C38" s="69"/>
      <c r="D38" s="69"/>
      <c r="E38" s="69"/>
      <c r="F38" s="70"/>
      <c r="G38" s="70"/>
      <c r="H38" s="70"/>
      <c r="I38" s="70"/>
      <c r="J38" s="70"/>
      <c r="K38" s="70"/>
      <c r="L38" s="70"/>
    </row>
    <row r="39" spans="1:12" ht="16" thickBot="1">
      <c r="A39" s="69"/>
      <c r="B39" s="69"/>
      <c r="C39" s="69"/>
      <c r="D39" s="69"/>
      <c r="E39" s="69"/>
      <c r="F39" s="70"/>
      <c r="G39" s="70"/>
      <c r="H39" s="70"/>
      <c r="I39" s="70"/>
      <c r="J39" s="70"/>
      <c r="K39" s="70"/>
      <c r="L39" s="70"/>
    </row>
    <row r="40" spans="1:12" ht="16" thickBot="1">
      <c r="A40" s="69"/>
      <c r="B40" s="69"/>
      <c r="C40" s="69"/>
      <c r="D40" s="69"/>
      <c r="E40" s="69"/>
      <c r="F40" s="70"/>
      <c r="G40" s="70"/>
      <c r="H40" s="70"/>
      <c r="I40" s="70"/>
      <c r="J40" s="70"/>
      <c r="K40" s="70"/>
      <c r="L40" s="70"/>
    </row>
    <row r="41" spans="1:12">
      <c r="A41" s="71" t="s">
        <v>74</v>
      </c>
      <c r="B41" s="71"/>
      <c r="C41" s="71"/>
      <c r="D41" s="71"/>
      <c r="E41" s="71"/>
      <c r="F41" s="72"/>
      <c r="G41" s="72"/>
      <c r="H41" s="72"/>
      <c r="I41" s="72"/>
      <c r="J41" s="72"/>
      <c r="K41" s="72"/>
      <c r="L41" s="72"/>
    </row>
    <row r="42" spans="1:12" ht="16" thickBot="1">
      <c r="A42" s="73"/>
      <c r="B42" s="73"/>
      <c r="C42" s="73"/>
      <c r="D42" s="73"/>
      <c r="E42" s="73"/>
      <c r="F42" s="74"/>
      <c r="G42" s="74"/>
      <c r="H42" s="74"/>
      <c r="I42" s="74"/>
      <c r="J42" s="74"/>
      <c r="K42" s="74"/>
      <c r="L42" s="74"/>
    </row>
    <row r="43" spans="1:12" ht="16" thickBot="1">
      <c r="A43" s="69"/>
      <c r="B43" s="69"/>
      <c r="C43" s="69"/>
      <c r="D43" s="69"/>
      <c r="E43" s="69"/>
      <c r="F43" s="70"/>
      <c r="G43" s="70"/>
      <c r="H43" s="70"/>
      <c r="I43" s="70"/>
      <c r="J43" s="70"/>
      <c r="K43" s="70"/>
      <c r="L43" s="70"/>
    </row>
    <row r="44" spans="1:12" ht="16" thickBot="1">
      <c r="A44" s="69"/>
      <c r="B44" s="69"/>
      <c r="C44" s="69"/>
      <c r="D44" s="69"/>
      <c r="E44" s="69"/>
      <c r="F44" s="70"/>
      <c r="G44" s="70"/>
      <c r="H44" s="70"/>
      <c r="I44" s="70"/>
      <c r="J44" s="70"/>
      <c r="K44" s="70"/>
      <c r="L44" s="70"/>
    </row>
    <row r="45" spans="1:12" ht="16" thickBot="1">
      <c r="A45" s="69"/>
      <c r="B45" s="69"/>
      <c r="C45" s="69"/>
      <c r="D45" s="69"/>
      <c r="E45" s="69"/>
      <c r="F45" s="70"/>
      <c r="G45" s="70"/>
      <c r="H45" s="70"/>
      <c r="I45" s="70"/>
      <c r="J45" s="70"/>
      <c r="K45" s="70"/>
      <c r="L45" s="70"/>
    </row>
  </sheetData>
  <mergeCells count="61">
    <mergeCell ref="A1:E1"/>
    <mergeCell ref="B3:C3"/>
    <mergeCell ref="F3:G3"/>
    <mergeCell ref="I3:K3"/>
    <mergeCell ref="B4:C4"/>
    <mergeCell ref="F4:G4"/>
    <mergeCell ref="I4:K4"/>
    <mergeCell ref="A15:D15"/>
    <mergeCell ref="A5:B5"/>
    <mergeCell ref="D5:E5"/>
    <mergeCell ref="J5:K5"/>
    <mergeCell ref="A7:E7"/>
    <mergeCell ref="A8:E8"/>
    <mergeCell ref="A9:E9"/>
    <mergeCell ref="A10:E10"/>
    <mergeCell ref="A11:E11"/>
    <mergeCell ref="A13:D13"/>
    <mergeCell ref="E13:E14"/>
    <mergeCell ref="A14:D14"/>
    <mergeCell ref="A27:D27"/>
    <mergeCell ref="A16:D16"/>
    <mergeCell ref="A17:D17"/>
    <mergeCell ref="A18:D18"/>
    <mergeCell ref="A19:D19"/>
    <mergeCell ref="A20:D20"/>
    <mergeCell ref="A21:D21"/>
    <mergeCell ref="A22:D22"/>
    <mergeCell ref="A23:D24"/>
    <mergeCell ref="E23:E24"/>
    <mergeCell ref="A25:D25"/>
    <mergeCell ref="A26:D26"/>
    <mergeCell ref="A37:E37"/>
    <mergeCell ref="F37:L37"/>
    <mergeCell ref="A28:D28"/>
    <mergeCell ref="A29:D29"/>
    <mergeCell ref="A31:D31"/>
    <mergeCell ref="A32:D32"/>
    <mergeCell ref="A33:D33"/>
    <mergeCell ref="A34:E34"/>
    <mergeCell ref="A30:D30"/>
    <mergeCell ref="F34:L34"/>
    <mergeCell ref="A35:E35"/>
    <mergeCell ref="F35:L35"/>
    <mergeCell ref="A36:E36"/>
    <mergeCell ref="F36:L36"/>
    <mergeCell ref="A38:E38"/>
    <mergeCell ref="F38:L38"/>
    <mergeCell ref="A39:E39"/>
    <mergeCell ref="F39:L39"/>
    <mergeCell ref="A40:E40"/>
    <mergeCell ref="F40:L40"/>
    <mergeCell ref="A44:E44"/>
    <mergeCell ref="F44:L44"/>
    <mergeCell ref="A45:E45"/>
    <mergeCell ref="F45:L45"/>
    <mergeCell ref="A41:E41"/>
    <mergeCell ref="F41:L41"/>
    <mergeCell ref="A42:E42"/>
    <mergeCell ref="F42:L42"/>
    <mergeCell ref="A43:E43"/>
    <mergeCell ref="F43:L4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I1" zoomScale="115" zoomScaleNormal="115" zoomScalePageLayoutView="115" workbookViewId="0">
      <selection activeCell="F15" sqref="F15:F21"/>
    </sheetView>
  </sheetViews>
  <sheetFormatPr baseColWidth="10" defaultRowHeight="15" x14ac:dyDescent="0"/>
  <cols>
    <col min="1" max="1" width="9.33203125" customWidth="1"/>
    <col min="2" max="2" width="8.1640625" customWidth="1"/>
    <col min="3" max="3" width="19.5" customWidth="1"/>
    <col min="4" max="4" width="8.33203125" customWidth="1"/>
  </cols>
  <sheetData>
    <row r="1" spans="1:15">
      <c r="A1" s="93" t="s">
        <v>0</v>
      </c>
      <c r="B1" s="83"/>
      <c r="C1" s="83"/>
    </row>
    <row r="2" spans="1:15">
      <c r="A2" s="1"/>
    </row>
    <row r="3" spans="1:15">
      <c r="A3" s="11" t="s">
        <v>1</v>
      </c>
      <c r="B3" s="96" t="str">
        <f>WEEK!B3</f>
        <v>Javier Virviescas</v>
      </c>
      <c r="C3" s="97"/>
      <c r="E3" s="11" t="s">
        <v>2</v>
      </c>
    </row>
    <row r="4" spans="1:15" ht="15" customHeight="1">
      <c r="A4" s="11" t="s">
        <v>3</v>
      </c>
      <c r="B4" s="96" t="s">
        <v>4</v>
      </c>
      <c r="C4" s="97"/>
      <c r="E4" s="11" t="s">
        <v>5</v>
      </c>
    </row>
    <row r="5" spans="1:15" ht="30">
      <c r="A5" s="11" t="s">
        <v>6</v>
      </c>
      <c r="B5" s="96"/>
      <c r="C5" s="97"/>
      <c r="E5" s="11" t="s">
        <v>7</v>
      </c>
      <c r="F5">
        <v>2</v>
      </c>
    </row>
    <row r="6" spans="1:15">
      <c r="A6" s="1"/>
    </row>
    <row r="7" spans="1:15" ht="16" thickBot="1"/>
    <row r="8" spans="1:15" ht="16" thickBot="1">
      <c r="A8" s="90" t="s">
        <v>8</v>
      </c>
      <c r="B8" s="91"/>
      <c r="C8" s="91"/>
      <c r="D8" s="92"/>
      <c r="E8" s="90" t="s">
        <v>9</v>
      </c>
      <c r="F8" s="91"/>
      <c r="G8" s="92"/>
      <c r="H8" s="90" t="s">
        <v>10</v>
      </c>
      <c r="I8" s="91"/>
      <c r="J8" s="91"/>
      <c r="K8" s="91"/>
      <c r="L8" s="92"/>
      <c r="M8" s="90" t="s">
        <v>11</v>
      </c>
      <c r="N8" s="91"/>
      <c r="O8" s="92"/>
    </row>
    <row r="9" spans="1:15" ht="15" customHeight="1">
      <c r="A9" s="87" t="s">
        <v>12</v>
      </c>
      <c r="B9" s="87" t="s">
        <v>13</v>
      </c>
      <c r="C9" s="98" t="s">
        <v>14</v>
      </c>
      <c r="D9" s="87" t="s">
        <v>15</v>
      </c>
      <c r="E9" s="87" t="s">
        <v>65</v>
      </c>
      <c r="F9" s="87" t="s">
        <v>17</v>
      </c>
      <c r="G9" s="87" t="s">
        <v>23</v>
      </c>
      <c r="H9" s="98" t="s">
        <v>19</v>
      </c>
      <c r="I9" s="87" t="s">
        <v>20</v>
      </c>
      <c r="J9" s="87" t="s">
        <v>21</v>
      </c>
      <c r="K9" s="87" t="s">
        <v>22</v>
      </c>
      <c r="L9" s="87" t="s">
        <v>34</v>
      </c>
      <c r="M9" s="87" t="s">
        <v>18</v>
      </c>
      <c r="N9" s="87" t="s">
        <v>23</v>
      </c>
      <c r="O9" s="87" t="s">
        <v>21</v>
      </c>
    </row>
    <row r="10" spans="1:15">
      <c r="A10" s="88"/>
      <c r="B10" s="88"/>
      <c r="C10" s="99"/>
      <c r="D10" s="88"/>
      <c r="E10" s="88"/>
      <c r="F10" s="88"/>
      <c r="G10" s="94"/>
      <c r="H10" s="99"/>
      <c r="I10" s="88"/>
      <c r="J10" s="88"/>
      <c r="K10" s="88"/>
      <c r="L10" s="94"/>
      <c r="M10" s="88"/>
      <c r="N10" s="88"/>
      <c r="O10" s="88"/>
    </row>
    <row r="11" spans="1:15">
      <c r="A11" s="88"/>
      <c r="B11" s="88"/>
      <c r="C11" s="99"/>
      <c r="D11" s="88"/>
      <c r="E11" s="88"/>
      <c r="F11" s="88"/>
      <c r="G11" s="94"/>
      <c r="H11" s="99"/>
      <c r="I11" s="88"/>
      <c r="J11" s="88"/>
      <c r="K11" s="88"/>
      <c r="L11" s="94"/>
      <c r="M11" s="88"/>
      <c r="N11" s="88"/>
      <c r="O11" s="88"/>
    </row>
    <row r="12" spans="1:15">
      <c r="A12" s="88"/>
      <c r="B12" s="88"/>
      <c r="C12" s="99"/>
      <c r="D12" s="88"/>
      <c r="E12" s="88"/>
      <c r="F12" s="88"/>
      <c r="G12" s="94"/>
      <c r="H12" s="99"/>
      <c r="I12" s="88"/>
      <c r="J12" s="88"/>
      <c r="K12" s="88"/>
      <c r="L12" s="94"/>
      <c r="M12" s="88"/>
      <c r="N12" s="88"/>
      <c r="O12" s="88"/>
    </row>
    <row r="13" spans="1:15">
      <c r="A13" s="88"/>
      <c r="B13" s="88"/>
      <c r="C13" s="99"/>
      <c r="D13" s="88"/>
      <c r="E13" s="88"/>
      <c r="F13" s="88"/>
      <c r="G13" s="94"/>
      <c r="H13" s="99"/>
      <c r="I13" s="88"/>
      <c r="J13" s="88"/>
      <c r="K13" s="88"/>
      <c r="L13" s="94"/>
      <c r="M13" s="88"/>
      <c r="N13" s="88"/>
      <c r="O13" s="88"/>
    </row>
    <row r="14" spans="1:15" ht="16" thickBot="1">
      <c r="A14" s="89"/>
      <c r="B14" s="89"/>
      <c r="C14" s="100"/>
      <c r="D14" s="89"/>
      <c r="E14" s="89"/>
      <c r="F14" s="89"/>
      <c r="G14" s="95"/>
      <c r="H14" s="100"/>
      <c r="I14" s="89"/>
      <c r="J14" s="89"/>
      <c r="K14" s="89"/>
      <c r="L14" s="95"/>
      <c r="M14" s="89"/>
      <c r="N14" s="89"/>
      <c r="O14" s="89"/>
    </row>
    <row r="15" spans="1:15" ht="16" thickBot="1">
      <c r="A15" s="2" t="s">
        <v>24</v>
      </c>
      <c r="B15" s="12">
        <v>2</v>
      </c>
      <c r="C15" s="3" t="s">
        <v>110</v>
      </c>
      <c r="D15" s="4">
        <v>5</v>
      </c>
      <c r="E15" s="65">
        <f>F15/5</f>
        <v>1.6879999999999999</v>
      </c>
      <c r="F15" s="65">
        <v>8.44</v>
      </c>
      <c r="G15" s="29">
        <v>5</v>
      </c>
      <c r="H15" s="6" t="s">
        <v>32</v>
      </c>
      <c r="I15" s="6">
        <f>1/D15</f>
        <v>0.2</v>
      </c>
      <c r="J15" s="5">
        <v>1</v>
      </c>
      <c r="K15" s="5">
        <f t="shared" ref="K15:K21" si="0">F15*100/F$22</f>
        <v>10</v>
      </c>
      <c r="L15" s="5">
        <f>K15</f>
        <v>10</v>
      </c>
      <c r="M15" s="29">
        <f>LOGT!Q10</f>
        <v>3.1666666666666665</v>
      </c>
      <c r="N15" s="29">
        <f>M15</f>
        <v>3.1666666666666665</v>
      </c>
      <c r="O15" s="5">
        <v>1</v>
      </c>
    </row>
    <row r="16" spans="1:15" ht="16" thickBot="1">
      <c r="A16" s="7" t="s">
        <v>25</v>
      </c>
      <c r="B16" s="13">
        <v>2</v>
      </c>
      <c r="C16" s="3" t="s">
        <v>116</v>
      </c>
      <c r="D16" s="4">
        <v>5</v>
      </c>
      <c r="E16" s="65">
        <f t="shared" ref="E16:E21" si="1">F16/5</f>
        <v>1.8568000000000002</v>
      </c>
      <c r="F16" s="65">
        <v>9.2840000000000007</v>
      </c>
      <c r="G16" s="29">
        <f>G15+F16</f>
        <v>14.284000000000001</v>
      </c>
      <c r="H16" s="6" t="s">
        <v>32</v>
      </c>
      <c r="I16" s="6">
        <f t="shared" ref="I16:I18" si="2">1/D16</f>
        <v>0.2</v>
      </c>
      <c r="J16" s="5">
        <v>1</v>
      </c>
      <c r="K16" s="5">
        <f t="shared" si="0"/>
        <v>11</v>
      </c>
      <c r="L16" s="5">
        <f>L15+K16</f>
        <v>21</v>
      </c>
      <c r="M16" s="29">
        <f>LOGT!Q11</f>
        <v>0</v>
      </c>
      <c r="N16" s="29">
        <f>M16+N15</f>
        <v>3.1666666666666665</v>
      </c>
      <c r="O16" s="5">
        <v>1</v>
      </c>
    </row>
    <row r="17" spans="1:15" ht="16" thickBot="1">
      <c r="A17" s="7" t="s">
        <v>26</v>
      </c>
      <c r="B17" s="13">
        <v>2</v>
      </c>
      <c r="C17" s="3" t="s">
        <v>111</v>
      </c>
      <c r="D17" s="4">
        <v>5</v>
      </c>
      <c r="E17" s="65">
        <f t="shared" si="1"/>
        <v>1.6879999999999999</v>
      </c>
      <c r="F17" s="65">
        <v>8.44</v>
      </c>
      <c r="G17" s="29">
        <f t="shared" ref="G17:G21" si="3">G16+F17</f>
        <v>22.724</v>
      </c>
      <c r="H17" s="6" t="s">
        <v>32</v>
      </c>
      <c r="I17" s="6">
        <f t="shared" si="2"/>
        <v>0.2</v>
      </c>
      <c r="J17" s="5">
        <v>1</v>
      </c>
      <c r="K17" s="5">
        <f t="shared" si="0"/>
        <v>10</v>
      </c>
      <c r="L17" s="5">
        <f t="shared" ref="L17:L21" si="4">L16+K17</f>
        <v>31</v>
      </c>
      <c r="M17" s="29">
        <f>LOGT!Q12</f>
        <v>4.666666666666667</v>
      </c>
      <c r="N17" s="29">
        <f t="shared" ref="N17:N21" si="5">M17+N16</f>
        <v>7.8333333333333339</v>
      </c>
      <c r="O17" s="5">
        <v>2</v>
      </c>
    </row>
    <row r="18" spans="1:15" ht="16" thickBot="1">
      <c r="A18" s="7" t="s">
        <v>27</v>
      </c>
      <c r="B18" s="13">
        <v>2</v>
      </c>
      <c r="C18" s="3" t="s">
        <v>112</v>
      </c>
      <c r="D18" s="4">
        <v>5</v>
      </c>
      <c r="E18" s="65">
        <f t="shared" si="1"/>
        <v>1.5191999999999999</v>
      </c>
      <c r="F18" s="65">
        <v>7.5959999999999992</v>
      </c>
      <c r="G18" s="29">
        <f t="shared" si="3"/>
        <v>30.32</v>
      </c>
      <c r="H18" s="6" t="s">
        <v>32</v>
      </c>
      <c r="I18" s="6">
        <f t="shared" si="2"/>
        <v>0.2</v>
      </c>
      <c r="J18" s="5">
        <v>1</v>
      </c>
      <c r="K18" s="5">
        <f t="shared" si="0"/>
        <v>8.9999999999999982</v>
      </c>
      <c r="L18" s="5">
        <f t="shared" si="4"/>
        <v>40</v>
      </c>
      <c r="M18" s="29">
        <f>LOGT!Q13</f>
        <v>1</v>
      </c>
      <c r="N18" s="29">
        <f t="shared" si="5"/>
        <v>8.8333333333333339</v>
      </c>
      <c r="O18" s="5">
        <v>2</v>
      </c>
    </row>
    <row r="19" spans="1:15" ht="16" thickBot="1">
      <c r="A19" s="7" t="s">
        <v>28</v>
      </c>
      <c r="B19" s="13">
        <v>2</v>
      </c>
      <c r="C19" s="3" t="s">
        <v>113</v>
      </c>
      <c r="D19" s="4">
        <v>5</v>
      </c>
      <c r="E19" s="65">
        <f t="shared" si="1"/>
        <v>7.596000000000001</v>
      </c>
      <c r="F19" s="65">
        <v>37.980000000000004</v>
      </c>
      <c r="G19" s="29">
        <f t="shared" si="3"/>
        <v>68.300000000000011</v>
      </c>
      <c r="H19" s="6" t="s">
        <v>31</v>
      </c>
      <c r="I19" s="6">
        <f>55/D19</f>
        <v>11</v>
      </c>
      <c r="J19" s="5" t="s">
        <v>33</v>
      </c>
      <c r="K19" s="5">
        <f t="shared" si="0"/>
        <v>45</v>
      </c>
      <c r="L19" s="5">
        <f t="shared" si="4"/>
        <v>85</v>
      </c>
      <c r="M19" s="29">
        <f>LOGT!Q14</f>
        <v>9.5833333333333339</v>
      </c>
      <c r="N19" s="29">
        <f t="shared" si="5"/>
        <v>18.416666666666668</v>
      </c>
      <c r="O19" s="5" t="s">
        <v>33</v>
      </c>
    </row>
    <row r="20" spans="1:15" ht="16" thickBot="1">
      <c r="A20" s="7" t="s">
        <v>29</v>
      </c>
      <c r="B20" s="13">
        <v>2</v>
      </c>
      <c r="C20" s="3" t="s">
        <v>114</v>
      </c>
      <c r="D20" s="4">
        <v>5</v>
      </c>
      <c r="E20" s="65">
        <f t="shared" si="1"/>
        <v>1.6879999999999999</v>
      </c>
      <c r="F20" s="65">
        <v>8.44</v>
      </c>
      <c r="G20" s="29">
        <f t="shared" si="3"/>
        <v>76.740000000000009</v>
      </c>
      <c r="H20" s="6" t="s">
        <v>31</v>
      </c>
      <c r="I20" s="6">
        <f>15/D20</f>
        <v>3</v>
      </c>
      <c r="J20" s="5">
        <v>3</v>
      </c>
      <c r="K20" s="5">
        <f t="shared" si="0"/>
        <v>10</v>
      </c>
      <c r="L20" s="5">
        <f t="shared" si="4"/>
        <v>95</v>
      </c>
      <c r="M20" s="29">
        <f>LOGT!Q15</f>
        <v>1.5</v>
      </c>
      <c r="N20" s="29">
        <f t="shared" si="5"/>
        <v>19.916666666666668</v>
      </c>
      <c r="O20" s="5">
        <v>3</v>
      </c>
    </row>
    <row r="21" spans="1:15" ht="16" thickBot="1">
      <c r="A21" s="7" t="s">
        <v>30</v>
      </c>
      <c r="B21" s="13">
        <v>2</v>
      </c>
      <c r="C21" s="3" t="s">
        <v>115</v>
      </c>
      <c r="D21" s="4">
        <v>5</v>
      </c>
      <c r="E21" s="65">
        <f t="shared" si="1"/>
        <v>0.84399999999999997</v>
      </c>
      <c r="F21" s="65">
        <v>4.22</v>
      </c>
      <c r="G21" s="29">
        <f t="shared" si="3"/>
        <v>80.960000000000008</v>
      </c>
      <c r="H21" s="6" t="s">
        <v>32</v>
      </c>
      <c r="I21" s="6">
        <f t="shared" ref="I21" si="6">1/D21</f>
        <v>0.2</v>
      </c>
      <c r="J21" s="5">
        <v>3</v>
      </c>
      <c r="K21" s="5">
        <f t="shared" si="0"/>
        <v>5</v>
      </c>
      <c r="L21" s="5">
        <f t="shared" si="4"/>
        <v>100</v>
      </c>
      <c r="M21" s="29">
        <f>LOGT!Q16</f>
        <v>4.166666666666667</v>
      </c>
      <c r="N21" s="29">
        <f t="shared" si="5"/>
        <v>24.083333333333336</v>
      </c>
      <c r="O21" s="5">
        <v>3</v>
      </c>
    </row>
    <row r="22" spans="1:15" ht="16" thickBot="1">
      <c r="A22" s="8"/>
      <c r="B22" s="8"/>
      <c r="C22" s="8"/>
      <c r="D22" s="9"/>
      <c r="E22" s="65">
        <f>SUM(E15:E21)</f>
        <v>16.880000000000003</v>
      </c>
      <c r="F22" s="65">
        <f>SUM(F15:F21)</f>
        <v>84.4</v>
      </c>
      <c r="G22" s="66"/>
      <c r="H22" s="8"/>
      <c r="I22" s="9"/>
      <c r="J22" s="10"/>
      <c r="K22" s="5">
        <f>SUM(K15:K21)</f>
        <v>100</v>
      </c>
      <c r="L22" s="5">
        <f>L21</f>
        <v>100</v>
      </c>
      <c r="M22" s="29">
        <f>SUM(M15:M21)</f>
        <v>24.083333333333336</v>
      </c>
      <c r="N22" s="9"/>
      <c r="O22" s="9"/>
    </row>
  </sheetData>
  <mergeCells count="23">
    <mergeCell ref="B9:B14"/>
    <mergeCell ref="C9:C14"/>
    <mergeCell ref="D9:D14"/>
    <mergeCell ref="E9:E14"/>
    <mergeCell ref="L9:L14"/>
    <mergeCell ref="J9:J14"/>
    <mergeCell ref="K9:K14"/>
    <mergeCell ref="M9:M14"/>
    <mergeCell ref="M8:O8"/>
    <mergeCell ref="N9:N14"/>
    <mergeCell ref="O9:O14"/>
    <mergeCell ref="A1:C1"/>
    <mergeCell ref="G9:G14"/>
    <mergeCell ref="B3:C3"/>
    <mergeCell ref="B4:C4"/>
    <mergeCell ref="B5:C5"/>
    <mergeCell ref="F9:F14"/>
    <mergeCell ref="H9:H14"/>
    <mergeCell ref="I9:I14"/>
    <mergeCell ref="A8:D8"/>
    <mergeCell ref="E8:G8"/>
    <mergeCell ref="H8:L8"/>
    <mergeCell ref="A9:A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115" zoomScaleNormal="115" zoomScalePageLayoutView="115" workbookViewId="0">
      <selection activeCell="A19" sqref="A19"/>
    </sheetView>
  </sheetViews>
  <sheetFormatPr baseColWidth="10" defaultRowHeight="15" x14ac:dyDescent="0"/>
  <cols>
    <col min="5" max="5" width="12.1640625" customWidth="1"/>
  </cols>
  <sheetData>
    <row r="1" spans="1:17" ht="16">
      <c r="A1" s="82" t="s">
        <v>35</v>
      </c>
      <c r="B1" s="83"/>
      <c r="C1" s="83"/>
      <c r="D1" s="83"/>
      <c r="E1" s="83"/>
      <c r="F1" s="83"/>
    </row>
    <row r="2" spans="1:17">
      <c r="A2" s="1"/>
    </row>
    <row r="3" spans="1:17" ht="16" customHeight="1" thickBot="1">
      <c r="A3" s="78" t="s">
        <v>1</v>
      </c>
      <c r="B3" s="78"/>
      <c r="C3" s="73" t="str">
        <f>WEEK!B3</f>
        <v>Javier Virviescas</v>
      </c>
      <c r="D3" s="73"/>
      <c r="E3" s="73"/>
      <c r="F3" s="73"/>
      <c r="G3" s="73"/>
      <c r="H3" s="78" t="s">
        <v>2</v>
      </c>
      <c r="I3" s="78"/>
      <c r="J3" s="78"/>
      <c r="K3" s="15">
        <v>42134</v>
      </c>
    </row>
    <row r="4" spans="1:17" ht="31" thickBot="1">
      <c r="A4" s="78" t="s">
        <v>3</v>
      </c>
      <c r="B4" s="78"/>
      <c r="C4" s="69" t="s">
        <v>4</v>
      </c>
      <c r="D4" s="69"/>
      <c r="E4" s="69"/>
      <c r="F4" s="69"/>
      <c r="G4" s="69"/>
      <c r="H4" s="78" t="s">
        <v>5</v>
      </c>
      <c r="I4" s="78"/>
      <c r="J4" s="78"/>
      <c r="K4" s="60" t="s">
        <v>36</v>
      </c>
    </row>
    <row r="5" spans="1:17" ht="16" thickBot="1">
      <c r="A5" s="78" t="s">
        <v>6</v>
      </c>
      <c r="B5" s="78"/>
      <c r="C5" s="69"/>
      <c r="D5" s="69"/>
      <c r="E5" s="69"/>
      <c r="F5" s="69"/>
      <c r="G5" s="69"/>
      <c r="H5" s="78" t="s">
        <v>7</v>
      </c>
      <c r="I5" s="78"/>
      <c r="J5" s="78"/>
      <c r="K5" s="59">
        <v>1</v>
      </c>
    </row>
    <row r="6" spans="1:17" ht="16" thickBot="1">
      <c r="A6" s="73"/>
      <c r="B6" s="73"/>
      <c r="C6" s="84"/>
      <c r="D6" s="84"/>
      <c r="E6" s="84"/>
      <c r="F6" s="84"/>
      <c r="G6" s="84"/>
      <c r="H6" s="84"/>
      <c r="I6" s="73"/>
      <c r="J6" s="73"/>
      <c r="K6" s="8"/>
    </row>
    <row r="7" spans="1:17">
      <c r="A7" s="103" t="s">
        <v>2</v>
      </c>
      <c r="B7" s="103" t="s">
        <v>37</v>
      </c>
      <c r="C7" s="103" t="s">
        <v>38</v>
      </c>
      <c r="D7" s="62" t="s">
        <v>39</v>
      </c>
      <c r="E7" s="62" t="s">
        <v>41</v>
      </c>
      <c r="F7" s="62" t="s">
        <v>42</v>
      </c>
      <c r="G7" s="105" t="s">
        <v>43</v>
      </c>
      <c r="H7" s="106"/>
      <c r="I7" s="107"/>
      <c r="J7" s="105" t="s">
        <v>44</v>
      </c>
      <c r="K7" s="107"/>
      <c r="L7" s="37"/>
    </row>
    <row r="8" spans="1:17" ht="16" thickBot="1">
      <c r="A8" s="104"/>
      <c r="B8" s="104"/>
      <c r="C8" s="104"/>
      <c r="D8" s="63" t="s">
        <v>40</v>
      </c>
      <c r="E8" s="63" t="s">
        <v>40</v>
      </c>
      <c r="F8" s="63" t="s">
        <v>8</v>
      </c>
      <c r="G8" s="108"/>
      <c r="H8" s="84"/>
      <c r="I8" s="109"/>
      <c r="J8" s="108"/>
      <c r="K8" s="109"/>
      <c r="L8" s="38"/>
    </row>
    <row r="9" spans="1:17" ht="16" thickBot="1">
      <c r="A9" s="16">
        <v>42119</v>
      </c>
      <c r="B9" s="34">
        <v>0.33333333333333331</v>
      </c>
      <c r="C9" s="35">
        <v>0.41666666666666669</v>
      </c>
      <c r="D9" s="63">
        <v>5</v>
      </c>
      <c r="E9" s="36">
        <f>M9-D9</f>
        <v>115</v>
      </c>
      <c r="F9" s="63" t="s">
        <v>45</v>
      </c>
      <c r="G9" s="101"/>
      <c r="H9" s="86"/>
      <c r="I9" s="102"/>
      <c r="J9" s="101"/>
      <c r="K9" s="102"/>
      <c r="L9" s="38">
        <f>C9-B9</f>
        <v>8.333333333333337E-2</v>
      </c>
      <c r="M9">
        <v>120</v>
      </c>
      <c r="O9" s="27"/>
      <c r="P9" s="27" t="s">
        <v>77</v>
      </c>
      <c r="Q9" s="27" t="s">
        <v>78</v>
      </c>
    </row>
    <row r="10" spans="1:17" ht="16" thickBot="1">
      <c r="A10" s="16">
        <v>42119</v>
      </c>
      <c r="B10" s="34">
        <v>0.4375</v>
      </c>
      <c r="C10" s="35">
        <v>0.5</v>
      </c>
      <c r="D10" s="63">
        <v>15</v>
      </c>
      <c r="E10" s="36">
        <f t="shared" ref="E10:E17" si="0">M10-D10</f>
        <v>75</v>
      </c>
      <c r="F10" s="63" t="s">
        <v>45</v>
      </c>
      <c r="G10" s="101"/>
      <c r="H10" s="86"/>
      <c r="I10" s="102"/>
      <c r="J10" s="101"/>
      <c r="K10" s="102"/>
      <c r="L10" s="38">
        <f t="shared" ref="L10:L36" si="1">C10-B10</f>
        <v>6.25E-2</v>
      </c>
      <c r="M10">
        <v>90</v>
      </c>
      <c r="O10" s="64" t="s">
        <v>24</v>
      </c>
      <c r="P10" s="27">
        <f>SUMIF(F$9:F$37,"Plan",E$9:E$37)</f>
        <v>190</v>
      </c>
      <c r="Q10" s="28">
        <f>P10/60</f>
        <v>3.1666666666666665</v>
      </c>
    </row>
    <row r="11" spans="1:17" ht="16" thickBot="1">
      <c r="A11" s="16">
        <v>42126</v>
      </c>
      <c r="B11" s="34">
        <v>0.33333333333333331</v>
      </c>
      <c r="C11" s="35">
        <v>0.375</v>
      </c>
      <c r="D11" s="63">
        <v>5</v>
      </c>
      <c r="E11" s="36">
        <f t="shared" si="0"/>
        <v>55</v>
      </c>
      <c r="F11" s="63" t="s">
        <v>46</v>
      </c>
      <c r="G11" s="101"/>
      <c r="H11" s="86"/>
      <c r="I11" s="102"/>
      <c r="J11" s="101"/>
      <c r="K11" s="102"/>
      <c r="L11" s="38">
        <f t="shared" si="1"/>
        <v>4.1666666666666685E-2</v>
      </c>
      <c r="M11">
        <v>60</v>
      </c>
      <c r="O11" s="64" t="s">
        <v>25</v>
      </c>
      <c r="P11" s="27">
        <f>SUMIF(F$9:F$37,"Req",E$9:E$37)</f>
        <v>0</v>
      </c>
      <c r="Q11" s="28">
        <f t="shared" ref="Q11:Q16" si="2">P11/60</f>
        <v>0</v>
      </c>
    </row>
    <row r="12" spans="1:17" ht="16" thickBot="1">
      <c r="A12" s="16">
        <v>42126</v>
      </c>
      <c r="B12" s="34">
        <v>0.41666666666666669</v>
      </c>
      <c r="C12" s="35">
        <v>0.58333333333333337</v>
      </c>
      <c r="D12" s="63">
        <v>15</v>
      </c>
      <c r="E12" s="36">
        <f t="shared" si="0"/>
        <v>225</v>
      </c>
      <c r="F12" s="63" t="s">
        <v>46</v>
      </c>
      <c r="G12" s="101"/>
      <c r="H12" s="86"/>
      <c r="I12" s="102"/>
      <c r="J12" s="101"/>
      <c r="K12" s="102"/>
      <c r="L12" s="38">
        <f t="shared" si="1"/>
        <v>0.16666666666666669</v>
      </c>
      <c r="M12">
        <v>240</v>
      </c>
      <c r="O12" s="64" t="s">
        <v>26</v>
      </c>
      <c r="P12" s="27">
        <f>SUMIF(F$9:F$37,"Design",E$9:E$37)</f>
        <v>280</v>
      </c>
      <c r="Q12" s="28">
        <f t="shared" si="2"/>
        <v>4.666666666666667</v>
      </c>
    </row>
    <row r="13" spans="1:17" ht="16" thickBot="1">
      <c r="A13" s="16">
        <v>42126</v>
      </c>
      <c r="B13" s="34">
        <v>0.625</v>
      </c>
      <c r="C13" s="35">
        <v>0.66666666666666663</v>
      </c>
      <c r="D13" s="63">
        <v>0</v>
      </c>
      <c r="E13" s="36">
        <f t="shared" si="0"/>
        <v>60</v>
      </c>
      <c r="F13" s="63" t="s">
        <v>109</v>
      </c>
      <c r="G13" s="101"/>
      <c r="H13" s="86"/>
      <c r="I13" s="102"/>
      <c r="J13" s="101"/>
      <c r="K13" s="102"/>
      <c r="L13" s="38">
        <f t="shared" si="1"/>
        <v>4.166666666666663E-2</v>
      </c>
      <c r="M13">
        <v>60</v>
      </c>
      <c r="O13" s="64" t="s">
        <v>27</v>
      </c>
      <c r="P13" s="27">
        <f>SUMIF(F$9:F$37,"Doc",E$9:E$37)</f>
        <v>60</v>
      </c>
      <c r="Q13" s="28">
        <f t="shared" si="2"/>
        <v>1</v>
      </c>
    </row>
    <row r="14" spans="1:17" ht="16" thickBot="1">
      <c r="A14" s="16">
        <v>42126</v>
      </c>
      <c r="B14" s="34">
        <v>0.70833333333333337</v>
      </c>
      <c r="C14" s="35">
        <v>0.91666666666666663</v>
      </c>
      <c r="D14" s="63">
        <v>25</v>
      </c>
      <c r="E14" s="36">
        <f t="shared" si="0"/>
        <v>275</v>
      </c>
      <c r="F14" s="63" t="s">
        <v>80</v>
      </c>
      <c r="G14" s="101"/>
      <c r="H14" s="86"/>
      <c r="I14" s="102"/>
      <c r="J14" s="101"/>
      <c r="K14" s="102"/>
      <c r="L14" s="38">
        <f t="shared" si="1"/>
        <v>0.20833333333333326</v>
      </c>
      <c r="M14">
        <v>300</v>
      </c>
      <c r="O14" s="64" t="s">
        <v>28</v>
      </c>
      <c r="P14" s="27">
        <f>SUMIF(F$9:F$37,"Code",E$9:E$37)</f>
        <v>575</v>
      </c>
      <c r="Q14" s="28">
        <f t="shared" si="2"/>
        <v>9.5833333333333339</v>
      </c>
    </row>
    <row r="15" spans="1:17" ht="16" thickBot="1">
      <c r="A15" s="16">
        <v>42133</v>
      </c>
      <c r="B15" s="34">
        <v>0.45833333333333331</v>
      </c>
      <c r="C15" s="35">
        <v>0.54166666666666663</v>
      </c>
      <c r="D15" s="63">
        <v>0</v>
      </c>
      <c r="E15" s="36">
        <f t="shared" si="0"/>
        <v>120</v>
      </c>
      <c r="F15" s="63" t="s">
        <v>80</v>
      </c>
      <c r="G15" s="101"/>
      <c r="H15" s="86"/>
      <c r="I15" s="102"/>
      <c r="J15" s="101"/>
      <c r="K15" s="102"/>
      <c r="L15" s="38">
        <f t="shared" si="1"/>
        <v>8.3333333333333315E-2</v>
      </c>
      <c r="M15">
        <v>120</v>
      </c>
      <c r="O15" s="64" t="s">
        <v>29</v>
      </c>
      <c r="P15" s="27">
        <f>SUMIF(F$9:F$37,"Test",E$9:E$37)</f>
        <v>90</v>
      </c>
      <c r="Q15" s="28">
        <f t="shared" si="2"/>
        <v>1.5</v>
      </c>
    </row>
    <row r="16" spans="1:17" ht="16" thickBot="1">
      <c r="A16" s="16">
        <v>42133</v>
      </c>
      <c r="B16" s="34">
        <v>0.625</v>
      </c>
      <c r="C16" s="35">
        <v>0.75</v>
      </c>
      <c r="D16" s="63">
        <v>0</v>
      </c>
      <c r="E16" s="36">
        <f t="shared" si="0"/>
        <v>180</v>
      </c>
      <c r="F16" s="63" t="s">
        <v>80</v>
      </c>
      <c r="G16" s="101"/>
      <c r="H16" s="86"/>
      <c r="I16" s="102"/>
      <c r="J16" s="101"/>
      <c r="K16" s="102"/>
      <c r="L16" s="38">
        <f t="shared" si="1"/>
        <v>0.125</v>
      </c>
      <c r="M16">
        <v>180</v>
      </c>
      <c r="O16" s="64" t="s">
        <v>30</v>
      </c>
      <c r="P16" s="27">
        <f>SUMIF(F$9:F$37,"Post",E$9:E$37)</f>
        <v>250</v>
      </c>
      <c r="Q16" s="28">
        <f t="shared" si="2"/>
        <v>4.166666666666667</v>
      </c>
    </row>
    <row r="17" spans="1:13" ht="16" thickBot="1">
      <c r="A17" s="16">
        <v>42133</v>
      </c>
      <c r="B17" s="34">
        <v>0.79166666666666663</v>
      </c>
      <c r="C17" s="35">
        <v>0.85416666666666663</v>
      </c>
      <c r="D17" s="63">
        <v>0</v>
      </c>
      <c r="E17" s="36">
        <f t="shared" si="0"/>
        <v>90</v>
      </c>
      <c r="F17" s="63" t="s">
        <v>81</v>
      </c>
      <c r="G17" s="101"/>
      <c r="H17" s="86"/>
      <c r="I17" s="102"/>
      <c r="J17" s="101"/>
      <c r="K17" s="102"/>
      <c r="L17" s="38">
        <f t="shared" si="1"/>
        <v>6.25E-2</v>
      </c>
      <c r="M17">
        <v>90</v>
      </c>
    </row>
    <row r="18" spans="1:13" ht="16" thickBot="1">
      <c r="A18" s="16">
        <v>42134</v>
      </c>
      <c r="B18" s="34">
        <v>0.66666666666666663</v>
      </c>
      <c r="C18" s="35">
        <v>0.85416666666666663</v>
      </c>
      <c r="D18" s="63">
        <v>20</v>
      </c>
      <c r="E18" s="36">
        <f>M18-D18</f>
        <v>250</v>
      </c>
      <c r="F18" s="63" t="s">
        <v>47</v>
      </c>
      <c r="G18" s="101"/>
      <c r="H18" s="86"/>
      <c r="I18" s="102"/>
      <c r="J18" s="101"/>
      <c r="K18" s="102"/>
      <c r="L18" s="38">
        <f t="shared" si="1"/>
        <v>0.1875</v>
      </c>
      <c r="M18">
        <v>270</v>
      </c>
    </row>
    <row r="19" spans="1:13" ht="16" thickBot="1">
      <c r="A19" s="61"/>
      <c r="B19" s="34"/>
      <c r="C19" s="35"/>
      <c r="D19" s="63"/>
      <c r="E19" s="36"/>
      <c r="F19" s="63"/>
      <c r="G19" s="101"/>
      <c r="H19" s="86"/>
      <c r="I19" s="102"/>
      <c r="J19" s="101"/>
      <c r="K19" s="102"/>
      <c r="L19" s="38">
        <f t="shared" si="1"/>
        <v>0</v>
      </c>
    </row>
    <row r="20" spans="1:13" ht="16" thickBot="1">
      <c r="A20" s="61"/>
      <c r="B20" s="34"/>
      <c r="C20" s="35"/>
      <c r="D20" s="63"/>
      <c r="E20" s="36"/>
      <c r="F20" s="63"/>
      <c r="G20" s="101"/>
      <c r="H20" s="86"/>
      <c r="I20" s="102"/>
      <c r="J20" s="101"/>
      <c r="K20" s="102"/>
      <c r="L20" s="38">
        <f t="shared" si="1"/>
        <v>0</v>
      </c>
    </row>
    <row r="21" spans="1:13" ht="16" thickBot="1">
      <c r="A21" s="61"/>
      <c r="B21" s="34"/>
      <c r="C21" s="35"/>
      <c r="D21" s="63"/>
      <c r="E21" s="36"/>
      <c r="F21" s="63"/>
      <c r="G21" s="101"/>
      <c r="H21" s="86"/>
      <c r="I21" s="102"/>
      <c r="J21" s="101"/>
      <c r="K21" s="102"/>
      <c r="L21" s="38">
        <f t="shared" si="1"/>
        <v>0</v>
      </c>
    </row>
    <row r="22" spans="1:13" ht="16" thickBot="1">
      <c r="A22" s="61"/>
      <c r="B22" s="34"/>
      <c r="C22" s="35"/>
      <c r="D22" s="63"/>
      <c r="E22" s="36"/>
      <c r="F22" s="63"/>
      <c r="G22" s="101"/>
      <c r="H22" s="86"/>
      <c r="I22" s="102"/>
      <c r="J22" s="101"/>
      <c r="K22" s="102"/>
      <c r="L22" s="38">
        <f t="shared" si="1"/>
        <v>0</v>
      </c>
    </row>
    <row r="23" spans="1:13" ht="16" thickBot="1">
      <c r="A23" s="61"/>
      <c r="B23" s="34"/>
      <c r="C23" s="35"/>
      <c r="D23" s="63"/>
      <c r="E23" s="36"/>
      <c r="F23" s="63"/>
      <c r="G23" s="101"/>
      <c r="H23" s="86"/>
      <c r="I23" s="102"/>
      <c r="J23" s="101"/>
      <c r="K23" s="102"/>
      <c r="L23" s="38">
        <f t="shared" si="1"/>
        <v>0</v>
      </c>
    </row>
    <row r="24" spans="1:13" ht="16" thickBot="1">
      <c r="A24" s="61"/>
      <c r="B24" s="34"/>
      <c r="C24" s="35"/>
      <c r="D24" s="63"/>
      <c r="E24" s="36"/>
      <c r="F24" s="63"/>
      <c r="G24" s="101"/>
      <c r="H24" s="86"/>
      <c r="I24" s="102"/>
      <c r="J24" s="101"/>
      <c r="K24" s="102"/>
      <c r="L24" s="38">
        <f t="shared" si="1"/>
        <v>0</v>
      </c>
    </row>
    <row r="25" spans="1:13" ht="16" thickBot="1">
      <c r="A25" s="61"/>
      <c r="B25" s="34"/>
      <c r="C25" s="35"/>
      <c r="D25" s="63"/>
      <c r="E25" s="36"/>
      <c r="F25" s="63"/>
      <c r="G25" s="101"/>
      <c r="H25" s="86"/>
      <c r="I25" s="102"/>
      <c r="J25" s="101"/>
      <c r="K25" s="102"/>
      <c r="L25" s="38">
        <f t="shared" si="1"/>
        <v>0</v>
      </c>
    </row>
    <row r="26" spans="1:13" ht="16" thickBot="1">
      <c r="A26" s="61"/>
      <c r="B26" s="34"/>
      <c r="C26" s="35"/>
      <c r="D26" s="63"/>
      <c r="E26" s="36"/>
      <c r="F26" s="63"/>
      <c r="G26" s="101"/>
      <c r="H26" s="86"/>
      <c r="I26" s="102"/>
      <c r="J26" s="101"/>
      <c r="K26" s="102"/>
      <c r="L26" s="38">
        <f t="shared" si="1"/>
        <v>0</v>
      </c>
    </row>
    <row r="27" spans="1:13" ht="16" thickBot="1">
      <c r="A27" s="61"/>
      <c r="B27" s="34"/>
      <c r="C27" s="35"/>
      <c r="D27" s="63"/>
      <c r="E27" s="36"/>
      <c r="F27" s="63"/>
      <c r="G27" s="101"/>
      <c r="H27" s="86"/>
      <c r="I27" s="102"/>
      <c r="J27" s="101"/>
      <c r="K27" s="102"/>
      <c r="L27" s="38">
        <f t="shared" si="1"/>
        <v>0</v>
      </c>
    </row>
    <row r="28" spans="1:13" ht="16" thickBot="1">
      <c r="A28" s="61"/>
      <c r="B28" s="34"/>
      <c r="C28" s="35"/>
      <c r="D28" s="63"/>
      <c r="E28" s="36"/>
      <c r="F28" s="63"/>
      <c r="G28" s="101"/>
      <c r="H28" s="86"/>
      <c r="I28" s="102"/>
      <c r="J28" s="101"/>
      <c r="K28" s="102"/>
      <c r="L28" s="38">
        <f t="shared" si="1"/>
        <v>0</v>
      </c>
    </row>
    <row r="29" spans="1:13" ht="16" thickBot="1">
      <c r="A29" s="61"/>
      <c r="B29" s="34"/>
      <c r="C29" s="35"/>
      <c r="D29" s="63"/>
      <c r="E29" s="36"/>
      <c r="F29" s="63"/>
      <c r="G29" s="101"/>
      <c r="H29" s="86"/>
      <c r="I29" s="102"/>
      <c r="J29" s="101"/>
      <c r="K29" s="102"/>
      <c r="L29" s="38">
        <f t="shared" si="1"/>
        <v>0</v>
      </c>
    </row>
    <row r="30" spans="1:13" ht="16" thickBot="1">
      <c r="A30" s="61"/>
      <c r="B30" s="34"/>
      <c r="C30" s="35"/>
      <c r="D30" s="63"/>
      <c r="E30" s="36"/>
      <c r="F30" s="63"/>
      <c r="G30" s="101"/>
      <c r="H30" s="86"/>
      <c r="I30" s="102"/>
      <c r="J30" s="101"/>
      <c r="K30" s="102"/>
      <c r="L30" s="38">
        <f t="shared" si="1"/>
        <v>0</v>
      </c>
    </row>
    <row r="31" spans="1:13" ht="16" thickBot="1">
      <c r="A31" s="61"/>
      <c r="B31" s="34"/>
      <c r="C31" s="35"/>
      <c r="D31" s="63"/>
      <c r="E31" s="36"/>
      <c r="F31" s="63"/>
      <c r="G31" s="101"/>
      <c r="H31" s="86"/>
      <c r="I31" s="102"/>
      <c r="J31" s="101"/>
      <c r="K31" s="102"/>
      <c r="L31" s="38">
        <f t="shared" si="1"/>
        <v>0</v>
      </c>
    </row>
    <row r="32" spans="1:13" ht="16" thickBot="1">
      <c r="A32" s="61"/>
      <c r="B32" s="34"/>
      <c r="C32" s="35"/>
      <c r="D32" s="63"/>
      <c r="E32" s="36"/>
      <c r="F32" s="63"/>
      <c r="G32" s="101"/>
      <c r="H32" s="86"/>
      <c r="I32" s="102"/>
      <c r="J32" s="101"/>
      <c r="K32" s="102"/>
      <c r="L32" s="38">
        <f t="shared" si="1"/>
        <v>0</v>
      </c>
    </row>
    <row r="33" spans="1:12" ht="16" thickBot="1">
      <c r="A33" s="61"/>
      <c r="B33" s="34"/>
      <c r="C33" s="35"/>
      <c r="D33" s="63"/>
      <c r="E33" s="36"/>
      <c r="F33" s="63"/>
      <c r="G33" s="101"/>
      <c r="H33" s="86"/>
      <c r="I33" s="102"/>
      <c r="J33" s="101"/>
      <c r="K33" s="102"/>
      <c r="L33" s="38">
        <f t="shared" si="1"/>
        <v>0</v>
      </c>
    </row>
    <row r="34" spans="1:12" ht="16" thickBot="1">
      <c r="A34" s="61"/>
      <c r="B34" s="34"/>
      <c r="C34" s="35"/>
      <c r="D34" s="63"/>
      <c r="E34" s="36"/>
      <c r="F34" s="63"/>
      <c r="G34" s="101"/>
      <c r="H34" s="86"/>
      <c r="I34" s="102"/>
      <c r="J34" s="101"/>
      <c r="K34" s="102"/>
      <c r="L34" s="38">
        <f t="shared" si="1"/>
        <v>0</v>
      </c>
    </row>
    <row r="35" spans="1:12" ht="16" thickBot="1">
      <c r="A35" s="61"/>
      <c r="B35" s="34"/>
      <c r="C35" s="35"/>
      <c r="D35" s="63"/>
      <c r="E35" s="36"/>
      <c r="F35" s="63"/>
      <c r="G35" s="101"/>
      <c r="H35" s="86"/>
      <c r="I35" s="102"/>
      <c r="J35" s="101"/>
      <c r="K35" s="102"/>
      <c r="L35" s="38">
        <f t="shared" si="1"/>
        <v>0</v>
      </c>
    </row>
    <row r="36" spans="1:12" ht="16" thickBot="1">
      <c r="A36" s="61"/>
      <c r="B36" s="34"/>
      <c r="C36" s="35"/>
      <c r="D36" s="63"/>
      <c r="E36" s="36"/>
      <c r="F36" s="63"/>
      <c r="G36" s="101"/>
      <c r="H36" s="86"/>
      <c r="I36" s="102"/>
      <c r="J36" s="101"/>
      <c r="K36" s="102"/>
      <c r="L36" s="38">
        <f t="shared" si="1"/>
        <v>0</v>
      </c>
    </row>
    <row r="37" spans="1:12" ht="16" thickBot="1">
      <c r="A37" s="61"/>
      <c r="B37" s="34"/>
      <c r="C37" s="35"/>
      <c r="D37" s="63"/>
      <c r="E37" s="36"/>
      <c r="F37" s="63"/>
      <c r="G37" s="101"/>
      <c r="H37" s="86"/>
      <c r="I37" s="102"/>
      <c r="J37" s="101"/>
      <c r="K37" s="102"/>
    </row>
    <row r="38" spans="1:1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</sheetData>
  <mergeCells count="76">
    <mergeCell ref="A3:B3"/>
    <mergeCell ref="C3:G3"/>
    <mergeCell ref="H3:J3"/>
    <mergeCell ref="A4:B4"/>
    <mergeCell ref="C4:G4"/>
    <mergeCell ref="H4:J4"/>
    <mergeCell ref="G10:I10"/>
    <mergeCell ref="J10:K10"/>
    <mergeCell ref="G9:I9"/>
    <mergeCell ref="J9:K9"/>
    <mergeCell ref="A5:B5"/>
    <mergeCell ref="C5:G5"/>
    <mergeCell ref="H5:J5"/>
    <mergeCell ref="A6:B6"/>
    <mergeCell ref="C6:H6"/>
    <mergeCell ref="I6:J6"/>
    <mergeCell ref="A7:A8"/>
    <mergeCell ref="B7:B8"/>
    <mergeCell ref="C7:C8"/>
    <mergeCell ref="G7:I8"/>
    <mergeCell ref="J7:K8"/>
    <mergeCell ref="G11:I11"/>
    <mergeCell ref="J11:K11"/>
    <mergeCell ref="G12:I12"/>
    <mergeCell ref="J12:K12"/>
    <mergeCell ref="G13:I13"/>
    <mergeCell ref="J13:K13"/>
    <mergeCell ref="G14:I14"/>
    <mergeCell ref="J14:K14"/>
    <mergeCell ref="G15:I15"/>
    <mergeCell ref="J15:K15"/>
    <mergeCell ref="G16:I16"/>
    <mergeCell ref="J16:K16"/>
    <mergeCell ref="G17:I17"/>
    <mergeCell ref="J17:K17"/>
    <mergeCell ref="G18:I18"/>
    <mergeCell ref="J18:K18"/>
    <mergeCell ref="G19:I19"/>
    <mergeCell ref="J19:K19"/>
    <mergeCell ref="G20:I20"/>
    <mergeCell ref="J20:K20"/>
    <mergeCell ref="G21:I21"/>
    <mergeCell ref="J21:K21"/>
    <mergeCell ref="G22:I22"/>
    <mergeCell ref="J22:K22"/>
    <mergeCell ref="J28:K28"/>
    <mergeCell ref="G23:I23"/>
    <mergeCell ref="J23:K23"/>
    <mergeCell ref="G24:I24"/>
    <mergeCell ref="J24:K24"/>
    <mergeCell ref="G25:I25"/>
    <mergeCell ref="J25:K25"/>
    <mergeCell ref="G37:I37"/>
    <mergeCell ref="J37:K37"/>
    <mergeCell ref="G32:I32"/>
    <mergeCell ref="J32:K32"/>
    <mergeCell ref="G33:I33"/>
    <mergeCell ref="J33:K33"/>
    <mergeCell ref="G34:I34"/>
    <mergeCell ref="J34:K34"/>
    <mergeCell ref="A1:F1"/>
    <mergeCell ref="G35:I35"/>
    <mergeCell ref="J35:K35"/>
    <mergeCell ref="G36:I36"/>
    <mergeCell ref="J36:K36"/>
    <mergeCell ref="G29:I29"/>
    <mergeCell ref="J29:K29"/>
    <mergeCell ref="G30:I30"/>
    <mergeCell ref="J30:K30"/>
    <mergeCell ref="G31:I31"/>
    <mergeCell ref="J31:K31"/>
    <mergeCell ref="G26:I26"/>
    <mergeCell ref="J26:K26"/>
    <mergeCell ref="G27:I27"/>
    <mergeCell ref="J27:K27"/>
    <mergeCell ref="G28:I2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C1" workbookViewId="0">
      <selection activeCell="A6" sqref="A6:L6"/>
    </sheetView>
  </sheetViews>
  <sheetFormatPr baseColWidth="10" defaultRowHeight="15" x14ac:dyDescent="0"/>
  <cols>
    <col min="4" max="4" width="11.83203125" bestFit="1" customWidth="1"/>
    <col min="7" max="7" width="1.83203125" customWidth="1"/>
    <col min="9" max="9" width="10.83203125" customWidth="1"/>
    <col min="10" max="10" width="0.33203125" customWidth="1"/>
  </cols>
  <sheetData>
    <row r="1" spans="1:12" ht="16">
      <c r="A1" s="82" t="s">
        <v>48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3" spans="1:12" ht="16" thickBot="1">
      <c r="A3" s="78" t="s">
        <v>1</v>
      </c>
      <c r="B3" s="78"/>
      <c r="C3" s="73" t="str">
        <f>WEEK!B3</f>
        <v>Javier Virviescas</v>
      </c>
      <c r="D3" s="73"/>
      <c r="E3" s="73"/>
      <c r="F3" s="73"/>
      <c r="G3" s="73"/>
      <c r="H3" s="78" t="s">
        <v>2</v>
      </c>
      <c r="I3" s="78"/>
      <c r="J3" s="78"/>
      <c r="K3" s="130">
        <v>42134</v>
      </c>
      <c r="L3" s="130"/>
    </row>
    <row r="4" spans="1:12" ht="16" thickBot="1">
      <c r="A4" s="78" t="s">
        <v>3</v>
      </c>
      <c r="B4" s="78"/>
      <c r="C4" s="69" t="s">
        <v>4</v>
      </c>
      <c r="D4" s="69"/>
      <c r="E4" s="69"/>
      <c r="F4" s="69"/>
      <c r="G4" s="69"/>
      <c r="H4" s="78" t="s">
        <v>5</v>
      </c>
      <c r="I4" s="78"/>
      <c r="J4" s="78"/>
      <c r="K4" s="69" t="s">
        <v>36</v>
      </c>
      <c r="L4" s="69"/>
    </row>
    <row r="5" spans="1:12" ht="16" thickBot="1">
      <c r="A5" s="78" t="s">
        <v>6</v>
      </c>
      <c r="B5" s="78"/>
      <c r="C5" s="69"/>
      <c r="D5" s="69"/>
      <c r="E5" s="69"/>
      <c r="F5" s="69"/>
      <c r="G5" s="69"/>
      <c r="H5" s="78" t="s">
        <v>7</v>
      </c>
      <c r="I5" s="78"/>
      <c r="J5" s="78"/>
      <c r="K5" s="69">
        <v>2</v>
      </c>
      <c r="L5" s="69"/>
    </row>
    <row r="6" spans="1:12" ht="16" thickBot="1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</row>
    <row r="7" spans="1:12" ht="16" thickBot="1">
      <c r="A7" s="18"/>
      <c r="B7" s="128"/>
      <c r="C7" s="129"/>
      <c r="D7" s="90" t="s">
        <v>45</v>
      </c>
      <c r="E7" s="91"/>
      <c r="F7" s="92"/>
      <c r="G7" s="90" t="s">
        <v>11</v>
      </c>
      <c r="H7" s="91"/>
      <c r="I7" s="91"/>
      <c r="J7" s="91"/>
      <c r="K7" s="91"/>
      <c r="L7" s="92"/>
    </row>
    <row r="8" spans="1:12">
      <c r="A8" s="98" t="s">
        <v>21</v>
      </c>
      <c r="B8" s="122" t="s">
        <v>2</v>
      </c>
      <c r="C8" s="123"/>
      <c r="D8" s="87" t="s">
        <v>49</v>
      </c>
      <c r="E8" s="87" t="s">
        <v>23</v>
      </c>
      <c r="F8" s="87" t="s">
        <v>50</v>
      </c>
      <c r="G8" s="114" t="s">
        <v>18</v>
      </c>
      <c r="H8" s="115"/>
      <c r="I8" s="87" t="s">
        <v>23</v>
      </c>
      <c r="J8" s="114" t="s">
        <v>51</v>
      </c>
      <c r="K8" s="115"/>
      <c r="L8" s="87" t="s">
        <v>52</v>
      </c>
    </row>
    <row r="9" spans="1:12">
      <c r="A9" s="120"/>
      <c r="B9" s="124"/>
      <c r="C9" s="125"/>
      <c r="D9" s="94"/>
      <c r="E9" s="94"/>
      <c r="F9" s="94"/>
      <c r="G9" s="116"/>
      <c r="H9" s="117"/>
      <c r="I9" s="94"/>
      <c r="J9" s="116"/>
      <c r="K9" s="117"/>
      <c r="L9" s="94"/>
    </row>
    <row r="10" spans="1:12">
      <c r="A10" s="120"/>
      <c r="B10" s="124"/>
      <c r="C10" s="125"/>
      <c r="D10" s="94"/>
      <c r="E10" s="94"/>
      <c r="F10" s="94"/>
      <c r="G10" s="116"/>
      <c r="H10" s="117"/>
      <c r="I10" s="94"/>
      <c r="J10" s="116"/>
      <c r="K10" s="117"/>
      <c r="L10" s="94"/>
    </row>
    <row r="11" spans="1:12">
      <c r="A11" s="120"/>
      <c r="B11" s="124"/>
      <c r="C11" s="125"/>
      <c r="D11" s="94"/>
      <c r="E11" s="94"/>
      <c r="F11" s="94"/>
      <c r="G11" s="116"/>
      <c r="H11" s="117"/>
      <c r="I11" s="94"/>
      <c r="J11" s="116"/>
      <c r="K11" s="117"/>
      <c r="L11" s="94"/>
    </row>
    <row r="12" spans="1:12">
      <c r="A12" s="120"/>
      <c r="B12" s="124"/>
      <c r="C12" s="125"/>
      <c r="D12" s="94"/>
      <c r="E12" s="94"/>
      <c r="F12" s="94"/>
      <c r="G12" s="116"/>
      <c r="H12" s="117"/>
      <c r="I12" s="94"/>
      <c r="J12" s="116"/>
      <c r="K12" s="117"/>
      <c r="L12" s="94"/>
    </row>
    <row r="13" spans="1:12" ht="16" thickBot="1">
      <c r="A13" s="121"/>
      <c r="B13" s="126"/>
      <c r="C13" s="127"/>
      <c r="D13" s="95"/>
      <c r="E13" s="95"/>
      <c r="F13" s="95"/>
      <c r="G13" s="118"/>
      <c r="H13" s="119"/>
      <c r="I13" s="95"/>
      <c r="J13" s="118"/>
      <c r="K13" s="119"/>
      <c r="L13" s="95"/>
    </row>
    <row r="14" spans="1:12" ht="16" thickBot="1">
      <c r="A14" s="20">
        <v>1</v>
      </c>
      <c r="B14" s="110">
        <v>42119</v>
      </c>
      <c r="C14" s="111"/>
      <c r="D14" s="67">
        <f>25/3</f>
        <v>8.3333333333333339</v>
      </c>
      <c r="E14" s="68">
        <f>D14</f>
        <v>8.3333333333333339</v>
      </c>
      <c r="F14" s="67">
        <f>(D14*100/D$17)</f>
        <v>33.333333333333336</v>
      </c>
      <c r="G14" s="112">
        <f>(LOGT!E9+LOGT!E10)/60</f>
        <v>3.1666666666666665</v>
      </c>
      <c r="H14" s="113"/>
      <c r="I14" s="68">
        <f>G14</f>
        <v>3.1666666666666665</v>
      </c>
      <c r="J14" s="112">
        <f>WEEK!H25+WEEK!H26</f>
        <v>1.6879999999999999</v>
      </c>
      <c r="K14" s="113"/>
      <c r="L14" s="68">
        <f>J14</f>
        <v>1.6879999999999999</v>
      </c>
    </row>
    <row r="15" spans="1:12" ht="16" thickBot="1">
      <c r="A15" s="39">
        <v>2</v>
      </c>
      <c r="B15" s="110">
        <v>42126</v>
      </c>
      <c r="C15" s="111"/>
      <c r="D15" s="67">
        <f t="shared" ref="D15:D16" si="0">25/3</f>
        <v>8.3333333333333339</v>
      </c>
      <c r="E15" s="68">
        <f t="shared" ref="E15:E16" si="1">E14+D15</f>
        <v>16.666666666666668</v>
      </c>
      <c r="F15" s="67">
        <f>(D15*100/D$17)+F14</f>
        <v>66.666666666666671</v>
      </c>
      <c r="G15" s="112">
        <f>(LOGT!E11+LOGT!E12+LOGT!E13+LOGT!E14)/60</f>
        <v>10.25</v>
      </c>
      <c r="H15" s="113"/>
      <c r="I15" s="68">
        <f>I14+G15</f>
        <v>13.416666666666666</v>
      </c>
      <c r="J15" s="112">
        <f>WEEK!H27+WEEK!H28+WEEK!H29</f>
        <v>9.2840000000000007</v>
      </c>
      <c r="K15" s="113"/>
      <c r="L15" s="68">
        <f>L14+J15</f>
        <v>10.972000000000001</v>
      </c>
    </row>
    <row r="16" spans="1:12" ht="16" thickBot="1">
      <c r="A16" s="20">
        <v>3</v>
      </c>
      <c r="B16" s="110">
        <v>42133</v>
      </c>
      <c r="C16" s="111"/>
      <c r="D16" s="67">
        <f t="shared" si="0"/>
        <v>8.3333333333333339</v>
      </c>
      <c r="E16" s="68">
        <f t="shared" si="1"/>
        <v>25</v>
      </c>
      <c r="F16" s="67">
        <f>(D16*100/D$17)+F15</f>
        <v>100</v>
      </c>
      <c r="G16" s="112">
        <f>(LOGT!E15+LOGT!E16+LOGT!E17+LOGT!E18)/60</f>
        <v>10.666666666666666</v>
      </c>
      <c r="H16" s="113"/>
      <c r="I16" s="68">
        <f t="shared" ref="I16" si="2">I15+G16</f>
        <v>24.083333333333332</v>
      </c>
      <c r="J16" s="112">
        <f>WEEK!H30+WEEK!H31</f>
        <v>2.532</v>
      </c>
      <c r="K16" s="113"/>
      <c r="L16" s="68">
        <f>L15+J16</f>
        <v>13.504000000000001</v>
      </c>
    </row>
    <row r="17" spans="4:4" ht="16" thickBot="1">
      <c r="D17" s="19">
        <f>SUM(D14:D16)</f>
        <v>25</v>
      </c>
    </row>
  </sheetData>
  <mergeCells count="35">
    <mergeCell ref="A5:B5"/>
    <mergeCell ref="C5:G5"/>
    <mergeCell ref="H5:J5"/>
    <mergeCell ref="K5:L5"/>
    <mergeCell ref="A3:B3"/>
    <mergeCell ref="C3:G3"/>
    <mergeCell ref="H3:J3"/>
    <mergeCell ref="K3:L3"/>
    <mergeCell ref="A4:B4"/>
    <mergeCell ref="C4:G4"/>
    <mergeCell ref="H4:J4"/>
    <mergeCell ref="K4:L4"/>
    <mergeCell ref="F8:F13"/>
    <mergeCell ref="I8:I13"/>
    <mergeCell ref="J8:K13"/>
    <mergeCell ref="L8:L13"/>
    <mergeCell ref="B7:C7"/>
    <mergeCell ref="D7:F7"/>
    <mergeCell ref="G7:L7"/>
    <mergeCell ref="A1:L1"/>
    <mergeCell ref="B15:C15"/>
    <mergeCell ref="G15:H15"/>
    <mergeCell ref="J15:K15"/>
    <mergeCell ref="B16:C16"/>
    <mergeCell ref="G16:H16"/>
    <mergeCell ref="J16:K16"/>
    <mergeCell ref="G8:H13"/>
    <mergeCell ref="B14:C14"/>
    <mergeCell ref="G14:H14"/>
    <mergeCell ref="J14:K14"/>
    <mergeCell ref="A6:L6"/>
    <mergeCell ref="A8:A13"/>
    <mergeCell ref="B8:C13"/>
    <mergeCell ref="D8:D13"/>
    <mergeCell ref="E8:E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B32" sqref="B32"/>
    </sheetView>
  </sheetViews>
  <sheetFormatPr baseColWidth="10" defaultRowHeight="15" x14ac:dyDescent="0"/>
  <cols>
    <col min="1" max="1" width="23.1640625" style="45" customWidth="1"/>
    <col min="2" max="2" width="12.5" style="45" customWidth="1"/>
    <col min="3" max="3" width="11.83203125" style="45" customWidth="1"/>
  </cols>
  <sheetData>
    <row r="1" spans="1:8" ht="16">
      <c r="A1" s="82" t="s">
        <v>82</v>
      </c>
      <c r="B1" s="83"/>
      <c r="C1" s="83"/>
      <c r="D1" s="83"/>
      <c r="E1" s="83"/>
      <c r="F1" s="83"/>
      <c r="G1" s="83"/>
      <c r="H1" s="83"/>
    </row>
    <row r="2" spans="1:8">
      <c r="A2" s="49"/>
    </row>
    <row r="3" spans="1:8" ht="16" thickBot="1">
      <c r="A3" s="43" t="s">
        <v>1</v>
      </c>
      <c r="B3" s="84" t="str">
        <f>WEEK!B3</f>
        <v>Javier Virviescas</v>
      </c>
      <c r="C3" s="140"/>
      <c r="D3" s="140"/>
      <c r="E3" s="140"/>
    </row>
    <row r="4" spans="1:8" ht="16" thickBot="1">
      <c r="A4" s="43" t="s">
        <v>3</v>
      </c>
      <c r="B4" s="84" t="str">
        <f>WEEK!F3</f>
        <v>Umbrella</v>
      </c>
      <c r="C4" s="140"/>
      <c r="D4" s="140"/>
      <c r="E4" s="140"/>
    </row>
    <row r="5" spans="1:8" ht="16" thickBot="1">
      <c r="A5" s="43" t="s">
        <v>6</v>
      </c>
      <c r="B5" s="41"/>
      <c r="C5" s="54"/>
    </row>
    <row r="6" spans="1:8">
      <c r="A6" s="50"/>
    </row>
    <row r="7" spans="1:8" ht="16" thickBot="1">
      <c r="A7" s="43" t="s">
        <v>83</v>
      </c>
      <c r="B7" s="46"/>
      <c r="C7" s="55"/>
    </row>
    <row r="8" spans="1:8" ht="16" thickBot="1">
      <c r="A8" s="43"/>
      <c r="B8" s="46"/>
      <c r="C8" s="55"/>
    </row>
    <row r="9" spans="1:8">
      <c r="A9" s="43" t="s">
        <v>84</v>
      </c>
      <c r="B9" s="141"/>
      <c r="C9" s="142"/>
      <c r="D9" s="142"/>
      <c r="E9" s="142"/>
    </row>
    <row r="10" spans="1:8" ht="30">
      <c r="A10" s="43" t="s">
        <v>85</v>
      </c>
      <c r="B10" s="143"/>
      <c r="C10" s="97"/>
      <c r="D10" s="97"/>
      <c r="E10" s="97"/>
    </row>
    <row r="11" spans="1:8">
      <c r="A11" s="43"/>
      <c r="B11" s="97"/>
      <c r="C11" s="97"/>
      <c r="D11" s="97"/>
      <c r="E11" s="97"/>
    </row>
    <row r="12" spans="1:8">
      <c r="A12" s="43"/>
      <c r="B12" s="97"/>
      <c r="C12" s="97"/>
      <c r="D12" s="97"/>
      <c r="E12" s="97"/>
    </row>
    <row r="13" spans="1:8">
      <c r="A13" s="43"/>
      <c r="B13" s="97"/>
      <c r="C13" s="97"/>
      <c r="D13" s="97"/>
      <c r="E13" s="97"/>
    </row>
    <row r="14" spans="1:8" ht="16" thickBot="1">
      <c r="A14" s="43"/>
      <c r="B14" s="46"/>
      <c r="C14" s="55"/>
    </row>
    <row r="15" spans="1:8">
      <c r="A15" s="43" t="s">
        <v>86</v>
      </c>
      <c r="B15" s="131"/>
      <c r="C15" s="132"/>
      <c r="D15" s="132"/>
      <c r="E15" s="133"/>
    </row>
    <row r="16" spans="1:8">
      <c r="A16" s="43"/>
      <c r="B16" s="134"/>
      <c r="C16" s="135"/>
      <c r="D16" s="135"/>
      <c r="E16" s="136"/>
    </row>
    <row r="17" spans="1:11">
      <c r="A17" s="43"/>
      <c r="B17" s="137"/>
      <c r="C17" s="138"/>
      <c r="D17" s="138"/>
      <c r="E17" s="139"/>
    </row>
    <row r="19" spans="1:11">
      <c r="A19" s="42" t="s">
        <v>87</v>
      </c>
      <c r="B19" s="51" t="s">
        <v>88</v>
      </c>
      <c r="C19" s="51" t="s">
        <v>45</v>
      </c>
      <c r="D19" s="51" t="s">
        <v>45</v>
      </c>
      <c r="E19" s="51" t="s">
        <v>45</v>
      </c>
      <c r="F19" s="51" t="s">
        <v>92</v>
      </c>
      <c r="G19" s="51" t="s">
        <v>92</v>
      </c>
      <c r="H19" s="51" t="s">
        <v>92</v>
      </c>
    </row>
    <row r="20" spans="1:11">
      <c r="A20" s="42"/>
      <c r="B20" s="51" t="s">
        <v>89</v>
      </c>
      <c r="C20" s="51" t="s">
        <v>90</v>
      </c>
      <c r="D20" s="51" t="s">
        <v>91</v>
      </c>
      <c r="E20" s="51" t="s">
        <v>40</v>
      </c>
      <c r="F20" s="51" t="s">
        <v>90</v>
      </c>
      <c r="G20" s="51" t="s">
        <v>40</v>
      </c>
      <c r="H20" s="51" t="s">
        <v>91</v>
      </c>
    </row>
    <row r="21" spans="1:11" ht="16" thickBot="1">
      <c r="A21" s="41" t="str">
        <f>IF('TASK Planning'!F15&gt;10,'TASK Planning'!C15,"")</f>
        <v/>
      </c>
      <c r="B21" s="46" t="str">
        <f>IF($A21="","",'TASK Planning'!H15)</f>
        <v/>
      </c>
      <c r="C21" s="46" t="str">
        <f>IF($A21="","",'TASK Planning'!I15)</f>
        <v/>
      </c>
      <c r="D21" s="46" t="str">
        <f>IF($A21="","",('TASK Planning'!I15/'TASK Planning'!F15)*60)</f>
        <v/>
      </c>
      <c r="E21" s="46" t="str">
        <f>IF($A21="","",'TASK Planning'!E15)</f>
        <v/>
      </c>
      <c r="F21" s="8"/>
      <c r="G21" s="46"/>
      <c r="H21" s="46"/>
    </row>
    <row r="22" spans="1:11" ht="16" thickBot="1">
      <c r="A22" s="41" t="str">
        <f>IF('TASK Planning'!F16&gt;10,'TASK Planning'!C16,"")</f>
        <v/>
      </c>
      <c r="B22" s="46" t="str">
        <f>IF($A22="","",'TASK Planning'!H16)</f>
        <v/>
      </c>
      <c r="C22" s="46" t="str">
        <f>IF($A22="","",'TASK Planning'!I16)</f>
        <v/>
      </c>
      <c r="D22" s="46" t="str">
        <f>IF($A22="","",('TASK Planning'!I16/'TASK Planning'!F16)*60)</f>
        <v/>
      </c>
      <c r="E22" s="46" t="str">
        <f>IF($A22="","",'TASK Planning'!E16)</f>
        <v/>
      </c>
      <c r="F22" s="47"/>
      <c r="G22" s="47"/>
      <c r="H22" s="47"/>
    </row>
    <row r="23" spans="1:11" ht="16" thickBot="1">
      <c r="A23" s="41" t="str">
        <f>IF('TASK Planning'!F17&gt;10,'TASK Planning'!C17,"")</f>
        <v/>
      </c>
      <c r="B23" s="46" t="str">
        <f>IF($A23="","",'TASK Planning'!H17)</f>
        <v/>
      </c>
      <c r="C23" s="46" t="str">
        <f>IF($A23="","",'TASK Planning'!I17)</f>
        <v/>
      </c>
      <c r="D23" s="46" t="str">
        <f>IF($A23="","",('TASK Planning'!I17/'TASK Planning'!F17)*60)</f>
        <v/>
      </c>
      <c r="E23" s="46" t="str">
        <f>IF($A23="","",'TASK Planning'!E17)</f>
        <v/>
      </c>
      <c r="F23" s="47"/>
      <c r="G23" s="47"/>
      <c r="H23" s="47"/>
    </row>
    <row r="24" spans="1:11" ht="16" thickBot="1">
      <c r="A24" s="41" t="str">
        <f>IF('TASK Planning'!F18&gt;10,'TASK Planning'!C18,"")</f>
        <v/>
      </c>
      <c r="B24" s="46" t="str">
        <f>IF($A24="","",'TASK Planning'!H18)</f>
        <v/>
      </c>
      <c r="C24" s="46" t="str">
        <f>IF($A24="","",'TASK Planning'!I18)</f>
        <v/>
      </c>
      <c r="D24" s="46" t="str">
        <f>IF($A24="","",('TASK Planning'!I18/'TASK Planning'!F18)*60)</f>
        <v/>
      </c>
      <c r="E24" s="46" t="str">
        <f>IF($A24="","",'TASK Planning'!E18)</f>
        <v/>
      </c>
      <c r="F24" s="47"/>
      <c r="G24" s="53"/>
      <c r="H24" s="53"/>
    </row>
    <row r="25" spans="1:11" ht="16" thickBot="1">
      <c r="A25" s="41" t="str">
        <f>IF('TASK Planning'!F19&gt;10,'TASK Planning'!C19,"")</f>
        <v>Code T2</v>
      </c>
      <c r="B25" s="46" t="str">
        <f>IF($A25="","",'TASK Planning'!H19)</f>
        <v>LOC</v>
      </c>
      <c r="C25" s="46">
        <f>IF($A25="","",'TASK Planning'!I19)</f>
        <v>11</v>
      </c>
      <c r="D25" s="46">
        <f>IF($A25="","",('TASK Planning'!I19/'TASK Planning'!E19)*60)</f>
        <v>86.887835703001571</v>
      </c>
      <c r="E25" s="46">
        <f>IF($A25="","",'TASK Planning'!E19)</f>
        <v>7.596000000000001</v>
      </c>
      <c r="F25" s="53"/>
      <c r="G25" s="47"/>
      <c r="H25" s="47"/>
    </row>
    <row r="26" spans="1:11" ht="16" thickBot="1">
      <c r="A26" s="41" t="str">
        <f>IF('TASK Planning'!F20&gt;10,'TASK Planning'!C20,"")</f>
        <v/>
      </c>
      <c r="B26" s="46" t="str">
        <f>IF($A26="","",'TASK Planning'!H20)</f>
        <v/>
      </c>
      <c r="C26" s="46" t="str">
        <f>IF($A26="","",'TASK Planning'!I20)</f>
        <v/>
      </c>
      <c r="D26" s="46" t="str">
        <f>IF($A26="","",('TASK Planning'!I20/'TASK Planning'!F20)*60)</f>
        <v/>
      </c>
      <c r="E26" s="46" t="str">
        <f>IF($A26="","",'TASK Planning'!E20)</f>
        <v/>
      </c>
      <c r="F26" s="53"/>
      <c r="G26" s="47"/>
      <c r="H26" s="47"/>
    </row>
    <row r="27" spans="1:11" ht="16" thickBot="1">
      <c r="A27" s="41" t="str">
        <f>IF('TASK Planning'!F21&gt;10,'TASK Planning'!C21,"")</f>
        <v/>
      </c>
      <c r="B27" s="46" t="str">
        <f>IF($A27="","",'TASK Planning'!H21)</f>
        <v/>
      </c>
      <c r="C27" s="46" t="str">
        <f>IF($A27="","",'TASK Planning'!I21)</f>
        <v/>
      </c>
      <c r="D27" s="46" t="str">
        <f>IF($A27="","",('TASK Planning'!I21/'TASK Planning'!F21)*60)</f>
        <v/>
      </c>
      <c r="E27" s="46" t="str">
        <f>IF($A27="","",'TASK Planning'!E21)</f>
        <v/>
      </c>
      <c r="F27" s="53"/>
      <c r="G27" s="47"/>
      <c r="H27" s="47"/>
    </row>
    <row r="28" spans="1:11" ht="16" thickBot="1">
      <c r="A28" s="41" t="str">
        <f>IF('TASK Planning'!F23&gt;10,'TASK Planning'!C23,"")</f>
        <v/>
      </c>
      <c r="B28" s="46" t="str">
        <f>IF($A28="","",'TASK Planning'!H22)</f>
        <v/>
      </c>
      <c r="C28" s="46" t="str">
        <f>IF($A28="","",'TASK Planning'!I22)</f>
        <v/>
      </c>
      <c r="D28" s="46" t="str">
        <f>IF($A28="","",('TASK Planning'!I22/'TASK Planning'!F22)*60)</f>
        <v/>
      </c>
      <c r="E28" s="46" t="str">
        <f>IF($A28="","",'TASK Planning'!E22)</f>
        <v/>
      </c>
      <c r="F28" s="47"/>
      <c r="G28" s="47"/>
      <c r="H28" s="47"/>
    </row>
    <row r="29" spans="1:11" ht="16" thickBot="1">
      <c r="A29" s="40" t="s">
        <v>93</v>
      </c>
      <c r="B29" s="43"/>
      <c r="C29" s="43"/>
      <c r="D29" s="8"/>
      <c r="E29" s="47">
        <f>SUM(E21:E28)</f>
        <v>7.596000000000001</v>
      </c>
      <c r="G29" s="47"/>
      <c r="H29" s="8"/>
    </row>
    <row r="30" spans="1:11">
      <c r="A30" s="42"/>
      <c r="B30" s="52"/>
      <c r="C30" s="52"/>
      <c r="D30" s="8"/>
      <c r="E30" s="8"/>
      <c r="F30" s="8"/>
      <c r="G30" s="8"/>
      <c r="H30" s="8"/>
    </row>
    <row r="31" spans="1:11" ht="15" customHeight="1">
      <c r="A31" s="42" t="s">
        <v>94</v>
      </c>
      <c r="B31" s="44" t="s">
        <v>45</v>
      </c>
      <c r="C31" s="44" t="s">
        <v>11</v>
      </c>
      <c r="D31" s="44" t="s">
        <v>95</v>
      </c>
      <c r="E31" s="51" t="s">
        <v>96</v>
      </c>
      <c r="G31" s="45"/>
      <c r="H31" s="45"/>
      <c r="J31" s="51"/>
      <c r="K31" s="51"/>
    </row>
    <row r="32" spans="1:11" ht="16" thickBot="1">
      <c r="A32" s="43" t="s">
        <v>97</v>
      </c>
      <c r="B32" s="46">
        <f>'TASK Planning'!E15</f>
        <v>1.6879999999999999</v>
      </c>
      <c r="C32" s="57">
        <f>'TASK Planning'!M15</f>
        <v>3.1666666666666665</v>
      </c>
      <c r="D32" s="46">
        <f>IF(B32=0,0,C32/B32)</f>
        <v>1.8759873617693523</v>
      </c>
      <c r="E32" s="46"/>
      <c r="G32" s="45"/>
      <c r="H32" s="45"/>
      <c r="I32" s="8"/>
      <c r="J32" s="8"/>
      <c r="K32" s="8"/>
    </row>
    <row r="33" spans="1:11" ht="16" thickBot="1">
      <c r="A33" s="43" t="s">
        <v>98</v>
      </c>
      <c r="B33" s="46">
        <v>0</v>
      </c>
      <c r="C33" s="46">
        <v>0</v>
      </c>
      <c r="D33" s="48">
        <f t="shared" ref="D33:D44" si="0">IF(B33=0,0,C33/B33)</f>
        <v>0</v>
      </c>
      <c r="E33" s="47"/>
      <c r="G33" s="45"/>
      <c r="H33" s="45"/>
      <c r="I33" s="8"/>
      <c r="J33" s="8"/>
      <c r="K33" s="8"/>
    </row>
    <row r="34" spans="1:11" ht="16" thickBot="1">
      <c r="A34" s="43" t="s">
        <v>99</v>
      </c>
      <c r="B34" s="46">
        <f>'TASK Planning'!E17</f>
        <v>1.6879999999999999</v>
      </c>
      <c r="C34" s="57">
        <f>'TASK Planning'!M17</f>
        <v>4.666666666666667</v>
      </c>
      <c r="D34" s="48">
        <f t="shared" si="0"/>
        <v>2.764612954186414</v>
      </c>
      <c r="E34" s="47"/>
      <c r="G34" s="45"/>
      <c r="H34" s="45"/>
      <c r="I34" s="8"/>
      <c r="J34" s="8"/>
      <c r="K34" s="8"/>
    </row>
    <row r="35" spans="1:11" ht="16" thickBot="1">
      <c r="A35" s="43" t="s">
        <v>100</v>
      </c>
      <c r="B35" s="46">
        <v>0</v>
      </c>
      <c r="C35" s="46">
        <v>0</v>
      </c>
      <c r="D35" s="48">
        <f t="shared" si="0"/>
        <v>0</v>
      </c>
      <c r="E35" s="47"/>
      <c r="G35" s="45"/>
      <c r="H35" s="45"/>
      <c r="I35" s="8"/>
      <c r="J35" s="8"/>
      <c r="K35" s="8"/>
    </row>
    <row r="36" spans="1:11" ht="31" thickBot="1">
      <c r="A36" s="43" t="s">
        <v>101</v>
      </c>
      <c r="B36" s="46">
        <v>0</v>
      </c>
      <c r="C36" s="46">
        <v>0</v>
      </c>
      <c r="D36" s="48">
        <f t="shared" si="0"/>
        <v>0</v>
      </c>
      <c r="E36" s="47"/>
      <c r="G36" s="45"/>
      <c r="H36" s="45"/>
      <c r="I36" s="8"/>
      <c r="J36" s="8"/>
      <c r="K36" s="8"/>
    </row>
    <row r="37" spans="1:11" ht="16" thickBot="1">
      <c r="A37" s="43" t="s">
        <v>102</v>
      </c>
      <c r="B37" s="8">
        <v>0</v>
      </c>
      <c r="C37" s="46">
        <v>0</v>
      </c>
      <c r="D37" s="48">
        <f t="shared" si="0"/>
        <v>0</v>
      </c>
      <c r="E37" s="47"/>
      <c r="G37" s="45"/>
      <c r="H37" s="45"/>
      <c r="I37" s="8"/>
      <c r="J37" s="8"/>
      <c r="K37" s="8"/>
    </row>
    <row r="38" spans="1:11" ht="16" thickBot="1">
      <c r="A38" s="43" t="s">
        <v>100</v>
      </c>
      <c r="B38" s="47">
        <v>0</v>
      </c>
      <c r="C38" s="46">
        <v>0</v>
      </c>
      <c r="D38" s="48">
        <f t="shared" si="0"/>
        <v>0</v>
      </c>
      <c r="E38" s="47"/>
      <c r="G38" s="45"/>
      <c r="H38" s="45"/>
      <c r="I38" s="8"/>
      <c r="J38" s="8"/>
      <c r="K38" s="8"/>
    </row>
    <row r="39" spans="1:11" ht="16" thickBot="1">
      <c r="A39" s="43" t="s">
        <v>103</v>
      </c>
      <c r="B39" s="46">
        <f>'TASK Planning'!E19</f>
        <v>7.596000000000001</v>
      </c>
      <c r="C39" s="57">
        <f>'TASK Planning'!M19</f>
        <v>9.5833333333333339</v>
      </c>
      <c r="D39" s="48">
        <f t="shared" si="0"/>
        <v>1.2616289275057047</v>
      </c>
      <c r="E39" s="47"/>
      <c r="G39" s="45"/>
      <c r="H39" s="45"/>
      <c r="I39" s="8"/>
      <c r="J39" s="8"/>
      <c r="K39" s="8"/>
    </row>
    <row r="40" spans="1:11" ht="16" thickBot="1">
      <c r="A40" s="43" t="s">
        <v>104</v>
      </c>
      <c r="B40" s="46">
        <v>0</v>
      </c>
      <c r="C40" s="46">
        <v>0</v>
      </c>
      <c r="D40" s="48">
        <f t="shared" si="0"/>
        <v>0</v>
      </c>
      <c r="E40" s="47"/>
      <c r="G40" s="45"/>
      <c r="H40" s="45"/>
      <c r="I40" s="8"/>
      <c r="J40" s="8"/>
      <c r="K40" s="8"/>
    </row>
    <row r="41" spans="1:11" ht="16" thickBot="1">
      <c r="A41" s="43" t="s">
        <v>100</v>
      </c>
      <c r="B41" s="56">
        <v>0</v>
      </c>
      <c r="C41" s="46">
        <v>0</v>
      </c>
      <c r="D41" s="48">
        <f t="shared" si="0"/>
        <v>0</v>
      </c>
      <c r="E41" s="47"/>
      <c r="G41" s="45"/>
      <c r="H41" s="45"/>
      <c r="I41" s="8"/>
      <c r="J41" s="8"/>
      <c r="K41" s="8"/>
    </row>
    <row r="42" spans="1:11" ht="16" thickBot="1">
      <c r="A42" s="43" t="s">
        <v>105</v>
      </c>
      <c r="B42" s="46">
        <f>'TASK Planning'!E20</f>
        <v>1.6879999999999999</v>
      </c>
      <c r="C42" s="57">
        <f>'TASK Planning'!M20</f>
        <v>1.5</v>
      </c>
      <c r="D42" s="48">
        <f t="shared" si="0"/>
        <v>0.88862559241706163</v>
      </c>
      <c r="E42" s="47"/>
      <c r="G42" s="45"/>
      <c r="H42" s="45"/>
      <c r="I42" s="8"/>
      <c r="J42" s="8"/>
      <c r="K42" s="8"/>
    </row>
    <row r="43" spans="1:11" ht="16" thickBot="1">
      <c r="A43" s="43" t="s">
        <v>106</v>
      </c>
      <c r="B43" s="46">
        <f>'TASK Planning'!E21</f>
        <v>0.84399999999999997</v>
      </c>
      <c r="C43" s="57">
        <f>'TASK Planning'!M21</f>
        <v>4.166666666666667</v>
      </c>
      <c r="D43" s="48">
        <f t="shared" si="0"/>
        <v>4.9368088467614539</v>
      </c>
      <c r="E43" s="47"/>
      <c r="G43" s="45"/>
      <c r="H43" s="45"/>
      <c r="I43" s="8"/>
      <c r="J43" s="8"/>
      <c r="K43" s="8"/>
    </row>
    <row r="44" spans="1:11" ht="16" thickBot="1">
      <c r="A44" s="43" t="s">
        <v>107</v>
      </c>
      <c r="B44" s="8">
        <f>B45*60</f>
        <v>810.24000000000012</v>
      </c>
      <c r="C44" s="8">
        <f>C45*60</f>
        <v>1385.0000000000002</v>
      </c>
      <c r="D44" s="48">
        <f t="shared" si="0"/>
        <v>1.7093700631911533</v>
      </c>
      <c r="E44" s="47"/>
      <c r="G44" s="45"/>
      <c r="H44" s="45"/>
      <c r="I44" s="8"/>
      <c r="J44" s="8"/>
      <c r="K44" s="8"/>
    </row>
    <row r="45" spans="1:11" ht="16" thickBot="1">
      <c r="A45" s="43" t="s">
        <v>108</v>
      </c>
      <c r="B45" s="47">
        <f>SUM(B32:B43)</f>
        <v>13.504000000000001</v>
      </c>
      <c r="C45" s="58">
        <f>SUM(C32:C43)</f>
        <v>23.083333333333336</v>
      </c>
      <c r="D45" s="8"/>
      <c r="E45" s="8"/>
      <c r="G45" s="8"/>
      <c r="H45" s="8"/>
      <c r="I45" s="8"/>
      <c r="J45" s="8"/>
      <c r="K45" s="8"/>
    </row>
  </sheetData>
  <mergeCells count="6">
    <mergeCell ref="B15:E17"/>
    <mergeCell ref="A1:H1"/>
    <mergeCell ref="B3:E3"/>
    <mergeCell ref="B4:E4"/>
    <mergeCell ref="B9:E9"/>
    <mergeCell ref="B10:E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WEEK</vt:lpstr>
      <vt:lpstr>TASK Planning</vt:lpstr>
      <vt:lpstr>LOGT</vt:lpstr>
      <vt:lpstr>SCHEDULE</vt:lpstr>
      <vt:lpstr>SUMTASK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2015-03-25T03:45:19Z</dcterms:created>
  <dcterms:modified xsi:type="dcterms:W3CDTF">2015-05-10T20:42:40Z</dcterms:modified>
</cp:coreProperties>
</file>